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trlProps/ctrlProp113.xml" ContentType="application/vnd.ms-excel.controlproperties+xml"/>
  <Override PartName="/xl/ctrlProps/ctrlProp114.xml" ContentType="application/vnd.ms-excel.controlproperties+xml"/>
  <Override PartName="/xl/drawings/drawing6.xml" ContentType="application/vnd.openxmlformats-officedocument.drawing+xml"/>
  <Override PartName="/xl/ctrlProps/ctrlProp11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948" yWindow="-12" windowWidth="3480" windowHeight="2796"/>
  </bookViews>
  <sheets>
    <sheet name="summary" sheetId="1" r:id="rId1"/>
    <sheet name="positions" sheetId="2" r:id="rId2"/>
    <sheet name="Spread Opt" sheetId="3" r:id="rId3"/>
    <sheet name="Transport Pos" sheetId="4" r:id="rId4"/>
    <sheet name="p1" sheetId="5" r:id="rId5"/>
    <sheet name="p0" sheetId="6" r:id="rId6"/>
    <sheet name="p_chgs" sheetId="7" r:id="rId7"/>
    <sheet name="pl" sheetId="8" r:id="rId8"/>
    <sheet name="m1" sheetId="9" r:id="rId9"/>
    <sheet name="m0" sheetId="10" r:id="rId10"/>
    <sheet name="m_chg" sheetId="11" r:id="rId11"/>
    <sheet name="download" sheetId="12" r:id="rId12"/>
    <sheet name="Index" sheetId="13" r:id="rId13"/>
    <sheet name="GD_Fetch" sheetId="14" r:id="rId14"/>
    <sheet name="upload" sheetId="15" r:id="rId15"/>
    <sheet name="Tables" sheetId="16" r:id="rId16"/>
    <sheet name="batch" sheetId="17" r:id="rId17"/>
    <sheet name="Codes" sheetId="18" r:id="rId18"/>
    <sheet name="dlgPostID" sheetId="23" r:id="rId19"/>
    <sheet name="I1" sheetId="24" r:id="rId20"/>
  </sheets>
  <externalReferences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Order1" hidden="1">0</definedName>
    <definedName name="_Order2" hidden="1">0</definedName>
    <definedName name="CARLTON_B">batch!$BI$1:$BJ$181</definedName>
    <definedName name="CARLTON_I">batch!$BK$1:$BL$181</definedName>
    <definedName name="Cash">[1]Deals!$G$6</definedName>
    <definedName name="CHIPPAWA">batch!$J$1:$K$181</definedName>
    <definedName name="CONSUMERS_B">batch!$AM$1:$AN$181</definedName>
    <definedName name="CONSUMERS_I">batch!$AO$1:$AP$181</definedName>
    <definedName name="CONSUMSERS_B">batch!$AM$1:$AN$181</definedName>
    <definedName name="CORNWALL">batch!$Y$1:$Z$181</definedName>
    <definedName name="Count">upload!$E$12</definedName>
    <definedName name="Count2">GD_Fetch!$A$4</definedName>
    <definedName name="CurveCode">GD_Fetch!$B$4</definedName>
    <definedName name="curves">'m1'!$A$8:$AJ$182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batch!$A$1:$B$181</definedName>
    <definedName name="DAWN_GDM">batch!$AB$1:$AC$181</definedName>
    <definedName name="deals_inc">'I1'!$B$3</definedName>
    <definedName name="Dump">GD_Fetch!$B$7</definedName>
    <definedName name="EffectiveDate">GD_Fetch!$B$2</definedName>
    <definedName name="EMERSONUSA">batch!$AK$1:$AL$181</definedName>
    <definedName name="EMERSONUSA_I">batch!$BG$1:$BH$181</definedName>
    <definedName name="EndLine">upload!$G$21</definedName>
    <definedName name="EndLine2">upload!$G$23</definedName>
    <definedName name="FARWELL_B">batch!$BM$1:$BN$181</definedName>
    <definedName name="FARWELL_I">batch!$BO$1:$BP$181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gdspreadoptcount">'Spread Opt'!$T$10</definedName>
    <definedName name="gdspreadoptmonths">'Spread Opt'!$G$7:$G$33</definedName>
    <definedName name="gdspreadoptpos">'Spread Opt'!$G$7:$H$33</definedName>
    <definedName name="HPL_SHIPCHAN">batch!$A$1:$B$47</definedName>
    <definedName name="IF_WAHA">batch!$G$1:$H$47</definedName>
    <definedName name="Index">Index!$A$1:$L$90</definedName>
    <definedName name="IROQ_B">batch!$AU$1:$AV$181</definedName>
    <definedName name="IROQ_I">batch!$AW$1:$AX$181</definedName>
    <definedName name="Iroquis_B">batch!$AU$1:$AV$181</definedName>
    <definedName name="IROQUOIS_B">batch!$AW$1:$AX$181</definedName>
    <definedName name="Iroquois_I">batch!$AW$1:$AX$181</definedName>
    <definedName name="_KNX1" localSheetId="18">[3]batch!#REF!</definedName>
    <definedName name="_KNX1">batch!#REF!</definedName>
    <definedName name="LocalPath">upload!$B$4</definedName>
    <definedName name="MICH_STCLAIR_B">batch!$AQ$1:$AR$181</definedName>
    <definedName name="MICH_STCLAIR_I">batch!$AS$1:$AT$181</definedName>
    <definedName name="Month">GD_Fetch!$B$3</definedName>
    <definedName name="names">pl!$AZ$12:$BA$28</definedName>
    <definedName name="NIAGARA">batch!$D$1:$E$181</definedName>
    <definedName name="NIAGARA_GDM">batch!$AE$1:$AF$181</definedName>
    <definedName name="OJIBWAY">batch!$S$1:$T$181</definedName>
    <definedName name="PARKWAY">batch!$M$1:$N$181</definedName>
    <definedName name="_xlnm.Print_Area" localSheetId="17">Codes!$B$125:$H$141</definedName>
    <definedName name="_xlnm.Print_Area" localSheetId="8">'m1'!$A$6:$BL$14</definedName>
    <definedName name="_xlnm.Print_Area" localSheetId="6">p_chgs!$1:$1048576</definedName>
    <definedName name="_xlnm.Print_Area" localSheetId="5">p0!$1:$1048576</definedName>
    <definedName name="_xlnm.Print_Area" localSheetId="4">'p1'!$A$1:$N$23</definedName>
    <definedName name="_xlnm.Print_Area" localSheetId="1">positions!$A$1:$AI$35</definedName>
    <definedName name="_xlnm.Print_Area" localSheetId="0">summary!$A$1:$R$26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11" hidden="1">FALSE</definedName>
    <definedName name="QUERY2.query_connection" localSheetId="11" hidden="1">{"DSN=EGSPROD;UID=DBRAST_PC;"}</definedName>
    <definedName name="QUERY2.query_definition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11" hidden="1">{TRUE;FALSE}</definedName>
    <definedName name="QUERY2.query_range" localSheetId="11" hidden="1">download!$A$38:$D$299</definedName>
    <definedName name="QUERY2.query_source" localSheetId="11" hidden="1">{"EGSPROD"}</definedName>
    <definedName name="QUERY2.query_statement" localSheetId="11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11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readcount">'Spread Opt'!$T$8</definedName>
    <definedName name="spreadmonths">'Spread Opt'!$B$5:$B$107</definedName>
    <definedName name="spreadpos">'Spread Opt'!$B$5:$E$107</definedName>
    <definedName name="SPUR_B">batch!$AY$1:$AZ$181</definedName>
    <definedName name="SPUR_I">batch!$BA$1:$BB$181</definedName>
    <definedName name="ST.CLAIR">batch!$P$1:$Q$181</definedName>
    <definedName name="StartMonth">#REF!</definedName>
    <definedName name="STORAGE">batch!$V$1:$W$181</definedName>
    <definedName name="UID">'I1'!$B$1</definedName>
    <definedName name="_UID1">#REF!</definedName>
    <definedName name="UNION_CDA_B">batch!$BC$1:$BD$181</definedName>
    <definedName name="UNION_CDA_I">batch!$BE$1:$BF$181</definedName>
    <definedName name="WADDINGTON">batch!$G$1:$H$181</definedName>
    <definedName name="WADDINGTON_GDM">batch!$AH$1:$AI$181</definedName>
    <definedName name="WAHA_KCBT">batch!$D$1:$E$47</definedName>
  </definedNames>
  <calcPr calcId="0" fullCalcOnLoad="1" calcOnSave="0"/>
  <pivotCaches>
    <pivotCache cacheId="0" r:id="rId28"/>
  </pivotCaches>
</workbook>
</file>

<file path=xl/calcChain.xml><?xml version="1.0" encoding="utf-8"?>
<calcChain xmlns="http://schemas.openxmlformats.org/spreadsheetml/2006/main">
  <c r="B10" i="17" l="1"/>
  <c r="E10" i="17"/>
  <c r="H10" i="17"/>
  <c r="K10" i="17"/>
  <c r="N10" i="17"/>
  <c r="Q10" i="17"/>
  <c r="T10" i="17"/>
  <c r="W10" i="17"/>
  <c r="Z10" i="17"/>
  <c r="AC10" i="17"/>
  <c r="AF10" i="17"/>
  <c r="AI10" i="17"/>
  <c r="AL10" i="17"/>
  <c r="AN10" i="17"/>
  <c r="AR10" i="17"/>
  <c r="AV10" i="17"/>
  <c r="AZ10" i="17"/>
  <c r="BD10" i="17"/>
  <c r="BJ10" i="17"/>
  <c r="BN10" i="17"/>
  <c r="B11" i="17"/>
  <c r="E11" i="17"/>
  <c r="H11" i="17"/>
  <c r="K11" i="17"/>
  <c r="N11" i="17"/>
  <c r="Q11" i="17"/>
  <c r="T11" i="17"/>
  <c r="W11" i="17"/>
  <c r="Z11" i="17"/>
  <c r="AC11" i="17"/>
  <c r="AF11" i="17"/>
  <c r="AI11" i="17"/>
  <c r="AL11" i="17"/>
  <c r="AN11" i="17"/>
  <c r="AR11" i="17"/>
  <c r="AV11" i="17"/>
  <c r="AZ11" i="17"/>
  <c r="BD11" i="17"/>
  <c r="BJ11" i="17"/>
  <c r="BN11" i="17"/>
  <c r="B12" i="17"/>
  <c r="E12" i="17"/>
  <c r="H12" i="17"/>
  <c r="K12" i="17"/>
  <c r="N12" i="17"/>
  <c r="Q12" i="17"/>
  <c r="T12" i="17"/>
  <c r="W12" i="17"/>
  <c r="Z12" i="17"/>
  <c r="AC12" i="17"/>
  <c r="AF12" i="17"/>
  <c r="AI12" i="17"/>
  <c r="AL12" i="17"/>
  <c r="AN12" i="17"/>
  <c r="AR12" i="17"/>
  <c r="AV12" i="17"/>
  <c r="AZ12" i="17"/>
  <c r="BD12" i="17"/>
  <c r="BJ12" i="17"/>
  <c r="BN12" i="17"/>
  <c r="B13" i="17"/>
  <c r="E13" i="17"/>
  <c r="H13" i="17"/>
  <c r="K13" i="17"/>
  <c r="N13" i="17"/>
  <c r="Q13" i="17"/>
  <c r="T13" i="17"/>
  <c r="W13" i="17"/>
  <c r="Z13" i="17"/>
  <c r="AC13" i="17"/>
  <c r="AF13" i="17"/>
  <c r="AI13" i="17"/>
  <c r="AL13" i="17"/>
  <c r="AN13" i="17"/>
  <c r="AR13" i="17"/>
  <c r="AV13" i="17"/>
  <c r="AZ13" i="17"/>
  <c r="BD13" i="17"/>
  <c r="BJ13" i="17"/>
  <c r="BN13" i="17"/>
  <c r="B14" i="17"/>
  <c r="E14" i="17"/>
  <c r="H14" i="17"/>
  <c r="K14" i="17"/>
  <c r="N14" i="17"/>
  <c r="Q14" i="17"/>
  <c r="T14" i="17"/>
  <c r="W14" i="17"/>
  <c r="Z14" i="17"/>
  <c r="AC14" i="17"/>
  <c r="AF14" i="17"/>
  <c r="AI14" i="17"/>
  <c r="AL14" i="17"/>
  <c r="AN14" i="17"/>
  <c r="AR14" i="17"/>
  <c r="AV14" i="17"/>
  <c r="AZ14" i="17"/>
  <c r="BD14" i="17"/>
  <c r="BJ14" i="17"/>
  <c r="BN14" i="17"/>
  <c r="B15" i="17"/>
  <c r="E15" i="17"/>
  <c r="H15" i="17"/>
  <c r="K15" i="17"/>
  <c r="N15" i="17"/>
  <c r="Q15" i="17"/>
  <c r="T15" i="17"/>
  <c r="W15" i="17"/>
  <c r="Z15" i="17"/>
  <c r="AC15" i="17"/>
  <c r="AF15" i="17"/>
  <c r="AI15" i="17"/>
  <c r="AL15" i="17"/>
  <c r="AN15" i="17"/>
  <c r="AR15" i="17"/>
  <c r="AV15" i="17"/>
  <c r="AZ15" i="17"/>
  <c r="BD15" i="17"/>
  <c r="BJ15" i="17"/>
  <c r="BN15" i="17"/>
  <c r="B16" i="17"/>
  <c r="E16" i="17"/>
  <c r="H16" i="17"/>
  <c r="K16" i="17"/>
  <c r="N16" i="17"/>
  <c r="Q16" i="17"/>
  <c r="T16" i="17"/>
  <c r="W16" i="17"/>
  <c r="Z16" i="17"/>
  <c r="AC16" i="17"/>
  <c r="AF16" i="17"/>
  <c r="AI16" i="17"/>
  <c r="AL16" i="17"/>
  <c r="AN16" i="17"/>
  <c r="AR16" i="17"/>
  <c r="AV16" i="17"/>
  <c r="AZ16" i="17"/>
  <c r="BD16" i="17"/>
  <c r="BJ16" i="17"/>
  <c r="BN16" i="17"/>
  <c r="B17" i="17"/>
  <c r="E17" i="17"/>
  <c r="H17" i="17"/>
  <c r="K17" i="17"/>
  <c r="N17" i="17"/>
  <c r="Q17" i="17"/>
  <c r="T17" i="17"/>
  <c r="W17" i="17"/>
  <c r="Z17" i="17"/>
  <c r="AC17" i="17"/>
  <c r="AF17" i="17"/>
  <c r="AI17" i="17"/>
  <c r="AL17" i="17"/>
  <c r="AN17" i="17"/>
  <c r="AR17" i="17"/>
  <c r="AV17" i="17"/>
  <c r="AZ17" i="17"/>
  <c r="BD17" i="17"/>
  <c r="BJ17" i="17"/>
  <c r="BN17" i="17"/>
  <c r="B18" i="17"/>
  <c r="E18" i="17"/>
  <c r="H18" i="17"/>
  <c r="K18" i="17"/>
  <c r="N18" i="17"/>
  <c r="Q18" i="17"/>
  <c r="T18" i="17"/>
  <c r="W18" i="17"/>
  <c r="Z18" i="17"/>
  <c r="AC18" i="17"/>
  <c r="AF18" i="17"/>
  <c r="AI18" i="17"/>
  <c r="AL18" i="17"/>
  <c r="AN18" i="17"/>
  <c r="AR18" i="17"/>
  <c r="AV18" i="17"/>
  <c r="AZ18" i="17"/>
  <c r="BD18" i="17"/>
  <c r="BJ18" i="17"/>
  <c r="BN18" i="17"/>
  <c r="B19" i="17"/>
  <c r="E19" i="17"/>
  <c r="H19" i="17"/>
  <c r="K19" i="17"/>
  <c r="N19" i="17"/>
  <c r="Q19" i="17"/>
  <c r="T19" i="17"/>
  <c r="W19" i="17"/>
  <c r="Z19" i="17"/>
  <c r="AC19" i="17"/>
  <c r="AF19" i="17"/>
  <c r="AI19" i="17"/>
  <c r="AL19" i="17"/>
  <c r="AN19" i="17"/>
  <c r="AR19" i="17"/>
  <c r="AV19" i="17"/>
  <c r="AZ19" i="17"/>
  <c r="BD19" i="17"/>
  <c r="BJ19" i="17"/>
  <c r="BN19" i="17"/>
  <c r="B20" i="17"/>
  <c r="E20" i="17"/>
  <c r="H20" i="17"/>
  <c r="K20" i="17"/>
  <c r="N20" i="17"/>
  <c r="Q20" i="17"/>
  <c r="T20" i="17"/>
  <c r="W20" i="17"/>
  <c r="Z20" i="17"/>
  <c r="AC20" i="17"/>
  <c r="AF20" i="17"/>
  <c r="AI20" i="17"/>
  <c r="AL20" i="17"/>
  <c r="AN20" i="17"/>
  <c r="AR20" i="17"/>
  <c r="AV20" i="17"/>
  <c r="AZ20" i="17"/>
  <c r="BD20" i="17"/>
  <c r="BJ20" i="17"/>
  <c r="BN20" i="17"/>
  <c r="B21" i="17"/>
  <c r="E21" i="17"/>
  <c r="H21" i="17"/>
  <c r="K21" i="17"/>
  <c r="N21" i="17"/>
  <c r="Q21" i="17"/>
  <c r="T21" i="17"/>
  <c r="W21" i="17"/>
  <c r="Z21" i="17"/>
  <c r="AC21" i="17"/>
  <c r="AF21" i="17"/>
  <c r="AI21" i="17"/>
  <c r="AL21" i="17"/>
  <c r="AN21" i="17"/>
  <c r="AR21" i="17"/>
  <c r="AV21" i="17"/>
  <c r="AZ21" i="17"/>
  <c r="BD21" i="17"/>
  <c r="BJ21" i="17"/>
  <c r="BN21" i="17"/>
  <c r="B22" i="17"/>
  <c r="E22" i="17"/>
  <c r="H22" i="17"/>
  <c r="K22" i="17"/>
  <c r="N22" i="17"/>
  <c r="Q22" i="17"/>
  <c r="T22" i="17"/>
  <c r="W22" i="17"/>
  <c r="Z22" i="17"/>
  <c r="AC22" i="17"/>
  <c r="AF22" i="17"/>
  <c r="AI22" i="17"/>
  <c r="AL22" i="17"/>
  <c r="AN22" i="17"/>
  <c r="AR22" i="17"/>
  <c r="AV22" i="17"/>
  <c r="AZ22" i="17"/>
  <c r="BD22" i="17"/>
  <c r="BJ22" i="17"/>
  <c r="BN22" i="17"/>
  <c r="B23" i="17"/>
  <c r="E23" i="17"/>
  <c r="H23" i="17"/>
  <c r="K23" i="17"/>
  <c r="N23" i="17"/>
  <c r="Q23" i="17"/>
  <c r="T23" i="17"/>
  <c r="W23" i="17"/>
  <c r="Z23" i="17"/>
  <c r="AC23" i="17"/>
  <c r="AF23" i="17"/>
  <c r="AI23" i="17"/>
  <c r="AL23" i="17"/>
  <c r="AN23" i="17"/>
  <c r="AR23" i="17"/>
  <c r="AV23" i="17"/>
  <c r="AZ23" i="17"/>
  <c r="BD23" i="17"/>
  <c r="BJ23" i="17"/>
  <c r="BN23" i="17"/>
  <c r="B24" i="17"/>
  <c r="E24" i="17"/>
  <c r="H24" i="17"/>
  <c r="K24" i="17"/>
  <c r="N24" i="17"/>
  <c r="Q24" i="17"/>
  <c r="T24" i="17"/>
  <c r="W24" i="17"/>
  <c r="Z24" i="17"/>
  <c r="AC24" i="17"/>
  <c r="AF24" i="17"/>
  <c r="AI24" i="17"/>
  <c r="AL24" i="17"/>
  <c r="AN24" i="17"/>
  <c r="AR24" i="17"/>
  <c r="AV24" i="17"/>
  <c r="AZ24" i="17"/>
  <c r="BD24" i="17"/>
  <c r="BJ24" i="17"/>
  <c r="BN24" i="17"/>
  <c r="B25" i="17"/>
  <c r="E25" i="17"/>
  <c r="H25" i="17"/>
  <c r="K25" i="17"/>
  <c r="N25" i="17"/>
  <c r="Q25" i="17"/>
  <c r="T25" i="17"/>
  <c r="W25" i="17"/>
  <c r="Z25" i="17"/>
  <c r="AC25" i="17"/>
  <c r="AF25" i="17"/>
  <c r="AI25" i="17"/>
  <c r="AL25" i="17"/>
  <c r="AN25" i="17"/>
  <c r="AR25" i="17"/>
  <c r="AV25" i="17"/>
  <c r="AZ25" i="17"/>
  <c r="BD25" i="17"/>
  <c r="BJ25" i="17"/>
  <c r="BN25" i="17"/>
  <c r="B26" i="17"/>
  <c r="E26" i="17"/>
  <c r="H26" i="17"/>
  <c r="K26" i="17"/>
  <c r="N26" i="17"/>
  <c r="Q26" i="17"/>
  <c r="T26" i="17"/>
  <c r="W26" i="17"/>
  <c r="Z26" i="17"/>
  <c r="AC26" i="17"/>
  <c r="AF26" i="17"/>
  <c r="AI26" i="17"/>
  <c r="AL26" i="17"/>
  <c r="AN26" i="17"/>
  <c r="AR26" i="17"/>
  <c r="AV26" i="17"/>
  <c r="AZ26" i="17"/>
  <c r="BD26" i="17"/>
  <c r="BJ26" i="17"/>
  <c r="BN26" i="17"/>
  <c r="B27" i="17"/>
  <c r="E27" i="17"/>
  <c r="H27" i="17"/>
  <c r="K27" i="17"/>
  <c r="N27" i="17"/>
  <c r="Q27" i="17"/>
  <c r="T27" i="17"/>
  <c r="W27" i="17"/>
  <c r="Z27" i="17"/>
  <c r="AC27" i="17"/>
  <c r="AF27" i="17"/>
  <c r="AI27" i="17"/>
  <c r="AL27" i="17"/>
  <c r="AN27" i="17"/>
  <c r="AR27" i="17"/>
  <c r="AV27" i="17"/>
  <c r="AZ27" i="17"/>
  <c r="BD27" i="17"/>
  <c r="BJ27" i="17"/>
  <c r="BN27" i="17"/>
  <c r="B28" i="17"/>
  <c r="E28" i="17"/>
  <c r="H28" i="17"/>
  <c r="K28" i="17"/>
  <c r="N28" i="17"/>
  <c r="Q28" i="17"/>
  <c r="T28" i="17"/>
  <c r="W28" i="17"/>
  <c r="Z28" i="17"/>
  <c r="AC28" i="17"/>
  <c r="AF28" i="17"/>
  <c r="AI28" i="17"/>
  <c r="AL28" i="17"/>
  <c r="AN28" i="17"/>
  <c r="AR28" i="17"/>
  <c r="AV28" i="17"/>
  <c r="AZ28" i="17"/>
  <c r="BD28" i="17"/>
  <c r="BJ28" i="17"/>
  <c r="BN28" i="17"/>
  <c r="B29" i="17"/>
  <c r="E29" i="17"/>
  <c r="H29" i="17"/>
  <c r="K29" i="17"/>
  <c r="N29" i="17"/>
  <c r="Q29" i="17"/>
  <c r="T29" i="17"/>
  <c r="W29" i="17"/>
  <c r="Z29" i="17"/>
  <c r="AC29" i="17"/>
  <c r="AF29" i="17"/>
  <c r="AI29" i="17"/>
  <c r="AL29" i="17"/>
  <c r="AN29" i="17"/>
  <c r="AR29" i="17"/>
  <c r="AV29" i="17"/>
  <c r="AZ29" i="17"/>
  <c r="BD29" i="17"/>
  <c r="BJ29" i="17"/>
  <c r="BN29" i="17"/>
  <c r="B30" i="17"/>
  <c r="E30" i="17"/>
  <c r="H30" i="17"/>
  <c r="K30" i="17"/>
  <c r="N30" i="17"/>
  <c r="Q30" i="17"/>
  <c r="T30" i="17"/>
  <c r="W30" i="17"/>
  <c r="Z30" i="17"/>
  <c r="AC30" i="17"/>
  <c r="AF30" i="17"/>
  <c r="AI30" i="17"/>
  <c r="AL30" i="17"/>
  <c r="AN30" i="17"/>
  <c r="AR30" i="17"/>
  <c r="AV30" i="17"/>
  <c r="AZ30" i="17"/>
  <c r="BD30" i="17"/>
  <c r="BJ30" i="17"/>
  <c r="BN30" i="17"/>
  <c r="B31" i="17"/>
  <c r="E31" i="17"/>
  <c r="H31" i="17"/>
  <c r="K31" i="17"/>
  <c r="N31" i="17"/>
  <c r="Q31" i="17"/>
  <c r="T31" i="17"/>
  <c r="W31" i="17"/>
  <c r="Z31" i="17"/>
  <c r="AC31" i="17"/>
  <c r="AF31" i="17"/>
  <c r="AI31" i="17"/>
  <c r="AL31" i="17"/>
  <c r="AN31" i="17"/>
  <c r="AR31" i="17"/>
  <c r="AV31" i="17"/>
  <c r="AZ31" i="17"/>
  <c r="BD31" i="17"/>
  <c r="BJ31" i="17"/>
  <c r="BN31" i="17"/>
  <c r="B32" i="17"/>
  <c r="E32" i="17"/>
  <c r="H32" i="17"/>
  <c r="K32" i="17"/>
  <c r="N32" i="17"/>
  <c r="Q32" i="17"/>
  <c r="T32" i="17"/>
  <c r="W32" i="17"/>
  <c r="Z32" i="17"/>
  <c r="AC32" i="17"/>
  <c r="AF32" i="17"/>
  <c r="AI32" i="17"/>
  <c r="AL32" i="17"/>
  <c r="AN32" i="17"/>
  <c r="AR32" i="17"/>
  <c r="AV32" i="17"/>
  <c r="AZ32" i="17"/>
  <c r="BD32" i="17"/>
  <c r="BJ32" i="17"/>
  <c r="BN32" i="17"/>
  <c r="B33" i="17"/>
  <c r="E33" i="17"/>
  <c r="H33" i="17"/>
  <c r="K33" i="17"/>
  <c r="N33" i="17"/>
  <c r="Q33" i="17"/>
  <c r="T33" i="17"/>
  <c r="W33" i="17"/>
  <c r="Z33" i="17"/>
  <c r="AC33" i="17"/>
  <c r="AF33" i="17"/>
  <c r="AI33" i="17"/>
  <c r="AL33" i="17"/>
  <c r="AN33" i="17"/>
  <c r="AR33" i="17"/>
  <c r="AV33" i="17"/>
  <c r="AZ33" i="17"/>
  <c r="BD33" i="17"/>
  <c r="BJ33" i="17"/>
  <c r="BN33" i="17"/>
  <c r="B34" i="17"/>
  <c r="E34" i="17"/>
  <c r="H34" i="17"/>
  <c r="K34" i="17"/>
  <c r="N34" i="17"/>
  <c r="Q34" i="17"/>
  <c r="T34" i="17"/>
  <c r="W34" i="17"/>
  <c r="Z34" i="17"/>
  <c r="AC34" i="17"/>
  <c r="AF34" i="17"/>
  <c r="AI34" i="17"/>
  <c r="AL34" i="17"/>
  <c r="AN34" i="17"/>
  <c r="AR34" i="17"/>
  <c r="AV34" i="17"/>
  <c r="AZ34" i="17"/>
  <c r="BD34" i="17"/>
  <c r="BJ34" i="17"/>
  <c r="BN34" i="17"/>
  <c r="B35" i="17"/>
  <c r="E35" i="17"/>
  <c r="H35" i="17"/>
  <c r="K35" i="17"/>
  <c r="N35" i="17"/>
  <c r="Q35" i="17"/>
  <c r="T35" i="17"/>
  <c r="W35" i="17"/>
  <c r="Z35" i="17"/>
  <c r="AC35" i="17"/>
  <c r="AF35" i="17"/>
  <c r="AI35" i="17"/>
  <c r="AL35" i="17"/>
  <c r="AN35" i="17"/>
  <c r="AR35" i="17"/>
  <c r="AV35" i="17"/>
  <c r="AZ35" i="17"/>
  <c r="BD35" i="17"/>
  <c r="BJ35" i="17"/>
  <c r="BN35" i="17"/>
  <c r="B36" i="17"/>
  <c r="E36" i="17"/>
  <c r="H36" i="17"/>
  <c r="K36" i="17"/>
  <c r="N36" i="17"/>
  <c r="Q36" i="17"/>
  <c r="T36" i="17"/>
  <c r="W36" i="17"/>
  <c r="Z36" i="17"/>
  <c r="AC36" i="17"/>
  <c r="AF36" i="17"/>
  <c r="AI36" i="17"/>
  <c r="AL36" i="17"/>
  <c r="AN36" i="17"/>
  <c r="AR36" i="17"/>
  <c r="AV36" i="17"/>
  <c r="AZ36" i="17"/>
  <c r="BD36" i="17"/>
  <c r="BJ36" i="17"/>
  <c r="BN36" i="17"/>
  <c r="B37" i="17"/>
  <c r="E37" i="17"/>
  <c r="H37" i="17"/>
  <c r="K37" i="17"/>
  <c r="N37" i="17"/>
  <c r="Q37" i="17"/>
  <c r="T37" i="17"/>
  <c r="W37" i="17"/>
  <c r="Z37" i="17"/>
  <c r="AC37" i="17"/>
  <c r="AF37" i="17"/>
  <c r="AI37" i="17"/>
  <c r="AL37" i="17"/>
  <c r="AN37" i="17"/>
  <c r="AR37" i="17"/>
  <c r="AV37" i="17"/>
  <c r="AZ37" i="17"/>
  <c r="BD37" i="17"/>
  <c r="BJ37" i="17"/>
  <c r="BN37" i="17"/>
  <c r="B38" i="17"/>
  <c r="E38" i="17"/>
  <c r="H38" i="17"/>
  <c r="K38" i="17"/>
  <c r="N38" i="17"/>
  <c r="Q38" i="17"/>
  <c r="T38" i="17"/>
  <c r="W38" i="17"/>
  <c r="Z38" i="17"/>
  <c r="AC38" i="17"/>
  <c r="AF38" i="17"/>
  <c r="AI38" i="17"/>
  <c r="AL38" i="17"/>
  <c r="AN38" i="17"/>
  <c r="AR38" i="17"/>
  <c r="AV38" i="17"/>
  <c r="AZ38" i="17"/>
  <c r="BD38" i="17"/>
  <c r="BJ38" i="17"/>
  <c r="BN38" i="17"/>
  <c r="B39" i="17"/>
  <c r="E39" i="17"/>
  <c r="H39" i="17"/>
  <c r="K39" i="17"/>
  <c r="N39" i="17"/>
  <c r="Q39" i="17"/>
  <c r="T39" i="17"/>
  <c r="W39" i="17"/>
  <c r="Z39" i="17"/>
  <c r="AC39" i="17"/>
  <c r="AF39" i="17"/>
  <c r="AI39" i="17"/>
  <c r="AL39" i="17"/>
  <c r="AN39" i="17"/>
  <c r="AR39" i="17"/>
  <c r="AV39" i="17"/>
  <c r="AZ39" i="17"/>
  <c r="BD39" i="17"/>
  <c r="BJ39" i="17"/>
  <c r="BN39" i="17"/>
  <c r="B40" i="17"/>
  <c r="E40" i="17"/>
  <c r="H40" i="17"/>
  <c r="K40" i="17"/>
  <c r="N40" i="17"/>
  <c r="Q40" i="17"/>
  <c r="T40" i="17"/>
  <c r="W40" i="17"/>
  <c r="Z40" i="17"/>
  <c r="AC40" i="17"/>
  <c r="AF40" i="17"/>
  <c r="AI40" i="17"/>
  <c r="AL40" i="17"/>
  <c r="AN40" i="17"/>
  <c r="AR40" i="17"/>
  <c r="AV40" i="17"/>
  <c r="AZ40" i="17"/>
  <c r="BD40" i="17"/>
  <c r="BJ40" i="17"/>
  <c r="BN40" i="17"/>
  <c r="B41" i="17"/>
  <c r="E41" i="17"/>
  <c r="H41" i="17"/>
  <c r="K41" i="17"/>
  <c r="N41" i="17"/>
  <c r="Q41" i="17"/>
  <c r="T41" i="17"/>
  <c r="W41" i="17"/>
  <c r="Z41" i="17"/>
  <c r="AC41" i="17"/>
  <c r="AF41" i="17"/>
  <c r="AI41" i="17"/>
  <c r="AL41" i="17"/>
  <c r="AN41" i="17"/>
  <c r="AR41" i="17"/>
  <c r="AV41" i="17"/>
  <c r="AZ41" i="17"/>
  <c r="BD41" i="17"/>
  <c r="BJ41" i="17"/>
  <c r="BN41" i="17"/>
  <c r="B42" i="17"/>
  <c r="E42" i="17"/>
  <c r="H42" i="17"/>
  <c r="K42" i="17"/>
  <c r="N42" i="17"/>
  <c r="Q42" i="17"/>
  <c r="T42" i="17"/>
  <c r="W42" i="17"/>
  <c r="Z42" i="17"/>
  <c r="AC42" i="17"/>
  <c r="AF42" i="17"/>
  <c r="AI42" i="17"/>
  <c r="AL42" i="17"/>
  <c r="AN42" i="17"/>
  <c r="AR42" i="17"/>
  <c r="AV42" i="17"/>
  <c r="AZ42" i="17"/>
  <c r="BD42" i="17"/>
  <c r="BJ42" i="17"/>
  <c r="BN42" i="17"/>
  <c r="B43" i="17"/>
  <c r="E43" i="17"/>
  <c r="H43" i="17"/>
  <c r="K43" i="17"/>
  <c r="N43" i="17"/>
  <c r="Q43" i="17"/>
  <c r="T43" i="17"/>
  <c r="W43" i="17"/>
  <c r="Z43" i="17"/>
  <c r="AC43" i="17"/>
  <c r="AF43" i="17"/>
  <c r="AI43" i="17"/>
  <c r="AL43" i="17"/>
  <c r="AN43" i="17"/>
  <c r="AR43" i="17"/>
  <c r="AV43" i="17"/>
  <c r="AZ43" i="17"/>
  <c r="BD43" i="17"/>
  <c r="BJ43" i="17"/>
  <c r="BN43" i="17"/>
  <c r="B44" i="17"/>
  <c r="E44" i="17"/>
  <c r="H44" i="17"/>
  <c r="K44" i="17"/>
  <c r="N44" i="17"/>
  <c r="Q44" i="17"/>
  <c r="T44" i="17"/>
  <c r="W44" i="17"/>
  <c r="Z44" i="17"/>
  <c r="AC44" i="17"/>
  <c r="AF44" i="17"/>
  <c r="AI44" i="17"/>
  <c r="AL44" i="17"/>
  <c r="AN44" i="17"/>
  <c r="AR44" i="17"/>
  <c r="AV44" i="17"/>
  <c r="AZ44" i="17"/>
  <c r="BD44" i="17"/>
  <c r="BJ44" i="17"/>
  <c r="BN44" i="17"/>
  <c r="B45" i="17"/>
  <c r="E45" i="17"/>
  <c r="H45" i="17"/>
  <c r="K45" i="17"/>
  <c r="N45" i="17"/>
  <c r="Q45" i="17"/>
  <c r="T45" i="17"/>
  <c r="W45" i="17"/>
  <c r="Z45" i="17"/>
  <c r="AC45" i="17"/>
  <c r="AF45" i="17"/>
  <c r="AI45" i="17"/>
  <c r="AL45" i="17"/>
  <c r="AN45" i="17"/>
  <c r="AR45" i="17"/>
  <c r="AV45" i="17"/>
  <c r="AZ45" i="17"/>
  <c r="BD45" i="17"/>
  <c r="BJ45" i="17"/>
  <c r="BN45" i="17"/>
  <c r="B46" i="17"/>
  <c r="E46" i="17"/>
  <c r="H46" i="17"/>
  <c r="K46" i="17"/>
  <c r="N46" i="17"/>
  <c r="Q46" i="17"/>
  <c r="T46" i="17"/>
  <c r="W46" i="17"/>
  <c r="Z46" i="17"/>
  <c r="AC46" i="17"/>
  <c r="AF46" i="17"/>
  <c r="AI46" i="17"/>
  <c r="AL46" i="17"/>
  <c r="AN46" i="17"/>
  <c r="AR46" i="17"/>
  <c r="AV46" i="17"/>
  <c r="AZ46" i="17"/>
  <c r="BD46" i="17"/>
  <c r="BJ46" i="17"/>
  <c r="BN46" i="17"/>
  <c r="B47" i="17"/>
  <c r="E47" i="17"/>
  <c r="H47" i="17"/>
  <c r="K47" i="17"/>
  <c r="N47" i="17"/>
  <c r="Q47" i="17"/>
  <c r="T47" i="17"/>
  <c r="W47" i="17"/>
  <c r="Z47" i="17"/>
  <c r="AC47" i="17"/>
  <c r="AF47" i="17"/>
  <c r="AI47" i="17"/>
  <c r="AL47" i="17"/>
  <c r="AN47" i="17"/>
  <c r="AR47" i="17"/>
  <c r="AV47" i="17"/>
  <c r="AZ47" i="17"/>
  <c r="BD47" i="17"/>
  <c r="BJ47" i="17"/>
  <c r="BN47" i="17"/>
  <c r="B48" i="17"/>
  <c r="E48" i="17"/>
  <c r="H48" i="17"/>
  <c r="K48" i="17"/>
  <c r="N48" i="17"/>
  <c r="Q48" i="17"/>
  <c r="T48" i="17"/>
  <c r="W48" i="17"/>
  <c r="Z48" i="17"/>
  <c r="AC48" i="17"/>
  <c r="AF48" i="17"/>
  <c r="AI48" i="17"/>
  <c r="AL48" i="17"/>
  <c r="AN48" i="17"/>
  <c r="AR48" i="17"/>
  <c r="AV48" i="17"/>
  <c r="AZ48" i="17"/>
  <c r="BD48" i="17"/>
  <c r="BJ48" i="17"/>
  <c r="BN48" i="17"/>
  <c r="B49" i="17"/>
  <c r="E49" i="17"/>
  <c r="H49" i="17"/>
  <c r="K49" i="17"/>
  <c r="N49" i="17"/>
  <c r="Q49" i="17"/>
  <c r="T49" i="17"/>
  <c r="W49" i="17"/>
  <c r="Z49" i="17"/>
  <c r="AC49" i="17"/>
  <c r="AF49" i="17"/>
  <c r="AI49" i="17"/>
  <c r="AL49" i="17"/>
  <c r="AN49" i="17"/>
  <c r="AR49" i="17"/>
  <c r="AV49" i="17"/>
  <c r="AZ49" i="17"/>
  <c r="BD49" i="17"/>
  <c r="BJ49" i="17"/>
  <c r="BN49" i="17"/>
  <c r="B50" i="17"/>
  <c r="E50" i="17"/>
  <c r="H50" i="17"/>
  <c r="K50" i="17"/>
  <c r="N50" i="17"/>
  <c r="Q50" i="17"/>
  <c r="T50" i="17"/>
  <c r="W50" i="17"/>
  <c r="Z50" i="17"/>
  <c r="AC50" i="17"/>
  <c r="AF50" i="17"/>
  <c r="AI50" i="17"/>
  <c r="AL50" i="17"/>
  <c r="AN50" i="17"/>
  <c r="AR50" i="17"/>
  <c r="AV50" i="17"/>
  <c r="AZ50" i="17"/>
  <c r="BD50" i="17"/>
  <c r="BJ50" i="17"/>
  <c r="BN50" i="17"/>
  <c r="B51" i="17"/>
  <c r="E51" i="17"/>
  <c r="H51" i="17"/>
  <c r="K51" i="17"/>
  <c r="N51" i="17"/>
  <c r="Q51" i="17"/>
  <c r="T51" i="17"/>
  <c r="W51" i="17"/>
  <c r="Z51" i="17"/>
  <c r="AC51" i="17"/>
  <c r="AF51" i="17"/>
  <c r="AI51" i="17"/>
  <c r="AL51" i="17"/>
  <c r="AN51" i="17"/>
  <c r="AR51" i="17"/>
  <c r="AV51" i="17"/>
  <c r="AZ51" i="17"/>
  <c r="BD51" i="17"/>
  <c r="BJ51" i="17"/>
  <c r="BN51" i="17"/>
  <c r="B52" i="17"/>
  <c r="E52" i="17"/>
  <c r="H52" i="17"/>
  <c r="K52" i="17"/>
  <c r="N52" i="17"/>
  <c r="Q52" i="17"/>
  <c r="T52" i="17"/>
  <c r="W52" i="17"/>
  <c r="Z52" i="17"/>
  <c r="AC52" i="17"/>
  <c r="AF52" i="17"/>
  <c r="AI52" i="17"/>
  <c r="AL52" i="17"/>
  <c r="AN52" i="17"/>
  <c r="AR52" i="17"/>
  <c r="AV52" i="17"/>
  <c r="AZ52" i="17"/>
  <c r="BD52" i="17"/>
  <c r="BJ52" i="17"/>
  <c r="BN52" i="17"/>
  <c r="B53" i="17"/>
  <c r="E53" i="17"/>
  <c r="H53" i="17"/>
  <c r="K53" i="17"/>
  <c r="N53" i="17"/>
  <c r="Q53" i="17"/>
  <c r="T53" i="17"/>
  <c r="W53" i="17"/>
  <c r="Z53" i="17"/>
  <c r="AC53" i="17"/>
  <c r="AF53" i="17"/>
  <c r="AI53" i="17"/>
  <c r="AL53" i="17"/>
  <c r="AN53" i="17"/>
  <c r="AR53" i="17"/>
  <c r="AV53" i="17"/>
  <c r="AZ53" i="17"/>
  <c r="BD53" i="17"/>
  <c r="BJ53" i="17"/>
  <c r="BN53" i="17"/>
  <c r="B54" i="17"/>
  <c r="E54" i="17"/>
  <c r="H54" i="17"/>
  <c r="K54" i="17"/>
  <c r="N54" i="17"/>
  <c r="Q54" i="17"/>
  <c r="T54" i="17"/>
  <c r="W54" i="17"/>
  <c r="Z54" i="17"/>
  <c r="AC54" i="17"/>
  <c r="AF54" i="17"/>
  <c r="AI54" i="17"/>
  <c r="AL54" i="17"/>
  <c r="AN54" i="17"/>
  <c r="AR54" i="17"/>
  <c r="AV54" i="17"/>
  <c r="AZ54" i="17"/>
  <c r="BD54" i="17"/>
  <c r="BJ54" i="17"/>
  <c r="BN54" i="17"/>
  <c r="B55" i="17"/>
  <c r="E55" i="17"/>
  <c r="H55" i="17"/>
  <c r="K55" i="17"/>
  <c r="N55" i="17"/>
  <c r="Q55" i="17"/>
  <c r="T55" i="17"/>
  <c r="W55" i="17"/>
  <c r="Z55" i="17"/>
  <c r="AC55" i="17"/>
  <c r="AF55" i="17"/>
  <c r="AI55" i="17"/>
  <c r="AL55" i="17"/>
  <c r="AN55" i="17"/>
  <c r="AR55" i="17"/>
  <c r="AV55" i="17"/>
  <c r="AZ55" i="17"/>
  <c r="BD55" i="17"/>
  <c r="BJ55" i="17"/>
  <c r="BN55" i="17"/>
  <c r="B56" i="17"/>
  <c r="E56" i="17"/>
  <c r="H56" i="17"/>
  <c r="K56" i="17"/>
  <c r="N56" i="17"/>
  <c r="Q56" i="17"/>
  <c r="T56" i="17"/>
  <c r="W56" i="17"/>
  <c r="Z56" i="17"/>
  <c r="AC56" i="17"/>
  <c r="AF56" i="17"/>
  <c r="AI56" i="17"/>
  <c r="AL56" i="17"/>
  <c r="AN56" i="17"/>
  <c r="AR56" i="17"/>
  <c r="AV56" i="17"/>
  <c r="AZ56" i="17"/>
  <c r="BD56" i="17"/>
  <c r="BJ56" i="17"/>
  <c r="BN56" i="17"/>
  <c r="B57" i="17"/>
  <c r="E57" i="17"/>
  <c r="H57" i="17"/>
  <c r="K57" i="17"/>
  <c r="N57" i="17"/>
  <c r="Q57" i="17"/>
  <c r="T57" i="17"/>
  <c r="W57" i="17"/>
  <c r="Z57" i="17"/>
  <c r="AC57" i="17"/>
  <c r="AF57" i="17"/>
  <c r="AI57" i="17"/>
  <c r="AL57" i="17"/>
  <c r="AN57" i="17"/>
  <c r="AR57" i="17"/>
  <c r="AV57" i="17"/>
  <c r="AZ57" i="17"/>
  <c r="BD57" i="17"/>
  <c r="BJ57" i="17"/>
  <c r="BN57" i="17"/>
  <c r="B58" i="17"/>
  <c r="E58" i="17"/>
  <c r="H58" i="17"/>
  <c r="K58" i="17"/>
  <c r="N58" i="17"/>
  <c r="Q58" i="17"/>
  <c r="T58" i="17"/>
  <c r="W58" i="17"/>
  <c r="Z58" i="17"/>
  <c r="AC58" i="17"/>
  <c r="AF58" i="17"/>
  <c r="AI58" i="17"/>
  <c r="AL58" i="17"/>
  <c r="AN58" i="17"/>
  <c r="AR58" i="17"/>
  <c r="AV58" i="17"/>
  <c r="AZ58" i="17"/>
  <c r="BD58" i="17"/>
  <c r="BJ58" i="17"/>
  <c r="BN58" i="17"/>
  <c r="B59" i="17"/>
  <c r="E59" i="17"/>
  <c r="H59" i="17"/>
  <c r="K59" i="17"/>
  <c r="N59" i="17"/>
  <c r="Q59" i="17"/>
  <c r="T59" i="17"/>
  <c r="W59" i="17"/>
  <c r="Z59" i="17"/>
  <c r="AC59" i="17"/>
  <c r="AF59" i="17"/>
  <c r="AI59" i="17"/>
  <c r="AL59" i="17"/>
  <c r="AN59" i="17"/>
  <c r="AR59" i="17"/>
  <c r="AV59" i="17"/>
  <c r="AZ59" i="17"/>
  <c r="BD59" i="17"/>
  <c r="BJ59" i="17"/>
  <c r="BN59" i="17"/>
  <c r="B60" i="17"/>
  <c r="E60" i="17"/>
  <c r="H60" i="17"/>
  <c r="K60" i="17"/>
  <c r="N60" i="17"/>
  <c r="Q60" i="17"/>
  <c r="T60" i="17"/>
  <c r="W60" i="17"/>
  <c r="Z60" i="17"/>
  <c r="AC60" i="17"/>
  <c r="AF60" i="17"/>
  <c r="AI60" i="17"/>
  <c r="AL60" i="17"/>
  <c r="AN60" i="17"/>
  <c r="AR60" i="17"/>
  <c r="AV60" i="17"/>
  <c r="AZ60" i="17"/>
  <c r="BD60" i="17"/>
  <c r="BJ60" i="17"/>
  <c r="BN60" i="17"/>
  <c r="B61" i="17"/>
  <c r="E61" i="17"/>
  <c r="H61" i="17"/>
  <c r="K61" i="17"/>
  <c r="N61" i="17"/>
  <c r="Q61" i="17"/>
  <c r="T61" i="17"/>
  <c r="W61" i="17"/>
  <c r="Z61" i="17"/>
  <c r="AC61" i="17"/>
  <c r="AF61" i="17"/>
  <c r="AI61" i="17"/>
  <c r="AL61" i="17"/>
  <c r="AN61" i="17"/>
  <c r="AR61" i="17"/>
  <c r="AV61" i="17"/>
  <c r="AZ61" i="17"/>
  <c r="BD61" i="17"/>
  <c r="BJ61" i="17"/>
  <c r="BN61" i="17"/>
  <c r="B62" i="17"/>
  <c r="E62" i="17"/>
  <c r="H62" i="17"/>
  <c r="K62" i="17"/>
  <c r="N62" i="17"/>
  <c r="Q62" i="17"/>
  <c r="T62" i="17"/>
  <c r="W62" i="17"/>
  <c r="Z62" i="17"/>
  <c r="AC62" i="17"/>
  <c r="AF62" i="17"/>
  <c r="AI62" i="17"/>
  <c r="AL62" i="17"/>
  <c r="AN62" i="17"/>
  <c r="AR62" i="17"/>
  <c r="AV62" i="17"/>
  <c r="AZ62" i="17"/>
  <c r="BD62" i="17"/>
  <c r="BJ62" i="17"/>
  <c r="BN62" i="17"/>
  <c r="B63" i="17"/>
  <c r="E63" i="17"/>
  <c r="H63" i="17"/>
  <c r="K63" i="17"/>
  <c r="N63" i="17"/>
  <c r="Q63" i="17"/>
  <c r="T63" i="17"/>
  <c r="W63" i="17"/>
  <c r="Z63" i="17"/>
  <c r="AC63" i="17"/>
  <c r="AF63" i="17"/>
  <c r="AI63" i="17"/>
  <c r="AL63" i="17"/>
  <c r="AN63" i="17"/>
  <c r="AR63" i="17"/>
  <c r="AV63" i="17"/>
  <c r="AZ63" i="17"/>
  <c r="BD63" i="17"/>
  <c r="BJ63" i="17"/>
  <c r="BN63" i="17"/>
  <c r="B64" i="17"/>
  <c r="E64" i="17"/>
  <c r="H64" i="17"/>
  <c r="K64" i="17"/>
  <c r="N64" i="17"/>
  <c r="Q64" i="17"/>
  <c r="T64" i="17"/>
  <c r="W64" i="17"/>
  <c r="Z64" i="17"/>
  <c r="AC64" i="17"/>
  <c r="AF64" i="17"/>
  <c r="AI64" i="17"/>
  <c r="AL64" i="17"/>
  <c r="AN64" i="17"/>
  <c r="AR64" i="17"/>
  <c r="AV64" i="17"/>
  <c r="AZ64" i="17"/>
  <c r="BD64" i="17"/>
  <c r="BJ64" i="17"/>
  <c r="BN64" i="17"/>
  <c r="B65" i="17"/>
  <c r="E65" i="17"/>
  <c r="H65" i="17"/>
  <c r="K65" i="17"/>
  <c r="N65" i="17"/>
  <c r="Q65" i="17"/>
  <c r="T65" i="17"/>
  <c r="W65" i="17"/>
  <c r="Z65" i="17"/>
  <c r="AC65" i="17"/>
  <c r="AF65" i="17"/>
  <c r="AI65" i="17"/>
  <c r="AL65" i="17"/>
  <c r="AN65" i="17"/>
  <c r="AR65" i="17"/>
  <c r="AV65" i="17"/>
  <c r="AZ65" i="17"/>
  <c r="BD65" i="17"/>
  <c r="BJ65" i="17"/>
  <c r="BN65" i="17"/>
  <c r="B66" i="17"/>
  <c r="E66" i="17"/>
  <c r="H66" i="17"/>
  <c r="K66" i="17"/>
  <c r="N66" i="17"/>
  <c r="Q66" i="17"/>
  <c r="T66" i="17"/>
  <c r="W66" i="17"/>
  <c r="Z66" i="17"/>
  <c r="AC66" i="17"/>
  <c r="AF66" i="17"/>
  <c r="AI66" i="17"/>
  <c r="AL66" i="17"/>
  <c r="AN66" i="17"/>
  <c r="AR66" i="17"/>
  <c r="AV66" i="17"/>
  <c r="AZ66" i="17"/>
  <c r="BD66" i="17"/>
  <c r="BJ66" i="17"/>
  <c r="BN66" i="17"/>
  <c r="B67" i="17"/>
  <c r="E67" i="17"/>
  <c r="H67" i="17"/>
  <c r="K67" i="17"/>
  <c r="N67" i="17"/>
  <c r="Q67" i="17"/>
  <c r="T67" i="17"/>
  <c r="W67" i="17"/>
  <c r="Z67" i="17"/>
  <c r="AC67" i="17"/>
  <c r="AF67" i="17"/>
  <c r="AI67" i="17"/>
  <c r="AL67" i="17"/>
  <c r="AN67" i="17"/>
  <c r="AR67" i="17"/>
  <c r="AV67" i="17"/>
  <c r="AZ67" i="17"/>
  <c r="BD67" i="17"/>
  <c r="BJ67" i="17"/>
  <c r="BN67" i="17"/>
  <c r="B68" i="17"/>
  <c r="E68" i="17"/>
  <c r="H68" i="17"/>
  <c r="K68" i="17"/>
  <c r="N68" i="17"/>
  <c r="Q68" i="17"/>
  <c r="T68" i="17"/>
  <c r="W68" i="17"/>
  <c r="Z68" i="17"/>
  <c r="AC68" i="17"/>
  <c r="AF68" i="17"/>
  <c r="AI68" i="17"/>
  <c r="AL68" i="17"/>
  <c r="AN68" i="17"/>
  <c r="AR68" i="17"/>
  <c r="AV68" i="17"/>
  <c r="AZ68" i="17"/>
  <c r="BD68" i="17"/>
  <c r="BJ68" i="17"/>
  <c r="BN68" i="17"/>
  <c r="B69" i="17"/>
  <c r="E69" i="17"/>
  <c r="H69" i="17"/>
  <c r="K69" i="17"/>
  <c r="N69" i="17"/>
  <c r="Q69" i="17"/>
  <c r="T69" i="17"/>
  <c r="W69" i="17"/>
  <c r="Z69" i="17"/>
  <c r="AC69" i="17"/>
  <c r="AF69" i="17"/>
  <c r="AI69" i="17"/>
  <c r="AL69" i="17"/>
  <c r="AN69" i="17"/>
  <c r="AR69" i="17"/>
  <c r="AV69" i="17"/>
  <c r="AZ69" i="17"/>
  <c r="BD69" i="17"/>
  <c r="BJ69" i="17"/>
  <c r="BN69" i="17"/>
  <c r="B70" i="17"/>
  <c r="E70" i="17"/>
  <c r="H70" i="17"/>
  <c r="K70" i="17"/>
  <c r="N70" i="17"/>
  <c r="Q70" i="17"/>
  <c r="T70" i="17"/>
  <c r="W70" i="17"/>
  <c r="Z70" i="17"/>
  <c r="AC70" i="17"/>
  <c r="AF70" i="17"/>
  <c r="AI70" i="17"/>
  <c r="AL70" i="17"/>
  <c r="AN70" i="17"/>
  <c r="AR70" i="17"/>
  <c r="AV70" i="17"/>
  <c r="AZ70" i="17"/>
  <c r="BD70" i="17"/>
  <c r="BJ70" i="17"/>
  <c r="BN70" i="17"/>
  <c r="B71" i="17"/>
  <c r="E71" i="17"/>
  <c r="H71" i="17"/>
  <c r="K71" i="17"/>
  <c r="N71" i="17"/>
  <c r="Q71" i="17"/>
  <c r="T71" i="17"/>
  <c r="W71" i="17"/>
  <c r="Z71" i="17"/>
  <c r="AC71" i="17"/>
  <c r="AF71" i="17"/>
  <c r="AI71" i="17"/>
  <c r="AL71" i="17"/>
  <c r="AN71" i="17"/>
  <c r="AR71" i="17"/>
  <c r="AV71" i="17"/>
  <c r="AZ71" i="17"/>
  <c r="BD71" i="17"/>
  <c r="BJ71" i="17"/>
  <c r="BN71" i="17"/>
  <c r="B72" i="17"/>
  <c r="E72" i="17"/>
  <c r="H72" i="17"/>
  <c r="K72" i="17"/>
  <c r="N72" i="17"/>
  <c r="Q72" i="17"/>
  <c r="T72" i="17"/>
  <c r="W72" i="17"/>
  <c r="Z72" i="17"/>
  <c r="AC72" i="17"/>
  <c r="AF72" i="17"/>
  <c r="AI72" i="17"/>
  <c r="AL72" i="17"/>
  <c r="AN72" i="17"/>
  <c r="AR72" i="17"/>
  <c r="AV72" i="17"/>
  <c r="AZ72" i="17"/>
  <c r="BD72" i="17"/>
  <c r="BJ72" i="17"/>
  <c r="BN72" i="17"/>
  <c r="B73" i="17"/>
  <c r="E73" i="17"/>
  <c r="H73" i="17"/>
  <c r="K73" i="17"/>
  <c r="N73" i="17"/>
  <c r="Q73" i="17"/>
  <c r="T73" i="17"/>
  <c r="W73" i="17"/>
  <c r="Z73" i="17"/>
  <c r="AC73" i="17"/>
  <c r="AF73" i="17"/>
  <c r="AI73" i="17"/>
  <c r="AL73" i="17"/>
  <c r="AN73" i="17"/>
  <c r="AR73" i="17"/>
  <c r="AV73" i="17"/>
  <c r="AZ73" i="17"/>
  <c r="BD73" i="17"/>
  <c r="BJ73" i="17"/>
  <c r="BN73" i="17"/>
  <c r="B74" i="17"/>
  <c r="E74" i="17"/>
  <c r="H74" i="17"/>
  <c r="K74" i="17"/>
  <c r="N74" i="17"/>
  <c r="Q74" i="17"/>
  <c r="T74" i="17"/>
  <c r="W74" i="17"/>
  <c r="Z74" i="17"/>
  <c r="AC74" i="17"/>
  <c r="AF74" i="17"/>
  <c r="AI74" i="17"/>
  <c r="AL74" i="17"/>
  <c r="AN74" i="17"/>
  <c r="AR74" i="17"/>
  <c r="AV74" i="17"/>
  <c r="AZ74" i="17"/>
  <c r="BD74" i="17"/>
  <c r="BJ74" i="17"/>
  <c r="BN74" i="17"/>
  <c r="B75" i="17"/>
  <c r="E75" i="17"/>
  <c r="H75" i="17"/>
  <c r="K75" i="17"/>
  <c r="N75" i="17"/>
  <c r="Q75" i="17"/>
  <c r="T75" i="17"/>
  <c r="W75" i="17"/>
  <c r="Z75" i="17"/>
  <c r="AC75" i="17"/>
  <c r="AF75" i="17"/>
  <c r="AI75" i="17"/>
  <c r="AL75" i="17"/>
  <c r="AN75" i="17"/>
  <c r="AR75" i="17"/>
  <c r="AV75" i="17"/>
  <c r="AZ75" i="17"/>
  <c r="BD75" i="17"/>
  <c r="BJ75" i="17"/>
  <c r="BN75" i="17"/>
  <c r="B76" i="17"/>
  <c r="E76" i="17"/>
  <c r="H76" i="17"/>
  <c r="K76" i="17"/>
  <c r="N76" i="17"/>
  <c r="Q76" i="17"/>
  <c r="T76" i="17"/>
  <c r="W76" i="17"/>
  <c r="Z76" i="17"/>
  <c r="AC76" i="17"/>
  <c r="AF76" i="17"/>
  <c r="AI76" i="17"/>
  <c r="AL76" i="17"/>
  <c r="AN76" i="17"/>
  <c r="AR76" i="17"/>
  <c r="AV76" i="17"/>
  <c r="AZ76" i="17"/>
  <c r="BD76" i="17"/>
  <c r="BJ76" i="17"/>
  <c r="BN76" i="17"/>
  <c r="B77" i="17"/>
  <c r="E77" i="17"/>
  <c r="H77" i="17"/>
  <c r="K77" i="17"/>
  <c r="N77" i="17"/>
  <c r="Q77" i="17"/>
  <c r="T77" i="17"/>
  <c r="W77" i="17"/>
  <c r="Z77" i="17"/>
  <c r="AC77" i="17"/>
  <c r="AF77" i="17"/>
  <c r="AI77" i="17"/>
  <c r="AL77" i="17"/>
  <c r="AN77" i="17"/>
  <c r="AR77" i="17"/>
  <c r="AV77" i="17"/>
  <c r="AZ77" i="17"/>
  <c r="BD77" i="17"/>
  <c r="BJ77" i="17"/>
  <c r="BN77" i="17"/>
  <c r="B78" i="17"/>
  <c r="E78" i="17"/>
  <c r="H78" i="17"/>
  <c r="K78" i="17"/>
  <c r="N78" i="17"/>
  <c r="Q78" i="17"/>
  <c r="T78" i="17"/>
  <c r="W78" i="17"/>
  <c r="Z78" i="17"/>
  <c r="AC78" i="17"/>
  <c r="AF78" i="17"/>
  <c r="AI78" i="17"/>
  <c r="AL78" i="17"/>
  <c r="AN78" i="17"/>
  <c r="AR78" i="17"/>
  <c r="AV78" i="17"/>
  <c r="AZ78" i="17"/>
  <c r="BD78" i="17"/>
  <c r="BJ78" i="17"/>
  <c r="BN78" i="17"/>
  <c r="B79" i="17"/>
  <c r="E79" i="17"/>
  <c r="H79" i="17"/>
  <c r="K79" i="17"/>
  <c r="N79" i="17"/>
  <c r="Q79" i="17"/>
  <c r="T79" i="17"/>
  <c r="W79" i="17"/>
  <c r="Z79" i="17"/>
  <c r="AC79" i="17"/>
  <c r="AF79" i="17"/>
  <c r="AI79" i="17"/>
  <c r="AL79" i="17"/>
  <c r="AN79" i="17"/>
  <c r="AR79" i="17"/>
  <c r="AV79" i="17"/>
  <c r="AZ79" i="17"/>
  <c r="BD79" i="17"/>
  <c r="BJ79" i="17"/>
  <c r="BN79" i="17"/>
  <c r="B80" i="17"/>
  <c r="E80" i="17"/>
  <c r="H80" i="17"/>
  <c r="K80" i="17"/>
  <c r="N80" i="17"/>
  <c r="Q80" i="17"/>
  <c r="T80" i="17"/>
  <c r="W80" i="17"/>
  <c r="Z80" i="17"/>
  <c r="AC80" i="17"/>
  <c r="AF80" i="17"/>
  <c r="AI80" i="17"/>
  <c r="AL80" i="17"/>
  <c r="AN80" i="17"/>
  <c r="AR80" i="17"/>
  <c r="AV80" i="17"/>
  <c r="AZ80" i="17"/>
  <c r="BD80" i="17"/>
  <c r="BJ80" i="17"/>
  <c r="BN80" i="17"/>
  <c r="B81" i="17"/>
  <c r="E81" i="17"/>
  <c r="H81" i="17"/>
  <c r="K81" i="17"/>
  <c r="N81" i="17"/>
  <c r="Q81" i="17"/>
  <c r="T81" i="17"/>
  <c r="W81" i="17"/>
  <c r="Z81" i="17"/>
  <c r="AC81" i="17"/>
  <c r="AF81" i="17"/>
  <c r="AI81" i="17"/>
  <c r="AL81" i="17"/>
  <c r="AN81" i="17"/>
  <c r="AR81" i="17"/>
  <c r="AV81" i="17"/>
  <c r="AZ81" i="17"/>
  <c r="BD81" i="17"/>
  <c r="BJ81" i="17"/>
  <c r="BN81" i="17"/>
  <c r="B82" i="17"/>
  <c r="E82" i="17"/>
  <c r="H82" i="17"/>
  <c r="K82" i="17"/>
  <c r="N82" i="17"/>
  <c r="Q82" i="17"/>
  <c r="T82" i="17"/>
  <c r="W82" i="17"/>
  <c r="Z82" i="17"/>
  <c r="AC82" i="17"/>
  <c r="AF82" i="17"/>
  <c r="AI82" i="17"/>
  <c r="AL82" i="17"/>
  <c r="AN82" i="17"/>
  <c r="AR82" i="17"/>
  <c r="AV82" i="17"/>
  <c r="AZ82" i="17"/>
  <c r="BD82" i="17"/>
  <c r="BJ82" i="17"/>
  <c r="BN82" i="17"/>
  <c r="B83" i="17"/>
  <c r="E83" i="17"/>
  <c r="H83" i="17"/>
  <c r="K83" i="17"/>
  <c r="N83" i="17"/>
  <c r="Q83" i="17"/>
  <c r="T83" i="17"/>
  <c r="W83" i="17"/>
  <c r="Z83" i="17"/>
  <c r="AC83" i="17"/>
  <c r="AF83" i="17"/>
  <c r="AI83" i="17"/>
  <c r="AL83" i="17"/>
  <c r="AN83" i="17"/>
  <c r="AR83" i="17"/>
  <c r="AV83" i="17"/>
  <c r="AZ83" i="17"/>
  <c r="BD83" i="17"/>
  <c r="BJ83" i="17"/>
  <c r="BN83" i="17"/>
  <c r="B84" i="17"/>
  <c r="E84" i="17"/>
  <c r="H84" i="17"/>
  <c r="K84" i="17"/>
  <c r="N84" i="17"/>
  <c r="Q84" i="17"/>
  <c r="T84" i="17"/>
  <c r="W84" i="17"/>
  <c r="Z84" i="17"/>
  <c r="AC84" i="17"/>
  <c r="AF84" i="17"/>
  <c r="AI84" i="17"/>
  <c r="AL84" i="17"/>
  <c r="AN84" i="17"/>
  <c r="AR84" i="17"/>
  <c r="AV84" i="17"/>
  <c r="AZ84" i="17"/>
  <c r="BD84" i="17"/>
  <c r="BJ84" i="17"/>
  <c r="BN84" i="17"/>
  <c r="B85" i="17"/>
  <c r="E85" i="17"/>
  <c r="H85" i="17"/>
  <c r="K85" i="17"/>
  <c r="N85" i="17"/>
  <c r="Q85" i="17"/>
  <c r="T85" i="17"/>
  <c r="W85" i="17"/>
  <c r="Z85" i="17"/>
  <c r="AC85" i="17"/>
  <c r="AF85" i="17"/>
  <c r="AI85" i="17"/>
  <c r="AL85" i="17"/>
  <c r="AN85" i="17"/>
  <c r="AR85" i="17"/>
  <c r="AV85" i="17"/>
  <c r="AZ85" i="17"/>
  <c r="BD85" i="17"/>
  <c r="BJ85" i="17"/>
  <c r="BN85" i="17"/>
  <c r="B86" i="17"/>
  <c r="E86" i="17"/>
  <c r="H86" i="17"/>
  <c r="K86" i="17"/>
  <c r="N86" i="17"/>
  <c r="Q86" i="17"/>
  <c r="T86" i="17"/>
  <c r="W86" i="17"/>
  <c r="Z86" i="17"/>
  <c r="AC86" i="17"/>
  <c r="AF86" i="17"/>
  <c r="AI86" i="17"/>
  <c r="AL86" i="17"/>
  <c r="AN86" i="17"/>
  <c r="AR86" i="17"/>
  <c r="AV86" i="17"/>
  <c r="AZ86" i="17"/>
  <c r="BD86" i="17"/>
  <c r="BJ86" i="17"/>
  <c r="BN86" i="17"/>
  <c r="B87" i="17"/>
  <c r="E87" i="17"/>
  <c r="H87" i="17"/>
  <c r="K87" i="17"/>
  <c r="N87" i="17"/>
  <c r="Q87" i="17"/>
  <c r="T87" i="17"/>
  <c r="W87" i="17"/>
  <c r="Z87" i="17"/>
  <c r="AC87" i="17"/>
  <c r="AF87" i="17"/>
  <c r="AI87" i="17"/>
  <c r="AL87" i="17"/>
  <c r="AN87" i="17"/>
  <c r="AR87" i="17"/>
  <c r="AV87" i="17"/>
  <c r="AZ87" i="17"/>
  <c r="BD87" i="17"/>
  <c r="BJ87" i="17"/>
  <c r="BN87" i="17"/>
  <c r="B88" i="17"/>
  <c r="E88" i="17"/>
  <c r="H88" i="17"/>
  <c r="K88" i="17"/>
  <c r="N88" i="17"/>
  <c r="Q88" i="17"/>
  <c r="T88" i="17"/>
  <c r="W88" i="17"/>
  <c r="Z88" i="17"/>
  <c r="AC88" i="17"/>
  <c r="AF88" i="17"/>
  <c r="AI88" i="17"/>
  <c r="AL88" i="17"/>
  <c r="AN88" i="17"/>
  <c r="AR88" i="17"/>
  <c r="AV88" i="17"/>
  <c r="AZ88" i="17"/>
  <c r="BD88" i="17"/>
  <c r="BJ88" i="17"/>
  <c r="BN88" i="17"/>
  <c r="B89" i="17"/>
  <c r="E89" i="17"/>
  <c r="H89" i="17"/>
  <c r="K89" i="17"/>
  <c r="N89" i="17"/>
  <c r="Q89" i="17"/>
  <c r="T89" i="17"/>
  <c r="W89" i="17"/>
  <c r="Z89" i="17"/>
  <c r="AC89" i="17"/>
  <c r="AF89" i="17"/>
  <c r="AI89" i="17"/>
  <c r="AL89" i="17"/>
  <c r="AN89" i="17"/>
  <c r="AR89" i="17"/>
  <c r="AV89" i="17"/>
  <c r="AZ89" i="17"/>
  <c r="BD89" i="17"/>
  <c r="BJ89" i="17"/>
  <c r="BN89" i="17"/>
  <c r="B90" i="17"/>
  <c r="E90" i="17"/>
  <c r="H90" i="17"/>
  <c r="K90" i="17"/>
  <c r="N90" i="17"/>
  <c r="Q90" i="17"/>
  <c r="T90" i="17"/>
  <c r="W90" i="17"/>
  <c r="Z90" i="17"/>
  <c r="AC90" i="17"/>
  <c r="AF90" i="17"/>
  <c r="AI90" i="17"/>
  <c r="AL90" i="17"/>
  <c r="AN90" i="17"/>
  <c r="AR90" i="17"/>
  <c r="AV90" i="17"/>
  <c r="AZ90" i="17"/>
  <c r="BD90" i="17"/>
  <c r="BJ90" i="17"/>
  <c r="BN90" i="17"/>
  <c r="B91" i="17"/>
  <c r="E91" i="17"/>
  <c r="H91" i="17"/>
  <c r="K91" i="17"/>
  <c r="N91" i="17"/>
  <c r="Q91" i="17"/>
  <c r="T91" i="17"/>
  <c r="W91" i="17"/>
  <c r="Z91" i="17"/>
  <c r="AC91" i="17"/>
  <c r="AF91" i="17"/>
  <c r="AI91" i="17"/>
  <c r="AL91" i="17"/>
  <c r="AN91" i="17"/>
  <c r="AR91" i="17"/>
  <c r="AV91" i="17"/>
  <c r="AZ91" i="17"/>
  <c r="BD91" i="17"/>
  <c r="BJ91" i="17"/>
  <c r="BN91" i="17"/>
  <c r="B92" i="17"/>
  <c r="E92" i="17"/>
  <c r="H92" i="17"/>
  <c r="K92" i="17"/>
  <c r="N92" i="17"/>
  <c r="Q92" i="17"/>
  <c r="T92" i="17"/>
  <c r="W92" i="17"/>
  <c r="Z92" i="17"/>
  <c r="AC92" i="17"/>
  <c r="AF92" i="17"/>
  <c r="AI92" i="17"/>
  <c r="AL92" i="17"/>
  <c r="AN92" i="17"/>
  <c r="AR92" i="17"/>
  <c r="AV92" i="17"/>
  <c r="AZ92" i="17"/>
  <c r="BD92" i="17"/>
  <c r="BJ92" i="17"/>
  <c r="BN92" i="17"/>
  <c r="B93" i="17"/>
  <c r="E93" i="17"/>
  <c r="H93" i="17"/>
  <c r="K93" i="17"/>
  <c r="N93" i="17"/>
  <c r="Q93" i="17"/>
  <c r="T93" i="17"/>
  <c r="W93" i="17"/>
  <c r="Z93" i="17"/>
  <c r="AC93" i="17"/>
  <c r="AF93" i="17"/>
  <c r="AI93" i="17"/>
  <c r="AL93" i="17"/>
  <c r="AN93" i="17"/>
  <c r="AR93" i="17"/>
  <c r="AV93" i="17"/>
  <c r="AZ93" i="17"/>
  <c r="BD93" i="17"/>
  <c r="BJ93" i="17"/>
  <c r="BN93" i="17"/>
  <c r="B94" i="17"/>
  <c r="E94" i="17"/>
  <c r="H94" i="17"/>
  <c r="K94" i="17"/>
  <c r="N94" i="17"/>
  <c r="Q94" i="17"/>
  <c r="T94" i="17"/>
  <c r="W94" i="17"/>
  <c r="Z94" i="17"/>
  <c r="AC94" i="17"/>
  <c r="AF94" i="17"/>
  <c r="AI94" i="17"/>
  <c r="AL94" i="17"/>
  <c r="AN94" i="17"/>
  <c r="AR94" i="17"/>
  <c r="AV94" i="17"/>
  <c r="AZ94" i="17"/>
  <c r="BD94" i="17"/>
  <c r="BJ94" i="17"/>
  <c r="BN94" i="17"/>
  <c r="B95" i="17"/>
  <c r="E95" i="17"/>
  <c r="H95" i="17"/>
  <c r="K95" i="17"/>
  <c r="N95" i="17"/>
  <c r="Q95" i="17"/>
  <c r="T95" i="17"/>
  <c r="W95" i="17"/>
  <c r="Z95" i="17"/>
  <c r="AC95" i="17"/>
  <c r="AF95" i="17"/>
  <c r="AI95" i="17"/>
  <c r="AL95" i="17"/>
  <c r="AN95" i="17"/>
  <c r="AR95" i="17"/>
  <c r="AV95" i="17"/>
  <c r="AZ95" i="17"/>
  <c r="BD95" i="17"/>
  <c r="BJ95" i="17"/>
  <c r="BN95" i="17"/>
  <c r="B96" i="17"/>
  <c r="E96" i="17"/>
  <c r="H96" i="17"/>
  <c r="K96" i="17"/>
  <c r="N96" i="17"/>
  <c r="Q96" i="17"/>
  <c r="T96" i="17"/>
  <c r="W96" i="17"/>
  <c r="Z96" i="17"/>
  <c r="AC96" i="17"/>
  <c r="AF96" i="17"/>
  <c r="AI96" i="17"/>
  <c r="AL96" i="17"/>
  <c r="AN96" i="17"/>
  <c r="AR96" i="17"/>
  <c r="AV96" i="17"/>
  <c r="AZ96" i="17"/>
  <c r="BD96" i="17"/>
  <c r="BJ96" i="17"/>
  <c r="BN96" i="17"/>
  <c r="B97" i="17"/>
  <c r="E97" i="17"/>
  <c r="H97" i="17"/>
  <c r="K97" i="17"/>
  <c r="N97" i="17"/>
  <c r="Q97" i="17"/>
  <c r="T97" i="17"/>
  <c r="W97" i="17"/>
  <c r="Z97" i="17"/>
  <c r="AC97" i="17"/>
  <c r="AF97" i="17"/>
  <c r="AI97" i="17"/>
  <c r="AL97" i="17"/>
  <c r="AN97" i="17"/>
  <c r="AR97" i="17"/>
  <c r="AV97" i="17"/>
  <c r="AZ97" i="17"/>
  <c r="BD97" i="17"/>
  <c r="BJ97" i="17"/>
  <c r="BN97" i="17"/>
  <c r="B98" i="17"/>
  <c r="E98" i="17"/>
  <c r="H98" i="17"/>
  <c r="K98" i="17"/>
  <c r="N98" i="17"/>
  <c r="Q98" i="17"/>
  <c r="T98" i="17"/>
  <c r="W98" i="17"/>
  <c r="Z98" i="17"/>
  <c r="AC98" i="17"/>
  <c r="AF98" i="17"/>
  <c r="AI98" i="17"/>
  <c r="AL98" i="17"/>
  <c r="AN98" i="17"/>
  <c r="AR98" i="17"/>
  <c r="AV98" i="17"/>
  <c r="AZ98" i="17"/>
  <c r="BD98" i="17"/>
  <c r="BJ98" i="17"/>
  <c r="BN98" i="17"/>
  <c r="B99" i="17"/>
  <c r="E99" i="17"/>
  <c r="H99" i="17"/>
  <c r="K99" i="17"/>
  <c r="N99" i="17"/>
  <c r="Q99" i="17"/>
  <c r="T99" i="17"/>
  <c r="W99" i="17"/>
  <c r="Z99" i="17"/>
  <c r="AC99" i="17"/>
  <c r="AF99" i="17"/>
  <c r="AI99" i="17"/>
  <c r="AL99" i="17"/>
  <c r="AN99" i="17"/>
  <c r="AR99" i="17"/>
  <c r="AV99" i="17"/>
  <c r="AZ99" i="17"/>
  <c r="BD99" i="17"/>
  <c r="BJ99" i="17"/>
  <c r="BN99" i="17"/>
  <c r="B100" i="17"/>
  <c r="E100" i="17"/>
  <c r="H100" i="17"/>
  <c r="K100" i="17"/>
  <c r="N100" i="17"/>
  <c r="Q100" i="17"/>
  <c r="T100" i="17"/>
  <c r="W100" i="17"/>
  <c r="Z100" i="17"/>
  <c r="AC100" i="17"/>
  <c r="AF100" i="17"/>
  <c r="AI100" i="17"/>
  <c r="AL100" i="17"/>
  <c r="AN100" i="17"/>
  <c r="AR100" i="17"/>
  <c r="AV100" i="17"/>
  <c r="AZ100" i="17"/>
  <c r="BD100" i="17"/>
  <c r="BJ100" i="17"/>
  <c r="BN100" i="17"/>
  <c r="B101" i="17"/>
  <c r="E101" i="17"/>
  <c r="H101" i="17"/>
  <c r="K101" i="17"/>
  <c r="N101" i="17"/>
  <c r="Q101" i="17"/>
  <c r="T101" i="17"/>
  <c r="W101" i="17"/>
  <c r="Z101" i="17"/>
  <c r="AC101" i="17"/>
  <c r="AF101" i="17"/>
  <c r="AI101" i="17"/>
  <c r="AL101" i="17"/>
  <c r="AN101" i="17"/>
  <c r="AR101" i="17"/>
  <c r="AV101" i="17"/>
  <c r="AZ101" i="17"/>
  <c r="BD101" i="17"/>
  <c r="BJ101" i="17"/>
  <c r="BN101" i="17"/>
  <c r="B102" i="17"/>
  <c r="E102" i="17"/>
  <c r="H102" i="17"/>
  <c r="K102" i="17"/>
  <c r="N102" i="17"/>
  <c r="Q102" i="17"/>
  <c r="T102" i="17"/>
  <c r="W102" i="17"/>
  <c r="Z102" i="17"/>
  <c r="AC102" i="17"/>
  <c r="AF102" i="17"/>
  <c r="AI102" i="17"/>
  <c r="AL102" i="17"/>
  <c r="AN102" i="17"/>
  <c r="AR102" i="17"/>
  <c r="AV102" i="17"/>
  <c r="AZ102" i="17"/>
  <c r="BD102" i="17"/>
  <c r="BJ102" i="17"/>
  <c r="BN102" i="17"/>
  <c r="B103" i="17"/>
  <c r="E103" i="17"/>
  <c r="H103" i="17"/>
  <c r="K103" i="17"/>
  <c r="N103" i="17"/>
  <c r="Q103" i="17"/>
  <c r="T103" i="17"/>
  <c r="W103" i="17"/>
  <c r="Z103" i="17"/>
  <c r="AC103" i="17"/>
  <c r="AF103" i="17"/>
  <c r="AI103" i="17"/>
  <c r="AL103" i="17"/>
  <c r="AN103" i="17"/>
  <c r="AR103" i="17"/>
  <c r="AV103" i="17"/>
  <c r="AZ103" i="17"/>
  <c r="BD103" i="17"/>
  <c r="BJ103" i="17"/>
  <c r="BN103" i="17"/>
  <c r="B104" i="17"/>
  <c r="E104" i="17"/>
  <c r="H104" i="17"/>
  <c r="K104" i="17"/>
  <c r="N104" i="17"/>
  <c r="Q104" i="17"/>
  <c r="T104" i="17"/>
  <c r="W104" i="17"/>
  <c r="Z104" i="17"/>
  <c r="AC104" i="17"/>
  <c r="AF104" i="17"/>
  <c r="AI104" i="17"/>
  <c r="AL104" i="17"/>
  <c r="AN104" i="17"/>
  <c r="AR104" i="17"/>
  <c r="AV104" i="17"/>
  <c r="AZ104" i="17"/>
  <c r="BD104" i="17"/>
  <c r="BJ104" i="17"/>
  <c r="BN104" i="17"/>
  <c r="B105" i="17"/>
  <c r="E105" i="17"/>
  <c r="H105" i="17"/>
  <c r="K105" i="17"/>
  <c r="N105" i="17"/>
  <c r="Q105" i="17"/>
  <c r="T105" i="17"/>
  <c r="W105" i="17"/>
  <c r="Z105" i="17"/>
  <c r="AC105" i="17"/>
  <c r="AF105" i="17"/>
  <c r="AI105" i="17"/>
  <c r="AL105" i="17"/>
  <c r="AN105" i="17"/>
  <c r="AR105" i="17"/>
  <c r="AV105" i="17"/>
  <c r="AZ105" i="17"/>
  <c r="BD105" i="17"/>
  <c r="BJ105" i="17"/>
  <c r="BN105" i="17"/>
  <c r="B106" i="17"/>
  <c r="E106" i="17"/>
  <c r="H106" i="17"/>
  <c r="K106" i="17"/>
  <c r="N106" i="17"/>
  <c r="Q106" i="17"/>
  <c r="T106" i="17"/>
  <c r="W106" i="17"/>
  <c r="Z106" i="17"/>
  <c r="AC106" i="17"/>
  <c r="AF106" i="17"/>
  <c r="AI106" i="17"/>
  <c r="AL106" i="17"/>
  <c r="AN106" i="17"/>
  <c r="AR106" i="17"/>
  <c r="AV106" i="17"/>
  <c r="AZ106" i="17"/>
  <c r="BD106" i="17"/>
  <c r="BJ106" i="17"/>
  <c r="BN106" i="17"/>
  <c r="B107" i="17"/>
  <c r="E107" i="17"/>
  <c r="H107" i="17"/>
  <c r="K107" i="17"/>
  <c r="N107" i="17"/>
  <c r="Q107" i="17"/>
  <c r="T107" i="17"/>
  <c r="W107" i="17"/>
  <c r="Z107" i="17"/>
  <c r="AC107" i="17"/>
  <c r="AF107" i="17"/>
  <c r="AI107" i="17"/>
  <c r="AL107" i="17"/>
  <c r="AN107" i="17"/>
  <c r="AR107" i="17"/>
  <c r="AV107" i="17"/>
  <c r="AZ107" i="17"/>
  <c r="BD107" i="17"/>
  <c r="BJ107" i="17"/>
  <c r="BN107" i="17"/>
  <c r="B108" i="17"/>
  <c r="E108" i="17"/>
  <c r="H108" i="17"/>
  <c r="K108" i="17"/>
  <c r="N108" i="17"/>
  <c r="Q108" i="17"/>
  <c r="T108" i="17"/>
  <c r="W108" i="17"/>
  <c r="Z108" i="17"/>
  <c r="AC108" i="17"/>
  <c r="AF108" i="17"/>
  <c r="AI108" i="17"/>
  <c r="AL108" i="17"/>
  <c r="AN108" i="17"/>
  <c r="AR108" i="17"/>
  <c r="AV108" i="17"/>
  <c r="AZ108" i="17"/>
  <c r="BD108" i="17"/>
  <c r="BJ108" i="17"/>
  <c r="BN108" i="17"/>
  <c r="B109" i="17"/>
  <c r="E109" i="17"/>
  <c r="H109" i="17"/>
  <c r="K109" i="17"/>
  <c r="N109" i="17"/>
  <c r="Q109" i="17"/>
  <c r="T109" i="17"/>
  <c r="W109" i="17"/>
  <c r="Z109" i="17"/>
  <c r="AC109" i="17"/>
  <c r="AF109" i="17"/>
  <c r="AI109" i="17"/>
  <c r="AL109" i="17"/>
  <c r="AN109" i="17"/>
  <c r="AR109" i="17"/>
  <c r="AV109" i="17"/>
  <c r="AZ109" i="17"/>
  <c r="BD109" i="17"/>
  <c r="BJ109" i="17"/>
  <c r="BN109" i="17"/>
  <c r="B110" i="17"/>
  <c r="E110" i="17"/>
  <c r="H110" i="17"/>
  <c r="K110" i="17"/>
  <c r="N110" i="17"/>
  <c r="Q110" i="17"/>
  <c r="T110" i="17"/>
  <c r="W110" i="17"/>
  <c r="Z110" i="17"/>
  <c r="AC110" i="17"/>
  <c r="AF110" i="17"/>
  <c r="AI110" i="17"/>
  <c r="AL110" i="17"/>
  <c r="AN110" i="17"/>
  <c r="AR110" i="17"/>
  <c r="AV110" i="17"/>
  <c r="AZ110" i="17"/>
  <c r="BD110" i="17"/>
  <c r="BJ110" i="17"/>
  <c r="BN110" i="17"/>
  <c r="B111" i="17"/>
  <c r="E111" i="17"/>
  <c r="H111" i="17"/>
  <c r="K111" i="17"/>
  <c r="N111" i="17"/>
  <c r="Q111" i="17"/>
  <c r="T111" i="17"/>
  <c r="W111" i="17"/>
  <c r="Z111" i="17"/>
  <c r="AC111" i="17"/>
  <c r="AF111" i="17"/>
  <c r="AI111" i="17"/>
  <c r="AL111" i="17"/>
  <c r="AN111" i="17"/>
  <c r="AR111" i="17"/>
  <c r="AV111" i="17"/>
  <c r="AZ111" i="17"/>
  <c r="BD111" i="17"/>
  <c r="BJ111" i="17"/>
  <c r="BN111" i="17"/>
  <c r="B112" i="17"/>
  <c r="E112" i="17"/>
  <c r="H112" i="17"/>
  <c r="K112" i="17"/>
  <c r="N112" i="17"/>
  <c r="Q112" i="17"/>
  <c r="T112" i="17"/>
  <c r="W112" i="17"/>
  <c r="Z112" i="17"/>
  <c r="AC112" i="17"/>
  <c r="AF112" i="17"/>
  <c r="AI112" i="17"/>
  <c r="AL112" i="17"/>
  <c r="AN112" i="17"/>
  <c r="AR112" i="17"/>
  <c r="AV112" i="17"/>
  <c r="AZ112" i="17"/>
  <c r="BD112" i="17"/>
  <c r="BJ112" i="17"/>
  <c r="BN112" i="17"/>
  <c r="B113" i="17"/>
  <c r="E113" i="17"/>
  <c r="H113" i="17"/>
  <c r="K113" i="17"/>
  <c r="N113" i="17"/>
  <c r="Q113" i="17"/>
  <c r="T113" i="17"/>
  <c r="W113" i="17"/>
  <c r="Z113" i="17"/>
  <c r="AC113" i="17"/>
  <c r="AF113" i="17"/>
  <c r="AI113" i="17"/>
  <c r="AL113" i="17"/>
  <c r="AN113" i="17"/>
  <c r="AR113" i="17"/>
  <c r="AV113" i="17"/>
  <c r="AZ113" i="17"/>
  <c r="BD113" i="17"/>
  <c r="BJ113" i="17"/>
  <c r="BN113" i="17"/>
  <c r="B114" i="17"/>
  <c r="E114" i="17"/>
  <c r="H114" i="17"/>
  <c r="K114" i="17"/>
  <c r="N114" i="17"/>
  <c r="Q114" i="17"/>
  <c r="T114" i="17"/>
  <c r="W114" i="17"/>
  <c r="Z114" i="17"/>
  <c r="AC114" i="17"/>
  <c r="AF114" i="17"/>
  <c r="AI114" i="17"/>
  <c r="AL114" i="17"/>
  <c r="AN114" i="17"/>
  <c r="AR114" i="17"/>
  <c r="AV114" i="17"/>
  <c r="AZ114" i="17"/>
  <c r="BD114" i="17"/>
  <c r="BJ114" i="17"/>
  <c r="BN114" i="17"/>
  <c r="B115" i="17"/>
  <c r="E115" i="17"/>
  <c r="H115" i="17"/>
  <c r="K115" i="17"/>
  <c r="N115" i="17"/>
  <c r="Q115" i="17"/>
  <c r="T115" i="17"/>
  <c r="W115" i="17"/>
  <c r="Z115" i="17"/>
  <c r="AC115" i="17"/>
  <c r="AF115" i="17"/>
  <c r="AI115" i="17"/>
  <c r="AL115" i="17"/>
  <c r="AN115" i="17"/>
  <c r="AR115" i="17"/>
  <c r="AV115" i="17"/>
  <c r="AZ115" i="17"/>
  <c r="BD115" i="17"/>
  <c r="BJ115" i="17"/>
  <c r="BN115" i="17"/>
  <c r="B116" i="17"/>
  <c r="E116" i="17"/>
  <c r="H116" i="17"/>
  <c r="K116" i="17"/>
  <c r="N116" i="17"/>
  <c r="Q116" i="17"/>
  <c r="T116" i="17"/>
  <c r="W116" i="17"/>
  <c r="Z116" i="17"/>
  <c r="AC116" i="17"/>
  <c r="AF116" i="17"/>
  <c r="AI116" i="17"/>
  <c r="AL116" i="17"/>
  <c r="AN116" i="17"/>
  <c r="AR116" i="17"/>
  <c r="AV116" i="17"/>
  <c r="AZ116" i="17"/>
  <c r="BD116" i="17"/>
  <c r="BJ116" i="17"/>
  <c r="BN116" i="17"/>
  <c r="B117" i="17"/>
  <c r="E117" i="17"/>
  <c r="H117" i="17"/>
  <c r="K117" i="17"/>
  <c r="N117" i="17"/>
  <c r="Q117" i="17"/>
  <c r="T117" i="17"/>
  <c r="W117" i="17"/>
  <c r="Z117" i="17"/>
  <c r="AC117" i="17"/>
  <c r="AF117" i="17"/>
  <c r="AI117" i="17"/>
  <c r="AL117" i="17"/>
  <c r="AN117" i="17"/>
  <c r="AR117" i="17"/>
  <c r="AV117" i="17"/>
  <c r="AZ117" i="17"/>
  <c r="BD117" i="17"/>
  <c r="BJ117" i="17"/>
  <c r="BN117" i="17"/>
  <c r="B118" i="17"/>
  <c r="E118" i="17"/>
  <c r="H118" i="17"/>
  <c r="K118" i="17"/>
  <c r="N118" i="17"/>
  <c r="Q118" i="17"/>
  <c r="T118" i="17"/>
  <c r="W118" i="17"/>
  <c r="Z118" i="17"/>
  <c r="AC118" i="17"/>
  <c r="AF118" i="17"/>
  <c r="AI118" i="17"/>
  <c r="AL118" i="17"/>
  <c r="AN118" i="17"/>
  <c r="AR118" i="17"/>
  <c r="AV118" i="17"/>
  <c r="AZ118" i="17"/>
  <c r="BD118" i="17"/>
  <c r="BJ118" i="17"/>
  <c r="BN118" i="17"/>
  <c r="B119" i="17"/>
  <c r="E119" i="17"/>
  <c r="H119" i="17"/>
  <c r="K119" i="17"/>
  <c r="N119" i="17"/>
  <c r="Q119" i="17"/>
  <c r="T119" i="17"/>
  <c r="W119" i="17"/>
  <c r="Z119" i="17"/>
  <c r="AC119" i="17"/>
  <c r="AF119" i="17"/>
  <c r="AI119" i="17"/>
  <c r="AL119" i="17"/>
  <c r="AN119" i="17"/>
  <c r="AR119" i="17"/>
  <c r="AV119" i="17"/>
  <c r="AZ119" i="17"/>
  <c r="BD119" i="17"/>
  <c r="BJ119" i="17"/>
  <c r="BN119" i="17"/>
  <c r="B120" i="17"/>
  <c r="E120" i="17"/>
  <c r="H120" i="17"/>
  <c r="K120" i="17"/>
  <c r="N120" i="17"/>
  <c r="Q120" i="17"/>
  <c r="T120" i="17"/>
  <c r="W120" i="17"/>
  <c r="Z120" i="17"/>
  <c r="AC120" i="17"/>
  <c r="AF120" i="17"/>
  <c r="AI120" i="17"/>
  <c r="AL120" i="17"/>
  <c r="AN120" i="17"/>
  <c r="AR120" i="17"/>
  <c r="AV120" i="17"/>
  <c r="AZ120" i="17"/>
  <c r="BD120" i="17"/>
  <c r="BJ120" i="17"/>
  <c r="BN120" i="17"/>
  <c r="B121" i="17"/>
  <c r="E121" i="17"/>
  <c r="H121" i="17"/>
  <c r="K121" i="17"/>
  <c r="N121" i="17"/>
  <c r="Q121" i="17"/>
  <c r="T121" i="17"/>
  <c r="W121" i="17"/>
  <c r="Z121" i="17"/>
  <c r="AC121" i="17"/>
  <c r="AF121" i="17"/>
  <c r="AI121" i="17"/>
  <c r="AL121" i="17"/>
  <c r="AN121" i="17"/>
  <c r="AR121" i="17"/>
  <c r="AV121" i="17"/>
  <c r="AZ121" i="17"/>
  <c r="BD121" i="17"/>
  <c r="BJ121" i="17"/>
  <c r="BN121" i="17"/>
  <c r="B122" i="17"/>
  <c r="E122" i="17"/>
  <c r="H122" i="17"/>
  <c r="K122" i="17"/>
  <c r="N122" i="17"/>
  <c r="Q122" i="17"/>
  <c r="T122" i="17"/>
  <c r="W122" i="17"/>
  <c r="Z122" i="17"/>
  <c r="AC122" i="17"/>
  <c r="AF122" i="17"/>
  <c r="AI122" i="17"/>
  <c r="AL122" i="17"/>
  <c r="AN122" i="17"/>
  <c r="AR122" i="17"/>
  <c r="AV122" i="17"/>
  <c r="AZ122" i="17"/>
  <c r="BD122" i="17"/>
  <c r="BJ122" i="17"/>
  <c r="BN122" i="17"/>
  <c r="B123" i="17"/>
  <c r="E123" i="17"/>
  <c r="H123" i="17"/>
  <c r="K123" i="17"/>
  <c r="N123" i="17"/>
  <c r="Q123" i="17"/>
  <c r="T123" i="17"/>
  <c r="W123" i="17"/>
  <c r="Z123" i="17"/>
  <c r="AC123" i="17"/>
  <c r="AF123" i="17"/>
  <c r="AI123" i="17"/>
  <c r="AL123" i="17"/>
  <c r="AN123" i="17"/>
  <c r="AR123" i="17"/>
  <c r="AV123" i="17"/>
  <c r="AZ123" i="17"/>
  <c r="BD123" i="17"/>
  <c r="BJ123" i="17"/>
  <c r="BN123" i="17"/>
  <c r="B124" i="17"/>
  <c r="E124" i="17"/>
  <c r="H124" i="17"/>
  <c r="K124" i="17"/>
  <c r="N124" i="17"/>
  <c r="Q124" i="17"/>
  <c r="T124" i="17"/>
  <c r="W124" i="17"/>
  <c r="Z124" i="17"/>
  <c r="AC124" i="17"/>
  <c r="AF124" i="17"/>
  <c r="AI124" i="17"/>
  <c r="AL124" i="17"/>
  <c r="AN124" i="17"/>
  <c r="AR124" i="17"/>
  <c r="AV124" i="17"/>
  <c r="AZ124" i="17"/>
  <c r="BD124" i="17"/>
  <c r="BJ124" i="17"/>
  <c r="BN124" i="17"/>
  <c r="B125" i="17"/>
  <c r="E125" i="17"/>
  <c r="H125" i="17"/>
  <c r="K125" i="17"/>
  <c r="N125" i="17"/>
  <c r="Q125" i="17"/>
  <c r="T125" i="17"/>
  <c r="W125" i="17"/>
  <c r="Z125" i="17"/>
  <c r="AC125" i="17"/>
  <c r="AF125" i="17"/>
  <c r="AI125" i="17"/>
  <c r="AL125" i="17"/>
  <c r="AN125" i="17"/>
  <c r="AR125" i="17"/>
  <c r="AV125" i="17"/>
  <c r="AZ125" i="17"/>
  <c r="BD125" i="17"/>
  <c r="BJ125" i="17"/>
  <c r="BN125" i="17"/>
  <c r="B126" i="17"/>
  <c r="E126" i="17"/>
  <c r="H126" i="17"/>
  <c r="K126" i="17"/>
  <c r="N126" i="17"/>
  <c r="Q126" i="17"/>
  <c r="T126" i="17"/>
  <c r="W126" i="17"/>
  <c r="Z126" i="17"/>
  <c r="AC126" i="17"/>
  <c r="AF126" i="17"/>
  <c r="AI126" i="17"/>
  <c r="AL126" i="17"/>
  <c r="AN126" i="17"/>
  <c r="AR126" i="17"/>
  <c r="AV126" i="17"/>
  <c r="AZ126" i="17"/>
  <c r="BD126" i="17"/>
  <c r="BJ126" i="17"/>
  <c r="BN126" i="17"/>
  <c r="B127" i="17"/>
  <c r="E127" i="17"/>
  <c r="H127" i="17"/>
  <c r="K127" i="17"/>
  <c r="N127" i="17"/>
  <c r="Q127" i="17"/>
  <c r="T127" i="17"/>
  <c r="W127" i="17"/>
  <c r="Z127" i="17"/>
  <c r="AC127" i="17"/>
  <c r="AF127" i="17"/>
  <c r="AI127" i="17"/>
  <c r="AL127" i="17"/>
  <c r="AN127" i="17"/>
  <c r="AR127" i="17"/>
  <c r="AV127" i="17"/>
  <c r="AZ127" i="17"/>
  <c r="BD127" i="17"/>
  <c r="BJ127" i="17"/>
  <c r="BN127" i="17"/>
  <c r="B128" i="17"/>
  <c r="E128" i="17"/>
  <c r="H128" i="17"/>
  <c r="K128" i="17"/>
  <c r="N128" i="17"/>
  <c r="Q128" i="17"/>
  <c r="T128" i="17"/>
  <c r="W128" i="17"/>
  <c r="Z128" i="17"/>
  <c r="AC128" i="17"/>
  <c r="AF128" i="17"/>
  <c r="AI128" i="17"/>
  <c r="AL128" i="17"/>
  <c r="AN128" i="17"/>
  <c r="AR128" i="17"/>
  <c r="AV128" i="17"/>
  <c r="AZ128" i="17"/>
  <c r="BD128" i="17"/>
  <c r="BJ128" i="17"/>
  <c r="BN128" i="17"/>
  <c r="B129" i="17"/>
  <c r="E129" i="17"/>
  <c r="H129" i="17"/>
  <c r="K129" i="17"/>
  <c r="N129" i="17"/>
  <c r="Q129" i="17"/>
  <c r="T129" i="17"/>
  <c r="W129" i="17"/>
  <c r="Z129" i="17"/>
  <c r="AC129" i="17"/>
  <c r="AF129" i="17"/>
  <c r="AI129" i="17"/>
  <c r="AL129" i="17"/>
  <c r="AN129" i="17"/>
  <c r="AR129" i="17"/>
  <c r="AV129" i="17"/>
  <c r="AZ129" i="17"/>
  <c r="BD129" i="17"/>
  <c r="BJ129" i="17"/>
  <c r="BN129" i="17"/>
  <c r="B130" i="17"/>
  <c r="E130" i="17"/>
  <c r="H130" i="17"/>
  <c r="K130" i="17"/>
  <c r="N130" i="17"/>
  <c r="Q130" i="17"/>
  <c r="T130" i="17"/>
  <c r="W130" i="17"/>
  <c r="Z130" i="17"/>
  <c r="AC130" i="17"/>
  <c r="AF130" i="17"/>
  <c r="AI130" i="17"/>
  <c r="AL130" i="17"/>
  <c r="AN130" i="17"/>
  <c r="AR130" i="17"/>
  <c r="AV130" i="17"/>
  <c r="AZ130" i="17"/>
  <c r="BD130" i="17"/>
  <c r="BJ130" i="17"/>
  <c r="BN130" i="17"/>
  <c r="B131" i="17"/>
  <c r="E131" i="17"/>
  <c r="H131" i="17"/>
  <c r="K131" i="17"/>
  <c r="N131" i="17"/>
  <c r="Q131" i="17"/>
  <c r="T131" i="17"/>
  <c r="W131" i="17"/>
  <c r="Z131" i="17"/>
  <c r="AC131" i="17"/>
  <c r="AF131" i="17"/>
  <c r="AI131" i="17"/>
  <c r="AL131" i="17"/>
  <c r="AN131" i="17"/>
  <c r="AR131" i="17"/>
  <c r="AV131" i="17"/>
  <c r="AZ131" i="17"/>
  <c r="BD131" i="17"/>
  <c r="BJ131" i="17"/>
  <c r="BN131" i="17"/>
  <c r="B132" i="17"/>
  <c r="E132" i="17"/>
  <c r="H132" i="17"/>
  <c r="K132" i="17"/>
  <c r="N132" i="17"/>
  <c r="Q132" i="17"/>
  <c r="T132" i="17"/>
  <c r="W132" i="17"/>
  <c r="Z132" i="17"/>
  <c r="AC132" i="17"/>
  <c r="AF132" i="17"/>
  <c r="AI132" i="17"/>
  <c r="AL132" i="17"/>
  <c r="AN132" i="17"/>
  <c r="AR132" i="17"/>
  <c r="AV132" i="17"/>
  <c r="AZ132" i="17"/>
  <c r="BD132" i="17"/>
  <c r="BJ132" i="17"/>
  <c r="BN132" i="17"/>
  <c r="B133" i="17"/>
  <c r="E133" i="17"/>
  <c r="H133" i="17"/>
  <c r="K133" i="17"/>
  <c r="N133" i="17"/>
  <c r="Q133" i="17"/>
  <c r="T133" i="17"/>
  <c r="W133" i="17"/>
  <c r="Z133" i="17"/>
  <c r="AC133" i="17"/>
  <c r="AF133" i="17"/>
  <c r="AI133" i="17"/>
  <c r="AL133" i="17"/>
  <c r="AN133" i="17"/>
  <c r="AR133" i="17"/>
  <c r="AV133" i="17"/>
  <c r="AZ133" i="17"/>
  <c r="BD133" i="17"/>
  <c r="BJ133" i="17"/>
  <c r="BN133" i="17"/>
  <c r="B134" i="17"/>
  <c r="E134" i="17"/>
  <c r="H134" i="17"/>
  <c r="K134" i="17"/>
  <c r="N134" i="17"/>
  <c r="Q134" i="17"/>
  <c r="T134" i="17"/>
  <c r="W134" i="17"/>
  <c r="Z134" i="17"/>
  <c r="AC134" i="17"/>
  <c r="AF134" i="17"/>
  <c r="AI134" i="17"/>
  <c r="AL134" i="17"/>
  <c r="AN134" i="17"/>
  <c r="AR134" i="17"/>
  <c r="AV134" i="17"/>
  <c r="AZ134" i="17"/>
  <c r="BD134" i="17"/>
  <c r="BJ134" i="17"/>
  <c r="BN134" i="17"/>
  <c r="B135" i="17"/>
  <c r="E135" i="17"/>
  <c r="H135" i="17"/>
  <c r="K135" i="17"/>
  <c r="N135" i="17"/>
  <c r="Q135" i="17"/>
  <c r="T135" i="17"/>
  <c r="W135" i="17"/>
  <c r="Z135" i="17"/>
  <c r="AC135" i="17"/>
  <c r="AF135" i="17"/>
  <c r="AI135" i="17"/>
  <c r="AL135" i="17"/>
  <c r="AN135" i="17"/>
  <c r="AR135" i="17"/>
  <c r="AV135" i="17"/>
  <c r="AZ135" i="17"/>
  <c r="BD135" i="17"/>
  <c r="BJ135" i="17"/>
  <c r="BN135" i="17"/>
  <c r="B136" i="17"/>
  <c r="E136" i="17"/>
  <c r="H136" i="17"/>
  <c r="K136" i="17"/>
  <c r="N136" i="17"/>
  <c r="Q136" i="17"/>
  <c r="T136" i="17"/>
  <c r="W136" i="17"/>
  <c r="Z136" i="17"/>
  <c r="AC136" i="17"/>
  <c r="AF136" i="17"/>
  <c r="AI136" i="17"/>
  <c r="AL136" i="17"/>
  <c r="AN136" i="17"/>
  <c r="AR136" i="17"/>
  <c r="AV136" i="17"/>
  <c r="AZ136" i="17"/>
  <c r="BD136" i="17"/>
  <c r="BJ136" i="17"/>
  <c r="BN136" i="17"/>
  <c r="B137" i="17"/>
  <c r="E137" i="17"/>
  <c r="H137" i="17"/>
  <c r="K137" i="17"/>
  <c r="N137" i="17"/>
  <c r="Q137" i="17"/>
  <c r="T137" i="17"/>
  <c r="W137" i="17"/>
  <c r="Z137" i="17"/>
  <c r="AC137" i="17"/>
  <c r="AF137" i="17"/>
  <c r="AI137" i="17"/>
  <c r="AL137" i="17"/>
  <c r="AN137" i="17"/>
  <c r="AR137" i="17"/>
  <c r="AV137" i="17"/>
  <c r="AZ137" i="17"/>
  <c r="BD137" i="17"/>
  <c r="BJ137" i="17"/>
  <c r="BN137" i="17"/>
  <c r="B138" i="17"/>
  <c r="E138" i="17"/>
  <c r="H138" i="17"/>
  <c r="K138" i="17"/>
  <c r="N138" i="17"/>
  <c r="Q138" i="17"/>
  <c r="T138" i="17"/>
  <c r="W138" i="17"/>
  <c r="Z138" i="17"/>
  <c r="AC138" i="17"/>
  <c r="AF138" i="17"/>
  <c r="AI138" i="17"/>
  <c r="AL138" i="17"/>
  <c r="AN138" i="17"/>
  <c r="AR138" i="17"/>
  <c r="AV138" i="17"/>
  <c r="AZ138" i="17"/>
  <c r="BD138" i="17"/>
  <c r="BJ138" i="17"/>
  <c r="BN138" i="17"/>
  <c r="B139" i="17"/>
  <c r="E139" i="17"/>
  <c r="H139" i="17"/>
  <c r="K139" i="17"/>
  <c r="N139" i="17"/>
  <c r="Q139" i="17"/>
  <c r="T139" i="17"/>
  <c r="W139" i="17"/>
  <c r="Z139" i="17"/>
  <c r="AC139" i="17"/>
  <c r="AF139" i="17"/>
  <c r="AI139" i="17"/>
  <c r="AL139" i="17"/>
  <c r="AN139" i="17"/>
  <c r="AR139" i="17"/>
  <c r="AV139" i="17"/>
  <c r="AZ139" i="17"/>
  <c r="BD139" i="17"/>
  <c r="BJ139" i="17"/>
  <c r="BN139" i="17"/>
  <c r="B140" i="17"/>
  <c r="E140" i="17"/>
  <c r="H140" i="17"/>
  <c r="K140" i="17"/>
  <c r="N140" i="17"/>
  <c r="Q140" i="17"/>
  <c r="T140" i="17"/>
  <c r="W140" i="17"/>
  <c r="Z140" i="17"/>
  <c r="AC140" i="17"/>
  <c r="AF140" i="17"/>
  <c r="AI140" i="17"/>
  <c r="AL140" i="17"/>
  <c r="AN140" i="17"/>
  <c r="AR140" i="17"/>
  <c r="AV140" i="17"/>
  <c r="AZ140" i="17"/>
  <c r="BD140" i="17"/>
  <c r="BJ140" i="17"/>
  <c r="BN140" i="17"/>
  <c r="B141" i="17"/>
  <c r="E141" i="17"/>
  <c r="H141" i="17"/>
  <c r="K141" i="17"/>
  <c r="N141" i="17"/>
  <c r="Q141" i="17"/>
  <c r="T141" i="17"/>
  <c r="W141" i="17"/>
  <c r="Z141" i="17"/>
  <c r="AC141" i="17"/>
  <c r="AF141" i="17"/>
  <c r="AI141" i="17"/>
  <c r="AL141" i="17"/>
  <c r="AN141" i="17"/>
  <c r="AR141" i="17"/>
  <c r="AV141" i="17"/>
  <c r="AZ141" i="17"/>
  <c r="BD141" i="17"/>
  <c r="BJ141" i="17"/>
  <c r="BN141" i="17"/>
  <c r="B142" i="17"/>
  <c r="E142" i="17"/>
  <c r="H142" i="17"/>
  <c r="K142" i="17"/>
  <c r="N142" i="17"/>
  <c r="Q142" i="17"/>
  <c r="T142" i="17"/>
  <c r="W142" i="17"/>
  <c r="Z142" i="17"/>
  <c r="AC142" i="17"/>
  <c r="AF142" i="17"/>
  <c r="AI142" i="17"/>
  <c r="AL142" i="17"/>
  <c r="AN142" i="17"/>
  <c r="AR142" i="17"/>
  <c r="AV142" i="17"/>
  <c r="AZ142" i="17"/>
  <c r="BD142" i="17"/>
  <c r="BJ142" i="17"/>
  <c r="BN142" i="17"/>
  <c r="B143" i="17"/>
  <c r="E143" i="17"/>
  <c r="H143" i="17"/>
  <c r="K143" i="17"/>
  <c r="N143" i="17"/>
  <c r="Q143" i="17"/>
  <c r="T143" i="17"/>
  <c r="W143" i="17"/>
  <c r="Z143" i="17"/>
  <c r="AC143" i="17"/>
  <c r="AF143" i="17"/>
  <c r="AI143" i="17"/>
  <c r="AL143" i="17"/>
  <c r="AN143" i="17"/>
  <c r="AR143" i="17"/>
  <c r="AV143" i="17"/>
  <c r="AZ143" i="17"/>
  <c r="BD143" i="17"/>
  <c r="BJ143" i="17"/>
  <c r="BN143" i="17"/>
  <c r="B144" i="17"/>
  <c r="E144" i="17"/>
  <c r="H144" i="17"/>
  <c r="K144" i="17"/>
  <c r="N144" i="17"/>
  <c r="Q144" i="17"/>
  <c r="T144" i="17"/>
  <c r="W144" i="17"/>
  <c r="Z144" i="17"/>
  <c r="AC144" i="17"/>
  <c r="AF144" i="17"/>
  <c r="AI144" i="17"/>
  <c r="AL144" i="17"/>
  <c r="AN144" i="17"/>
  <c r="AR144" i="17"/>
  <c r="AV144" i="17"/>
  <c r="AZ144" i="17"/>
  <c r="BD144" i="17"/>
  <c r="BJ144" i="17"/>
  <c r="BN144" i="17"/>
  <c r="B145" i="17"/>
  <c r="E145" i="17"/>
  <c r="H145" i="17"/>
  <c r="K145" i="17"/>
  <c r="N145" i="17"/>
  <c r="Q145" i="17"/>
  <c r="T145" i="17"/>
  <c r="W145" i="17"/>
  <c r="Z145" i="17"/>
  <c r="AC145" i="17"/>
  <c r="AF145" i="17"/>
  <c r="AI145" i="17"/>
  <c r="AL145" i="17"/>
  <c r="AN145" i="17"/>
  <c r="AR145" i="17"/>
  <c r="AV145" i="17"/>
  <c r="AZ145" i="17"/>
  <c r="BD145" i="17"/>
  <c r="BJ145" i="17"/>
  <c r="BN145" i="17"/>
  <c r="B146" i="17"/>
  <c r="E146" i="17"/>
  <c r="H146" i="17"/>
  <c r="K146" i="17"/>
  <c r="N146" i="17"/>
  <c r="Q146" i="17"/>
  <c r="T146" i="17"/>
  <c r="W146" i="17"/>
  <c r="Z146" i="17"/>
  <c r="AC146" i="17"/>
  <c r="AF146" i="17"/>
  <c r="AI146" i="17"/>
  <c r="AL146" i="17"/>
  <c r="AN146" i="17"/>
  <c r="AR146" i="17"/>
  <c r="AV146" i="17"/>
  <c r="AZ146" i="17"/>
  <c r="BD146" i="17"/>
  <c r="BJ146" i="17"/>
  <c r="BN146" i="17"/>
  <c r="B147" i="17"/>
  <c r="E147" i="17"/>
  <c r="H147" i="17"/>
  <c r="K147" i="17"/>
  <c r="N147" i="17"/>
  <c r="Q147" i="17"/>
  <c r="T147" i="17"/>
  <c r="W147" i="17"/>
  <c r="Z147" i="17"/>
  <c r="AC147" i="17"/>
  <c r="AF147" i="17"/>
  <c r="AI147" i="17"/>
  <c r="AL147" i="17"/>
  <c r="AN147" i="17"/>
  <c r="AR147" i="17"/>
  <c r="AV147" i="17"/>
  <c r="AZ147" i="17"/>
  <c r="BD147" i="17"/>
  <c r="BJ147" i="17"/>
  <c r="BN147" i="17"/>
  <c r="B148" i="17"/>
  <c r="E148" i="17"/>
  <c r="H148" i="17"/>
  <c r="K148" i="17"/>
  <c r="N148" i="17"/>
  <c r="Q148" i="17"/>
  <c r="T148" i="17"/>
  <c r="W148" i="17"/>
  <c r="Z148" i="17"/>
  <c r="AC148" i="17"/>
  <c r="AF148" i="17"/>
  <c r="AI148" i="17"/>
  <c r="AL148" i="17"/>
  <c r="AN148" i="17"/>
  <c r="AR148" i="17"/>
  <c r="AV148" i="17"/>
  <c r="AZ148" i="17"/>
  <c r="BD148" i="17"/>
  <c r="BJ148" i="17"/>
  <c r="BN148" i="17"/>
  <c r="B149" i="17"/>
  <c r="E149" i="17"/>
  <c r="H149" i="17"/>
  <c r="K149" i="17"/>
  <c r="N149" i="17"/>
  <c r="Q149" i="17"/>
  <c r="T149" i="17"/>
  <c r="W149" i="17"/>
  <c r="Z149" i="17"/>
  <c r="AC149" i="17"/>
  <c r="AF149" i="17"/>
  <c r="AI149" i="17"/>
  <c r="AL149" i="17"/>
  <c r="AN149" i="17"/>
  <c r="AR149" i="17"/>
  <c r="AV149" i="17"/>
  <c r="AZ149" i="17"/>
  <c r="BD149" i="17"/>
  <c r="BJ149" i="17"/>
  <c r="BN149" i="17"/>
  <c r="B150" i="17"/>
  <c r="E150" i="17"/>
  <c r="H150" i="17"/>
  <c r="K150" i="17"/>
  <c r="N150" i="17"/>
  <c r="Q150" i="17"/>
  <c r="T150" i="17"/>
  <c r="W150" i="17"/>
  <c r="Z150" i="17"/>
  <c r="AC150" i="17"/>
  <c r="AF150" i="17"/>
  <c r="AI150" i="17"/>
  <c r="AL150" i="17"/>
  <c r="AN150" i="17"/>
  <c r="AR150" i="17"/>
  <c r="AV150" i="17"/>
  <c r="AZ150" i="17"/>
  <c r="BD150" i="17"/>
  <c r="BJ150" i="17"/>
  <c r="BN150" i="17"/>
  <c r="B151" i="17"/>
  <c r="E151" i="17"/>
  <c r="H151" i="17"/>
  <c r="K151" i="17"/>
  <c r="N151" i="17"/>
  <c r="Q151" i="17"/>
  <c r="T151" i="17"/>
  <c r="W151" i="17"/>
  <c r="Z151" i="17"/>
  <c r="AC151" i="17"/>
  <c r="AF151" i="17"/>
  <c r="AI151" i="17"/>
  <c r="AL151" i="17"/>
  <c r="AN151" i="17"/>
  <c r="AR151" i="17"/>
  <c r="AV151" i="17"/>
  <c r="AZ151" i="17"/>
  <c r="BD151" i="17"/>
  <c r="BJ151" i="17"/>
  <c r="BN151" i="17"/>
  <c r="B152" i="17"/>
  <c r="E152" i="17"/>
  <c r="H152" i="17"/>
  <c r="K152" i="17"/>
  <c r="N152" i="17"/>
  <c r="Q152" i="17"/>
  <c r="T152" i="17"/>
  <c r="W152" i="17"/>
  <c r="Z152" i="17"/>
  <c r="AC152" i="17"/>
  <c r="AF152" i="17"/>
  <c r="AI152" i="17"/>
  <c r="AL152" i="17"/>
  <c r="AN152" i="17"/>
  <c r="AR152" i="17"/>
  <c r="AV152" i="17"/>
  <c r="AZ152" i="17"/>
  <c r="BD152" i="17"/>
  <c r="BJ152" i="17"/>
  <c r="BN152" i="17"/>
  <c r="B153" i="17"/>
  <c r="E153" i="17"/>
  <c r="H153" i="17"/>
  <c r="K153" i="17"/>
  <c r="N153" i="17"/>
  <c r="Q153" i="17"/>
  <c r="T153" i="17"/>
  <c r="W153" i="17"/>
  <c r="Z153" i="17"/>
  <c r="AC153" i="17"/>
  <c r="AF153" i="17"/>
  <c r="AI153" i="17"/>
  <c r="AL153" i="17"/>
  <c r="AN153" i="17"/>
  <c r="AR153" i="17"/>
  <c r="AV153" i="17"/>
  <c r="AZ153" i="17"/>
  <c r="BD153" i="17"/>
  <c r="BJ153" i="17"/>
  <c r="BN153" i="17"/>
  <c r="B154" i="17"/>
  <c r="E154" i="17"/>
  <c r="H154" i="17"/>
  <c r="K154" i="17"/>
  <c r="N154" i="17"/>
  <c r="Q154" i="17"/>
  <c r="T154" i="17"/>
  <c r="W154" i="17"/>
  <c r="Z154" i="17"/>
  <c r="AC154" i="17"/>
  <c r="AF154" i="17"/>
  <c r="AI154" i="17"/>
  <c r="AL154" i="17"/>
  <c r="AN154" i="17"/>
  <c r="AR154" i="17"/>
  <c r="AV154" i="17"/>
  <c r="AZ154" i="17"/>
  <c r="BD154" i="17"/>
  <c r="BJ154" i="17"/>
  <c r="BN154" i="17"/>
  <c r="B155" i="17"/>
  <c r="E155" i="17"/>
  <c r="H155" i="17"/>
  <c r="K155" i="17"/>
  <c r="N155" i="17"/>
  <c r="Q155" i="17"/>
  <c r="T155" i="17"/>
  <c r="W155" i="17"/>
  <c r="Z155" i="17"/>
  <c r="AC155" i="17"/>
  <c r="AF155" i="17"/>
  <c r="AI155" i="17"/>
  <c r="AL155" i="17"/>
  <c r="AN155" i="17"/>
  <c r="AR155" i="17"/>
  <c r="AV155" i="17"/>
  <c r="AZ155" i="17"/>
  <c r="BD155" i="17"/>
  <c r="BJ155" i="17"/>
  <c r="BN155" i="17"/>
  <c r="B156" i="17"/>
  <c r="E156" i="17"/>
  <c r="H156" i="17"/>
  <c r="K156" i="17"/>
  <c r="N156" i="17"/>
  <c r="Q156" i="17"/>
  <c r="T156" i="17"/>
  <c r="W156" i="17"/>
  <c r="Z156" i="17"/>
  <c r="AC156" i="17"/>
  <c r="AF156" i="17"/>
  <c r="AI156" i="17"/>
  <c r="AL156" i="17"/>
  <c r="AN156" i="17"/>
  <c r="AR156" i="17"/>
  <c r="AV156" i="17"/>
  <c r="AZ156" i="17"/>
  <c r="BD156" i="17"/>
  <c r="BJ156" i="17"/>
  <c r="BN156" i="17"/>
  <c r="B157" i="17"/>
  <c r="E157" i="17"/>
  <c r="H157" i="17"/>
  <c r="K157" i="17"/>
  <c r="N157" i="17"/>
  <c r="Q157" i="17"/>
  <c r="T157" i="17"/>
  <c r="W157" i="17"/>
  <c r="Z157" i="17"/>
  <c r="AC157" i="17"/>
  <c r="AF157" i="17"/>
  <c r="AI157" i="17"/>
  <c r="AL157" i="17"/>
  <c r="AN157" i="17"/>
  <c r="AR157" i="17"/>
  <c r="AV157" i="17"/>
  <c r="AZ157" i="17"/>
  <c r="BD157" i="17"/>
  <c r="BJ157" i="17"/>
  <c r="BN157" i="17"/>
  <c r="B158" i="17"/>
  <c r="E158" i="17"/>
  <c r="H158" i="17"/>
  <c r="K158" i="17"/>
  <c r="N158" i="17"/>
  <c r="Q158" i="17"/>
  <c r="T158" i="17"/>
  <c r="W158" i="17"/>
  <c r="Z158" i="17"/>
  <c r="AC158" i="17"/>
  <c r="AF158" i="17"/>
  <c r="AI158" i="17"/>
  <c r="AL158" i="17"/>
  <c r="AN158" i="17"/>
  <c r="AR158" i="17"/>
  <c r="AV158" i="17"/>
  <c r="AZ158" i="17"/>
  <c r="BD158" i="17"/>
  <c r="BJ158" i="17"/>
  <c r="BN158" i="17"/>
  <c r="B159" i="17"/>
  <c r="E159" i="17"/>
  <c r="H159" i="17"/>
  <c r="K159" i="17"/>
  <c r="N159" i="17"/>
  <c r="Q159" i="17"/>
  <c r="T159" i="17"/>
  <c r="W159" i="17"/>
  <c r="Z159" i="17"/>
  <c r="AC159" i="17"/>
  <c r="AF159" i="17"/>
  <c r="AI159" i="17"/>
  <c r="AL159" i="17"/>
  <c r="AN159" i="17"/>
  <c r="AR159" i="17"/>
  <c r="AV159" i="17"/>
  <c r="AZ159" i="17"/>
  <c r="BD159" i="17"/>
  <c r="BJ159" i="17"/>
  <c r="BN159" i="17"/>
  <c r="B160" i="17"/>
  <c r="E160" i="17"/>
  <c r="H160" i="17"/>
  <c r="K160" i="17"/>
  <c r="N160" i="17"/>
  <c r="Q160" i="17"/>
  <c r="T160" i="17"/>
  <c r="W160" i="17"/>
  <c r="Z160" i="17"/>
  <c r="AC160" i="17"/>
  <c r="AF160" i="17"/>
  <c r="AI160" i="17"/>
  <c r="AL160" i="17"/>
  <c r="AN160" i="17"/>
  <c r="AR160" i="17"/>
  <c r="AV160" i="17"/>
  <c r="AZ160" i="17"/>
  <c r="BD160" i="17"/>
  <c r="BJ160" i="17"/>
  <c r="BN160" i="17"/>
  <c r="B161" i="17"/>
  <c r="E161" i="17"/>
  <c r="H161" i="17"/>
  <c r="K161" i="17"/>
  <c r="N161" i="17"/>
  <c r="Q161" i="17"/>
  <c r="T161" i="17"/>
  <c r="W161" i="17"/>
  <c r="Z161" i="17"/>
  <c r="AC161" i="17"/>
  <c r="AF161" i="17"/>
  <c r="AI161" i="17"/>
  <c r="AL161" i="17"/>
  <c r="AN161" i="17"/>
  <c r="AR161" i="17"/>
  <c r="AV161" i="17"/>
  <c r="AZ161" i="17"/>
  <c r="BD161" i="17"/>
  <c r="BJ161" i="17"/>
  <c r="BN161" i="17"/>
  <c r="B162" i="17"/>
  <c r="E162" i="17"/>
  <c r="H162" i="17"/>
  <c r="K162" i="17"/>
  <c r="N162" i="17"/>
  <c r="Q162" i="17"/>
  <c r="T162" i="17"/>
  <c r="W162" i="17"/>
  <c r="Z162" i="17"/>
  <c r="AC162" i="17"/>
  <c r="AF162" i="17"/>
  <c r="AI162" i="17"/>
  <c r="AL162" i="17"/>
  <c r="AN162" i="17"/>
  <c r="AR162" i="17"/>
  <c r="AV162" i="17"/>
  <c r="AZ162" i="17"/>
  <c r="BD162" i="17"/>
  <c r="BJ162" i="17"/>
  <c r="BN162" i="17"/>
  <c r="B163" i="17"/>
  <c r="E163" i="17"/>
  <c r="H163" i="17"/>
  <c r="K163" i="17"/>
  <c r="N163" i="17"/>
  <c r="Q163" i="17"/>
  <c r="T163" i="17"/>
  <c r="W163" i="17"/>
  <c r="Z163" i="17"/>
  <c r="AC163" i="17"/>
  <c r="AF163" i="17"/>
  <c r="AI163" i="17"/>
  <c r="AL163" i="17"/>
  <c r="AN163" i="17"/>
  <c r="AR163" i="17"/>
  <c r="AV163" i="17"/>
  <c r="AZ163" i="17"/>
  <c r="BD163" i="17"/>
  <c r="BJ163" i="17"/>
  <c r="BN163" i="17"/>
  <c r="B164" i="17"/>
  <c r="E164" i="17"/>
  <c r="H164" i="17"/>
  <c r="K164" i="17"/>
  <c r="N164" i="17"/>
  <c r="Q164" i="17"/>
  <c r="T164" i="17"/>
  <c r="W164" i="17"/>
  <c r="Z164" i="17"/>
  <c r="AC164" i="17"/>
  <c r="AF164" i="17"/>
  <c r="AI164" i="17"/>
  <c r="AL164" i="17"/>
  <c r="AN164" i="17"/>
  <c r="AR164" i="17"/>
  <c r="AV164" i="17"/>
  <c r="AZ164" i="17"/>
  <c r="BD164" i="17"/>
  <c r="BJ164" i="17"/>
  <c r="BN164" i="17"/>
  <c r="B165" i="17"/>
  <c r="E165" i="17"/>
  <c r="H165" i="17"/>
  <c r="K165" i="17"/>
  <c r="N165" i="17"/>
  <c r="Q165" i="17"/>
  <c r="T165" i="17"/>
  <c r="W165" i="17"/>
  <c r="Z165" i="17"/>
  <c r="AC165" i="17"/>
  <c r="AF165" i="17"/>
  <c r="AI165" i="17"/>
  <c r="AL165" i="17"/>
  <c r="AN165" i="17"/>
  <c r="AR165" i="17"/>
  <c r="AV165" i="17"/>
  <c r="AZ165" i="17"/>
  <c r="BD165" i="17"/>
  <c r="BJ165" i="17"/>
  <c r="BN165" i="17"/>
  <c r="B166" i="17"/>
  <c r="E166" i="17"/>
  <c r="H166" i="17"/>
  <c r="K166" i="17"/>
  <c r="N166" i="17"/>
  <c r="Q166" i="17"/>
  <c r="T166" i="17"/>
  <c r="W166" i="17"/>
  <c r="Z166" i="17"/>
  <c r="AC166" i="17"/>
  <c r="AF166" i="17"/>
  <c r="AI166" i="17"/>
  <c r="AL166" i="17"/>
  <c r="AN166" i="17"/>
  <c r="AR166" i="17"/>
  <c r="AV166" i="17"/>
  <c r="AZ166" i="17"/>
  <c r="BD166" i="17"/>
  <c r="BJ166" i="17"/>
  <c r="BN166" i="17"/>
  <c r="B167" i="17"/>
  <c r="E167" i="17"/>
  <c r="H167" i="17"/>
  <c r="K167" i="17"/>
  <c r="N167" i="17"/>
  <c r="Q167" i="17"/>
  <c r="T167" i="17"/>
  <c r="W167" i="17"/>
  <c r="Z167" i="17"/>
  <c r="AC167" i="17"/>
  <c r="AF167" i="17"/>
  <c r="AI167" i="17"/>
  <c r="AL167" i="17"/>
  <c r="AN167" i="17"/>
  <c r="AR167" i="17"/>
  <c r="AV167" i="17"/>
  <c r="AZ167" i="17"/>
  <c r="BD167" i="17"/>
  <c r="BJ167" i="17"/>
  <c r="BN167" i="17"/>
  <c r="B168" i="17"/>
  <c r="E168" i="17"/>
  <c r="H168" i="17"/>
  <c r="K168" i="17"/>
  <c r="N168" i="17"/>
  <c r="Q168" i="17"/>
  <c r="T168" i="17"/>
  <c r="W168" i="17"/>
  <c r="Z168" i="17"/>
  <c r="AC168" i="17"/>
  <c r="AF168" i="17"/>
  <c r="AI168" i="17"/>
  <c r="AL168" i="17"/>
  <c r="AN168" i="17"/>
  <c r="AR168" i="17"/>
  <c r="AV168" i="17"/>
  <c r="AZ168" i="17"/>
  <c r="BD168" i="17"/>
  <c r="BJ168" i="17"/>
  <c r="BN168" i="17"/>
  <c r="B169" i="17"/>
  <c r="E169" i="17"/>
  <c r="H169" i="17"/>
  <c r="K169" i="17"/>
  <c r="N169" i="17"/>
  <c r="Q169" i="17"/>
  <c r="T169" i="17"/>
  <c r="W169" i="17"/>
  <c r="Z169" i="17"/>
  <c r="AC169" i="17"/>
  <c r="AF169" i="17"/>
  <c r="AI169" i="17"/>
  <c r="AL169" i="17"/>
  <c r="AN169" i="17"/>
  <c r="AR169" i="17"/>
  <c r="AV169" i="17"/>
  <c r="AZ169" i="17"/>
  <c r="BD169" i="17"/>
  <c r="BJ169" i="17"/>
  <c r="BN169" i="17"/>
  <c r="B170" i="17"/>
  <c r="E170" i="17"/>
  <c r="H170" i="17"/>
  <c r="K170" i="17"/>
  <c r="N170" i="17"/>
  <c r="Q170" i="17"/>
  <c r="T170" i="17"/>
  <c r="W170" i="17"/>
  <c r="Z170" i="17"/>
  <c r="AC170" i="17"/>
  <c r="AF170" i="17"/>
  <c r="AI170" i="17"/>
  <c r="AL170" i="17"/>
  <c r="AN170" i="17"/>
  <c r="AR170" i="17"/>
  <c r="AV170" i="17"/>
  <c r="AZ170" i="17"/>
  <c r="BD170" i="17"/>
  <c r="BJ170" i="17"/>
  <c r="BN170" i="17"/>
  <c r="B171" i="17"/>
  <c r="E171" i="17"/>
  <c r="H171" i="17"/>
  <c r="K171" i="17"/>
  <c r="N171" i="17"/>
  <c r="Q171" i="17"/>
  <c r="T171" i="17"/>
  <c r="W171" i="17"/>
  <c r="Z171" i="17"/>
  <c r="AC171" i="17"/>
  <c r="AF171" i="17"/>
  <c r="AI171" i="17"/>
  <c r="AL171" i="17"/>
  <c r="AN171" i="17"/>
  <c r="AR171" i="17"/>
  <c r="AV171" i="17"/>
  <c r="AZ171" i="17"/>
  <c r="BD171" i="17"/>
  <c r="BJ171" i="17"/>
  <c r="BN171" i="17"/>
  <c r="B172" i="17"/>
  <c r="E172" i="17"/>
  <c r="H172" i="17"/>
  <c r="K172" i="17"/>
  <c r="N172" i="17"/>
  <c r="Q172" i="17"/>
  <c r="T172" i="17"/>
  <c r="W172" i="17"/>
  <c r="Z172" i="17"/>
  <c r="AC172" i="17"/>
  <c r="AF172" i="17"/>
  <c r="AI172" i="17"/>
  <c r="AL172" i="17"/>
  <c r="AN172" i="17"/>
  <c r="AR172" i="17"/>
  <c r="AV172" i="17"/>
  <c r="AZ172" i="17"/>
  <c r="BD172" i="17"/>
  <c r="BJ172" i="17"/>
  <c r="BN172" i="17"/>
  <c r="B173" i="17"/>
  <c r="E173" i="17"/>
  <c r="H173" i="17"/>
  <c r="K173" i="17"/>
  <c r="N173" i="17"/>
  <c r="Q173" i="17"/>
  <c r="T173" i="17"/>
  <c r="W173" i="17"/>
  <c r="Z173" i="17"/>
  <c r="AC173" i="17"/>
  <c r="AF173" i="17"/>
  <c r="AI173" i="17"/>
  <c r="AL173" i="17"/>
  <c r="AN173" i="17"/>
  <c r="AR173" i="17"/>
  <c r="AV173" i="17"/>
  <c r="AZ173" i="17"/>
  <c r="BD173" i="17"/>
  <c r="BJ173" i="17"/>
  <c r="BN173" i="17"/>
  <c r="B174" i="17"/>
  <c r="E174" i="17"/>
  <c r="H174" i="17"/>
  <c r="K174" i="17"/>
  <c r="N174" i="17"/>
  <c r="Q174" i="17"/>
  <c r="T174" i="17"/>
  <c r="W174" i="17"/>
  <c r="Z174" i="17"/>
  <c r="AC174" i="17"/>
  <c r="AF174" i="17"/>
  <c r="AI174" i="17"/>
  <c r="AL174" i="17"/>
  <c r="AN174" i="17"/>
  <c r="AR174" i="17"/>
  <c r="AV174" i="17"/>
  <c r="AZ174" i="17"/>
  <c r="BD174" i="17"/>
  <c r="BJ174" i="17"/>
  <c r="BN174" i="17"/>
  <c r="B175" i="17"/>
  <c r="E175" i="17"/>
  <c r="H175" i="17"/>
  <c r="K175" i="17"/>
  <c r="N175" i="17"/>
  <c r="Q175" i="17"/>
  <c r="T175" i="17"/>
  <c r="W175" i="17"/>
  <c r="Z175" i="17"/>
  <c r="AC175" i="17"/>
  <c r="AF175" i="17"/>
  <c r="AI175" i="17"/>
  <c r="AL175" i="17"/>
  <c r="AN175" i="17"/>
  <c r="AR175" i="17"/>
  <c r="AV175" i="17"/>
  <c r="AZ175" i="17"/>
  <c r="BD175" i="17"/>
  <c r="BJ175" i="17"/>
  <c r="BN175" i="17"/>
  <c r="B176" i="17"/>
  <c r="E176" i="17"/>
  <c r="H176" i="17"/>
  <c r="K176" i="17"/>
  <c r="N176" i="17"/>
  <c r="Q176" i="17"/>
  <c r="T176" i="17"/>
  <c r="W176" i="17"/>
  <c r="Z176" i="17"/>
  <c r="AC176" i="17"/>
  <c r="AF176" i="17"/>
  <c r="AI176" i="17"/>
  <c r="AL176" i="17"/>
  <c r="AN176" i="17"/>
  <c r="AR176" i="17"/>
  <c r="AV176" i="17"/>
  <c r="AZ176" i="17"/>
  <c r="BD176" i="17"/>
  <c r="BJ176" i="17"/>
  <c r="BN176" i="17"/>
  <c r="B177" i="17"/>
  <c r="E177" i="17"/>
  <c r="H177" i="17"/>
  <c r="K177" i="17"/>
  <c r="N177" i="17"/>
  <c r="Q177" i="17"/>
  <c r="T177" i="17"/>
  <c r="W177" i="17"/>
  <c r="Z177" i="17"/>
  <c r="AC177" i="17"/>
  <c r="AF177" i="17"/>
  <c r="AI177" i="17"/>
  <c r="AL177" i="17"/>
  <c r="AN177" i="17"/>
  <c r="AR177" i="17"/>
  <c r="AV177" i="17"/>
  <c r="AZ177" i="17"/>
  <c r="BD177" i="17"/>
  <c r="BJ177" i="17"/>
  <c r="BN177" i="17"/>
  <c r="B178" i="17"/>
  <c r="E178" i="17"/>
  <c r="H178" i="17"/>
  <c r="K178" i="17"/>
  <c r="N178" i="17"/>
  <c r="Q178" i="17"/>
  <c r="T178" i="17"/>
  <c r="W178" i="17"/>
  <c r="Z178" i="17"/>
  <c r="AC178" i="17"/>
  <c r="AF178" i="17"/>
  <c r="AI178" i="17"/>
  <c r="AL178" i="17"/>
  <c r="AN178" i="17"/>
  <c r="AR178" i="17"/>
  <c r="AV178" i="17"/>
  <c r="AZ178" i="17"/>
  <c r="BD178" i="17"/>
  <c r="BJ178" i="17"/>
  <c r="BN178" i="17"/>
  <c r="B179" i="17"/>
  <c r="E179" i="17"/>
  <c r="H179" i="17"/>
  <c r="K179" i="17"/>
  <c r="N179" i="17"/>
  <c r="Q179" i="17"/>
  <c r="T179" i="17"/>
  <c r="W179" i="17"/>
  <c r="Z179" i="17"/>
  <c r="AC179" i="17"/>
  <c r="AF179" i="17"/>
  <c r="AI179" i="17"/>
  <c r="AL179" i="17"/>
  <c r="AN179" i="17"/>
  <c r="AR179" i="17"/>
  <c r="AV179" i="17"/>
  <c r="AZ179" i="17"/>
  <c r="BD179" i="17"/>
  <c r="BJ179" i="17"/>
  <c r="BN179" i="17"/>
  <c r="B180" i="17"/>
  <c r="E180" i="17"/>
  <c r="H180" i="17"/>
  <c r="K180" i="17"/>
  <c r="N180" i="17"/>
  <c r="Q180" i="17"/>
  <c r="T180" i="17"/>
  <c r="W180" i="17"/>
  <c r="Z180" i="17"/>
  <c r="AC180" i="17"/>
  <c r="AF180" i="17"/>
  <c r="AI180" i="17"/>
  <c r="AL180" i="17"/>
  <c r="AN180" i="17"/>
  <c r="AR180" i="17"/>
  <c r="AV180" i="17"/>
  <c r="AZ180" i="17"/>
  <c r="BD180" i="17"/>
  <c r="BJ180" i="17"/>
  <c r="BN180" i="17"/>
  <c r="B181" i="17"/>
  <c r="E181" i="17"/>
  <c r="H181" i="17"/>
  <c r="K181" i="17"/>
  <c r="N181" i="17"/>
  <c r="Q181" i="17"/>
  <c r="T181" i="17"/>
  <c r="W181" i="17"/>
  <c r="Z181" i="17"/>
  <c r="AC181" i="17"/>
  <c r="AF181" i="17"/>
  <c r="AI181" i="17"/>
  <c r="AL181" i="17"/>
  <c r="AN181" i="17"/>
  <c r="AR181" i="17"/>
  <c r="AV181" i="17"/>
  <c r="AZ181" i="17"/>
  <c r="BD181" i="17"/>
  <c r="BJ181" i="17"/>
  <c r="BN181" i="17"/>
  <c r="J2" i="12"/>
  <c r="J4" i="12"/>
  <c r="J5" i="12"/>
  <c r="B9" i="12"/>
  <c r="F9" i="12"/>
  <c r="J9" i="12"/>
  <c r="N9" i="12"/>
  <c r="R9" i="12"/>
  <c r="V9" i="12"/>
  <c r="Z9" i="12"/>
  <c r="AD9" i="12"/>
  <c r="AH9" i="12"/>
  <c r="AL9" i="12"/>
  <c r="AP9" i="12"/>
  <c r="AT9" i="12"/>
  <c r="AX9" i="12"/>
  <c r="BB9" i="12"/>
  <c r="BF9" i="12"/>
  <c r="BJ9" i="12"/>
  <c r="BN9" i="12"/>
  <c r="B10" i="12"/>
  <c r="F10" i="12"/>
  <c r="J10" i="12"/>
  <c r="N10" i="12"/>
  <c r="R10" i="12"/>
  <c r="V10" i="12"/>
  <c r="Z10" i="12"/>
  <c r="AD10" i="12"/>
  <c r="AH10" i="12"/>
  <c r="AL10" i="12"/>
  <c r="AP10" i="12"/>
  <c r="AT10" i="12"/>
  <c r="AX10" i="12"/>
  <c r="BB10" i="12"/>
  <c r="BF10" i="12"/>
  <c r="BJ10" i="12"/>
  <c r="BN10" i="12"/>
  <c r="B11" i="12"/>
  <c r="F11" i="12"/>
  <c r="J11" i="12"/>
  <c r="N11" i="12"/>
  <c r="R11" i="12"/>
  <c r="V11" i="12"/>
  <c r="Z11" i="12"/>
  <c r="AD11" i="12"/>
  <c r="AH11" i="12"/>
  <c r="AL11" i="12"/>
  <c r="AP11" i="12"/>
  <c r="AT11" i="12"/>
  <c r="AX11" i="12"/>
  <c r="BB11" i="12"/>
  <c r="BF11" i="12"/>
  <c r="BJ11" i="12"/>
  <c r="BN11" i="12"/>
  <c r="B12" i="12"/>
  <c r="F12" i="12"/>
  <c r="J12" i="12"/>
  <c r="N12" i="12"/>
  <c r="R12" i="12"/>
  <c r="V12" i="12"/>
  <c r="Z12" i="12"/>
  <c r="AD12" i="12"/>
  <c r="AH12" i="12"/>
  <c r="AL12" i="12"/>
  <c r="AP12" i="12"/>
  <c r="AT12" i="12"/>
  <c r="AX12" i="12"/>
  <c r="BB12" i="12"/>
  <c r="BF12" i="12"/>
  <c r="BJ12" i="12"/>
  <c r="BN12" i="12"/>
  <c r="B18" i="12"/>
  <c r="F18" i="12"/>
  <c r="J18" i="12"/>
  <c r="N18" i="12"/>
  <c r="R18" i="12"/>
  <c r="V18" i="12"/>
  <c r="Z18" i="12"/>
  <c r="AD18" i="12"/>
  <c r="AH18" i="12"/>
  <c r="AL18" i="12"/>
  <c r="AP18" i="12"/>
  <c r="AX18" i="12"/>
  <c r="F23" i="12"/>
  <c r="J23" i="12"/>
  <c r="N23" i="12"/>
  <c r="R23" i="12"/>
  <c r="V23" i="12"/>
  <c r="AD23" i="12"/>
  <c r="AH23" i="12"/>
  <c r="AL23" i="12"/>
  <c r="AP23" i="12"/>
  <c r="AX23" i="12"/>
  <c r="B25" i="12"/>
  <c r="F25" i="12"/>
  <c r="J25" i="12"/>
  <c r="N25" i="12"/>
  <c r="R25" i="12"/>
  <c r="V25" i="12"/>
  <c r="Z25" i="12"/>
  <c r="AD25" i="12"/>
  <c r="AH25" i="12"/>
  <c r="AL25" i="12"/>
  <c r="AP25" i="12"/>
  <c r="AT25" i="12"/>
  <c r="AX25" i="12"/>
  <c r="BB25" i="12"/>
  <c r="BF25" i="12"/>
  <c r="BJ25" i="12"/>
  <c r="BN25" i="12"/>
  <c r="BH27" i="12"/>
  <c r="BH28" i="12"/>
  <c r="BH29" i="12"/>
  <c r="BL29" i="12"/>
  <c r="BH30" i="12"/>
  <c r="BH31" i="12"/>
  <c r="BL31" i="12"/>
  <c r="BH32" i="12"/>
  <c r="BL32" i="12"/>
  <c r="BL33" i="12"/>
  <c r="BL34" i="12"/>
  <c r="BL35" i="12"/>
  <c r="BP36" i="12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AA1" i="14"/>
  <c r="B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B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B4" i="14"/>
  <c r="B5" i="14"/>
  <c r="B6" i="14"/>
  <c r="B7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L6" i="24"/>
  <c r="M6" i="24"/>
  <c r="N6" i="24"/>
  <c r="O6" i="24"/>
  <c r="P6" i="24"/>
  <c r="Q6" i="24"/>
  <c r="AT6" i="11"/>
  <c r="AW6" i="11"/>
  <c r="AX6" i="11"/>
  <c r="AY6" i="11"/>
  <c r="AZ6" i="11"/>
  <c r="BA6" i="11"/>
  <c r="BB6" i="11"/>
  <c r="BD6" i="11"/>
  <c r="BE6" i="11"/>
  <c r="BF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B7" i="11"/>
  <c r="AC7" i="11"/>
  <c r="AD7" i="11"/>
  <c r="AE7" i="11"/>
  <c r="AF7" i="11"/>
  <c r="AG7" i="11"/>
  <c r="AH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T8" i="11"/>
  <c r="U8" i="11"/>
  <c r="V8" i="11"/>
  <c r="X8" i="11"/>
  <c r="Y8" i="11"/>
  <c r="Z8" i="11"/>
  <c r="AA8" i="11"/>
  <c r="AB8" i="11"/>
  <c r="AC8" i="11"/>
  <c r="AD8" i="11"/>
  <c r="AE8" i="11"/>
  <c r="AF8" i="11"/>
  <c r="AG8" i="11"/>
  <c r="AI8" i="11"/>
  <c r="AJ8" i="11"/>
  <c r="AM8" i="11"/>
  <c r="AN8" i="11"/>
  <c r="AO8" i="11"/>
  <c r="AP8" i="11"/>
  <c r="AQ8" i="11"/>
  <c r="AR8" i="11"/>
  <c r="AS8" i="11"/>
  <c r="AT8" i="11"/>
  <c r="AW8" i="11"/>
  <c r="AX8" i="11"/>
  <c r="AY8" i="11"/>
  <c r="AZ8" i="11"/>
  <c r="BA8" i="11"/>
  <c r="BB8" i="11"/>
  <c r="BD8" i="11"/>
  <c r="BE8" i="11"/>
  <c r="BF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T9" i="11"/>
  <c r="U9" i="11"/>
  <c r="V9" i="11"/>
  <c r="X9" i="11"/>
  <c r="Y9" i="11"/>
  <c r="Z9" i="11"/>
  <c r="AA9" i="11"/>
  <c r="AB9" i="11"/>
  <c r="AC9" i="11"/>
  <c r="AD9" i="11"/>
  <c r="AE9" i="11"/>
  <c r="AF9" i="11"/>
  <c r="AG9" i="11"/>
  <c r="AI9" i="11"/>
  <c r="AJ9" i="11"/>
  <c r="AM9" i="11"/>
  <c r="AN9" i="11"/>
  <c r="AO9" i="11"/>
  <c r="AP9" i="11"/>
  <c r="AQ9" i="11"/>
  <c r="AR9" i="11"/>
  <c r="AS9" i="11"/>
  <c r="AT9" i="11"/>
  <c r="AW9" i="11"/>
  <c r="AX9" i="11"/>
  <c r="AY9" i="11"/>
  <c r="AZ9" i="11"/>
  <c r="BA9" i="11"/>
  <c r="BB9" i="11"/>
  <c r="BD9" i="11"/>
  <c r="BE9" i="11"/>
  <c r="BF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T10" i="11"/>
  <c r="U10" i="11"/>
  <c r="V10" i="11"/>
  <c r="X10" i="11"/>
  <c r="Y10" i="11"/>
  <c r="Z10" i="11"/>
  <c r="AA10" i="11"/>
  <c r="AB10" i="11"/>
  <c r="AC10" i="11"/>
  <c r="AD10" i="11"/>
  <c r="AE10" i="11"/>
  <c r="AF10" i="11"/>
  <c r="AG10" i="11"/>
  <c r="AI10" i="11"/>
  <c r="AJ10" i="11"/>
  <c r="AM10" i="11"/>
  <c r="AN10" i="11"/>
  <c r="AO10" i="11"/>
  <c r="AP10" i="11"/>
  <c r="AQ10" i="11"/>
  <c r="AR10" i="11"/>
  <c r="AS10" i="11"/>
  <c r="AT10" i="11"/>
  <c r="AW10" i="11"/>
  <c r="AX10" i="11"/>
  <c r="AY10" i="11"/>
  <c r="AZ10" i="11"/>
  <c r="BA10" i="11"/>
  <c r="BB10" i="11"/>
  <c r="BD10" i="11"/>
  <c r="BE10" i="11"/>
  <c r="BF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T11" i="11"/>
  <c r="U11" i="11"/>
  <c r="V11" i="11"/>
  <c r="X11" i="11"/>
  <c r="Y11" i="11"/>
  <c r="Z11" i="11"/>
  <c r="AA11" i="11"/>
  <c r="AB11" i="11"/>
  <c r="AC11" i="11"/>
  <c r="AD11" i="11"/>
  <c r="AE11" i="11"/>
  <c r="AF11" i="11"/>
  <c r="AG11" i="11"/>
  <c r="AI11" i="11"/>
  <c r="AJ11" i="11"/>
  <c r="AM11" i="11"/>
  <c r="AN11" i="11"/>
  <c r="AO11" i="11"/>
  <c r="AP11" i="11"/>
  <c r="AQ11" i="11"/>
  <c r="AR11" i="11"/>
  <c r="AS11" i="11"/>
  <c r="AT11" i="11"/>
  <c r="AW11" i="11"/>
  <c r="AX11" i="11"/>
  <c r="AY11" i="11"/>
  <c r="AZ11" i="11"/>
  <c r="BA11" i="11"/>
  <c r="BB11" i="11"/>
  <c r="BD11" i="11"/>
  <c r="BE11" i="11"/>
  <c r="BF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T12" i="11"/>
  <c r="U12" i="11"/>
  <c r="V12" i="11"/>
  <c r="X12" i="11"/>
  <c r="Y12" i="11"/>
  <c r="Z12" i="11"/>
  <c r="AA12" i="11"/>
  <c r="AB12" i="11"/>
  <c r="AC12" i="11"/>
  <c r="AD12" i="11"/>
  <c r="AE12" i="11"/>
  <c r="AF12" i="11"/>
  <c r="AG12" i="11"/>
  <c r="AI12" i="11"/>
  <c r="AJ12" i="11"/>
  <c r="AM12" i="11"/>
  <c r="AN12" i="11"/>
  <c r="AO12" i="11"/>
  <c r="AP12" i="11"/>
  <c r="AQ12" i="11"/>
  <c r="AR12" i="11"/>
  <c r="AS12" i="11"/>
  <c r="AT12" i="11"/>
  <c r="AW12" i="11"/>
  <c r="AX12" i="11"/>
  <c r="AY12" i="11"/>
  <c r="AZ12" i="11"/>
  <c r="BA12" i="11"/>
  <c r="BB12" i="11"/>
  <c r="BD12" i="11"/>
  <c r="BE12" i="11"/>
  <c r="BF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T13" i="11"/>
  <c r="U13" i="11"/>
  <c r="V13" i="11"/>
  <c r="X13" i="11"/>
  <c r="Y13" i="11"/>
  <c r="Z13" i="11"/>
  <c r="AA13" i="11"/>
  <c r="AB13" i="11"/>
  <c r="AC13" i="11"/>
  <c r="AD13" i="11"/>
  <c r="AE13" i="11"/>
  <c r="AF13" i="11"/>
  <c r="AG13" i="11"/>
  <c r="AI13" i="11"/>
  <c r="AJ13" i="11"/>
  <c r="AM13" i="11"/>
  <c r="AN13" i="11"/>
  <c r="AO13" i="11"/>
  <c r="AP13" i="11"/>
  <c r="AQ13" i="11"/>
  <c r="AR13" i="11"/>
  <c r="AS13" i="11"/>
  <c r="AT13" i="11"/>
  <c r="AW13" i="11"/>
  <c r="AX13" i="11"/>
  <c r="AY13" i="11"/>
  <c r="AZ13" i="11"/>
  <c r="BA13" i="11"/>
  <c r="BB13" i="11"/>
  <c r="BD13" i="11"/>
  <c r="BE13" i="11"/>
  <c r="BF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T14" i="11"/>
  <c r="U14" i="11"/>
  <c r="V14" i="11"/>
  <c r="X14" i="11"/>
  <c r="Y14" i="11"/>
  <c r="Z14" i="11"/>
  <c r="AA14" i="11"/>
  <c r="AB14" i="11"/>
  <c r="AC14" i="11"/>
  <c r="AD14" i="11"/>
  <c r="AE14" i="11"/>
  <c r="AF14" i="11"/>
  <c r="AG14" i="11"/>
  <c r="AI14" i="11"/>
  <c r="AJ14" i="11"/>
  <c r="AM14" i="11"/>
  <c r="AN14" i="11"/>
  <c r="AO14" i="11"/>
  <c r="AP14" i="11"/>
  <c r="AQ14" i="11"/>
  <c r="AR14" i="11"/>
  <c r="AS14" i="11"/>
  <c r="AT14" i="11"/>
  <c r="AW14" i="11"/>
  <c r="AX14" i="11"/>
  <c r="AY14" i="11"/>
  <c r="AZ14" i="11"/>
  <c r="BA14" i="11"/>
  <c r="BB14" i="11"/>
  <c r="BD14" i="11"/>
  <c r="BE14" i="11"/>
  <c r="BF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T15" i="11"/>
  <c r="U15" i="11"/>
  <c r="V15" i="11"/>
  <c r="X15" i="11"/>
  <c r="Y15" i="11"/>
  <c r="Z15" i="11"/>
  <c r="AA15" i="11"/>
  <c r="AB15" i="11"/>
  <c r="AC15" i="11"/>
  <c r="AD15" i="11"/>
  <c r="AE15" i="11"/>
  <c r="AF15" i="11"/>
  <c r="AG15" i="11"/>
  <c r="AI15" i="11"/>
  <c r="AJ15" i="11"/>
  <c r="AM15" i="11"/>
  <c r="AN15" i="11"/>
  <c r="AO15" i="11"/>
  <c r="AP15" i="11"/>
  <c r="AQ15" i="11"/>
  <c r="AR15" i="11"/>
  <c r="AS15" i="11"/>
  <c r="AT15" i="11"/>
  <c r="AW15" i="11"/>
  <c r="AX15" i="11"/>
  <c r="AY15" i="11"/>
  <c r="AZ15" i="11"/>
  <c r="BA15" i="11"/>
  <c r="BB15" i="11"/>
  <c r="BD15" i="11"/>
  <c r="BE15" i="11"/>
  <c r="BF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T16" i="11"/>
  <c r="U16" i="11"/>
  <c r="V16" i="11"/>
  <c r="X16" i="11"/>
  <c r="Y16" i="11"/>
  <c r="Z16" i="11"/>
  <c r="AA16" i="11"/>
  <c r="AB16" i="11"/>
  <c r="AC16" i="11"/>
  <c r="AD16" i="11"/>
  <c r="AE16" i="11"/>
  <c r="AF16" i="11"/>
  <c r="AG16" i="11"/>
  <c r="AI16" i="11"/>
  <c r="AJ16" i="11"/>
  <c r="AM16" i="11"/>
  <c r="AN16" i="11"/>
  <c r="AO16" i="11"/>
  <c r="AP16" i="11"/>
  <c r="AQ16" i="11"/>
  <c r="AR16" i="11"/>
  <c r="AS16" i="11"/>
  <c r="AT16" i="11"/>
  <c r="AW16" i="11"/>
  <c r="AX16" i="11"/>
  <c r="AY16" i="11"/>
  <c r="AZ16" i="11"/>
  <c r="BA16" i="11"/>
  <c r="BB16" i="11"/>
  <c r="BD16" i="11"/>
  <c r="BE16" i="11"/>
  <c r="BF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T17" i="11"/>
  <c r="U17" i="11"/>
  <c r="V17" i="11"/>
  <c r="X17" i="11"/>
  <c r="Y17" i="11"/>
  <c r="Z17" i="11"/>
  <c r="AA17" i="11"/>
  <c r="AB17" i="11"/>
  <c r="AC17" i="11"/>
  <c r="AD17" i="11"/>
  <c r="AE17" i="11"/>
  <c r="AF17" i="11"/>
  <c r="AG17" i="11"/>
  <c r="AI17" i="11"/>
  <c r="AJ17" i="11"/>
  <c r="AM17" i="11"/>
  <c r="AN17" i="11"/>
  <c r="AO17" i="11"/>
  <c r="AP17" i="11"/>
  <c r="AQ17" i="11"/>
  <c r="AR17" i="11"/>
  <c r="AS17" i="11"/>
  <c r="AT17" i="11"/>
  <c r="AW17" i="11"/>
  <c r="AX17" i="11"/>
  <c r="AY17" i="11"/>
  <c r="AZ17" i="11"/>
  <c r="BA17" i="11"/>
  <c r="BB17" i="11"/>
  <c r="BD17" i="11"/>
  <c r="BE17" i="11"/>
  <c r="BF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T18" i="11"/>
  <c r="U18" i="11"/>
  <c r="V18" i="11"/>
  <c r="X18" i="11"/>
  <c r="Y18" i="11"/>
  <c r="Z18" i="11"/>
  <c r="AA18" i="11"/>
  <c r="AB18" i="11"/>
  <c r="AC18" i="11"/>
  <c r="AD18" i="11"/>
  <c r="AE18" i="11"/>
  <c r="AF18" i="11"/>
  <c r="AG18" i="11"/>
  <c r="AI18" i="11"/>
  <c r="AJ18" i="11"/>
  <c r="AM18" i="11"/>
  <c r="AN18" i="11"/>
  <c r="AO18" i="11"/>
  <c r="AP18" i="11"/>
  <c r="AQ18" i="11"/>
  <c r="AR18" i="11"/>
  <c r="AS18" i="11"/>
  <c r="AT18" i="11"/>
  <c r="AW18" i="11"/>
  <c r="AX18" i="11"/>
  <c r="AY18" i="11"/>
  <c r="AZ18" i="11"/>
  <c r="BA18" i="11"/>
  <c r="BB18" i="11"/>
  <c r="BD18" i="11"/>
  <c r="BE18" i="11"/>
  <c r="BF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T19" i="11"/>
  <c r="U19" i="11"/>
  <c r="V19" i="11"/>
  <c r="X19" i="11"/>
  <c r="Y19" i="11"/>
  <c r="Z19" i="11"/>
  <c r="AA19" i="11"/>
  <c r="AB19" i="11"/>
  <c r="AC19" i="11"/>
  <c r="AD19" i="11"/>
  <c r="AE19" i="11"/>
  <c r="AF19" i="11"/>
  <c r="AG19" i="11"/>
  <c r="AI19" i="11"/>
  <c r="AJ19" i="11"/>
  <c r="AM19" i="11"/>
  <c r="AN19" i="11"/>
  <c r="AO19" i="11"/>
  <c r="AP19" i="11"/>
  <c r="AQ19" i="11"/>
  <c r="AR19" i="11"/>
  <c r="AS19" i="11"/>
  <c r="AT19" i="11"/>
  <c r="AW19" i="11"/>
  <c r="AX19" i="11"/>
  <c r="AY19" i="11"/>
  <c r="AZ19" i="11"/>
  <c r="BA19" i="11"/>
  <c r="BB19" i="11"/>
  <c r="BD19" i="11"/>
  <c r="BE19" i="11"/>
  <c r="BF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T20" i="11"/>
  <c r="U20" i="11"/>
  <c r="V20" i="11"/>
  <c r="X20" i="11"/>
  <c r="Y20" i="11"/>
  <c r="Z20" i="11"/>
  <c r="AA20" i="11"/>
  <c r="AB20" i="11"/>
  <c r="AC20" i="11"/>
  <c r="AD20" i="11"/>
  <c r="AE20" i="11"/>
  <c r="AF20" i="11"/>
  <c r="AG20" i="11"/>
  <c r="AI20" i="11"/>
  <c r="AJ20" i="11"/>
  <c r="AM20" i="11"/>
  <c r="AN20" i="11"/>
  <c r="AO20" i="11"/>
  <c r="AP20" i="11"/>
  <c r="AQ20" i="11"/>
  <c r="AR20" i="11"/>
  <c r="AS20" i="11"/>
  <c r="AT20" i="11"/>
  <c r="AW20" i="11"/>
  <c r="AX20" i="11"/>
  <c r="AY20" i="11"/>
  <c r="AZ20" i="11"/>
  <c r="BA20" i="11"/>
  <c r="BB20" i="11"/>
  <c r="BD20" i="11"/>
  <c r="BE20" i="11"/>
  <c r="BF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T21" i="11"/>
  <c r="U21" i="11"/>
  <c r="V21" i="11"/>
  <c r="X21" i="11"/>
  <c r="Y21" i="11"/>
  <c r="Z21" i="11"/>
  <c r="AA21" i="11"/>
  <c r="AB21" i="11"/>
  <c r="AC21" i="11"/>
  <c r="AD21" i="11"/>
  <c r="AE21" i="11"/>
  <c r="AF21" i="11"/>
  <c r="AG21" i="11"/>
  <c r="AI21" i="11"/>
  <c r="AJ21" i="11"/>
  <c r="AM21" i="11"/>
  <c r="AN21" i="11"/>
  <c r="AO21" i="11"/>
  <c r="AP21" i="11"/>
  <c r="AQ21" i="11"/>
  <c r="AR21" i="11"/>
  <c r="AS21" i="11"/>
  <c r="AT21" i="11"/>
  <c r="AW21" i="11"/>
  <c r="AX21" i="11"/>
  <c r="AY21" i="11"/>
  <c r="AZ21" i="11"/>
  <c r="BA21" i="11"/>
  <c r="BB21" i="11"/>
  <c r="BD21" i="11"/>
  <c r="BE21" i="11"/>
  <c r="BF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T22" i="11"/>
  <c r="U22" i="11"/>
  <c r="V22" i="11"/>
  <c r="X22" i="11"/>
  <c r="Y22" i="11"/>
  <c r="Z22" i="11"/>
  <c r="AA22" i="11"/>
  <c r="AB22" i="11"/>
  <c r="AC22" i="11"/>
  <c r="AD22" i="11"/>
  <c r="AE22" i="11"/>
  <c r="AF22" i="11"/>
  <c r="AG22" i="11"/>
  <c r="AI22" i="11"/>
  <c r="AJ22" i="11"/>
  <c r="AM22" i="11"/>
  <c r="AN22" i="11"/>
  <c r="AO22" i="11"/>
  <c r="AP22" i="11"/>
  <c r="AQ22" i="11"/>
  <c r="AR22" i="11"/>
  <c r="AS22" i="11"/>
  <c r="AT22" i="11"/>
  <c r="AW22" i="11"/>
  <c r="AX22" i="11"/>
  <c r="AY22" i="11"/>
  <c r="AZ22" i="11"/>
  <c r="BA22" i="11"/>
  <c r="BB22" i="11"/>
  <c r="BD22" i="11"/>
  <c r="BE22" i="11"/>
  <c r="BF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T23" i="11"/>
  <c r="U23" i="11"/>
  <c r="V23" i="11"/>
  <c r="X23" i="11"/>
  <c r="Y23" i="11"/>
  <c r="Z23" i="11"/>
  <c r="AA23" i="11"/>
  <c r="AB23" i="11"/>
  <c r="AC23" i="11"/>
  <c r="AD23" i="11"/>
  <c r="AE23" i="11"/>
  <c r="AF23" i="11"/>
  <c r="AG23" i="11"/>
  <c r="AI23" i="11"/>
  <c r="AJ23" i="11"/>
  <c r="AM23" i="11"/>
  <c r="AN23" i="11"/>
  <c r="AO23" i="11"/>
  <c r="AP23" i="11"/>
  <c r="AQ23" i="11"/>
  <c r="AR23" i="11"/>
  <c r="AS23" i="11"/>
  <c r="AT23" i="11"/>
  <c r="AW23" i="11"/>
  <c r="AX23" i="11"/>
  <c r="AY23" i="11"/>
  <c r="AZ23" i="11"/>
  <c r="BA23" i="11"/>
  <c r="BB23" i="11"/>
  <c r="BD23" i="11"/>
  <c r="BE23" i="11"/>
  <c r="BF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T24" i="11"/>
  <c r="U24" i="11"/>
  <c r="V24" i="11"/>
  <c r="X24" i="11"/>
  <c r="Y24" i="11"/>
  <c r="Z24" i="11"/>
  <c r="AA24" i="11"/>
  <c r="AB24" i="11"/>
  <c r="AC24" i="11"/>
  <c r="AD24" i="11"/>
  <c r="AE24" i="11"/>
  <c r="AF24" i="11"/>
  <c r="AG24" i="11"/>
  <c r="AI24" i="11"/>
  <c r="AJ24" i="11"/>
  <c r="AM24" i="11"/>
  <c r="AN24" i="11"/>
  <c r="AO24" i="11"/>
  <c r="AP24" i="11"/>
  <c r="AQ24" i="11"/>
  <c r="AR24" i="11"/>
  <c r="AS24" i="11"/>
  <c r="AT24" i="11"/>
  <c r="AW24" i="11"/>
  <c r="AX24" i="11"/>
  <c r="AY24" i="11"/>
  <c r="AZ24" i="11"/>
  <c r="BA24" i="11"/>
  <c r="BB24" i="11"/>
  <c r="BD24" i="11"/>
  <c r="BE24" i="11"/>
  <c r="BF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T25" i="11"/>
  <c r="U25" i="11"/>
  <c r="V25" i="11"/>
  <c r="X25" i="11"/>
  <c r="Y25" i="11"/>
  <c r="Z25" i="11"/>
  <c r="AA25" i="11"/>
  <c r="AB25" i="11"/>
  <c r="AC25" i="11"/>
  <c r="AD25" i="11"/>
  <c r="AE25" i="11"/>
  <c r="AF25" i="11"/>
  <c r="AG25" i="11"/>
  <c r="AI25" i="11"/>
  <c r="AJ25" i="11"/>
  <c r="AM25" i="11"/>
  <c r="AN25" i="11"/>
  <c r="AO25" i="11"/>
  <c r="AP25" i="11"/>
  <c r="AQ25" i="11"/>
  <c r="AR25" i="11"/>
  <c r="AS25" i="11"/>
  <c r="AT25" i="11"/>
  <c r="AW25" i="11"/>
  <c r="AX25" i="11"/>
  <c r="AY25" i="11"/>
  <c r="AZ25" i="11"/>
  <c r="BA25" i="11"/>
  <c r="BB25" i="11"/>
  <c r="BD25" i="11"/>
  <c r="BE25" i="11"/>
  <c r="BF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T26" i="11"/>
  <c r="U26" i="11"/>
  <c r="V26" i="11"/>
  <c r="X26" i="11"/>
  <c r="Y26" i="11"/>
  <c r="Z26" i="11"/>
  <c r="AA26" i="11"/>
  <c r="AB26" i="11"/>
  <c r="AC26" i="11"/>
  <c r="AD26" i="11"/>
  <c r="AE26" i="11"/>
  <c r="AF26" i="11"/>
  <c r="AG26" i="11"/>
  <c r="AI26" i="11"/>
  <c r="AJ26" i="11"/>
  <c r="AM26" i="11"/>
  <c r="AN26" i="11"/>
  <c r="AO26" i="11"/>
  <c r="AP26" i="11"/>
  <c r="AQ26" i="11"/>
  <c r="AR26" i="11"/>
  <c r="AS26" i="11"/>
  <c r="AT26" i="11"/>
  <c r="AW26" i="11"/>
  <c r="AX26" i="11"/>
  <c r="AY26" i="11"/>
  <c r="AZ26" i="11"/>
  <c r="BA26" i="11"/>
  <c r="BB26" i="11"/>
  <c r="BD26" i="11"/>
  <c r="BE26" i="11"/>
  <c r="BF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T27" i="11"/>
  <c r="U27" i="11"/>
  <c r="V27" i="11"/>
  <c r="X27" i="11"/>
  <c r="Y27" i="11"/>
  <c r="Z27" i="11"/>
  <c r="AA27" i="11"/>
  <c r="AB27" i="11"/>
  <c r="AC27" i="11"/>
  <c r="AD27" i="11"/>
  <c r="AE27" i="11"/>
  <c r="AF27" i="11"/>
  <c r="AG27" i="11"/>
  <c r="AI27" i="11"/>
  <c r="AJ27" i="11"/>
  <c r="AM27" i="11"/>
  <c r="AN27" i="11"/>
  <c r="AO27" i="11"/>
  <c r="AP27" i="11"/>
  <c r="AQ27" i="11"/>
  <c r="AR27" i="11"/>
  <c r="AS27" i="11"/>
  <c r="AT27" i="11"/>
  <c r="AW27" i="11"/>
  <c r="AX27" i="11"/>
  <c r="AY27" i="11"/>
  <c r="AZ27" i="11"/>
  <c r="BA27" i="11"/>
  <c r="BB27" i="11"/>
  <c r="BD27" i="11"/>
  <c r="BE27" i="11"/>
  <c r="BF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T28" i="11"/>
  <c r="U28" i="11"/>
  <c r="V28" i="11"/>
  <c r="X28" i="11"/>
  <c r="Y28" i="11"/>
  <c r="Z28" i="11"/>
  <c r="AA28" i="11"/>
  <c r="AB28" i="11"/>
  <c r="AC28" i="11"/>
  <c r="AD28" i="11"/>
  <c r="AE28" i="11"/>
  <c r="AF28" i="11"/>
  <c r="AG28" i="11"/>
  <c r="AI28" i="11"/>
  <c r="AJ28" i="11"/>
  <c r="AM28" i="11"/>
  <c r="AN28" i="11"/>
  <c r="AO28" i="11"/>
  <c r="AP28" i="11"/>
  <c r="AQ28" i="11"/>
  <c r="AR28" i="11"/>
  <c r="AS28" i="11"/>
  <c r="AT28" i="11"/>
  <c r="AW28" i="11"/>
  <c r="AX28" i="11"/>
  <c r="AY28" i="11"/>
  <c r="AZ28" i="11"/>
  <c r="BA28" i="11"/>
  <c r="BB28" i="11"/>
  <c r="BD28" i="11"/>
  <c r="BE28" i="11"/>
  <c r="BF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T29" i="11"/>
  <c r="U29" i="11"/>
  <c r="V29" i="11"/>
  <c r="X29" i="11"/>
  <c r="Y29" i="11"/>
  <c r="Z29" i="11"/>
  <c r="AA29" i="11"/>
  <c r="AB29" i="11"/>
  <c r="AC29" i="11"/>
  <c r="AD29" i="11"/>
  <c r="AE29" i="11"/>
  <c r="AF29" i="11"/>
  <c r="AG29" i="11"/>
  <c r="AI29" i="11"/>
  <c r="AJ29" i="11"/>
  <c r="AM29" i="11"/>
  <c r="AN29" i="11"/>
  <c r="AO29" i="11"/>
  <c r="AP29" i="11"/>
  <c r="AQ29" i="11"/>
  <c r="AR29" i="11"/>
  <c r="AS29" i="11"/>
  <c r="AT29" i="11"/>
  <c r="AW29" i="11"/>
  <c r="AX29" i="11"/>
  <c r="AY29" i="11"/>
  <c r="AZ29" i="11"/>
  <c r="BA29" i="11"/>
  <c r="BB29" i="11"/>
  <c r="BD29" i="11"/>
  <c r="BE29" i="11"/>
  <c r="BF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T30" i="11"/>
  <c r="U30" i="11"/>
  <c r="V30" i="11"/>
  <c r="X30" i="11"/>
  <c r="Y30" i="11"/>
  <c r="Z30" i="11"/>
  <c r="AA30" i="11"/>
  <c r="AB30" i="11"/>
  <c r="AC30" i="11"/>
  <c r="AD30" i="11"/>
  <c r="AE30" i="11"/>
  <c r="AF30" i="11"/>
  <c r="AG30" i="11"/>
  <c r="AI30" i="11"/>
  <c r="AJ30" i="11"/>
  <c r="AM30" i="11"/>
  <c r="AN30" i="11"/>
  <c r="AO30" i="11"/>
  <c r="AP30" i="11"/>
  <c r="AQ30" i="11"/>
  <c r="AR30" i="11"/>
  <c r="AS30" i="11"/>
  <c r="AT30" i="11"/>
  <c r="AW30" i="11"/>
  <c r="AX30" i="11"/>
  <c r="AY30" i="11"/>
  <c r="AZ30" i="11"/>
  <c r="BA30" i="11"/>
  <c r="BB30" i="11"/>
  <c r="BD30" i="11"/>
  <c r="BE30" i="11"/>
  <c r="BF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T31" i="11"/>
  <c r="U31" i="11"/>
  <c r="V31" i="11"/>
  <c r="X31" i="11"/>
  <c r="Y31" i="11"/>
  <c r="Z31" i="11"/>
  <c r="AA31" i="11"/>
  <c r="AB31" i="11"/>
  <c r="AC31" i="11"/>
  <c r="AD31" i="11"/>
  <c r="AE31" i="11"/>
  <c r="AF31" i="11"/>
  <c r="AG31" i="11"/>
  <c r="AI31" i="11"/>
  <c r="AJ31" i="11"/>
  <c r="AM31" i="11"/>
  <c r="AN31" i="11"/>
  <c r="AO31" i="11"/>
  <c r="AP31" i="11"/>
  <c r="AQ31" i="11"/>
  <c r="AR31" i="11"/>
  <c r="AS31" i="11"/>
  <c r="AT31" i="11"/>
  <c r="AW31" i="11"/>
  <c r="AX31" i="11"/>
  <c r="AY31" i="11"/>
  <c r="AZ31" i="11"/>
  <c r="BA31" i="11"/>
  <c r="BB31" i="11"/>
  <c r="BD31" i="11"/>
  <c r="BE31" i="11"/>
  <c r="BF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T32" i="11"/>
  <c r="U32" i="11"/>
  <c r="V32" i="11"/>
  <c r="X32" i="11"/>
  <c r="Y32" i="11"/>
  <c r="Z32" i="11"/>
  <c r="AA32" i="11"/>
  <c r="AB32" i="11"/>
  <c r="AC32" i="11"/>
  <c r="AD32" i="11"/>
  <c r="AE32" i="11"/>
  <c r="AF32" i="11"/>
  <c r="AG32" i="11"/>
  <c r="AI32" i="11"/>
  <c r="AJ32" i="11"/>
  <c r="AM32" i="11"/>
  <c r="AN32" i="11"/>
  <c r="AO32" i="11"/>
  <c r="AP32" i="11"/>
  <c r="AQ32" i="11"/>
  <c r="AR32" i="11"/>
  <c r="AS32" i="11"/>
  <c r="AT32" i="11"/>
  <c r="AW32" i="11"/>
  <c r="AX32" i="11"/>
  <c r="AY32" i="11"/>
  <c r="AZ32" i="11"/>
  <c r="BA32" i="11"/>
  <c r="BB32" i="11"/>
  <c r="BD32" i="11"/>
  <c r="BE32" i="11"/>
  <c r="BF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T33" i="11"/>
  <c r="U33" i="11"/>
  <c r="V33" i="11"/>
  <c r="X33" i="11"/>
  <c r="Y33" i="11"/>
  <c r="Z33" i="11"/>
  <c r="AA33" i="11"/>
  <c r="AB33" i="11"/>
  <c r="AC33" i="11"/>
  <c r="AD33" i="11"/>
  <c r="AE33" i="11"/>
  <c r="AF33" i="11"/>
  <c r="AG33" i="11"/>
  <c r="AI33" i="11"/>
  <c r="AJ33" i="11"/>
  <c r="AM33" i="11"/>
  <c r="AN33" i="11"/>
  <c r="AO33" i="11"/>
  <c r="AP33" i="11"/>
  <c r="AQ33" i="11"/>
  <c r="AR33" i="11"/>
  <c r="AS33" i="11"/>
  <c r="AT33" i="11"/>
  <c r="AW33" i="11"/>
  <c r="AX33" i="11"/>
  <c r="AY33" i="11"/>
  <c r="AZ33" i="11"/>
  <c r="BA33" i="11"/>
  <c r="BB33" i="11"/>
  <c r="BD33" i="11"/>
  <c r="BE33" i="11"/>
  <c r="BF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T34" i="11"/>
  <c r="U34" i="11"/>
  <c r="V34" i="11"/>
  <c r="X34" i="11"/>
  <c r="Y34" i="11"/>
  <c r="Z34" i="11"/>
  <c r="AA34" i="11"/>
  <c r="AB34" i="11"/>
  <c r="AC34" i="11"/>
  <c r="AD34" i="11"/>
  <c r="AE34" i="11"/>
  <c r="AF34" i="11"/>
  <c r="AG34" i="11"/>
  <c r="AI34" i="11"/>
  <c r="AJ34" i="11"/>
  <c r="AM34" i="11"/>
  <c r="AN34" i="11"/>
  <c r="AO34" i="11"/>
  <c r="AP34" i="11"/>
  <c r="AQ34" i="11"/>
  <c r="AR34" i="11"/>
  <c r="AS34" i="11"/>
  <c r="AT34" i="11"/>
  <c r="AW34" i="11"/>
  <c r="AX34" i="11"/>
  <c r="AY34" i="11"/>
  <c r="AZ34" i="11"/>
  <c r="BA34" i="11"/>
  <c r="BB34" i="11"/>
  <c r="BD34" i="11"/>
  <c r="BE34" i="11"/>
  <c r="BF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T35" i="11"/>
  <c r="U35" i="11"/>
  <c r="V35" i="11"/>
  <c r="X35" i="11"/>
  <c r="Y35" i="11"/>
  <c r="Z35" i="11"/>
  <c r="AA35" i="11"/>
  <c r="AB35" i="11"/>
  <c r="AC35" i="11"/>
  <c r="AD35" i="11"/>
  <c r="AE35" i="11"/>
  <c r="AF35" i="11"/>
  <c r="AG35" i="11"/>
  <c r="AI35" i="11"/>
  <c r="AJ35" i="11"/>
  <c r="AM35" i="11"/>
  <c r="AN35" i="11"/>
  <c r="AO35" i="11"/>
  <c r="AP35" i="11"/>
  <c r="AQ35" i="11"/>
  <c r="AR35" i="11"/>
  <c r="AS35" i="11"/>
  <c r="AT35" i="11"/>
  <c r="AW35" i="11"/>
  <c r="AX35" i="11"/>
  <c r="AY35" i="11"/>
  <c r="AZ35" i="11"/>
  <c r="BA35" i="11"/>
  <c r="BB35" i="11"/>
  <c r="BD35" i="11"/>
  <c r="BE35" i="11"/>
  <c r="BF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T36" i="11"/>
  <c r="U36" i="11"/>
  <c r="V36" i="11"/>
  <c r="X36" i="11"/>
  <c r="Y36" i="11"/>
  <c r="Z36" i="11"/>
  <c r="AA36" i="11"/>
  <c r="AB36" i="11"/>
  <c r="AC36" i="11"/>
  <c r="AD36" i="11"/>
  <c r="AE36" i="11"/>
  <c r="AF36" i="11"/>
  <c r="AG36" i="11"/>
  <c r="AI36" i="11"/>
  <c r="AJ36" i="11"/>
  <c r="AM36" i="11"/>
  <c r="AN36" i="11"/>
  <c r="AO36" i="11"/>
  <c r="AP36" i="11"/>
  <c r="AQ36" i="11"/>
  <c r="AR36" i="11"/>
  <c r="AS36" i="11"/>
  <c r="AT36" i="11"/>
  <c r="AW36" i="11"/>
  <c r="AX36" i="11"/>
  <c r="AY36" i="11"/>
  <c r="AZ36" i="11"/>
  <c r="BA36" i="11"/>
  <c r="BB36" i="11"/>
  <c r="BD36" i="11"/>
  <c r="BE36" i="11"/>
  <c r="BF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T37" i="11"/>
  <c r="U37" i="11"/>
  <c r="V37" i="11"/>
  <c r="X37" i="11"/>
  <c r="Y37" i="11"/>
  <c r="Z37" i="11"/>
  <c r="AA37" i="11"/>
  <c r="AB37" i="11"/>
  <c r="AC37" i="11"/>
  <c r="AD37" i="11"/>
  <c r="AE37" i="11"/>
  <c r="AF37" i="11"/>
  <c r="AG37" i="11"/>
  <c r="AI37" i="11"/>
  <c r="AJ37" i="11"/>
  <c r="AM37" i="11"/>
  <c r="AN37" i="11"/>
  <c r="AO37" i="11"/>
  <c r="AP37" i="11"/>
  <c r="AQ37" i="11"/>
  <c r="AR37" i="11"/>
  <c r="AS37" i="11"/>
  <c r="AT37" i="11"/>
  <c r="AW37" i="11"/>
  <c r="AX37" i="11"/>
  <c r="AY37" i="11"/>
  <c r="AZ37" i="11"/>
  <c r="BA37" i="11"/>
  <c r="BB37" i="11"/>
  <c r="BD37" i="11"/>
  <c r="BE37" i="11"/>
  <c r="BF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T38" i="11"/>
  <c r="U38" i="11"/>
  <c r="V38" i="11"/>
  <c r="X38" i="11"/>
  <c r="Y38" i="11"/>
  <c r="Z38" i="11"/>
  <c r="AA38" i="11"/>
  <c r="AB38" i="11"/>
  <c r="AC38" i="11"/>
  <c r="AD38" i="11"/>
  <c r="AE38" i="11"/>
  <c r="AF38" i="11"/>
  <c r="AG38" i="11"/>
  <c r="AI38" i="11"/>
  <c r="AJ38" i="11"/>
  <c r="AM38" i="11"/>
  <c r="AN38" i="11"/>
  <c r="AO38" i="11"/>
  <c r="AP38" i="11"/>
  <c r="AQ38" i="11"/>
  <c r="AR38" i="11"/>
  <c r="AS38" i="11"/>
  <c r="AT38" i="11"/>
  <c r="AW38" i="11"/>
  <c r="AX38" i="11"/>
  <c r="AY38" i="11"/>
  <c r="AZ38" i="11"/>
  <c r="BA38" i="11"/>
  <c r="BB38" i="11"/>
  <c r="BD38" i="11"/>
  <c r="BE38" i="11"/>
  <c r="BF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T39" i="11"/>
  <c r="U39" i="11"/>
  <c r="V39" i="11"/>
  <c r="X39" i="11"/>
  <c r="Y39" i="11"/>
  <c r="Z39" i="11"/>
  <c r="AA39" i="11"/>
  <c r="AB39" i="11"/>
  <c r="AC39" i="11"/>
  <c r="AD39" i="11"/>
  <c r="AE39" i="11"/>
  <c r="AF39" i="11"/>
  <c r="AG39" i="11"/>
  <c r="AI39" i="11"/>
  <c r="AJ39" i="11"/>
  <c r="AM39" i="11"/>
  <c r="AN39" i="11"/>
  <c r="AO39" i="11"/>
  <c r="AP39" i="11"/>
  <c r="AQ39" i="11"/>
  <c r="AR39" i="11"/>
  <c r="AS39" i="11"/>
  <c r="AT39" i="11"/>
  <c r="AW39" i="11"/>
  <c r="AX39" i="11"/>
  <c r="AY39" i="11"/>
  <c r="AZ39" i="11"/>
  <c r="BA39" i="11"/>
  <c r="BB39" i="11"/>
  <c r="BD39" i="11"/>
  <c r="BE39" i="11"/>
  <c r="BF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T40" i="11"/>
  <c r="U40" i="11"/>
  <c r="V40" i="11"/>
  <c r="X40" i="11"/>
  <c r="Y40" i="11"/>
  <c r="Z40" i="11"/>
  <c r="AA40" i="11"/>
  <c r="AB40" i="11"/>
  <c r="AC40" i="11"/>
  <c r="AD40" i="11"/>
  <c r="AE40" i="11"/>
  <c r="AF40" i="11"/>
  <c r="AG40" i="11"/>
  <c r="AI40" i="11"/>
  <c r="AJ40" i="11"/>
  <c r="AM40" i="11"/>
  <c r="AN40" i="11"/>
  <c r="AO40" i="11"/>
  <c r="AP40" i="11"/>
  <c r="AQ40" i="11"/>
  <c r="AR40" i="11"/>
  <c r="AS40" i="11"/>
  <c r="AT40" i="11"/>
  <c r="AW40" i="11"/>
  <c r="AX40" i="11"/>
  <c r="AY40" i="11"/>
  <c r="AZ40" i="11"/>
  <c r="BA40" i="11"/>
  <c r="BB40" i="11"/>
  <c r="BD40" i="11"/>
  <c r="BE40" i="11"/>
  <c r="BF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T41" i="11"/>
  <c r="U41" i="11"/>
  <c r="V41" i="11"/>
  <c r="X41" i="11"/>
  <c r="Y41" i="11"/>
  <c r="Z41" i="11"/>
  <c r="AA41" i="11"/>
  <c r="AB41" i="11"/>
  <c r="AC41" i="11"/>
  <c r="AD41" i="11"/>
  <c r="AE41" i="11"/>
  <c r="AF41" i="11"/>
  <c r="AG41" i="11"/>
  <c r="AI41" i="11"/>
  <c r="AJ41" i="11"/>
  <c r="AM41" i="11"/>
  <c r="AN41" i="11"/>
  <c r="AO41" i="11"/>
  <c r="AP41" i="11"/>
  <c r="AQ41" i="11"/>
  <c r="AR41" i="11"/>
  <c r="AS41" i="11"/>
  <c r="AT41" i="11"/>
  <c r="AW41" i="11"/>
  <c r="AX41" i="11"/>
  <c r="AY41" i="11"/>
  <c r="AZ41" i="11"/>
  <c r="BA41" i="11"/>
  <c r="BB41" i="11"/>
  <c r="BD41" i="11"/>
  <c r="BE41" i="11"/>
  <c r="BF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T42" i="11"/>
  <c r="U42" i="11"/>
  <c r="V42" i="11"/>
  <c r="X42" i="11"/>
  <c r="Y42" i="11"/>
  <c r="Z42" i="11"/>
  <c r="AA42" i="11"/>
  <c r="AB42" i="11"/>
  <c r="AC42" i="11"/>
  <c r="AD42" i="11"/>
  <c r="AE42" i="11"/>
  <c r="AF42" i="11"/>
  <c r="AG42" i="11"/>
  <c r="AI42" i="11"/>
  <c r="AJ42" i="11"/>
  <c r="AM42" i="11"/>
  <c r="AN42" i="11"/>
  <c r="AO42" i="11"/>
  <c r="AP42" i="11"/>
  <c r="AQ42" i="11"/>
  <c r="AR42" i="11"/>
  <c r="AS42" i="11"/>
  <c r="AT42" i="11"/>
  <c r="AW42" i="11"/>
  <c r="AX42" i="11"/>
  <c r="AY42" i="11"/>
  <c r="AZ42" i="11"/>
  <c r="BA42" i="11"/>
  <c r="BB42" i="11"/>
  <c r="BD42" i="11"/>
  <c r="BE42" i="11"/>
  <c r="BF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T43" i="11"/>
  <c r="U43" i="11"/>
  <c r="V43" i="11"/>
  <c r="X43" i="11"/>
  <c r="Y43" i="11"/>
  <c r="Z43" i="11"/>
  <c r="AA43" i="11"/>
  <c r="AB43" i="11"/>
  <c r="AC43" i="11"/>
  <c r="AD43" i="11"/>
  <c r="AE43" i="11"/>
  <c r="AF43" i="11"/>
  <c r="AG43" i="11"/>
  <c r="AI43" i="11"/>
  <c r="AJ43" i="11"/>
  <c r="AM43" i="11"/>
  <c r="AN43" i="11"/>
  <c r="AO43" i="11"/>
  <c r="AP43" i="11"/>
  <c r="AQ43" i="11"/>
  <c r="AR43" i="11"/>
  <c r="AS43" i="11"/>
  <c r="AT43" i="11"/>
  <c r="AW43" i="11"/>
  <c r="AX43" i="11"/>
  <c r="AY43" i="11"/>
  <c r="AZ43" i="11"/>
  <c r="BA43" i="11"/>
  <c r="BB43" i="11"/>
  <c r="BD43" i="11"/>
  <c r="BE43" i="11"/>
  <c r="BF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T44" i="11"/>
  <c r="U44" i="11"/>
  <c r="V44" i="11"/>
  <c r="X44" i="11"/>
  <c r="Y44" i="11"/>
  <c r="Z44" i="11"/>
  <c r="AA44" i="11"/>
  <c r="AB44" i="11"/>
  <c r="AC44" i="11"/>
  <c r="AD44" i="11"/>
  <c r="AE44" i="11"/>
  <c r="AF44" i="11"/>
  <c r="AG44" i="11"/>
  <c r="AI44" i="11"/>
  <c r="AJ44" i="11"/>
  <c r="AM44" i="11"/>
  <c r="AN44" i="11"/>
  <c r="AO44" i="11"/>
  <c r="AP44" i="11"/>
  <c r="AQ44" i="11"/>
  <c r="AR44" i="11"/>
  <c r="AS44" i="11"/>
  <c r="AT44" i="11"/>
  <c r="AW44" i="11"/>
  <c r="AX44" i="11"/>
  <c r="AY44" i="11"/>
  <c r="AZ44" i="11"/>
  <c r="BA44" i="11"/>
  <c r="BB44" i="11"/>
  <c r="BD44" i="11"/>
  <c r="BE44" i="11"/>
  <c r="BF44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T45" i="11"/>
  <c r="U45" i="11"/>
  <c r="V45" i="11"/>
  <c r="X45" i="11"/>
  <c r="Y45" i="11"/>
  <c r="Z45" i="11"/>
  <c r="AA45" i="11"/>
  <c r="AB45" i="11"/>
  <c r="AC45" i="11"/>
  <c r="AD45" i="11"/>
  <c r="AE45" i="11"/>
  <c r="AF45" i="11"/>
  <c r="AG45" i="11"/>
  <c r="AI45" i="11"/>
  <c r="AJ45" i="11"/>
  <c r="AM45" i="11"/>
  <c r="AN45" i="11"/>
  <c r="AO45" i="11"/>
  <c r="AP45" i="11"/>
  <c r="AQ45" i="11"/>
  <c r="AR45" i="11"/>
  <c r="AS45" i="11"/>
  <c r="AT45" i="11"/>
  <c r="AW45" i="11"/>
  <c r="AX45" i="11"/>
  <c r="AY45" i="11"/>
  <c r="AZ45" i="11"/>
  <c r="BA45" i="11"/>
  <c r="BB45" i="11"/>
  <c r="BD45" i="11"/>
  <c r="BE45" i="11"/>
  <c r="BF45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T46" i="11"/>
  <c r="U46" i="11"/>
  <c r="V46" i="11"/>
  <c r="X46" i="11"/>
  <c r="Y46" i="11"/>
  <c r="Z46" i="11"/>
  <c r="AA46" i="11"/>
  <c r="AB46" i="11"/>
  <c r="AC46" i="11"/>
  <c r="AD46" i="11"/>
  <c r="AE46" i="11"/>
  <c r="AF46" i="11"/>
  <c r="AG46" i="11"/>
  <c r="AI46" i="11"/>
  <c r="AJ46" i="11"/>
  <c r="AM46" i="11"/>
  <c r="AN46" i="11"/>
  <c r="AO46" i="11"/>
  <c r="AP46" i="11"/>
  <c r="AQ46" i="11"/>
  <c r="AR46" i="11"/>
  <c r="AS46" i="11"/>
  <c r="AT46" i="11"/>
  <c r="AW46" i="11"/>
  <c r="AX46" i="11"/>
  <c r="AY46" i="11"/>
  <c r="AZ46" i="11"/>
  <c r="BA46" i="11"/>
  <c r="BB46" i="11"/>
  <c r="BD46" i="11"/>
  <c r="BE46" i="11"/>
  <c r="BF46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T47" i="11"/>
  <c r="U47" i="11"/>
  <c r="V47" i="11"/>
  <c r="X47" i="11"/>
  <c r="Y47" i="11"/>
  <c r="Z47" i="11"/>
  <c r="AA47" i="11"/>
  <c r="AB47" i="11"/>
  <c r="AC47" i="11"/>
  <c r="AD47" i="11"/>
  <c r="AE47" i="11"/>
  <c r="AF47" i="11"/>
  <c r="AG47" i="11"/>
  <c r="AI47" i="11"/>
  <c r="AJ47" i="11"/>
  <c r="AM47" i="11"/>
  <c r="AN47" i="11"/>
  <c r="AO47" i="11"/>
  <c r="AP47" i="11"/>
  <c r="AQ47" i="11"/>
  <c r="AR47" i="11"/>
  <c r="AS47" i="11"/>
  <c r="AT47" i="11"/>
  <c r="AW47" i="11"/>
  <c r="AX47" i="11"/>
  <c r="AY47" i="11"/>
  <c r="AZ47" i="11"/>
  <c r="BA47" i="11"/>
  <c r="BB47" i="11"/>
  <c r="BD47" i="11"/>
  <c r="BE47" i="11"/>
  <c r="BF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T48" i="11"/>
  <c r="U48" i="11"/>
  <c r="V48" i="11"/>
  <c r="X48" i="11"/>
  <c r="Y48" i="11"/>
  <c r="Z48" i="11"/>
  <c r="AA48" i="11"/>
  <c r="AB48" i="11"/>
  <c r="AC48" i="11"/>
  <c r="AD48" i="11"/>
  <c r="AE48" i="11"/>
  <c r="AF48" i="11"/>
  <c r="AG48" i="11"/>
  <c r="AI48" i="11"/>
  <c r="AJ48" i="11"/>
  <c r="AM48" i="11"/>
  <c r="AN48" i="11"/>
  <c r="AO48" i="11"/>
  <c r="AP48" i="11"/>
  <c r="AQ48" i="11"/>
  <c r="AR48" i="11"/>
  <c r="AS48" i="11"/>
  <c r="AT48" i="11"/>
  <c r="AW48" i="11"/>
  <c r="AX48" i="11"/>
  <c r="AY48" i="11"/>
  <c r="AZ48" i="11"/>
  <c r="BA48" i="11"/>
  <c r="BB48" i="11"/>
  <c r="BD48" i="11"/>
  <c r="BE48" i="11"/>
  <c r="BF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T49" i="11"/>
  <c r="U49" i="11"/>
  <c r="V49" i="11"/>
  <c r="X49" i="11"/>
  <c r="Y49" i="11"/>
  <c r="Z49" i="11"/>
  <c r="AA49" i="11"/>
  <c r="AB49" i="11"/>
  <c r="AC49" i="11"/>
  <c r="AD49" i="11"/>
  <c r="AE49" i="11"/>
  <c r="AF49" i="11"/>
  <c r="AG49" i="11"/>
  <c r="AI49" i="11"/>
  <c r="AJ49" i="11"/>
  <c r="AM49" i="11"/>
  <c r="AN49" i="11"/>
  <c r="AO49" i="11"/>
  <c r="AP49" i="11"/>
  <c r="AQ49" i="11"/>
  <c r="AR49" i="11"/>
  <c r="AS49" i="11"/>
  <c r="AT49" i="11"/>
  <c r="AW49" i="11"/>
  <c r="AX49" i="11"/>
  <c r="AY49" i="11"/>
  <c r="AZ49" i="11"/>
  <c r="BA49" i="11"/>
  <c r="BB49" i="11"/>
  <c r="BD49" i="11"/>
  <c r="BE49" i="11"/>
  <c r="BF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T50" i="11"/>
  <c r="U50" i="11"/>
  <c r="V50" i="11"/>
  <c r="X50" i="11"/>
  <c r="Y50" i="11"/>
  <c r="Z50" i="11"/>
  <c r="AA50" i="11"/>
  <c r="AB50" i="11"/>
  <c r="AC50" i="11"/>
  <c r="AD50" i="11"/>
  <c r="AE50" i="11"/>
  <c r="AF50" i="11"/>
  <c r="AG50" i="11"/>
  <c r="AI50" i="11"/>
  <c r="AJ50" i="11"/>
  <c r="AM50" i="11"/>
  <c r="AN50" i="11"/>
  <c r="AO50" i="11"/>
  <c r="AP50" i="11"/>
  <c r="AQ50" i="11"/>
  <c r="AR50" i="11"/>
  <c r="AS50" i="11"/>
  <c r="AT50" i="11"/>
  <c r="AW50" i="11"/>
  <c r="AX50" i="11"/>
  <c r="AY50" i="11"/>
  <c r="AZ50" i="11"/>
  <c r="BA50" i="11"/>
  <c r="BB50" i="11"/>
  <c r="BD50" i="11"/>
  <c r="BE50" i="11"/>
  <c r="BF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T51" i="11"/>
  <c r="U51" i="11"/>
  <c r="V51" i="11"/>
  <c r="X51" i="11"/>
  <c r="Y51" i="11"/>
  <c r="Z51" i="11"/>
  <c r="AA51" i="11"/>
  <c r="AB51" i="11"/>
  <c r="AC51" i="11"/>
  <c r="AD51" i="11"/>
  <c r="AE51" i="11"/>
  <c r="AF51" i="11"/>
  <c r="AG51" i="11"/>
  <c r="AI51" i="11"/>
  <c r="AJ51" i="11"/>
  <c r="AM51" i="11"/>
  <c r="AN51" i="11"/>
  <c r="AO51" i="11"/>
  <c r="AP51" i="11"/>
  <c r="AQ51" i="11"/>
  <c r="AR51" i="11"/>
  <c r="AS51" i="11"/>
  <c r="AT51" i="11"/>
  <c r="AW51" i="11"/>
  <c r="AX51" i="11"/>
  <c r="AY51" i="11"/>
  <c r="AZ51" i="11"/>
  <c r="BA51" i="11"/>
  <c r="BB51" i="11"/>
  <c r="BD51" i="11"/>
  <c r="BE51" i="11"/>
  <c r="BF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T52" i="11"/>
  <c r="U52" i="11"/>
  <c r="V52" i="11"/>
  <c r="X52" i="11"/>
  <c r="Y52" i="11"/>
  <c r="Z52" i="11"/>
  <c r="AA52" i="11"/>
  <c r="AB52" i="11"/>
  <c r="AC52" i="11"/>
  <c r="AD52" i="11"/>
  <c r="AE52" i="11"/>
  <c r="AF52" i="11"/>
  <c r="AG52" i="11"/>
  <c r="AI52" i="11"/>
  <c r="AJ52" i="11"/>
  <c r="AM52" i="11"/>
  <c r="AN52" i="11"/>
  <c r="AO52" i="11"/>
  <c r="AP52" i="11"/>
  <c r="AQ52" i="11"/>
  <c r="AR52" i="11"/>
  <c r="AS52" i="11"/>
  <c r="AT52" i="11"/>
  <c r="AW52" i="11"/>
  <c r="AX52" i="11"/>
  <c r="AY52" i="11"/>
  <c r="AZ52" i="11"/>
  <c r="BA52" i="11"/>
  <c r="BB52" i="11"/>
  <c r="BD52" i="11"/>
  <c r="BE52" i="11"/>
  <c r="BF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T53" i="11"/>
  <c r="U53" i="11"/>
  <c r="V53" i="11"/>
  <c r="X53" i="11"/>
  <c r="Y53" i="11"/>
  <c r="Z53" i="11"/>
  <c r="AA53" i="11"/>
  <c r="AB53" i="11"/>
  <c r="AC53" i="11"/>
  <c r="AD53" i="11"/>
  <c r="AE53" i="11"/>
  <c r="AF53" i="11"/>
  <c r="AG53" i="11"/>
  <c r="AI53" i="11"/>
  <c r="AJ53" i="11"/>
  <c r="AM53" i="11"/>
  <c r="AN53" i="11"/>
  <c r="AO53" i="11"/>
  <c r="AP53" i="11"/>
  <c r="AQ53" i="11"/>
  <c r="AR53" i="11"/>
  <c r="AS53" i="11"/>
  <c r="AT53" i="11"/>
  <c r="AW53" i="11"/>
  <c r="AX53" i="11"/>
  <c r="AY53" i="11"/>
  <c r="AZ53" i="11"/>
  <c r="BA53" i="11"/>
  <c r="BB53" i="11"/>
  <c r="BD53" i="11"/>
  <c r="BE53" i="11"/>
  <c r="BF53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T54" i="11"/>
  <c r="U54" i="11"/>
  <c r="V54" i="11"/>
  <c r="X54" i="11"/>
  <c r="Y54" i="11"/>
  <c r="Z54" i="11"/>
  <c r="AA54" i="11"/>
  <c r="AB54" i="11"/>
  <c r="AC54" i="11"/>
  <c r="AD54" i="11"/>
  <c r="AE54" i="11"/>
  <c r="AF54" i="11"/>
  <c r="AG54" i="11"/>
  <c r="AI54" i="11"/>
  <c r="AJ54" i="11"/>
  <c r="AM54" i="11"/>
  <c r="AN54" i="11"/>
  <c r="AO54" i="11"/>
  <c r="AP54" i="11"/>
  <c r="AQ54" i="11"/>
  <c r="AR54" i="11"/>
  <c r="AS54" i="11"/>
  <c r="AT54" i="11"/>
  <c r="AW54" i="11"/>
  <c r="AX54" i="11"/>
  <c r="AY54" i="11"/>
  <c r="AZ54" i="11"/>
  <c r="BA54" i="11"/>
  <c r="BB54" i="11"/>
  <c r="BD54" i="11"/>
  <c r="BE54" i="11"/>
  <c r="BF54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T55" i="11"/>
  <c r="U55" i="11"/>
  <c r="V55" i="11"/>
  <c r="X55" i="11"/>
  <c r="Y55" i="11"/>
  <c r="Z55" i="11"/>
  <c r="AA55" i="11"/>
  <c r="AB55" i="11"/>
  <c r="AC55" i="11"/>
  <c r="AD55" i="11"/>
  <c r="AE55" i="11"/>
  <c r="AF55" i="11"/>
  <c r="AG55" i="11"/>
  <c r="AI55" i="11"/>
  <c r="AJ55" i="11"/>
  <c r="AM55" i="11"/>
  <c r="AN55" i="11"/>
  <c r="AO55" i="11"/>
  <c r="AP55" i="11"/>
  <c r="AQ55" i="11"/>
  <c r="AR55" i="11"/>
  <c r="AS55" i="11"/>
  <c r="AT55" i="11"/>
  <c r="AW55" i="11"/>
  <c r="AX55" i="11"/>
  <c r="AY55" i="11"/>
  <c r="AZ55" i="11"/>
  <c r="BA55" i="11"/>
  <c r="BB55" i="11"/>
  <c r="BD55" i="11"/>
  <c r="BE55" i="11"/>
  <c r="BF55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T56" i="11"/>
  <c r="U56" i="11"/>
  <c r="V56" i="11"/>
  <c r="X56" i="11"/>
  <c r="Y56" i="11"/>
  <c r="Z56" i="11"/>
  <c r="AA56" i="11"/>
  <c r="AB56" i="11"/>
  <c r="AC56" i="11"/>
  <c r="AD56" i="11"/>
  <c r="AE56" i="11"/>
  <c r="AF56" i="11"/>
  <c r="AG56" i="11"/>
  <c r="AI56" i="11"/>
  <c r="AJ56" i="11"/>
  <c r="AM56" i="11"/>
  <c r="AN56" i="11"/>
  <c r="AO56" i="11"/>
  <c r="AP56" i="11"/>
  <c r="AQ56" i="11"/>
  <c r="AR56" i="11"/>
  <c r="AS56" i="11"/>
  <c r="AT56" i="11"/>
  <c r="AW56" i="11"/>
  <c r="AX56" i="11"/>
  <c r="AY56" i="11"/>
  <c r="AZ56" i="11"/>
  <c r="BA56" i="11"/>
  <c r="BB56" i="11"/>
  <c r="BD56" i="11"/>
  <c r="BE56" i="11"/>
  <c r="BF56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T57" i="11"/>
  <c r="U57" i="11"/>
  <c r="V57" i="11"/>
  <c r="X57" i="11"/>
  <c r="Y57" i="11"/>
  <c r="Z57" i="11"/>
  <c r="AA57" i="11"/>
  <c r="AB57" i="11"/>
  <c r="AC57" i="11"/>
  <c r="AD57" i="11"/>
  <c r="AE57" i="11"/>
  <c r="AF57" i="11"/>
  <c r="AG57" i="11"/>
  <c r="AI57" i="11"/>
  <c r="AJ57" i="11"/>
  <c r="AM57" i="11"/>
  <c r="AN57" i="11"/>
  <c r="AO57" i="11"/>
  <c r="AP57" i="11"/>
  <c r="AQ57" i="11"/>
  <c r="AR57" i="11"/>
  <c r="AS57" i="11"/>
  <c r="AT57" i="11"/>
  <c r="AW57" i="11"/>
  <c r="AX57" i="11"/>
  <c r="AY57" i="11"/>
  <c r="AZ57" i="11"/>
  <c r="BA57" i="11"/>
  <c r="BB57" i="11"/>
  <c r="BD57" i="11"/>
  <c r="BE57" i="11"/>
  <c r="BF57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T58" i="11"/>
  <c r="U58" i="11"/>
  <c r="V58" i="11"/>
  <c r="X58" i="11"/>
  <c r="Y58" i="11"/>
  <c r="Z58" i="11"/>
  <c r="AA58" i="11"/>
  <c r="AB58" i="11"/>
  <c r="AC58" i="11"/>
  <c r="AD58" i="11"/>
  <c r="AE58" i="11"/>
  <c r="AF58" i="11"/>
  <c r="AG58" i="11"/>
  <c r="AI58" i="11"/>
  <c r="AJ58" i="11"/>
  <c r="AM58" i="11"/>
  <c r="AN58" i="11"/>
  <c r="AO58" i="11"/>
  <c r="AP58" i="11"/>
  <c r="AQ58" i="11"/>
  <c r="AR58" i="11"/>
  <c r="AS58" i="11"/>
  <c r="AT58" i="11"/>
  <c r="AW58" i="11"/>
  <c r="AX58" i="11"/>
  <c r="AY58" i="11"/>
  <c r="AZ58" i="11"/>
  <c r="BA58" i="11"/>
  <c r="BB58" i="11"/>
  <c r="BD58" i="11"/>
  <c r="BE58" i="11"/>
  <c r="BF58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T59" i="11"/>
  <c r="U59" i="11"/>
  <c r="V59" i="11"/>
  <c r="X59" i="11"/>
  <c r="Y59" i="11"/>
  <c r="Z59" i="11"/>
  <c r="AA59" i="11"/>
  <c r="AB59" i="11"/>
  <c r="AC59" i="11"/>
  <c r="AD59" i="11"/>
  <c r="AE59" i="11"/>
  <c r="AF59" i="11"/>
  <c r="AG59" i="11"/>
  <c r="AI59" i="11"/>
  <c r="AJ59" i="11"/>
  <c r="AM59" i="11"/>
  <c r="AN59" i="11"/>
  <c r="AO59" i="11"/>
  <c r="AP59" i="11"/>
  <c r="AQ59" i="11"/>
  <c r="AR59" i="11"/>
  <c r="AS59" i="11"/>
  <c r="AT59" i="11"/>
  <c r="AW59" i="11"/>
  <c r="AX59" i="11"/>
  <c r="AY59" i="11"/>
  <c r="AZ59" i="11"/>
  <c r="BA59" i="11"/>
  <c r="BB59" i="11"/>
  <c r="BD59" i="11"/>
  <c r="BE59" i="11"/>
  <c r="BF59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T60" i="11"/>
  <c r="U60" i="11"/>
  <c r="V60" i="11"/>
  <c r="X60" i="11"/>
  <c r="Y60" i="11"/>
  <c r="Z60" i="11"/>
  <c r="AA60" i="11"/>
  <c r="AB60" i="11"/>
  <c r="AC60" i="11"/>
  <c r="AD60" i="11"/>
  <c r="AE60" i="11"/>
  <c r="AF60" i="11"/>
  <c r="AG60" i="11"/>
  <c r="AI60" i="11"/>
  <c r="AJ60" i="11"/>
  <c r="AM60" i="11"/>
  <c r="AN60" i="11"/>
  <c r="AO60" i="11"/>
  <c r="AP60" i="11"/>
  <c r="AQ60" i="11"/>
  <c r="AR60" i="11"/>
  <c r="AS60" i="11"/>
  <c r="AT60" i="11"/>
  <c r="AW60" i="11"/>
  <c r="AX60" i="11"/>
  <c r="AY60" i="11"/>
  <c r="AZ60" i="11"/>
  <c r="BA60" i="11"/>
  <c r="BB60" i="11"/>
  <c r="BD60" i="11"/>
  <c r="BE60" i="11"/>
  <c r="BF60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T61" i="11"/>
  <c r="U61" i="11"/>
  <c r="V61" i="11"/>
  <c r="X61" i="11"/>
  <c r="Y61" i="11"/>
  <c r="Z61" i="11"/>
  <c r="AA61" i="11"/>
  <c r="AB61" i="11"/>
  <c r="AC61" i="11"/>
  <c r="AD61" i="11"/>
  <c r="AE61" i="11"/>
  <c r="AF61" i="11"/>
  <c r="AG61" i="11"/>
  <c r="AI61" i="11"/>
  <c r="AJ61" i="11"/>
  <c r="AM61" i="11"/>
  <c r="AN61" i="11"/>
  <c r="AO61" i="11"/>
  <c r="AP61" i="11"/>
  <c r="AQ61" i="11"/>
  <c r="AR61" i="11"/>
  <c r="AS61" i="11"/>
  <c r="AT61" i="11"/>
  <c r="AW61" i="11"/>
  <c r="AX61" i="11"/>
  <c r="AY61" i="11"/>
  <c r="AZ61" i="11"/>
  <c r="BA61" i="11"/>
  <c r="BB61" i="11"/>
  <c r="BD61" i="11"/>
  <c r="BE61" i="11"/>
  <c r="BF61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T62" i="11"/>
  <c r="U62" i="11"/>
  <c r="V62" i="11"/>
  <c r="X62" i="11"/>
  <c r="Y62" i="11"/>
  <c r="Z62" i="11"/>
  <c r="AA62" i="11"/>
  <c r="AB62" i="11"/>
  <c r="AC62" i="11"/>
  <c r="AD62" i="11"/>
  <c r="AE62" i="11"/>
  <c r="AF62" i="11"/>
  <c r="AG62" i="11"/>
  <c r="AI62" i="11"/>
  <c r="AJ62" i="11"/>
  <c r="AM62" i="11"/>
  <c r="AN62" i="11"/>
  <c r="AO62" i="11"/>
  <c r="AP62" i="11"/>
  <c r="AQ62" i="11"/>
  <c r="AR62" i="11"/>
  <c r="AS62" i="11"/>
  <c r="AT62" i="11"/>
  <c r="AW62" i="11"/>
  <c r="AX62" i="11"/>
  <c r="AY62" i="11"/>
  <c r="AZ62" i="11"/>
  <c r="BA62" i="11"/>
  <c r="BB62" i="11"/>
  <c r="BD62" i="11"/>
  <c r="BE62" i="11"/>
  <c r="BF62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T63" i="11"/>
  <c r="U63" i="11"/>
  <c r="V63" i="11"/>
  <c r="X63" i="11"/>
  <c r="Y63" i="11"/>
  <c r="Z63" i="11"/>
  <c r="AA63" i="11"/>
  <c r="AB63" i="11"/>
  <c r="AC63" i="11"/>
  <c r="AD63" i="11"/>
  <c r="AE63" i="11"/>
  <c r="AF63" i="11"/>
  <c r="AG63" i="11"/>
  <c r="AI63" i="11"/>
  <c r="AJ63" i="11"/>
  <c r="AM63" i="11"/>
  <c r="AN63" i="11"/>
  <c r="AO63" i="11"/>
  <c r="AP63" i="11"/>
  <c r="AQ63" i="11"/>
  <c r="AR63" i="11"/>
  <c r="AS63" i="11"/>
  <c r="AT63" i="11"/>
  <c r="AW63" i="11"/>
  <c r="AX63" i="11"/>
  <c r="AY63" i="11"/>
  <c r="AZ63" i="11"/>
  <c r="BA63" i="11"/>
  <c r="BB63" i="11"/>
  <c r="BD63" i="11"/>
  <c r="BE63" i="11"/>
  <c r="BF63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T64" i="11"/>
  <c r="U64" i="11"/>
  <c r="V64" i="11"/>
  <c r="X64" i="11"/>
  <c r="Y64" i="11"/>
  <c r="Z64" i="11"/>
  <c r="AA64" i="11"/>
  <c r="AB64" i="11"/>
  <c r="AC64" i="11"/>
  <c r="AD64" i="11"/>
  <c r="AE64" i="11"/>
  <c r="AF64" i="11"/>
  <c r="AG64" i="11"/>
  <c r="AI64" i="11"/>
  <c r="AJ64" i="11"/>
  <c r="AM64" i="11"/>
  <c r="AN64" i="11"/>
  <c r="AO64" i="11"/>
  <c r="AP64" i="11"/>
  <c r="AQ64" i="11"/>
  <c r="AR64" i="11"/>
  <c r="AS64" i="11"/>
  <c r="AT64" i="11"/>
  <c r="AW64" i="11"/>
  <c r="AX64" i="11"/>
  <c r="AY64" i="11"/>
  <c r="AZ64" i="11"/>
  <c r="BA64" i="11"/>
  <c r="BB64" i="11"/>
  <c r="BD64" i="11"/>
  <c r="BE64" i="11"/>
  <c r="BF64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T65" i="11"/>
  <c r="U65" i="11"/>
  <c r="V65" i="11"/>
  <c r="X65" i="11"/>
  <c r="Y65" i="11"/>
  <c r="Z65" i="11"/>
  <c r="AA65" i="11"/>
  <c r="AB65" i="11"/>
  <c r="AC65" i="11"/>
  <c r="AD65" i="11"/>
  <c r="AE65" i="11"/>
  <c r="AF65" i="11"/>
  <c r="AG65" i="11"/>
  <c r="AI65" i="11"/>
  <c r="AJ65" i="11"/>
  <c r="AM65" i="11"/>
  <c r="AN65" i="11"/>
  <c r="AO65" i="11"/>
  <c r="AP65" i="11"/>
  <c r="AQ65" i="11"/>
  <c r="AR65" i="11"/>
  <c r="AS65" i="11"/>
  <c r="AT65" i="11"/>
  <c r="AW65" i="11"/>
  <c r="AX65" i="11"/>
  <c r="AY65" i="11"/>
  <c r="AZ65" i="11"/>
  <c r="BA65" i="11"/>
  <c r="BB65" i="11"/>
  <c r="BD65" i="11"/>
  <c r="BE65" i="11"/>
  <c r="BF65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T66" i="11"/>
  <c r="U66" i="11"/>
  <c r="V66" i="11"/>
  <c r="X66" i="11"/>
  <c r="Y66" i="11"/>
  <c r="Z66" i="11"/>
  <c r="AA66" i="11"/>
  <c r="AB66" i="11"/>
  <c r="AC66" i="11"/>
  <c r="AD66" i="11"/>
  <c r="AE66" i="11"/>
  <c r="AF66" i="11"/>
  <c r="AG66" i="11"/>
  <c r="AI66" i="11"/>
  <c r="AJ66" i="11"/>
  <c r="AM66" i="11"/>
  <c r="AN66" i="11"/>
  <c r="AO66" i="11"/>
  <c r="AP66" i="11"/>
  <c r="AQ66" i="11"/>
  <c r="AR66" i="11"/>
  <c r="AS66" i="11"/>
  <c r="AT66" i="11"/>
  <c r="AW66" i="11"/>
  <c r="AX66" i="11"/>
  <c r="AY66" i="11"/>
  <c r="AZ66" i="11"/>
  <c r="BA66" i="11"/>
  <c r="BB66" i="11"/>
  <c r="BD66" i="11"/>
  <c r="BE66" i="11"/>
  <c r="BF66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T67" i="11"/>
  <c r="U67" i="11"/>
  <c r="V67" i="11"/>
  <c r="X67" i="11"/>
  <c r="Y67" i="11"/>
  <c r="Z67" i="11"/>
  <c r="AA67" i="11"/>
  <c r="AB67" i="11"/>
  <c r="AC67" i="11"/>
  <c r="AD67" i="11"/>
  <c r="AE67" i="11"/>
  <c r="AF67" i="11"/>
  <c r="AG67" i="11"/>
  <c r="AI67" i="11"/>
  <c r="AJ67" i="11"/>
  <c r="AM67" i="11"/>
  <c r="AN67" i="11"/>
  <c r="AO67" i="11"/>
  <c r="AP67" i="11"/>
  <c r="AQ67" i="11"/>
  <c r="AR67" i="11"/>
  <c r="AS67" i="11"/>
  <c r="AT67" i="11"/>
  <c r="AW67" i="11"/>
  <c r="AX67" i="11"/>
  <c r="AY67" i="11"/>
  <c r="AZ67" i="11"/>
  <c r="BA67" i="11"/>
  <c r="BB67" i="11"/>
  <c r="BD67" i="11"/>
  <c r="BE67" i="11"/>
  <c r="BF67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T68" i="11"/>
  <c r="U68" i="11"/>
  <c r="V68" i="11"/>
  <c r="X68" i="11"/>
  <c r="Y68" i="11"/>
  <c r="Z68" i="11"/>
  <c r="AA68" i="11"/>
  <c r="AB68" i="11"/>
  <c r="AC68" i="11"/>
  <c r="AD68" i="11"/>
  <c r="AE68" i="11"/>
  <c r="AF68" i="11"/>
  <c r="AG68" i="11"/>
  <c r="AI68" i="11"/>
  <c r="AJ68" i="11"/>
  <c r="AM68" i="11"/>
  <c r="AN68" i="11"/>
  <c r="AO68" i="11"/>
  <c r="AP68" i="11"/>
  <c r="AQ68" i="11"/>
  <c r="AR68" i="11"/>
  <c r="AS68" i="11"/>
  <c r="AT68" i="11"/>
  <c r="AW68" i="11"/>
  <c r="AX68" i="11"/>
  <c r="AY68" i="11"/>
  <c r="AZ68" i="11"/>
  <c r="BA68" i="11"/>
  <c r="BB68" i="11"/>
  <c r="BD68" i="11"/>
  <c r="BE68" i="11"/>
  <c r="BF68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T69" i="11"/>
  <c r="U69" i="11"/>
  <c r="V69" i="11"/>
  <c r="X69" i="11"/>
  <c r="Y69" i="11"/>
  <c r="Z69" i="11"/>
  <c r="AA69" i="11"/>
  <c r="AB69" i="11"/>
  <c r="AC69" i="11"/>
  <c r="AD69" i="11"/>
  <c r="AE69" i="11"/>
  <c r="AF69" i="11"/>
  <c r="AG69" i="11"/>
  <c r="AI69" i="11"/>
  <c r="AJ69" i="11"/>
  <c r="AM69" i="11"/>
  <c r="AN69" i="11"/>
  <c r="AO69" i="11"/>
  <c r="AP69" i="11"/>
  <c r="AQ69" i="11"/>
  <c r="AR69" i="11"/>
  <c r="AS69" i="11"/>
  <c r="AT69" i="11"/>
  <c r="AW69" i="11"/>
  <c r="AX69" i="11"/>
  <c r="AY69" i="11"/>
  <c r="AZ69" i="11"/>
  <c r="BA69" i="11"/>
  <c r="BB69" i="11"/>
  <c r="BD69" i="11"/>
  <c r="BE69" i="11"/>
  <c r="BF69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T70" i="11"/>
  <c r="U70" i="11"/>
  <c r="V70" i="11"/>
  <c r="X70" i="11"/>
  <c r="Y70" i="11"/>
  <c r="Z70" i="11"/>
  <c r="AA70" i="11"/>
  <c r="AB70" i="11"/>
  <c r="AC70" i="11"/>
  <c r="AD70" i="11"/>
  <c r="AE70" i="11"/>
  <c r="AF70" i="11"/>
  <c r="AG70" i="11"/>
  <c r="AI70" i="11"/>
  <c r="AJ70" i="11"/>
  <c r="AM70" i="11"/>
  <c r="AN70" i="11"/>
  <c r="AO70" i="11"/>
  <c r="AP70" i="11"/>
  <c r="AQ70" i="11"/>
  <c r="AR70" i="11"/>
  <c r="AS70" i="11"/>
  <c r="AT70" i="11"/>
  <c r="AW70" i="11"/>
  <c r="AX70" i="11"/>
  <c r="AY70" i="11"/>
  <c r="AZ70" i="11"/>
  <c r="BA70" i="11"/>
  <c r="BB70" i="11"/>
  <c r="BD70" i="11"/>
  <c r="BE70" i="11"/>
  <c r="BF70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T71" i="11"/>
  <c r="U71" i="11"/>
  <c r="V71" i="11"/>
  <c r="X71" i="11"/>
  <c r="Y71" i="11"/>
  <c r="Z71" i="11"/>
  <c r="AA71" i="11"/>
  <c r="AB71" i="11"/>
  <c r="AC71" i="11"/>
  <c r="AD71" i="11"/>
  <c r="AE71" i="11"/>
  <c r="AF71" i="11"/>
  <c r="AG71" i="11"/>
  <c r="AI71" i="11"/>
  <c r="AJ71" i="11"/>
  <c r="AM71" i="11"/>
  <c r="AN71" i="11"/>
  <c r="AO71" i="11"/>
  <c r="AP71" i="11"/>
  <c r="AQ71" i="11"/>
  <c r="AR71" i="11"/>
  <c r="AS71" i="11"/>
  <c r="AT71" i="11"/>
  <c r="AW71" i="11"/>
  <c r="AX71" i="11"/>
  <c r="AY71" i="11"/>
  <c r="AZ71" i="11"/>
  <c r="BA71" i="11"/>
  <c r="BB71" i="11"/>
  <c r="BD71" i="11"/>
  <c r="BE71" i="11"/>
  <c r="BF71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T72" i="11"/>
  <c r="U72" i="11"/>
  <c r="V72" i="11"/>
  <c r="X72" i="11"/>
  <c r="Y72" i="11"/>
  <c r="Z72" i="11"/>
  <c r="AA72" i="11"/>
  <c r="AB72" i="11"/>
  <c r="AC72" i="11"/>
  <c r="AD72" i="11"/>
  <c r="AE72" i="11"/>
  <c r="AF72" i="11"/>
  <c r="AG72" i="11"/>
  <c r="AI72" i="11"/>
  <c r="AJ72" i="11"/>
  <c r="AM72" i="11"/>
  <c r="AN72" i="11"/>
  <c r="AO72" i="11"/>
  <c r="AP72" i="11"/>
  <c r="AQ72" i="11"/>
  <c r="AR72" i="11"/>
  <c r="AS72" i="11"/>
  <c r="AT72" i="11"/>
  <c r="AW72" i="11"/>
  <c r="AX72" i="11"/>
  <c r="AY72" i="11"/>
  <c r="AZ72" i="11"/>
  <c r="BA72" i="11"/>
  <c r="BB72" i="11"/>
  <c r="BD72" i="11"/>
  <c r="BE72" i="11"/>
  <c r="BF72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T73" i="11"/>
  <c r="U73" i="11"/>
  <c r="V73" i="11"/>
  <c r="X73" i="11"/>
  <c r="Y73" i="11"/>
  <c r="Z73" i="11"/>
  <c r="AA73" i="11"/>
  <c r="AB73" i="11"/>
  <c r="AC73" i="11"/>
  <c r="AD73" i="11"/>
  <c r="AE73" i="11"/>
  <c r="AF73" i="11"/>
  <c r="AG73" i="11"/>
  <c r="AI73" i="11"/>
  <c r="AJ73" i="11"/>
  <c r="AM73" i="11"/>
  <c r="AN73" i="11"/>
  <c r="AO73" i="11"/>
  <c r="AP73" i="11"/>
  <c r="AQ73" i="11"/>
  <c r="AR73" i="11"/>
  <c r="AS73" i="11"/>
  <c r="AT73" i="11"/>
  <c r="AW73" i="11"/>
  <c r="AX73" i="11"/>
  <c r="AY73" i="11"/>
  <c r="AZ73" i="11"/>
  <c r="BA73" i="11"/>
  <c r="BB73" i="11"/>
  <c r="BD73" i="11"/>
  <c r="BE73" i="11"/>
  <c r="BF73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T74" i="11"/>
  <c r="U74" i="11"/>
  <c r="V74" i="11"/>
  <c r="X74" i="11"/>
  <c r="Y74" i="11"/>
  <c r="Z74" i="11"/>
  <c r="AA74" i="11"/>
  <c r="AB74" i="11"/>
  <c r="AC74" i="11"/>
  <c r="AD74" i="11"/>
  <c r="AE74" i="11"/>
  <c r="AF74" i="11"/>
  <c r="AG74" i="11"/>
  <c r="AI74" i="11"/>
  <c r="AJ74" i="11"/>
  <c r="AM74" i="11"/>
  <c r="AN74" i="11"/>
  <c r="AO74" i="11"/>
  <c r="AP74" i="11"/>
  <c r="AQ74" i="11"/>
  <c r="AR74" i="11"/>
  <c r="AS74" i="11"/>
  <c r="AT74" i="11"/>
  <c r="AW74" i="11"/>
  <c r="AX74" i="11"/>
  <c r="AY74" i="11"/>
  <c r="AZ74" i="11"/>
  <c r="BA74" i="11"/>
  <c r="BB74" i="11"/>
  <c r="BD74" i="11"/>
  <c r="BE74" i="11"/>
  <c r="BF74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T75" i="11"/>
  <c r="U75" i="11"/>
  <c r="V75" i="11"/>
  <c r="X75" i="11"/>
  <c r="Y75" i="11"/>
  <c r="Z75" i="11"/>
  <c r="AA75" i="11"/>
  <c r="AB75" i="11"/>
  <c r="AC75" i="11"/>
  <c r="AD75" i="11"/>
  <c r="AE75" i="11"/>
  <c r="AF75" i="11"/>
  <c r="AG75" i="11"/>
  <c r="AI75" i="11"/>
  <c r="AJ75" i="11"/>
  <c r="AM75" i="11"/>
  <c r="AN75" i="11"/>
  <c r="AO75" i="11"/>
  <c r="AP75" i="11"/>
  <c r="AQ75" i="11"/>
  <c r="AR75" i="11"/>
  <c r="AS75" i="11"/>
  <c r="AT75" i="11"/>
  <c r="AW75" i="11"/>
  <c r="AX75" i="11"/>
  <c r="AY75" i="11"/>
  <c r="AZ75" i="11"/>
  <c r="BA75" i="11"/>
  <c r="BB75" i="11"/>
  <c r="BD75" i="11"/>
  <c r="BE75" i="11"/>
  <c r="BF75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T76" i="11"/>
  <c r="U76" i="11"/>
  <c r="V76" i="11"/>
  <c r="X76" i="11"/>
  <c r="Y76" i="11"/>
  <c r="Z76" i="11"/>
  <c r="AA76" i="11"/>
  <c r="AB76" i="11"/>
  <c r="AC76" i="11"/>
  <c r="AD76" i="11"/>
  <c r="AE76" i="11"/>
  <c r="AF76" i="11"/>
  <c r="AG76" i="11"/>
  <c r="AI76" i="11"/>
  <c r="AJ76" i="11"/>
  <c r="AM76" i="11"/>
  <c r="AN76" i="11"/>
  <c r="AO76" i="11"/>
  <c r="AP76" i="11"/>
  <c r="AQ76" i="11"/>
  <c r="AR76" i="11"/>
  <c r="AS76" i="11"/>
  <c r="AT76" i="11"/>
  <c r="AW76" i="11"/>
  <c r="AX76" i="11"/>
  <c r="AY76" i="11"/>
  <c r="AZ76" i="11"/>
  <c r="BA76" i="11"/>
  <c r="BB76" i="11"/>
  <c r="BD76" i="11"/>
  <c r="BE76" i="11"/>
  <c r="BF76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T77" i="11"/>
  <c r="U77" i="11"/>
  <c r="V77" i="11"/>
  <c r="X77" i="11"/>
  <c r="Y77" i="11"/>
  <c r="Z77" i="11"/>
  <c r="AA77" i="11"/>
  <c r="AB77" i="11"/>
  <c r="AC77" i="11"/>
  <c r="AD77" i="11"/>
  <c r="AE77" i="11"/>
  <c r="AF77" i="11"/>
  <c r="AG77" i="11"/>
  <c r="AI77" i="11"/>
  <c r="AJ77" i="11"/>
  <c r="AM77" i="11"/>
  <c r="AN77" i="11"/>
  <c r="AO77" i="11"/>
  <c r="AP77" i="11"/>
  <c r="AQ77" i="11"/>
  <c r="AR77" i="11"/>
  <c r="AS77" i="11"/>
  <c r="AT77" i="11"/>
  <c r="AW77" i="11"/>
  <c r="AX77" i="11"/>
  <c r="AY77" i="11"/>
  <c r="AZ77" i="11"/>
  <c r="BA77" i="11"/>
  <c r="BB77" i="11"/>
  <c r="BD77" i="11"/>
  <c r="BE77" i="11"/>
  <c r="BF77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T78" i="11"/>
  <c r="U78" i="11"/>
  <c r="V78" i="11"/>
  <c r="X78" i="11"/>
  <c r="Y78" i="11"/>
  <c r="Z78" i="11"/>
  <c r="AA78" i="11"/>
  <c r="AB78" i="11"/>
  <c r="AC78" i="11"/>
  <c r="AD78" i="11"/>
  <c r="AE78" i="11"/>
  <c r="AF78" i="11"/>
  <c r="AG78" i="11"/>
  <c r="AI78" i="11"/>
  <c r="AJ78" i="11"/>
  <c r="AM78" i="11"/>
  <c r="AN78" i="11"/>
  <c r="AO78" i="11"/>
  <c r="AP78" i="11"/>
  <c r="AQ78" i="11"/>
  <c r="AR78" i="11"/>
  <c r="AS78" i="11"/>
  <c r="AT78" i="11"/>
  <c r="AW78" i="11"/>
  <c r="AX78" i="11"/>
  <c r="AY78" i="11"/>
  <c r="AZ78" i="11"/>
  <c r="BA78" i="11"/>
  <c r="BB78" i="11"/>
  <c r="BD78" i="11"/>
  <c r="BE78" i="11"/>
  <c r="BF78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T79" i="11"/>
  <c r="U79" i="11"/>
  <c r="V79" i="11"/>
  <c r="X79" i="11"/>
  <c r="Y79" i="11"/>
  <c r="Z79" i="11"/>
  <c r="AA79" i="11"/>
  <c r="AB79" i="11"/>
  <c r="AC79" i="11"/>
  <c r="AD79" i="11"/>
  <c r="AE79" i="11"/>
  <c r="AF79" i="11"/>
  <c r="AG79" i="11"/>
  <c r="AI79" i="11"/>
  <c r="AJ79" i="11"/>
  <c r="AM79" i="11"/>
  <c r="AN79" i="11"/>
  <c r="AO79" i="11"/>
  <c r="AP79" i="11"/>
  <c r="AQ79" i="11"/>
  <c r="AR79" i="11"/>
  <c r="AS79" i="11"/>
  <c r="AT79" i="11"/>
  <c r="AW79" i="11"/>
  <c r="AX79" i="11"/>
  <c r="AY79" i="11"/>
  <c r="AZ79" i="11"/>
  <c r="BA79" i="11"/>
  <c r="BB79" i="11"/>
  <c r="BD79" i="11"/>
  <c r="BE79" i="11"/>
  <c r="BF79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T80" i="11"/>
  <c r="U80" i="11"/>
  <c r="V80" i="11"/>
  <c r="X80" i="11"/>
  <c r="Y80" i="11"/>
  <c r="Z80" i="11"/>
  <c r="AA80" i="11"/>
  <c r="AB80" i="11"/>
  <c r="AC80" i="11"/>
  <c r="AD80" i="11"/>
  <c r="AE80" i="11"/>
  <c r="AF80" i="11"/>
  <c r="AG80" i="11"/>
  <c r="AI80" i="11"/>
  <c r="AJ80" i="11"/>
  <c r="AM80" i="11"/>
  <c r="AN80" i="11"/>
  <c r="AO80" i="11"/>
  <c r="AP80" i="11"/>
  <c r="AQ80" i="11"/>
  <c r="AR80" i="11"/>
  <c r="AS80" i="11"/>
  <c r="AT80" i="11"/>
  <c r="AW80" i="11"/>
  <c r="AX80" i="11"/>
  <c r="AY80" i="11"/>
  <c r="AZ80" i="11"/>
  <c r="BA80" i="11"/>
  <c r="BB80" i="11"/>
  <c r="BD80" i="11"/>
  <c r="BE80" i="11"/>
  <c r="BF80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T81" i="11"/>
  <c r="U81" i="11"/>
  <c r="V81" i="11"/>
  <c r="X81" i="11"/>
  <c r="Y81" i="11"/>
  <c r="Z81" i="11"/>
  <c r="AA81" i="11"/>
  <c r="AB81" i="11"/>
  <c r="AC81" i="11"/>
  <c r="AD81" i="11"/>
  <c r="AE81" i="11"/>
  <c r="AF81" i="11"/>
  <c r="AG81" i="11"/>
  <c r="AI81" i="11"/>
  <c r="AJ81" i="11"/>
  <c r="AM81" i="11"/>
  <c r="AN81" i="11"/>
  <c r="AO81" i="11"/>
  <c r="AP81" i="11"/>
  <c r="AQ81" i="11"/>
  <c r="AR81" i="11"/>
  <c r="AS81" i="11"/>
  <c r="AT81" i="11"/>
  <c r="AW81" i="11"/>
  <c r="AX81" i="11"/>
  <c r="AY81" i="11"/>
  <c r="AZ81" i="11"/>
  <c r="BA81" i="11"/>
  <c r="BB81" i="11"/>
  <c r="BD81" i="11"/>
  <c r="BE81" i="11"/>
  <c r="BF81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T82" i="11"/>
  <c r="U82" i="11"/>
  <c r="V82" i="11"/>
  <c r="X82" i="11"/>
  <c r="Y82" i="11"/>
  <c r="Z82" i="11"/>
  <c r="AA82" i="11"/>
  <c r="AB82" i="11"/>
  <c r="AC82" i="11"/>
  <c r="AD82" i="11"/>
  <c r="AE82" i="11"/>
  <c r="AF82" i="11"/>
  <c r="AG82" i="11"/>
  <c r="AI82" i="11"/>
  <c r="AJ82" i="11"/>
  <c r="AM82" i="11"/>
  <c r="AN82" i="11"/>
  <c r="AO82" i="11"/>
  <c r="AP82" i="11"/>
  <c r="AQ82" i="11"/>
  <c r="AR82" i="11"/>
  <c r="AS82" i="11"/>
  <c r="AT82" i="11"/>
  <c r="AW82" i="11"/>
  <c r="AX82" i="11"/>
  <c r="AY82" i="11"/>
  <c r="AZ82" i="11"/>
  <c r="BA82" i="11"/>
  <c r="BB82" i="11"/>
  <c r="BD82" i="11"/>
  <c r="BE82" i="11"/>
  <c r="BF82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T83" i="11"/>
  <c r="U83" i="11"/>
  <c r="V83" i="11"/>
  <c r="X83" i="11"/>
  <c r="Y83" i="11"/>
  <c r="Z83" i="11"/>
  <c r="AA83" i="11"/>
  <c r="AB83" i="11"/>
  <c r="AC83" i="11"/>
  <c r="AD83" i="11"/>
  <c r="AE83" i="11"/>
  <c r="AF83" i="11"/>
  <c r="AG83" i="11"/>
  <c r="AI83" i="11"/>
  <c r="AJ83" i="11"/>
  <c r="AM83" i="11"/>
  <c r="AN83" i="11"/>
  <c r="AO83" i="11"/>
  <c r="AP83" i="11"/>
  <c r="AQ83" i="11"/>
  <c r="AR83" i="11"/>
  <c r="AS83" i="11"/>
  <c r="AT83" i="11"/>
  <c r="AW83" i="11"/>
  <c r="AX83" i="11"/>
  <c r="AY83" i="11"/>
  <c r="AZ83" i="11"/>
  <c r="BA83" i="11"/>
  <c r="BB83" i="11"/>
  <c r="BD83" i="11"/>
  <c r="BE83" i="11"/>
  <c r="BF83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T84" i="11"/>
  <c r="U84" i="11"/>
  <c r="V84" i="11"/>
  <c r="X84" i="11"/>
  <c r="Y84" i="11"/>
  <c r="Z84" i="11"/>
  <c r="AA84" i="11"/>
  <c r="AB84" i="11"/>
  <c r="AC84" i="11"/>
  <c r="AD84" i="11"/>
  <c r="AE84" i="11"/>
  <c r="AF84" i="11"/>
  <c r="AG84" i="11"/>
  <c r="AI84" i="11"/>
  <c r="AJ84" i="11"/>
  <c r="AM84" i="11"/>
  <c r="AN84" i="11"/>
  <c r="AO84" i="11"/>
  <c r="AP84" i="11"/>
  <c r="AQ84" i="11"/>
  <c r="AR84" i="11"/>
  <c r="AS84" i="11"/>
  <c r="AT84" i="11"/>
  <c r="AW84" i="11"/>
  <c r="AX84" i="11"/>
  <c r="AY84" i="11"/>
  <c r="AZ84" i="11"/>
  <c r="BA84" i="11"/>
  <c r="BB84" i="11"/>
  <c r="BD84" i="11"/>
  <c r="BE84" i="11"/>
  <c r="BF84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T85" i="11"/>
  <c r="U85" i="11"/>
  <c r="V85" i="11"/>
  <c r="X85" i="11"/>
  <c r="Y85" i="11"/>
  <c r="Z85" i="11"/>
  <c r="AA85" i="11"/>
  <c r="AB85" i="11"/>
  <c r="AC85" i="11"/>
  <c r="AD85" i="11"/>
  <c r="AE85" i="11"/>
  <c r="AF85" i="11"/>
  <c r="AG85" i="11"/>
  <c r="AI85" i="11"/>
  <c r="AJ85" i="11"/>
  <c r="AM85" i="11"/>
  <c r="AN85" i="11"/>
  <c r="AO85" i="11"/>
  <c r="AP85" i="11"/>
  <c r="AQ85" i="11"/>
  <c r="AR85" i="11"/>
  <c r="AS85" i="11"/>
  <c r="AT85" i="11"/>
  <c r="AW85" i="11"/>
  <c r="AX85" i="11"/>
  <c r="AY85" i="11"/>
  <c r="AZ85" i="11"/>
  <c r="BA85" i="11"/>
  <c r="BB85" i="11"/>
  <c r="BD85" i="11"/>
  <c r="BE85" i="11"/>
  <c r="BF85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T86" i="11"/>
  <c r="U86" i="11"/>
  <c r="V86" i="11"/>
  <c r="X86" i="11"/>
  <c r="Y86" i="11"/>
  <c r="Z86" i="11"/>
  <c r="AA86" i="11"/>
  <c r="AB86" i="11"/>
  <c r="AC86" i="11"/>
  <c r="AD86" i="11"/>
  <c r="AE86" i="11"/>
  <c r="AF86" i="11"/>
  <c r="AG86" i="11"/>
  <c r="AI86" i="11"/>
  <c r="AJ86" i="11"/>
  <c r="AM86" i="11"/>
  <c r="AN86" i="11"/>
  <c r="AO86" i="11"/>
  <c r="AP86" i="11"/>
  <c r="AQ86" i="11"/>
  <c r="AR86" i="11"/>
  <c r="AS86" i="11"/>
  <c r="AT86" i="11"/>
  <c r="AW86" i="11"/>
  <c r="AX86" i="11"/>
  <c r="AY86" i="11"/>
  <c r="AZ86" i="11"/>
  <c r="BA86" i="11"/>
  <c r="BB86" i="11"/>
  <c r="BD86" i="11"/>
  <c r="BE86" i="11"/>
  <c r="BF86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T87" i="11"/>
  <c r="U87" i="11"/>
  <c r="V87" i="11"/>
  <c r="X87" i="11"/>
  <c r="Y87" i="11"/>
  <c r="Z87" i="11"/>
  <c r="AA87" i="11"/>
  <c r="AB87" i="11"/>
  <c r="AC87" i="11"/>
  <c r="AD87" i="11"/>
  <c r="AE87" i="11"/>
  <c r="AF87" i="11"/>
  <c r="AG87" i="11"/>
  <c r="AI87" i="11"/>
  <c r="AJ87" i="11"/>
  <c r="AM87" i="11"/>
  <c r="AN87" i="11"/>
  <c r="AO87" i="11"/>
  <c r="AP87" i="11"/>
  <c r="AQ87" i="11"/>
  <c r="AR87" i="11"/>
  <c r="AS87" i="11"/>
  <c r="AT87" i="11"/>
  <c r="AW87" i="11"/>
  <c r="AX87" i="11"/>
  <c r="AY87" i="11"/>
  <c r="AZ87" i="11"/>
  <c r="BA87" i="11"/>
  <c r="BB87" i="11"/>
  <c r="BD87" i="11"/>
  <c r="BE87" i="11"/>
  <c r="BF87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T88" i="11"/>
  <c r="U88" i="11"/>
  <c r="V88" i="11"/>
  <c r="X88" i="11"/>
  <c r="Y88" i="11"/>
  <c r="Z88" i="11"/>
  <c r="AA88" i="11"/>
  <c r="AB88" i="11"/>
  <c r="AC88" i="11"/>
  <c r="AD88" i="11"/>
  <c r="AE88" i="11"/>
  <c r="AF88" i="11"/>
  <c r="AG88" i="11"/>
  <c r="AI88" i="11"/>
  <c r="AJ88" i="11"/>
  <c r="AM88" i="11"/>
  <c r="AN88" i="11"/>
  <c r="AO88" i="11"/>
  <c r="AP88" i="11"/>
  <c r="AQ88" i="11"/>
  <c r="AR88" i="11"/>
  <c r="AS88" i="11"/>
  <c r="AT88" i="11"/>
  <c r="AW88" i="11"/>
  <c r="AX88" i="11"/>
  <c r="AY88" i="11"/>
  <c r="AZ88" i="11"/>
  <c r="BA88" i="11"/>
  <c r="BB88" i="11"/>
  <c r="BD88" i="11"/>
  <c r="BE88" i="11"/>
  <c r="BF88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T89" i="11"/>
  <c r="U89" i="11"/>
  <c r="V89" i="11"/>
  <c r="X89" i="11"/>
  <c r="Y89" i="11"/>
  <c r="Z89" i="11"/>
  <c r="AA89" i="11"/>
  <c r="AB89" i="11"/>
  <c r="AC89" i="11"/>
  <c r="AD89" i="11"/>
  <c r="AE89" i="11"/>
  <c r="AF89" i="11"/>
  <c r="AG89" i="11"/>
  <c r="AI89" i="11"/>
  <c r="AJ89" i="11"/>
  <c r="AM89" i="11"/>
  <c r="AN89" i="11"/>
  <c r="AO89" i="11"/>
  <c r="AP89" i="11"/>
  <c r="AQ89" i="11"/>
  <c r="AR89" i="11"/>
  <c r="AS89" i="11"/>
  <c r="AT89" i="11"/>
  <c r="AW89" i="11"/>
  <c r="AX89" i="11"/>
  <c r="AY89" i="11"/>
  <c r="AZ89" i="11"/>
  <c r="BA89" i="11"/>
  <c r="BB89" i="11"/>
  <c r="BD89" i="11"/>
  <c r="BE89" i="11"/>
  <c r="BF89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T90" i="11"/>
  <c r="U90" i="11"/>
  <c r="V90" i="11"/>
  <c r="X90" i="11"/>
  <c r="Y90" i="11"/>
  <c r="Z90" i="11"/>
  <c r="AA90" i="11"/>
  <c r="AB90" i="11"/>
  <c r="AC90" i="11"/>
  <c r="AD90" i="11"/>
  <c r="AE90" i="11"/>
  <c r="AF90" i="11"/>
  <c r="AG90" i="11"/>
  <c r="AI90" i="11"/>
  <c r="AJ90" i="11"/>
  <c r="AM90" i="11"/>
  <c r="AN90" i="11"/>
  <c r="AO90" i="11"/>
  <c r="AP90" i="11"/>
  <c r="AQ90" i="11"/>
  <c r="AR90" i="11"/>
  <c r="AS90" i="11"/>
  <c r="AT90" i="11"/>
  <c r="AW90" i="11"/>
  <c r="AX90" i="11"/>
  <c r="AY90" i="11"/>
  <c r="AZ90" i="11"/>
  <c r="BA90" i="11"/>
  <c r="BB90" i="11"/>
  <c r="BD90" i="11"/>
  <c r="BE90" i="11"/>
  <c r="BF90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T91" i="11"/>
  <c r="U91" i="11"/>
  <c r="V91" i="11"/>
  <c r="X91" i="11"/>
  <c r="Y91" i="11"/>
  <c r="Z91" i="11"/>
  <c r="AA91" i="11"/>
  <c r="AB91" i="11"/>
  <c r="AC91" i="11"/>
  <c r="AD91" i="11"/>
  <c r="AE91" i="11"/>
  <c r="AF91" i="11"/>
  <c r="AG91" i="11"/>
  <c r="AI91" i="11"/>
  <c r="AJ91" i="11"/>
  <c r="AM91" i="11"/>
  <c r="AN91" i="11"/>
  <c r="AO91" i="11"/>
  <c r="AP91" i="11"/>
  <c r="AQ91" i="11"/>
  <c r="AR91" i="11"/>
  <c r="AS91" i="11"/>
  <c r="AT91" i="11"/>
  <c r="AW91" i="11"/>
  <c r="AX91" i="11"/>
  <c r="AY91" i="11"/>
  <c r="AZ91" i="11"/>
  <c r="BA91" i="11"/>
  <c r="BB91" i="11"/>
  <c r="BD91" i="11"/>
  <c r="BE91" i="11"/>
  <c r="BF91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T92" i="11"/>
  <c r="U92" i="11"/>
  <c r="V92" i="11"/>
  <c r="X92" i="11"/>
  <c r="Y92" i="11"/>
  <c r="Z92" i="11"/>
  <c r="AA92" i="11"/>
  <c r="AB92" i="11"/>
  <c r="AC92" i="11"/>
  <c r="AD92" i="11"/>
  <c r="AE92" i="11"/>
  <c r="AF92" i="11"/>
  <c r="AG92" i="11"/>
  <c r="AI92" i="11"/>
  <c r="AJ92" i="11"/>
  <c r="AM92" i="11"/>
  <c r="AN92" i="11"/>
  <c r="AO92" i="11"/>
  <c r="AP92" i="11"/>
  <c r="AQ92" i="11"/>
  <c r="AR92" i="11"/>
  <c r="AS92" i="11"/>
  <c r="AT92" i="11"/>
  <c r="AW92" i="11"/>
  <c r="AX92" i="11"/>
  <c r="AY92" i="11"/>
  <c r="AZ92" i="11"/>
  <c r="BA92" i="11"/>
  <c r="BB92" i="11"/>
  <c r="BD92" i="11"/>
  <c r="BE92" i="11"/>
  <c r="BF92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T93" i="11"/>
  <c r="U93" i="11"/>
  <c r="V93" i="11"/>
  <c r="X93" i="11"/>
  <c r="Y93" i="11"/>
  <c r="Z93" i="11"/>
  <c r="AA93" i="11"/>
  <c r="AB93" i="11"/>
  <c r="AC93" i="11"/>
  <c r="AD93" i="11"/>
  <c r="AE93" i="11"/>
  <c r="AF93" i="11"/>
  <c r="AG93" i="11"/>
  <c r="AI93" i="11"/>
  <c r="AJ93" i="11"/>
  <c r="AM93" i="11"/>
  <c r="AN93" i="11"/>
  <c r="AO93" i="11"/>
  <c r="AP93" i="11"/>
  <c r="AQ93" i="11"/>
  <c r="AR93" i="11"/>
  <c r="AS93" i="11"/>
  <c r="AT93" i="11"/>
  <c r="AW93" i="11"/>
  <c r="AX93" i="11"/>
  <c r="AY93" i="11"/>
  <c r="AZ93" i="11"/>
  <c r="BA93" i="11"/>
  <c r="BB93" i="11"/>
  <c r="BD93" i="11"/>
  <c r="BE93" i="11"/>
  <c r="BF93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T94" i="11"/>
  <c r="U94" i="11"/>
  <c r="V94" i="11"/>
  <c r="X94" i="11"/>
  <c r="Y94" i="11"/>
  <c r="Z94" i="11"/>
  <c r="AA94" i="11"/>
  <c r="AB94" i="11"/>
  <c r="AC94" i="11"/>
  <c r="AD94" i="11"/>
  <c r="AE94" i="11"/>
  <c r="AF94" i="11"/>
  <c r="AG94" i="11"/>
  <c r="AI94" i="11"/>
  <c r="AJ94" i="11"/>
  <c r="AM94" i="11"/>
  <c r="AN94" i="11"/>
  <c r="AO94" i="11"/>
  <c r="AP94" i="11"/>
  <c r="AQ94" i="11"/>
  <c r="AR94" i="11"/>
  <c r="AS94" i="11"/>
  <c r="AT94" i="11"/>
  <c r="AW94" i="11"/>
  <c r="AX94" i="11"/>
  <c r="AY94" i="11"/>
  <c r="AZ94" i="11"/>
  <c r="BA94" i="11"/>
  <c r="BB94" i="11"/>
  <c r="BD94" i="11"/>
  <c r="BE94" i="11"/>
  <c r="BF94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T95" i="11"/>
  <c r="U95" i="11"/>
  <c r="V95" i="11"/>
  <c r="X95" i="11"/>
  <c r="Y95" i="11"/>
  <c r="Z95" i="11"/>
  <c r="AA95" i="11"/>
  <c r="AB95" i="11"/>
  <c r="AC95" i="11"/>
  <c r="AD95" i="11"/>
  <c r="AE95" i="11"/>
  <c r="AF95" i="11"/>
  <c r="AG95" i="11"/>
  <c r="AI95" i="11"/>
  <c r="AJ95" i="11"/>
  <c r="AM95" i="11"/>
  <c r="AN95" i="11"/>
  <c r="AO95" i="11"/>
  <c r="AP95" i="11"/>
  <c r="AQ95" i="11"/>
  <c r="AR95" i="11"/>
  <c r="AS95" i="11"/>
  <c r="AT95" i="11"/>
  <c r="AW95" i="11"/>
  <c r="AX95" i="11"/>
  <c r="AY95" i="11"/>
  <c r="AZ95" i="11"/>
  <c r="BA95" i="11"/>
  <c r="BB95" i="11"/>
  <c r="BD95" i="11"/>
  <c r="BE95" i="11"/>
  <c r="BF95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T96" i="11"/>
  <c r="U96" i="11"/>
  <c r="V96" i="11"/>
  <c r="X96" i="11"/>
  <c r="Y96" i="11"/>
  <c r="Z96" i="11"/>
  <c r="AA96" i="11"/>
  <c r="AB96" i="11"/>
  <c r="AC96" i="11"/>
  <c r="AD96" i="11"/>
  <c r="AE96" i="11"/>
  <c r="AF96" i="11"/>
  <c r="AG96" i="11"/>
  <c r="AI96" i="11"/>
  <c r="AJ96" i="11"/>
  <c r="AM96" i="11"/>
  <c r="AN96" i="11"/>
  <c r="AO96" i="11"/>
  <c r="AP96" i="11"/>
  <c r="AQ96" i="11"/>
  <c r="AR96" i="11"/>
  <c r="AS96" i="11"/>
  <c r="AT96" i="11"/>
  <c r="AW96" i="11"/>
  <c r="AX96" i="11"/>
  <c r="AY96" i="11"/>
  <c r="AZ96" i="11"/>
  <c r="BA96" i="11"/>
  <c r="BB96" i="11"/>
  <c r="BD96" i="11"/>
  <c r="BE96" i="11"/>
  <c r="BF96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T97" i="11"/>
  <c r="U97" i="11"/>
  <c r="V97" i="11"/>
  <c r="X97" i="11"/>
  <c r="Y97" i="11"/>
  <c r="Z97" i="11"/>
  <c r="AA97" i="11"/>
  <c r="AB97" i="11"/>
  <c r="AC97" i="11"/>
  <c r="AD97" i="11"/>
  <c r="AE97" i="11"/>
  <c r="AF97" i="11"/>
  <c r="AG97" i="11"/>
  <c r="AI97" i="11"/>
  <c r="AJ97" i="11"/>
  <c r="AM97" i="11"/>
  <c r="AN97" i="11"/>
  <c r="AO97" i="11"/>
  <c r="AP97" i="11"/>
  <c r="AQ97" i="11"/>
  <c r="AR97" i="11"/>
  <c r="AS97" i="11"/>
  <c r="AT97" i="11"/>
  <c r="AW97" i="11"/>
  <c r="AX97" i="11"/>
  <c r="AY97" i="11"/>
  <c r="AZ97" i="11"/>
  <c r="BA97" i="11"/>
  <c r="BB97" i="11"/>
  <c r="BD97" i="11"/>
  <c r="BE97" i="11"/>
  <c r="BF97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T98" i="11"/>
  <c r="U98" i="11"/>
  <c r="V98" i="11"/>
  <c r="X98" i="11"/>
  <c r="Y98" i="11"/>
  <c r="Z98" i="11"/>
  <c r="AA98" i="11"/>
  <c r="AB98" i="11"/>
  <c r="AC98" i="11"/>
  <c r="AD98" i="11"/>
  <c r="AE98" i="11"/>
  <c r="AF98" i="11"/>
  <c r="AG98" i="11"/>
  <c r="AI98" i="11"/>
  <c r="AJ98" i="11"/>
  <c r="AM98" i="11"/>
  <c r="AN98" i="11"/>
  <c r="AO98" i="11"/>
  <c r="AP98" i="11"/>
  <c r="AQ98" i="11"/>
  <c r="AR98" i="11"/>
  <c r="AS98" i="11"/>
  <c r="AT98" i="11"/>
  <c r="AW98" i="11"/>
  <c r="AX98" i="11"/>
  <c r="AY98" i="11"/>
  <c r="AZ98" i="11"/>
  <c r="BA98" i="11"/>
  <c r="BB98" i="11"/>
  <c r="BD98" i="11"/>
  <c r="BE98" i="11"/>
  <c r="BF98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T99" i="11"/>
  <c r="U99" i="11"/>
  <c r="V99" i="11"/>
  <c r="X99" i="11"/>
  <c r="Y99" i="11"/>
  <c r="Z99" i="11"/>
  <c r="AA99" i="11"/>
  <c r="AB99" i="11"/>
  <c r="AC99" i="11"/>
  <c r="AD99" i="11"/>
  <c r="AE99" i="11"/>
  <c r="AF99" i="11"/>
  <c r="AG99" i="11"/>
  <c r="AI99" i="11"/>
  <c r="AJ99" i="11"/>
  <c r="AM99" i="11"/>
  <c r="AN99" i="11"/>
  <c r="AO99" i="11"/>
  <c r="AP99" i="11"/>
  <c r="AQ99" i="11"/>
  <c r="AR99" i="11"/>
  <c r="AS99" i="11"/>
  <c r="AT99" i="11"/>
  <c r="AW99" i="11"/>
  <c r="AX99" i="11"/>
  <c r="AY99" i="11"/>
  <c r="AZ99" i="11"/>
  <c r="BA99" i="11"/>
  <c r="BB99" i="11"/>
  <c r="BD99" i="11"/>
  <c r="BE99" i="11"/>
  <c r="BF99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T100" i="11"/>
  <c r="U100" i="11"/>
  <c r="V100" i="11"/>
  <c r="X100" i="11"/>
  <c r="Y100" i="11"/>
  <c r="Z100" i="11"/>
  <c r="AA100" i="11"/>
  <c r="AB100" i="11"/>
  <c r="AC100" i="11"/>
  <c r="AD100" i="11"/>
  <c r="AE100" i="11"/>
  <c r="AF100" i="11"/>
  <c r="AG100" i="11"/>
  <c r="AI100" i="11"/>
  <c r="AJ100" i="11"/>
  <c r="AM100" i="11"/>
  <c r="AN100" i="11"/>
  <c r="AO100" i="11"/>
  <c r="AP100" i="11"/>
  <c r="AQ100" i="11"/>
  <c r="AR100" i="11"/>
  <c r="AS100" i="11"/>
  <c r="AT100" i="11"/>
  <c r="AW100" i="11"/>
  <c r="AX100" i="11"/>
  <c r="AY100" i="11"/>
  <c r="AZ100" i="11"/>
  <c r="BA100" i="11"/>
  <c r="BB100" i="11"/>
  <c r="BD100" i="11"/>
  <c r="BE100" i="11"/>
  <c r="BF100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T101" i="11"/>
  <c r="U101" i="11"/>
  <c r="V101" i="11"/>
  <c r="X101" i="11"/>
  <c r="Y101" i="11"/>
  <c r="Z101" i="11"/>
  <c r="AA101" i="11"/>
  <c r="AB101" i="11"/>
  <c r="AC101" i="11"/>
  <c r="AD101" i="11"/>
  <c r="AE101" i="11"/>
  <c r="AF101" i="11"/>
  <c r="AG101" i="11"/>
  <c r="AI101" i="11"/>
  <c r="AJ101" i="11"/>
  <c r="AM101" i="11"/>
  <c r="AN101" i="11"/>
  <c r="AO101" i="11"/>
  <c r="AP101" i="11"/>
  <c r="AQ101" i="11"/>
  <c r="AR101" i="11"/>
  <c r="AS101" i="11"/>
  <c r="AT101" i="11"/>
  <c r="AW101" i="11"/>
  <c r="AX101" i="11"/>
  <c r="AY101" i="11"/>
  <c r="AZ101" i="11"/>
  <c r="BA101" i="11"/>
  <c r="BB101" i="11"/>
  <c r="BD101" i="11"/>
  <c r="BE101" i="11"/>
  <c r="BF101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T102" i="11"/>
  <c r="U102" i="11"/>
  <c r="V102" i="11"/>
  <c r="X102" i="11"/>
  <c r="Y102" i="11"/>
  <c r="Z102" i="11"/>
  <c r="AA102" i="11"/>
  <c r="AB102" i="11"/>
  <c r="AC102" i="11"/>
  <c r="AD102" i="11"/>
  <c r="AE102" i="11"/>
  <c r="AF102" i="11"/>
  <c r="AG102" i="11"/>
  <c r="AI102" i="11"/>
  <c r="AJ102" i="11"/>
  <c r="AM102" i="11"/>
  <c r="AN102" i="11"/>
  <c r="AO102" i="11"/>
  <c r="AP102" i="11"/>
  <c r="AQ102" i="11"/>
  <c r="AR102" i="11"/>
  <c r="AS102" i="11"/>
  <c r="AT102" i="11"/>
  <c r="AW102" i="11"/>
  <c r="AX102" i="11"/>
  <c r="AY102" i="11"/>
  <c r="AZ102" i="11"/>
  <c r="BA102" i="11"/>
  <c r="BB102" i="11"/>
  <c r="BD102" i="11"/>
  <c r="BE102" i="11"/>
  <c r="BF102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T103" i="11"/>
  <c r="U103" i="11"/>
  <c r="V103" i="11"/>
  <c r="X103" i="11"/>
  <c r="Y103" i="11"/>
  <c r="Z103" i="11"/>
  <c r="AA103" i="11"/>
  <c r="AB103" i="11"/>
  <c r="AC103" i="11"/>
  <c r="AD103" i="11"/>
  <c r="AE103" i="11"/>
  <c r="AF103" i="11"/>
  <c r="AG103" i="11"/>
  <c r="AI103" i="11"/>
  <c r="AJ103" i="11"/>
  <c r="AM103" i="11"/>
  <c r="AN103" i="11"/>
  <c r="AO103" i="11"/>
  <c r="AP103" i="11"/>
  <c r="AQ103" i="11"/>
  <c r="AR103" i="11"/>
  <c r="AS103" i="11"/>
  <c r="AT103" i="11"/>
  <c r="AW103" i="11"/>
  <c r="AX103" i="11"/>
  <c r="AY103" i="11"/>
  <c r="AZ103" i="11"/>
  <c r="BA103" i="11"/>
  <c r="BB103" i="11"/>
  <c r="BD103" i="11"/>
  <c r="BE103" i="11"/>
  <c r="BF103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T104" i="11"/>
  <c r="U104" i="11"/>
  <c r="V104" i="11"/>
  <c r="X104" i="11"/>
  <c r="Y104" i="11"/>
  <c r="Z104" i="11"/>
  <c r="AA104" i="11"/>
  <c r="AB104" i="11"/>
  <c r="AC104" i="11"/>
  <c r="AD104" i="11"/>
  <c r="AE104" i="11"/>
  <c r="AF104" i="11"/>
  <c r="AG104" i="11"/>
  <c r="AI104" i="11"/>
  <c r="AJ104" i="11"/>
  <c r="AM104" i="11"/>
  <c r="AN104" i="11"/>
  <c r="AO104" i="11"/>
  <c r="AP104" i="11"/>
  <c r="AQ104" i="11"/>
  <c r="AR104" i="11"/>
  <c r="AS104" i="11"/>
  <c r="AT104" i="11"/>
  <c r="AW104" i="11"/>
  <c r="AX104" i="11"/>
  <c r="AY104" i="11"/>
  <c r="AZ104" i="11"/>
  <c r="BA104" i="11"/>
  <c r="BB104" i="11"/>
  <c r="BD104" i="11"/>
  <c r="BE104" i="11"/>
  <c r="BF104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T105" i="11"/>
  <c r="U105" i="11"/>
  <c r="V105" i="11"/>
  <c r="X105" i="11"/>
  <c r="Y105" i="11"/>
  <c r="Z105" i="11"/>
  <c r="AA105" i="11"/>
  <c r="AB105" i="11"/>
  <c r="AC105" i="11"/>
  <c r="AD105" i="11"/>
  <c r="AE105" i="11"/>
  <c r="AF105" i="11"/>
  <c r="AG105" i="11"/>
  <c r="AI105" i="11"/>
  <c r="AJ105" i="11"/>
  <c r="AM105" i="11"/>
  <c r="AN105" i="11"/>
  <c r="AO105" i="11"/>
  <c r="AP105" i="11"/>
  <c r="AQ105" i="11"/>
  <c r="AR105" i="11"/>
  <c r="AS105" i="11"/>
  <c r="AT105" i="11"/>
  <c r="AW105" i="11"/>
  <c r="AX105" i="11"/>
  <c r="AY105" i="11"/>
  <c r="AZ105" i="11"/>
  <c r="BA105" i="11"/>
  <c r="BB105" i="11"/>
  <c r="BD105" i="11"/>
  <c r="BE105" i="11"/>
  <c r="BF105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T106" i="11"/>
  <c r="U106" i="11"/>
  <c r="V106" i="11"/>
  <c r="X106" i="11"/>
  <c r="Y106" i="11"/>
  <c r="Z106" i="11"/>
  <c r="AA106" i="11"/>
  <c r="AB106" i="11"/>
  <c r="AC106" i="11"/>
  <c r="AD106" i="11"/>
  <c r="AE106" i="11"/>
  <c r="AF106" i="11"/>
  <c r="AG106" i="11"/>
  <c r="AI106" i="11"/>
  <c r="AJ106" i="11"/>
  <c r="AM106" i="11"/>
  <c r="AN106" i="11"/>
  <c r="AO106" i="11"/>
  <c r="AP106" i="11"/>
  <c r="AQ106" i="11"/>
  <c r="AR106" i="11"/>
  <c r="AS106" i="11"/>
  <c r="AT106" i="11"/>
  <c r="AW106" i="11"/>
  <c r="AX106" i="11"/>
  <c r="AY106" i="11"/>
  <c r="AZ106" i="11"/>
  <c r="BA106" i="11"/>
  <c r="BB106" i="11"/>
  <c r="BD106" i="11"/>
  <c r="BE106" i="11"/>
  <c r="BF106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T107" i="11"/>
  <c r="U107" i="11"/>
  <c r="V107" i="11"/>
  <c r="X107" i="11"/>
  <c r="Y107" i="11"/>
  <c r="Z107" i="11"/>
  <c r="AA107" i="11"/>
  <c r="AB107" i="11"/>
  <c r="AC107" i="11"/>
  <c r="AD107" i="11"/>
  <c r="AE107" i="11"/>
  <c r="AF107" i="11"/>
  <c r="AG107" i="11"/>
  <c r="AI107" i="11"/>
  <c r="AJ107" i="11"/>
  <c r="AM107" i="11"/>
  <c r="AN107" i="11"/>
  <c r="AO107" i="11"/>
  <c r="AP107" i="11"/>
  <c r="AQ107" i="11"/>
  <c r="AR107" i="11"/>
  <c r="AS107" i="11"/>
  <c r="AT107" i="11"/>
  <c r="AW107" i="11"/>
  <c r="AX107" i="11"/>
  <c r="AY107" i="11"/>
  <c r="AZ107" i="11"/>
  <c r="BA107" i="11"/>
  <c r="BB107" i="11"/>
  <c r="BD107" i="11"/>
  <c r="BE107" i="11"/>
  <c r="BF107" i="11"/>
  <c r="AI108" i="11"/>
  <c r="AI109" i="11"/>
  <c r="AI110" i="11"/>
  <c r="AI111" i="11"/>
  <c r="AI112" i="11"/>
  <c r="AI113" i="11"/>
  <c r="AI114" i="11"/>
  <c r="AI115" i="11"/>
  <c r="AI116" i="11"/>
  <c r="AI117" i="11"/>
  <c r="AI118" i="11"/>
  <c r="AI119" i="11"/>
  <c r="AI120" i="11"/>
  <c r="AI121" i="11"/>
  <c r="AI122" i="11"/>
  <c r="AI123" i="11"/>
  <c r="AI124" i="11"/>
  <c r="AI125" i="11"/>
  <c r="AI126" i="11"/>
  <c r="AI127" i="11"/>
  <c r="AI128" i="11"/>
  <c r="AI129" i="11"/>
  <c r="AI130" i="11"/>
  <c r="AI131" i="11"/>
  <c r="AI132" i="11"/>
  <c r="AI133" i="11"/>
  <c r="AI134" i="11"/>
  <c r="AI135" i="11"/>
  <c r="AI136" i="11"/>
  <c r="AI137" i="11"/>
  <c r="AI138" i="11"/>
  <c r="AI139" i="11"/>
  <c r="AI140" i="11"/>
  <c r="AI141" i="11"/>
  <c r="AI142" i="11"/>
  <c r="AI143" i="11"/>
  <c r="AI144" i="11"/>
  <c r="AI145" i="11"/>
  <c r="AI146" i="11"/>
  <c r="AI147" i="11"/>
  <c r="AI148" i="11"/>
  <c r="AI149" i="11"/>
  <c r="AI150" i="11"/>
  <c r="AI151" i="11"/>
  <c r="AI152" i="11"/>
  <c r="AI153" i="11"/>
  <c r="AI154" i="11"/>
  <c r="AI155" i="11"/>
  <c r="AI156" i="11"/>
  <c r="AI157" i="11"/>
  <c r="AI158" i="11"/>
  <c r="AI159" i="11"/>
  <c r="AI160" i="11"/>
  <c r="AI161" i="11"/>
  <c r="AI162" i="11"/>
  <c r="AI163" i="11"/>
  <c r="AI164" i="11"/>
  <c r="AI165" i="11"/>
  <c r="AI166" i="11"/>
  <c r="AI167" i="11"/>
  <c r="AI168" i="11"/>
  <c r="AI169" i="11"/>
  <c r="AI170" i="11"/>
  <c r="AI171" i="11"/>
  <c r="AI172" i="11"/>
  <c r="AI173" i="11"/>
  <c r="AI174" i="11"/>
  <c r="AI175" i="11"/>
  <c r="AI176" i="11"/>
  <c r="AI177" i="11"/>
  <c r="AI178" i="11"/>
  <c r="AI179" i="11"/>
  <c r="AI180" i="11"/>
  <c r="AI181" i="11"/>
  <c r="AI182" i="11"/>
  <c r="AI183" i="11"/>
  <c r="AI184" i="11"/>
  <c r="AI185" i="11"/>
  <c r="AI186" i="11"/>
  <c r="AI187" i="11"/>
  <c r="AI188" i="11"/>
  <c r="AI189" i="11"/>
  <c r="AI190" i="11"/>
  <c r="AI191" i="11"/>
  <c r="AI192" i="11"/>
  <c r="AI193" i="11"/>
  <c r="AI194" i="11"/>
  <c r="AI195" i="11"/>
  <c r="AI196" i="11"/>
  <c r="AI197" i="11"/>
  <c r="AI198" i="11"/>
  <c r="AI199" i="11"/>
  <c r="C1" i="9"/>
  <c r="D1" i="9"/>
  <c r="E1" i="9"/>
  <c r="F1" i="9"/>
  <c r="G1" i="9"/>
  <c r="H1" i="9"/>
  <c r="I1" i="9"/>
  <c r="J1" i="9"/>
  <c r="K1" i="9"/>
  <c r="L1" i="9"/>
  <c r="M1" i="9"/>
  <c r="N1" i="9"/>
  <c r="O1" i="9"/>
  <c r="P1" i="9"/>
  <c r="Q1" i="9"/>
  <c r="R1" i="9"/>
  <c r="T1" i="9"/>
  <c r="U1" i="9"/>
  <c r="V1" i="9"/>
  <c r="X1" i="9"/>
  <c r="Y1" i="9"/>
  <c r="Z1" i="9"/>
  <c r="AA1" i="9"/>
  <c r="AB1" i="9"/>
  <c r="AC1" i="9"/>
  <c r="AD1" i="9"/>
  <c r="AE1" i="9"/>
  <c r="AF1" i="9"/>
  <c r="AG1" i="9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T2" i="9"/>
  <c r="U2" i="9"/>
  <c r="V2" i="9"/>
  <c r="X2" i="9"/>
  <c r="Y2" i="9"/>
  <c r="Z2" i="9"/>
  <c r="AA2" i="9"/>
  <c r="AB2" i="9"/>
  <c r="AC2" i="9"/>
  <c r="AD2" i="9"/>
  <c r="AE2" i="9"/>
  <c r="AF2" i="9"/>
  <c r="AG2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T3" i="9"/>
  <c r="U3" i="9"/>
  <c r="V3" i="9"/>
  <c r="X3" i="9"/>
  <c r="Y3" i="9"/>
  <c r="Z3" i="9"/>
  <c r="AA3" i="9"/>
  <c r="AB3" i="9"/>
  <c r="AC3" i="9"/>
  <c r="AD3" i="9"/>
  <c r="AE3" i="9"/>
  <c r="AF3" i="9"/>
  <c r="AG3" i="9"/>
  <c r="H4" i="9"/>
  <c r="K4" i="9"/>
  <c r="AM5" i="9"/>
  <c r="AX6" i="9"/>
  <c r="AY6" i="9"/>
  <c r="AZ6" i="9"/>
  <c r="BA6" i="9"/>
  <c r="BB6" i="9"/>
  <c r="BC6" i="9"/>
  <c r="BD6" i="9"/>
  <c r="BE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B7" i="9"/>
  <c r="AC7" i="9"/>
  <c r="AD7" i="9"/>
  <c r="AE7" i="9"/>
  <c r="AF7" i="9"/>
  <c r="AG7" i="9"/>
  <c r="AH7" i="9"/>
  <c r="AJ7" i="9"/>
  <c r="B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U8" i="9"/>
  <c r="V8" i="9"/>
  <c r="X8" i="9"/>
  <c r="Y8" i="9"/>
  <c r="Z8" i="9"/>
  <c r="AA8" i="9"/>
  <c r="AB8" i="9"/>
  <c r="AC8" i="9"/>
  <c r="AD8" i="9"/>
  <c r="AE8" i="9"/>
  <c r="AG8" i="9"/>
  <c r="AH8" i="9"/>
  <c r="AJ8" i="9"/>
  <c r="AM8" i="9"/>
  <c r="AN8" i="9"/>
  <c r="AO8" i="9"/>
  <c r="AP8" i="9"/>
  <c r="AQ8" i="9"/>
  <c r="AR8" i="9"/>
  <c r="AS8" i="9"/>
  <c r="AT8" i="9"/>
  <c r="AU8" i="9"/>
  <c r="AX8" i="9"/>
  <c r="AY8" i="9"/>
  <c r="AZ8" i="9"/>
  <c r="BA8" i="9"/>
  <c r="BB8" i="9"/>
  <c r="BC8" i="9"/>
  <c r="BD8" i="9"/>
  <c r="BE8" i="9"/>
  <c r="BH8" i="9"/>
  <c r="BI8" i="9"/>
  <c r="BJ8" i="9"/>
  <c r="B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U9" i="9"/>
  <c r="V9" i="9"/>
  <c r="X9" i="9"/>
  <c r="Y9" i="9"/>
  <c r="Z9" i="9"/>
  <c r="AA9" i="9"/>
  <c r="AB9" i="9"/>
  <c r="AC9" i="9"/>
  <c r="AD9" i="9"/>
  <c r="AE9" i="9"/>
  <c r="AG9" i="9"/>
  <c r="AH9" i="9"/>
  <c r="AJ9" i="9"/>
  <c r="AM9" i="9"/>
  <c r="AN9" i="9"/>
  <c r="AO9" i="9"/>
  <c r="AP9" i="9"/>
  <c r="AQ9" i="9"/>
  <c r="AR9" i="9"/>
  <c r="AS9" i="9"/>
  <c r="AT9" i="9"/>
  <c r="AU9" i="9"/>
  <c r="AX9" i="9"/>
  <c r="AY9" i="9"/>
  <c r="AZ9" i="9"/>
  <c r="BA9" i="9"/>
  <c r="BB9" i="9"/>
  <c r="BC9" i="9"/>
  <c r="BD9" i="9"/>
  <c r="BE9" i="9"/>
  <c r="BH9" i="9"/>
  <c r="BI9" i="9"/>
  <c r="BJ9" i="9"/>
  <c r="BK9" i="9"/>
  <c r="BL9" i="9"/>
  <c r="B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U10" i="9"/>
  <c r="V10" i="9"/>
  <c r="X10" i="9"/>
  <c r="Y10" i="9"/>
  <c r="Z10" i="9"/>
  <c r="AA10" i="9"/>
  <c r="AB10" i="9"/>
  <c r="AC10" i="9"/>
  <c r="AD10" i="9"/>
  <c r="AE10" i="9"/>
  <c r="AG10" i="9"/>
  <c r="AH10" i="9"/>
  <c r="AJ10" i="9"/>
  <c r="AM10" i="9"/>
  <c r="AN10" i="9"/>
  <c r="AO10" i="9"/>
  <c r="AP10" i="9"/>
  <c r="AQ10" i="9"/>
  <c r="AR10" i="9"/>
  <c r="AS10" i="9"/>
  <c r="AT10" i="9"/>
  <c r="AU10" i="9"/>
  <c r="AX10" i="9"/>
  <c r="AY10" i="9"/>
  <c r="AZ10" i="9"/>
  <c r="BA10" i="9"/>
  <c r="BB10" i="9"/>
  <c r="BC10" i="9"/>
  <c r="BD10" i="9"/>
  <c r="BE10" i="9"/>
  <c r="BH10" i="9"/>
  <c r="BI10" i="9"/>
  <c r="BJ10" i="9"/>
  <c r="BK10" i="9"/>
  <c r="BL10" i="9"/>
  <c r="B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U11" i="9"/>
  <c r="V11" i="9"/>
  <c r="X11" i="9"/>
  <c r="Y11" i="9"/>
  <c r="Z11" i="9"/>
  <c r="AA11" i="9"/>
  <c r="AB11" i="9"/>
  <c r="AC11" i="9"/>
  <c r="AD11" i="9"/>
  <c r="AE11" i="9"/>
  <c r="AG11" i="9"/>
  <c r="AH11" i="9"/>
  <c r="AJ11" i="9"/>
  <c r="AM11" i="9"/>
  <c r="AN11" i="9"/>
  <c r="AO11" i="9"/>
  <c r="AP11" i="9"/>
  <c r="AQ11" i="9"/>
  <c r="AR11" i="9"/>
  <c r="AS11" i="9"/>
  <c r="AT11" i="9"/>
  <c r="AU11" i="9"/>
  <c r="AX11" i="9"/>
  <c r="AY11" i="9"/>
  <c r="AZ11" i="9"/>
  <c r="BA11" i="9"/>
  <c r="BB11" i="9"/>
  <c r="BC11" i="9"/>
  <c r="BD11" i="9"/>
  <c r="BE11" i="9"/>
  <c r="BH11" i="9"/>
  <c r="BI11" i="9"/>
  <c r="BJ11" i="9"/>
  <c r="BK11" i="9"/>
  <c r="BL11" i="9"/>
  <c r="B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T12" i="9"/>
  <c r="U12" i="9"/>
  <c r="V12" i="9"/>
  <c r="X12" i="9"/>
  <c r="Y12" i="9"/>
  <c r="Z12" i="9"/>
  <c r="AA12" i="9"/>
  <c r="AB12" i="9"/>
  <c r="AC12" i="9"/>
  <c r="AD12" i="9"/>
  <c r="AE12" i="9"/>
  <c r="AG12" i="9"/>
  <c r="AH12" i="9"/>
  <c r="AJ12" i="9"/>
  <c r="AM12" i="9"/>
  <c r="AN12" i="9"/>
  <c r="AO12" i="9"/>
  <c r="AP12" i="9"/>
  <c r="AQ12" i="9"/>
  <c r="AR12" i="9"/>
  <c r="AS12" i="9"/>
  <c r="AT12" i="9"/>
  <c r="AU12" i="9"/>
  <c r="AX12" i="9"/>
  <c r="AY12" i="9"/>
  <c r="AZ12" i="9"/>
  <c r="BA12" i="9"/>
  <c r="BB12" i="9"/>
  <c r="BC12" i="9"/>
  <c r="BD12" i="9"/>
  <c r="BE12" i="9"/>
  <c r="BH12" i="9"/>
  <c r="BI12" i="9"/>
  <c r="BJ12" i="9"/>
  <c r="BK12" i="9"/>
  <c r="BL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T13" i="9"/>
  <c r="U13" i="9"/>
  <c r="V13" i="9"/>
  <c r="X13" i="9"/>
  <c r="Y13" i="9"/>
  <c r="Z13" i="9"/>
  <c r="AA13" i="9"/>
  <c r="AB13" i="9"/>
  <c r="AC13" i="9"/>
  <c r="AD13" i="9"/>
  <c r="AE13" i="9"/>
  <c r="AG13" i="9"/>
  <c r="AH13" i="9"/>
  <c r="AJ13" i="9"/>
  <c r="AM13" i="9"/>
  <c r="AN13" i="9"/>
  <c r="AO13" i="9"/>
  <c r="AP13" i="9"/>
  <c r="AQ13" i="9"/>
  <c r="AR13" i="9"/>
  <c r="AS13" i="9"/>
  <c r="AT13" i="9"/>
  <c r="AU13" i="9"/>
  <c r="AX13" i="9"/>
  <c r="AY13" i="9"/>
  <c r="AZ13" i="9"/>
  <c r="BA13" i="9"/>
  <c r="BB13" i="9"/>
  <c r="BC13" i="9"/>
  <c r="BD13" i="9"/>
  <c r="BE13" i="9"/>
  <c r="BH13" i="9"/>
  <c r="BI13" i="9"/>
  <c r="BJ13" i="9"/>
  <c r="BK13" i="9"/>
  <c r="BL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T14" i="9"/>
  <c r="U14" i="9"/>
  <c r="V14" i="9"/>
  <c r="X14" i="9"/>
  <c r="Y14" i="9"/>
  <c r="Z14" i="9"/>
  <c r="AA14" i="9"/>
  <c r="AB14" i="9"/>
  <c r="AC14" i="9"/>
  <c r="AD14" i="9"/>
  <c r="AE14" i="9"/>
  <c r="AG14" i="9"/>
  <c r="AH14" i="9"/>
  <c r="AJ14" i="9"/>
  <c r="AM14" i="9"/>
  <c r="AN14" i="9"/>
  <c r="AO14" i="9"/>
  <c r="AP14" i="9"/>
  <c r="AQ14" i="9"/>
  <c r="AR14" i="9"/>
  <c r="AS14" i="9"/>
  <c r="AT14" i="9"/>
  <c r="AU14" i="9"/>
  <c r="AX14" i="9"/>
  <c r="AY14" i="9"/>
  <c r="AZ14" i="9"/>
  <c r="BA14" i="9"/>
  <c r="BB14" i="9"/>
  <c r="BC14" i="9"/>
  <c r="BD14" i="9"/>
  <c r="BE14" i="9"/>
  <c r="BH14" i="9"/>
  <c r="BI14" i="9"/>
  <c r="BJ14" i="9"/>
  <c r="BK14" i="9"/>
  <c r="BL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T15" i="9"/>
  <c r="U15" i="9"/>
  <c r="V15" i="9"/>
  <c r="X15" i="9"/>
  <c r="Y15" i="9"/>
  <c r="Z15" i="9"/>
  <c r="AA15" i="9"/>
  <c r="AB15" i="9"/>
  <c r="AC15" i="9"/>
  <c r="AD15" i="9"/>
  <c r="AE15" i="9"/>
  <c r="AG15" i="9"/>
  <c r="AH15" i="9"/>
  <c r="AJ15" i="9"/>
  <c r="AM15" i="9"/>
  <c r="AN15" i="9"/>
  <c r="AO15" i="9"/>
  <c r="AP15" i="9"/>
  <c r="AQ15" i="9"/>
  <c r="AR15" i="9"/>
  <c r="AS15" i="9"/>
  <c r="AT15" i="9"/>
  <c r="AU15" i="9"/>
  <c r="AX15" i="9"/>
  <c r="AY15" i="9"/>
  <c r="AZ15" i="9"/>
  <c r="BA15" i="9"/>
  <c r="BB15" i="9"/>
  <c r="BC15" i="9"/>
  <c r="BD15" i="9"/>
  <c r="BE15" i="9"/>
  <c r="BH15" i="9"/>
  <c r="BI15" i="9"/>
  <c r="BJ15" i="9"/>
  <c r="BK15" i="9"/>
  <c r="BL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T16" i="9"/>
  <c r="U16" i="9"/>
  <c r="V16" i="9"/>
  <c r="X16" i="9"/>
  <c r="Y16" i="9"/>
  <c r="Z16" i="9"/>
  <c r="AA16" i="9"/>
  <c r="AB16" i="9"/>
  <c r="AC16" i="9"/>
  <c r="AD16" i="9"/>
  <c r="AE16" i="9"/>
  <c r="AG16" i="9"/>
  <c r="AH16" i="9"/>
  <c r="AJ16" i="9"/>
  <c r="AM16" i="9"/>
  <c r="AN16" i="9"/>
  <c r="AO16" i="9"/>
  <c r="AP16" i="9"/>
  <c r="AQ16" i="9"/>
  <c r="AR16" i="9"/>
  <c r="AS16" i="9"/>
  <c r="AT16" i="9"/>
  <c r="AU16" i="9"/>
  <c r="AX16" i="9"/>
  <c r="AY16" i="9"/>
  <c r="AZ16" i="9"/>
  <c r="BA16" i="9"/>
  <c r="BB16" i="9"/>
  <c r="BC16" i="9"/>
  <c r="BD16" i="9"/>
  <c r="BE16" i="9"/>
  <c r="BH16" i="9"/>
  <c r="BI16" i="9"/>
  <c r="BJ16" i="9"/>
  <c r="BK16" i="9"/>
  <c r="BL16" i="9"/>
  <c r="B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T17" i="9"/>
  <c r="U17" i="9"/>
  <c r="V17" i="9"/>
  <c r="X17" i="9"/>
  <c r="Y17" i="9"/>
  <c r="Z17" i="9"/>
  <c r="AA17" i="9"/>
  <c r="AB17" i="9"/>
  <c r="AC17" i="9"/>
  <c r="AD17" i="9"/>
  <c r="AE17" i="9"/>
  <c r="AG17" i="9"/>
  <c r="AH17" i="9"/>
  <c r="AJ17" i="9"/>
  <c r="AM17" i="9"/>
  <c r="AN17" i="9"/>
  <c r="AO17" i="9"/>
  <c r="AP17" i="9"/>
  <c r="AQ17" i="9"/>
  <c r="AR17" i="9"/>
  <c r="AS17" i="9"/>
  <c r="AT17" i="9"/>
  <c r="AU17" i="9"/>
  <c r="AX17" i="9"/>
  <c r="AY17" i="9"/>
  <c r="AZ17" i="9"/>
  <c r="BA17" i="9"/>
  <c r="BB17" i="9"/>
  <c r="BC17" i="9"/>
  <c r="BD17" i="9"/>
  <c r="BE17" i="9"/>
  <c r="BH17" i="9"/>
  <c r="BI17" i="9"/>
  <c r="BJ17" i="9"/>
  <c r="BK17" i="9"/>
  <c r="BL17" i="9"/>
  <c r="B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T18" i="9"/>
  <c r="U18" i="9"/>
  <c r="V18" i="9"/>
  <c r="X18" i="9"/>
  <c r="Y18" i="9"/>
  <c r="Z18" i="9"/>
  <c r="AA18" i="9"/>
  <c r="AB18" i="9"/>
  <c r="AC18" i="9"/>
  <c r="AD18" i="9"/>
  <c r="AE18" i="9"/>
  <c r="AG18" i="9"/>
  <c r="AH18" i="9"/>
  <c r="AJ18" i="9"/>
  <c r="AM18" i="9"/>
  <c r="AN18" i="9"/>
  <c r="AO18" i="9"/>
  <c r="AP18" i="9"/>
  <c r="AQ18" i="9"/>
  <c r="AR18" i="9"/>
  <c r="AS18" i="9"/>
  <c r="AT18" i="9"/>
  <c r="AU18" i="9"/>
  <c r="AX18" i="9"/>
  <c r="AY18" i="9"/>
  <c r="AZ18" i="9"/>
  <c r="BA18" i="9"/>
  <c r="BB18" i="9"/>
  <c r="BC18" i="9"/>
  <c r="BD18" i="9"/>
  <c r="BE18" i="9"/>
  <c r="BH18" i="9"/>
  <c r="BI18" i="9"/>
  <c r="BJ18" i="9"/>
  <c r="BK18" i="9"/>
  <c r="BL18" i="9"/>
  <c r="B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T19" i="9"/>
  <c r="U19" i="9"/>
  <c r="V19" i="9"/>
  <c r="X19" i="9"/>
  <c r="Y19" i="9"/>
  <c r="Z19" i="9"/>
  <c r="AA19" i="9"/>
  <c r="AB19" i="9"/>
  <c r="AC19" i="9"/>
  <c r="AD19" i="9"/>
  <c r="AE19" i="9"/>
  <c r="AG19" i="9"/>
  <c r="AH19" i="9"/>
  <c r="AJ19" i="9"/>
  <c r="AM19" i="9"/>
  <c r="AN19" i="9"/>
  <c r="AO19" i="9"/>
  <c r="AP19" i="9"/>
  <c r="AQ19" i="9"/>
  <c r="AR19" i="9"/>
  <c r="AS19" i="9"/>
  <c r="AT19" i="9"/>
  <c r="AU19" i="9"/>
  <c r="AX19" i="9"/>
  <c r="AY19" i="9"/>
  <c r="AZ19" i="9"/>
  <c r="BA19" i="9"/>
  <c r="BB19" i="9"/>
  <c r="BC19" i="9"/>
  <c r="BD19" i="9"/>
  <c r="BE19" i="9"/>
  <c r="BH19" i="9"/>
  <c r="BI19" i="9"/>
  <c r="BJ19" i="9"/>
  <c r="BK19" i="9"/>
  <c r="BL19" i="9"/>
  <c r="B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T20" i="9"/>
  <c r="U20" i="9"/>
  <c r="V20" i="9"/>
  <c r="X20" i="9"/>
  <c r="Y20" i="9"/>
  <c r="Z20" i="9"/>
  <c r="AA20" i="9"/>
  <c r="AB20" i="9"/>
  <c r="AC20" i="9"/>
  <c r="AD20" i="9"/>
  <c r="AE20" i="9"/>
  <c r="AG20" i="9"/>
  <c r="AH20" i="9"/>
  <c r="AJ20" i="9"/>
  <c r="AM20" i="9"/>
  <c r="AN20" i="9"/>
  <c r="AO20" i="9"/>
  <c r="AP20" i="9"/>
  <c r="AQ20" i="9"/>
  <c r="AR20" i="9"/>
  <c r="AS20" i="9"/>
  <c r="AT20" i="9"/>
  <c r="AU20" i="9"/>
  <c r="AX20" i="9"/>
  <c r="AY20" i="9"/>
  <c r="AZ20" i="9"/>
  <c r="BA20" i="9"/>
  <c r="BB20" i="9"/>
  <c r="BC20" i="9"/>
  <c r="BD20" i="9"/>
  <c r="BE20" i="9"/>
  <c r="BH20" i="9"/>
  <c r="BI20" i="9"/>
  <c r="BJ20" i="9"/>
  <c r="BK20" i="9"/>
  <c r="BL20" i="9"/>
  <c r="B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T21" i="9"/>
  <c r="U21" i="9"/>
  <c r="V21" i="9"/>
  <c r="X21" i="9"/>
  <c r="Y21" i="9"/>
  <c r="Z21" i="9"/>
  <c r="AA21" i="9"/>
  <c r="AB21" i="9"/>
  <c r="AC21" i="9"/>
  <c r="AD21" i="9"/>
  <c r="AE21" i="9"/>
  <c r="AG21" i="9"/>
  <c r="AH21" i="9"/>
  <c r="AJ21" i="9"/>
  <c r="AM21" i="9"/>
  <c r="AN21" i="9"/>
  <c r="AO21" i="9"/>
  <c r="AP21" i="9"/>
  <c r="AQ21" i="9"/>
  <c r="AR21" i="9"/>
  <c r="AS21" i="9"/>
  <c r="AT21" i="9"/>
  <c r="AU21" i="9"/>
  <c r="AX21" i="9"/>
  <c r="AY21" i="9"/>
  <c r="AZ21" i="9"/>
  <c r="BA21" i="9"/>
  <c r="BB21" i="9"/>
  <c r="BC21" i="9"/>
  <c r="BD21" i="9"/>
  <c r="BE21" i="9"/>
  <c r="BH21" i="9"/>
  <c r="BI21" i="9"/>
  <c r="BJ21" i="9"/>
  <c r="BK21" i="9"/>
  <c r="BL21" i="9"/>
  <c r="B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T22" i="9"/>
  <c r="U22" i="9"/>
  <c r="V22" i="9"/>
  <c r="X22" i="9"/>
  <c r="Y22" i="9"/>
  <c r="Z22" i="9"/>
  <c r="AA22" i="9"/>
  <c r="AB22" i="9"/>
  <c r="AC22" i="9"/>
  <c r="AD22" i="9"/>
  <c r="AE22" i="9"/>
  <c r="AG22" i="9"/>
  <c r="AH22" i="9"/>
  <c r="AJ22" i="9"/>
  <c r="AM22" i="9"/>
  <c r="AN22" i="9"/>
  <c r="AO22" i="9"/>
  <c r="AP22" i="9"/>
  <c r="AQ22" i="9"/>
  <c r="AR22" i="9"/>
  <c r="AS22" i="9"/>
  <c r="AT22" i="9"/>
  <c r="AU22" i="9"/>
  <c r="AX22" i="9"/>
  <c r="AY22" i="9"/>
  <c r="AZ22" i="9"/>
  <c r="BA22" i="9"/>
  <c r="BB22" i="9"/>
  <c r="BC22" i="9"/>
  <c r="BD22" i="9"/>
  <c r="BE22" i="9"/>
  <c r="BH22" i="9"/>
  <c r="BI22" i="9"/>
  <c r="BJ22" i="9"/>
  <c r="BK22" i="9"/>
  <c r="BL22" i="9"/>
  <c r="B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T23" i="9"/>
  <c r="U23" i="9"/>
  <c r="V23" i="9"/>
  <c r="X23" i="9"/>
  <c r="Y23" i="9"/>
  <c r="Z23" i="9"/>
  <c r="AA23" i="9"/>
  <c r="AB23" i="9"/>
  <c r="AC23" i="9"/>
  <c r="AD23" i="9"/>
  <c r="AE23" i="9"/>
  <c r="AG23" i="9"/>
  <c r="AH23" i="9"/>
  <c r="AJ23" i="9"/>
  <c r="AM23" i="9"/>
  <c r="AN23" i="9"/>
  <c r="AO23" i="9"/>
  <c r="AP23" i="9"/>
  <c r="AQ23" i="9"/>
  <c r="AR23" i="9"/>
  <c r="AS23" i="9"/>
  <c r="AT23" i="9"/>
  <c r="AU23" i="9"/>
  <c r="AX23" i="9"/>
  <c r="AY23" i="9"/>
  <c r="AZ23" i="9"/>
  <c r="BA23" i="9"/>
  <c r="BB23" i="9"/>
  <c r="BC23" i="9"/>
  <c r="BD23" i="9"/>
  <c r="BE23" i="9"/>
  <c r="BH23" i="9"/>
  <c r="BI23" i="9"/>
  <c r="BJ23" i="9"/>
  <c r="BK23" i="9"/>
  <c r="BL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T24" i="9"/>
  <c r="U24" i="9"/>
  <c r="V24" i="9"/>
  <c r="X24" i="9"/>
  <c r="Y24" i="9"/>
  <c r="Z24" i="9"/>
  <c r="AA24" i="9"/>
  <c r="AB24" i="9"/>
  <c r="AC24" i="9"/>
  <c r="AD24" i="9"/>
  <c r="AE24" i="9"/>
  <c r="AG24" i="9"/>
  <c r="AJ24" i="9"/>
  <c r="AM24" i="9"/>
  <c r="AN24" i="9"/>
  <c r="AO24" i="9"/>
  <c r="AP24" i="9"/>
  <c r="AQ24" i="9"/>
  <c r="AR24" i="9"/>
  <c r="AS24" i="9"/>
  <c r="AT24" i="9"/>
  <c r="AU24" i="9"/>
  <c r="AX24" i="9"/>
  <c r="AY24" i="9"/>
  <c r="AZ24" i="9"/>
  <c r="BA24" i="9"/>
  <c r="BB24" i="9"/>
  <c r="BC24" i="9"/>
  <c r="BD24" i="9"/>
  <c r="BE24" i="9"/>
  <c r="BH24" i="9"/>
  <c r="BI24" i="9"/>
  <c r="BJ24" i="9"/>
  <c r="BK24" i="9"/>
  <c r="BL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T25" i="9"/>
  <c r="U25" i="9"/>
  <c r="V25" i="9"/>
  <c r="X25" i="9"/>
  <c r="Y25" i="9"/>
  <c r="Z25" i="9"/>
  <c r="AA25" i="9"/>
  <c r="AB25" i="9"/>
  <c r="AC25" i="9"/>
  <c r="AD25" i="9"/>
  <c r="AE25" i="9"/>
  <c r="AG25" i="9"/>
  <c r="AJ25" i="9"/>
  <c r="AM25" i="9"/>
  <c r="AN25" i="9"/>
  <c r="AO25" i="9"/>
  <c r="AP25" i="9"/>
  <c r="AQ25" i="9"/>
  <c r="AR25" i="9"/>
  <c r="AS25" i="9"/>
  <c r="AT25" i="9"/>
  <c r="AU25" i="9"/>
  <c r="AX25" i="9"/>
  <c r="AY25" i="9"/>
  <c r="AZ25" i="9"/>
  <c r="BA25" i="9"/>
  <c r="BB25" i="9"/>
  <c r="BC25" i="9"/>
  <c r="BD25" i="9"/>
  <c r="BE25" i="9"/>
  <c r="BH25" i="9"/>
  <c r="BI25" i="9"/>
  <c r="BJ25" i="9"/>
  <c r="BK25" i="9"/>
  <c r="BL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T26" i="9"/>
  <c r="U26" i="9"/>
  <c r="V26" i="9"/>
  <c r="X26" i="9"/>
  <c r="Y26" i="9"/>
  <c r="Z26" i="9"/>
  <c r="AA26" i="9"/>
  <c r="AB26" i="9"/>
  <c r="AC26" i="9"/>
  <c r="AD26" i="9"/>
  <c r="AE26" i="9"/>
  <c r="AG26" i="9"/>
  <c r="AJ26" i="9"/>
  <c r="AM26" i="9"/>
  <c r="AN26" i="9"/>
  <c r="AO26" i="9"/>
  <c r="AP26" i="9"/>
  <c r="AQ26" i="9"/>
  <c r="AR26" i="9"/>
  <c r="AS26" i="9"/>
  <c r="AT26" i="9"/>
  <c r="AU26" i="9"/>
  <c r="AX26" i="9"/>
  <c r="AY26" i="9"/>
  <c r="AZ26" i="9"/>
  <c r="BA26" i="9"/>
  <c r="BB26" i="9"/>
  <c r="BC26" i="9"/>
  <c r="BD26" i="9"/>
  <c r="BE26" i="9"/>
  <c r="BH26" i="9"/>
  <c r="BI26" i="9"/>
  <c r="BJ26" i="9"/>
  <c r="BK26" i="9"/>
  <c r="BL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T27" i="9"/>
  <c r="U27" i="9"/>
  <c r="V27" i="9"/>
  <c r="X27" i="9"/>
  <c r="Y27" i="9"/>
  <c r="Z27" i="9"/>
  <c r="AA27" i="9"/>
  <c r="AB27" i="9"/>
  <c r="AC27" i="9"/>
  <c r="AD27" i="9"/>
  <c r="AE27" i="9"/>
  <c r="AG27" i="9"/>
  <c r="AJ27" i="9"/>
  <c r="AM27" i="9"/>
  <c r="AN27" i="9"/>
  <c r="AO27" i="9"/>
  <c r="AP27" i="9"/>
  <c r="AQ27" i="9"/>
  <c r="AR27" i="9"/>
  <c r="AS27" i="9"/>
  <c r="AT27" i="9"/>
  <c r="AU27" i="9"/>
  <c r="AX27" i="9"/>
  <c r="AY27" i="9"/>
  <c r="AZ27" i="9"/>
  <c r="BA27" i="9"/>
  <c r="BB27" i="9"/>
  <c r="BC27" i="9"/>
  <c r="BD27" i="9"/>
  <c r="BE27" i="9"/>
  <c r="BH27" i="9"/>
  <c r="BI27" i="9"/>
  <c r="BJ27" i="9"/>
  <c r="BK27" i="9"/>
  <c r="BL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T28" i="9"/>
  <c r="U28" i="9"/>
  <c r="V28" i="9"/>
  <c r="X28" i="9"/>
  <c r="Y28" i="9"/>
  <c r="Z28" i="9"/>
  <c r="AA28" i="9"/>
  <c r="AB28" i="9"/>
  <c r="AC28" i="9"/>
  <c r="AD28" i="9"/>
  <c r="AE28" i="9"/>
  <c r="AG28" i="9"/>
  <c r="AJ28" i="9"/>
  <c r="AM28" i="9"/>
  <c r="AN28" i="9"/>
  <c r="AO28" i="9"/>
  <c r="AP28" i="9"/>
  <c r="AQ28" i="9"/>
  <c r="AR28" i="9"/>
  <c r="AS28" i="9"/>
  <c r="AT28" i="9"/>
  <c r="AU28" i="9"/>
  <c r="AX28" i="9"/>
  <c r="AY28" i="9"/>
  <c r="AZ28" i="9"/>
  <c r="BA28" i="9"/>
  <c r="BB28" i="9"/>
  <c r="BC28" i="9"/>
  <c r="BD28" i="9"/>
  <c r="BE28" i="9"/>
  <c r="BH28" i="9"/>
  <c r="BI28" i="9"/>
  <c r="BJ28" i="9"/>
  <c r="BK28" i="9"/>
  <c r="BL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T29" i="9"/>
  <c r="U29" i="9"/>
  <c r="V29" i="9"/>
  <c r="X29" i="9"/>
  <c r="Y29" i="9"/>
  <c r="Z29" i="9"/>
  <c r="AA29" i="9"/>
  <c r="AB29" i="9"/>
  <c r="AC29" i="9"/>
  <c r="AD29" i="9"/>
  <c r="AE29" i="9"/>
  <c r="AG29" i="9"/>
  <c r="AJ29" i="9"/>
  <c r="AM29" i="9"/>
  <c r="AN29" i="9"/>
  <c r="AO29" i="9"/>
  <c r="AP29" i="9"/>
  <c r="AQ29" i="9"/>
  <c r="AR29" i="9"/>
  <c r="AS29" i="9"/>
  <c r="AT29" i="9"/>
  <c r="AU29" i="9"/>
  <c r="AX29" i="9"/>
  <c r="AY29" i="9"/>
  <c r="AZ29" i="9"/>
  <c r="BA29" i="9"/>
  <c r="BB29" i="9"/>
  <c r="BC29" i="9"/>
  <c r="BD29" i="9"/>
  <c r="BE29" i="9"/>
  <c r="BH29" i="9"/>
  <c r="BI29" i="9"/>
  <c r="BJ29" i="9"/>
  <c r="BK29" i="9"/>
  <c r="BL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T30" i="9"/>
  <c r="U30" i="9"/>
  <c r="V30" i="9"/>
  <c r="X30" i="9"/>
  <c r="Y30" i="9"/>
  <c r="Z30" i="9"/>
  <c r="AA30" i="9"/>
  <c r="AB30" i="9"/>
  <c r="AC30" i="9"/>
  <c r="AD30" i="9"/>
  <c r="AE30" i="9"/>
  <c r="AG30" i="9"/>
  <c r="AJ30" i="9"/>
  <c r="AM30" i="9"/>
  <c r="AN30" i="9"/>
  <c r="AO30" i="9"/>
  <c r="AP30" i="9"/>
  <c r="AQ30" i="9"/>
  <c r="AR30" i="9"/>
  <c r="AS30" i="9"/>
  <c r="AT30" i="9"/>
  <c r="AU30" i="9"/>
  <c r="AX30" i="9"/>
  <c r="AY30" i="9"/>
  <c r="AZ30" i="9"/>
  <c r="BA30" i="9"/>
  <c r="BB30" i="9"/>
  <c r="BC30" i="9"/>
  <c r="BD30" i="9"/>
  <c r="BE30" i="9"/>
  <c r="BH30" i="9"/>
  <c r="BI30" i="9"/>
  <c r="BJ30" i="9"/>
  <c r="BK30" i="9"/>
  <c r="BL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T31" i="9"/>
  <c r="U31" i="9"/>
  <c r="V31" i="9"/>
  <c r="X31" i="9"/>
  <c r="Y31" i="9"/>
  <c r="Z31" i="9"/>
  <c r="AA31" i="9"/>
  <c r="AB31" i="9"/>
  <c r="AC31" i="9"/>
  <c r="AD31" i="9"/>
  <c r="AE31" i="9"/>
  <c r="AG31" i="9"/>
  <c r="AJ31" i="9"/>
  <c r="AM31" i="9"/>
  <c r="AN31" i="9"/>
  <c r="AO31" i="9"/>
  <c r="AP31" i="9"/>
  <c r="AQ31" i="9"/>
  <c r="AR31" i="9"/>
  <c r="AS31" i="9"/>
  <c r="AT31" i="9"/>
  <c r="AU31" i="9"/>
  <c r="AX31" i="9"/>
  <c r="AY31" i="9"/>
  <c r="AZ31" i="9"/>
  <c r="BA31" i="9"/>
  <c r="BB31" i="9"/>
  <c r="BC31" i="9"/>
  <c r="BD31" i="9"/>
  <c r="BE31" i="9"/>
  <c r="BH31" i="9"/>
  <c r="BI31" i="9"/>
  <c r="BJ31" i="9"/>
  <c r="BK31" i="9"/>
  <c r="BL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T32" i="9"/>
  <c r="U32" i="9"/>
  <c r="V32" i="9"/>
  <c r="X32" i="9"/>
  <c r="Y32" i="9"/>
  <c r="Z32" i="9"/>
  <c r="AA32" i="9"/>
  <c r="AB32" i="9"/>
  <c r="AC32" i="9"/>
  <c r="AD32" i="9"/>
  <c r="AE32" i="9"/>
  <c r="AG32" i="9"/>
  <c r="AJ32" i="9"/>
  <c r="AM32" i="9"/>
  <c r="AN32" i="9"/>
  <c r="AO32" i="9"/>
  <c r="AP32" i="9"/>
  <c r="AQ32" i="9"/>
  <c r="AR32" i="9"/>
  <c r="AS32" i="9"/>
  <c r="AT32" i="9"/>
  <c r="AU32" i="9"/>
  <c r="AX32" i="9"/>
  <c r="AY32" i="9"/>
  <c r="AZ32" i="9"/>
  <c r="BA32" i="9"/>
  <c r="BB32" i="9"/>
  <c r="BC32" i="9"/>
  <c r="BD32" i="9"/>
  <c r="BE32" i="9"/>
  <c r="BH32" i="9"/>
  <c r="BI32" i="9"/>
  <c r="BJ32" i="9"/>
  <c r="BK32" i="9"/>
  <c r="BL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T33" i="9"/>
  <c r="U33" i="9"/>
  <c r="V33" i="9"/>
  <c r="X33" i="9"/>
  <c r="Y33" i="9"/>
  <c r="Z33" i="9"/>
  <c r="AA33" i="9"/>
  <c r="AB33" i="9"/>
  <c r="AC33" i="9"/>
  <c r="AD33" i="9"/>
  <c r="AE33" i="9"/>
  <c r="AG33" i="9"/>
  <c r="AJ33" i="9"/>
  <c r="AM33" i="9"/>
  <c r="AN33" i="9"/>
  <c r="AO33" i="9"/>
  <c r="AP33" i="9"/>
  <c r="AQ33" i="9"/>
  <c r="AR33" i="9"/>
  <c r="AS33" i="9"/>
  <c r="AT33" i="9"/>
  <c r="AU33" i="9"/>
  <c r="AX33" i="9"/>
  <c r="AY33" i="9"/>
  <c r="AZ33" i="9"/>
  <c r="BA33" i="9"/>
  <c r="BB33" i="9"/>
  <c r="BC33" i="9"/>
  <c r="BD33" i="9"/>
  <c r="BE33" i="9"/>
  <c r="BH33" i="9"/>
  <c r="BI33" i="9"/>
  <c r="BJ33" i="9"/>
  <c r="BK33" i="9"/>
  <c r="BL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T34" i="9"/>
  <c r="U34" i="9"/>
  <c r="V34" i="9"/>
  <c r="X34" i="9"/>
  <c r="Y34" i="9"/>
  <c r="Z34" i="9"/>
  <c r="AA34" i="9"/>
  <c r="AB34" i="9"/>
  <c r="AC34" i="9"/>
  <c r="AD34" i="9"/>
  <c r="AE34" i="9"/>
  <c r="AG34" i="9"/>
  <c r="AJ34" i="9"/>
  <c r="AM34" i="9"/>
  <c r="AN34" i="9"/>
  <c r="AO34" i="9"/>
  <c r="AP34" i="9"/>
  <c r="AQ34" i="9"/>
  <c r="AR34" i="9"/>
  <c r="AS34" i="9"/>
  <c r="AT34" i="9"/>
  <c r="AU34" i="9"/>
  <c r="AX34" i="9"/>
  <c r="AY34" i="9"/>
  <c r="AZ34" i="9"/>
  <c r="BA34" i="9"/>
  <c r="BB34" i="9"/>
  <c r="BC34" i="9"/>
  <c r="BD34" i="9"/>
  <c r="BE34" i="9"/>
  <c r="BH34" i="9"/>
  <c r="BI34" i="9"/>
  <c r="BJ34" i="9"/>
  <c r="BK34" i="9"/>
  <c r="BL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T35" i="9"/>
  <c r="U35" i="9"/>
  <c r="V35" i="9"/>
  <c r="X35" i="9"/>
  <c r="Y35" i="9"/>
  <c r="Z35" i="9"/>
  <c r="AA35" i="9"/>
  <c r="AB35" i="9"/>
  <c r="AC35" i="9"/>
  <c r="AD35" i="9"/>
  <c r="AE35" i="9"/>
  <c r="AG35" i="9"/>
  <c r="AJ35" i="9"/>
  <c r="AM35" i="9"/>
  <c r="AN35" i="9"/>
  <c r="AO35" i="9"/>
  <c r="AP35" i="9"/>
  <c r="AQ35" i="9"/>
  <c r="AR35" i="9"/>
  <c r="AS35" i="9"/>
  <c r="AT35" i="9"/>
  <c r="AU35" i="9"/>
  <c r="AX35" i="9"/>
  <c r="AY35" i="9"/>
  <c r="AZ35" i="9"/>
  <c r="BA35" i="9"/>
  <c r="BB35" i="9"/>
  <c r="BC35" i="9"/>
  <c r="BD35" i="9"/>
  <c r="BE35" i="9"/>
  <c r="BH35" i="9"/>
  <c r="BI35" i="9"/>
  <c r="BJ35" i="9"/>
  <c r="BK35" i="9"/>
  <c r="BL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T36" i="9"/>
  <c r="U36" i="9"/>
  <c r="V36" i="9"/>
  <c r="X36" i="9"/>
  <c r="Y36" i="9"/>
  <c r="Z36" i="9"/>
  <c r="AA36" i="9"/>
  <c r="AB36" i="9"/>
  <c r="AC36" i="9"/>
  <c r="AD36" i="9"/>
  <c r="AE36" i="9"/>
  <c r="AG36" i="9"/>
  <c r="AJ36" i="9"/>
  <c r="AM36" i="9"/>
  <c r="AN36" i="9"/>
  <c r="AO36" i="9"/>
  <c r="AP36" i="9"/>
  <c r="AQ36" i="9"/>
  <c r="AR36" i="9"/>
  <c r="AS36" i="9"/>
  <c r="AT36" i="9"/>
  <c r="AU36" i="9"/>
  <c r="AX36" i="9"/>
  <c r="AY36" i="9"/>
  <c r="AZ36" i="9"/>
  <c r="BA36" i="9"/>
  <c r="BB36" i="9"/>
  <c r="BC36" i="9"/>
  <c r="BD36" i="9"/>
  <c r="BE36" i="9"/>
  <c r="BH36" i="9"/>
  <c r="BI36" i="9"/>
  <c r="BJ36" i="9"/>
  <c r="BK36" i="9"/>
  <c r="BL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T37" i="9"/>
  <c r="U37" i="9"/>
  <c r="V37" i="9"/>
  <c r="X37" i="9"/>
  <c r="Y37" i="9"/>
  <c r="Z37" i="9"/>
  <c r="AA37" i="9"/>
  <c r="AB37" i="9"/>
  <c r="AC37" i="9"/>
  <c r="AD37" i="9"/>
  <c r="AE37" i="9"/>
  <c r="AG37" i="9"/>
  <c r="AJ37" i="9"/>
  <c r="AM37" i="9"/>
  <c r="AN37" i="9"/>
  <c r="AO37" i="9"/>
  <c r="AP37" i="9"/>
  <c r="AQ37" i="9"/>
  <c r="AR37" i="9"/>
  <c r="AS37" i="9"/>
  <c r="AT37" i="9"/>
  <c r="AU37" i="9"/>
  <c r="AX37" i="9"/>
  <c r="AY37" i="9"/>
  <c r="AZ37" i="9"/>
  <c r="BA37" i="9"/>
  <c r="BB37" i="9"/>
  <c r="BC37" i="9"/>
  <c r="BD37" i="9"/>
  <c r="BE37" i="9"/>
  <c r="BH37" i="9"/>
  <c r="BI37" i="9"/>
  <c r="BJ37" i="9"/>
  <c r="BK37" i="9"/>
  <c r="BL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T38" i="9"/>
  <c r="U38" i="9"/>
  <c r="V38" i="9"/>
  <c r="X38" i="9"/>
  <c r="Y38" i="9"/>
  <c r="Z38" i="9"/>
  <c r="AA38" i="9"/>
  <c r="AB38" i="9"/>
  <c r="AC38" i="9"/>
  <c r="AD38" i="9"/>
  <c r="AE38" i="9"/>
  <c r="AG38" i="9"/>
  <c r="AJ38" i="9"/>
  <c r="AM38" i="9"/>
  <c r="AN38" i="9"/>
  <c r="AO38" i="9"/>
  <c r="AP38" i="9"/>
  <c r="AQ38" i="9"/>
  <c r="AR38" i="9"/>
  <c r="AS38" i="9"/>
  <c r="AT38" i="9"/>
  <c r="AU38" i="9"/>
  <c r="AX38" i="9"/>
  <c r="AY38" i="9"/>
  <c r="AZ38" i="9"/>
  <c r="BA38" i="9"/>
  <c r="BB38" i="9"/>
  <c r="BC38" i="9"/>
  <c r="BD38" i="9"/>
  <c r="BE38" i="9"/>
  <c r="BH38" i="9"/>
  <c r="BI38" i="9"/>
  <c r="BJ38" i="9"/>
  <c r="BK38" i="9"/>
  <c r="BL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T39" i="9"/>
  <c r="U39" i="9"/>
  <c r="V39" i="9"/>
  <c r="X39" i="9"/>
  <c r="Y39" i="9"/>
  <c r="Z39" i="9"/>
  <c r="AA39" i="9"/>
  <c r="AB39" i="9"/>
  <c r="AC39" i="9"/>
  <c r="AD39" i="9"/>
  <c r="AE39" i="9"/>
  <c r="AG39" i="9"/>
  <c r="AJ39" i="9"/>
  <c r="AM39" i="9"/>
  <c r="AN39" i="9"/>
  <c r="AO39" i="9"/>
  <c r="AP39" i="9"/>
  <c r="AQ39" i="9"/>
  <c r="AR39" i="9"/>
  <c r="AS39" i="9"/>
  <c r="AT39" i="9"/>
  <c r="AU39" i="9"/>
  <c r="AX39" i="9"/>
  <c r="AY39" i="9"/>
  <c r="AZ39" i="9"/>
  <c r="BA39" i="9"/>
  <c r="BB39" i="9"/>
  <c r="BC39" i="9"/>
  <c r="BD39" i="9"/>
  <c r="BE39" i="9"/>
  <c r="BH39" i="9"/>
  <c r="BI39" i="9"/>
  <c r="BJ39" i="9"/>
  <c r="BK39" i="9"/>
  <c r="BL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T40" i="9"/>
  <c r="U40" i="9"/>
  <c r="V40" i="9"/>
  <c r="X40" i="9"/>
  <c r="Y40" i="9"/>
  <c r="Z40" i="9"/>
  <c r="AA40" i="9"/>
  <c r="AB40" i="9"/>
  <c r="AC40" i="9"/>
  <c r="AD40" i="9"/>
  <c r="AE40" i="9"/>
  <c r="AG40" i="9"/>
  <c r="AJ40" i="9"/>
  <c r="AM40" i="9"/>
  <c r="AN40" i="9"/>
  <c r="AO40" i="9"/>
  <c r="AP40" i="9"/>
  <c r="AQ40" i="9"/>
  <c r="AR40" i="9"/>
  <c r="AS40" i="9"/>
  <c r="AT40" i="9"/>
  <c r="AU40" i="9"/>
  <c r="AX40" i="9"/>
  <c r="AY40" i="9"/>
  <c r="AZ40" i="9"/>
  <c r="BA40" i="9"/>
  <c r="BB40" i="9"/>
  <c r="BC40" i="9"/>
  <c r="BD40" i="9"/>
  <c r="BE40" i="9"/>
  <c r="BH40" i="9"/>
  <c r="BI40" i="9"/>
  <c r="BJ40" i="9"/>
  <c r="BK40" i="9"/>
  <c r="BL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T41" i="9"/>
  <c r="U41" i="9"/>
  <c r="V41" i="9"/>
  <c r="X41" i="9"/>
  <c r="Y41" i="9"/>
  <c r="Z41" i="9"/>
  <c r="AA41" i="9"/>
  <c r="AB41" i="9"/>
  <c r="AC41" i="9"/>
  <c r="AD41" i="9"/>
  <c r="AE41" i="9"/>
  <c r="AG41" i="9"/>
  <c r="AJ41" i="9"/>
  <c r="AM41" i="9"/>
  <c r="AN41" i="9"/>
  <c r="AO41" i="9"/>
  <c r="AP41" i="9"/>
  <c r="AQ41" i="9"/>
  <c r="AR41" i="9"/>
  <c r="AS41" i="9"/>
  <c r="AT41" i="9"/>
  <c r="AU41" i="9"/>
  <c r="AX41" i="9"/>
  <c r="AY41" i="9"/>
  <c r="AZ41" i="9"/>
  <c r="BA41" i="9"/>
  <c r="BB41" i="9"/>
  <c r="BC41" i="9"/>
  <c r="BD41" i="9"/>
  <c r="BE41" i="9"/>
  <c r="BH41" i="9"/>
  <c r="BI41" i="9"/>
  <c r="BJ41" i="9"/>
  <c r="BK41" i="9"/>
  <c r="BL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T42" i="9"/>
  <c r="U42" i="9"/>
  <c r="V42" i="9"/>
  <c r="X42" i="9"/>
  <c r="Y42" i="9"/>
  <c r="Z42" i="9"/>
  <c r="AA42" i="9"/>
  <c r="AB42" i="9"/>
  <c r="AC42" i="9"/>
  <c r="AD42" i="9"/>
  <c r="AE42" i="9"/>
  <c r="AG42" i="9"/>
  <c r="AJ42" i="9"/>
  <c r="AM42" i="9"/>
  <c r="AN42" i="9"/>
  <c r="AO42" i="9"/>
  <c r="AP42" i="9"/>
  <c r="AQ42" i="9"/>
  <c r="AR42" i="9"/>
  <c r="AS42" i="9"/>
  <c r="AT42" i="9"/>
  <c r="AU42" i="9"/>
  <c r="AX42" i="9"/>
  <c r="AY42" i="9"/>
  <c r="AZ42" i="9"/>
  <c r="BA42" i="9"/>
  <c r="BB42" i="9"/>
  <c r="BC42" i="9"/>
  <c r="BD42" i="9"/>
  <c r="BE42" i="9"/>
  <c r="BH42" i="9"/>
  <c r="BI42" i="9"/>
  <c r="BJ42" i="9"/>
  <c r="BK42" i="9"/>
  <c r="BL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T43" i="9"/>
  <c r="U43" i="9"/>
  <c r="V43" i="9"/>
  <c r="X43" i="9"/>
  <c r="Y43" i="9"/>
  <c r="Z43" i="9"/>
  <c r="AA43" i="9"/>
  <c r="AB43" i="9"/>
  <c r="AC43" i="9"/>
  <c r="AD43" i="9"/>
  <c r="AE43" i="9"/>
  <c r="AG43" i="9"/>
  <c r="AJ43" i="9"/>
  <c r="AM43" i="9"/>
  <c r="AN43" i="9"/>
  <c r="AO43" i="9"/>
  <c r="AP43" i="9"/>
  <c r="AQ43" i="9"/>
  <c r="AR43" i="9"/>
  <c r="AS43" i="9"/>
  <c r="AT43" i="9"/>
  <c r="AU43" i="9"/>
  <c r="AX43" i="9"/>
  <c r="AY43" i="9"/>
  <c r="AZ43" i="9"/>
  <c r="BA43" i="9"/>
  <c r="BB43" i="9"/>
  <c r="BC43" i="9"/>
  <c r="BD43" i="9"/>
  <c r="BE43" i="9"/>
  <c r="BH43" i="9"/>
  <c r="BI43" i="9"/>
  <c r="BJ43" i="9"/>
  <c r="BK43" i="9"/>
  <c r="BL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T44" i="9"/>
  <c r="U44" i="9"/>
  <c r="V44" i="9"/>
  <c r="X44" i="9"/>
  <c r="Y44" i="9"/>
  <c r="Z44" i="9"/>
  <c r="AA44" i="9"/>
  <c r="AB44" i="9"/>
  <c r="AC44" i="9"/>
  <c r="AD44" i="9"/>
  <c r="AE44" i="9"/>
  <c r="AG44" i="9"/>
  <c r="AJ44" i="9"/>
  <c r="AM44" i="9"/>
  <c r="AN44" i="9"/>
  <c r="AO44" i="9"/>
  <c r="AP44" i="9"/>
  <c r="AQ44" i="9"/>
  <c r="AR44" i="9"/>
  <c r="AS44" i="9"/>
  <c r="AT44" i="9"/>
  <c r="AU44" i="9"/>
  <c r="AX44" i="9"/>
  <c r="AY44" i="9"/>
  <c r="AZ44" i="9"/>
  <c r="BA44" i="9"/>
  <c r="BB44" i="9"/>
  <c r="BC44" i="9"/>
  <c r="BD44" i="9"/>
  <c r="BE44" i="9"/>
  <c r="BH44" i="9"/>
  <c r="BI44" i="9"/>
  <c r="BJ44" i="9"/>
  <c r="BK44" i="9"/>
  <c r="BL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T45" i="9"/>
  <c r="U45" i="9"/>
  <c r="V45" i="9"/>
  <c r="X45" i="9"/>
  <c r="Y45" i="9"/>
  <c r="Z45" i="9"/>
  <c r="AA45" i="9"/>
  <c r="AB45" i="9"/>
  <c r="AC45" i="9"/>
  <c r="AD45" i="9"/>
  <c r="AE45" i="9"/>
  <c r="AG45" i="9"/>
  <c r="AJ45" i="9"/>
  <c r="AM45" i="9"/>
  <c r="AN45" i="9"/>
  <c r="AO45" i="9"/>
  <c r="AP45" i="9"/>
  <c r="AQ45" i="9"/>
  <c r="AR45" i="9"/>
  <c r="AS45" i="9"/>
  <c r="AT45" i="9"/>
  <c r="AU45" i="9"/>
  <c r="AX45" i="9"/>
  <c r="AY45" i="9"/>
  <c r="AZ45" i="9"/>
  <c r="BA45" i="9"/>
  <c r="BB45" i="9"/>
  <c r="BC45" i="9"/>
  <c r="BD45" i="9"/>
  <c r="BE45" i="9"/>
  <c r="BH45" i="9"/>
  <c r="BI45" i="9"/>
  <c r="BJ45" i="9"/>
  <c r="BK45" i="9"/>
  <c r="BL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T46" i="9"/>
  <c r="U46" i="9"/>
  <c r="V46" i="9"/>
  <c r="X46" i="9"/>
  <c r="Y46" i="9"/>
  <c r="Z46" i="9"/>
  <c r="AA46" i="9"/>
  <c r="AB46" i="9"/>
  <c r="AC46" i="9"/>
  <c r="AD46" i="9"/>
  <c r="AE46" i="9"/>
  <c r="AG46" i="9"/>
  <c r="AJ46" i="9"/>
  <c r="AM46" i="9"/>
  <c r="AN46" i="9"/>
  <c r="AO46" i="9"/>
  <c r="AP46" i="9"/>
  <c r="AQ46" i="9"/>
  <c r="AR46" i="9"/>
  <c r="AS46" i="9"/>
  <c r="AT46" i="9"/>
  <c r="AU46" i="9"/>
  <c r="AX46" i="9"/>
  <c r="AY46" i="9"/>
  <c r="AZ46" i="9"/>
  <c r="BA46" i="9"/>
  <c r="BB46" i="9"/>
  <c r="BC46" i="9"/>
  <c r="BD46" i="9"/>
  <c r="BE46" i="9"/>
  <c r="BH46" i="9"/>
  <c r="BI46" i="9"/>
  <c r="BJ46" i="9"/>
  <c r="BK46" i="9"/>
  <c r="BL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T47" i="9"/>
  <c r="U47" i="9"/>
  <c r="V47" i="9"/>
  <c r="X47" i="9"/>
  <c r="Y47" i="9"/>
  <c r="Z47" i="9"/>
  <c r="AA47" i="9"/>
  <c r="AB47" i="9"/>
  <c r="AC47" i="9"/>
  <c r="AD47" i="9"/>
  <c r="AE47" i="9"/>
  <c r="AG47" i="9"/>
  <c r="AJ47" i="9"/>
  <c r="AM47" i="9"/>
  <c r="AN47" i="9"/>
  <c r="AO47" i="9"/>
  <c r="AP47" i="9"/>
  <c r="AQ47" i="9"/>
  <c r="AR47" i="9"/>
  <c r="AS47" i="9"/>
  <c r="AT47" i="9"/>
  <c r="AU47" i="9"/>
  <c r="AX47" i="9"/>
  <c r="AY47" i="9"/>
  <c r="AZ47" i="9"/>
  <c r="BA47" i="9"/>
  <c r="BB47" i="9"/>
  <c r="BC47" i="9"/>
  <c r="BD47" i="9"/>
  <c r="BE47" i="9"/>
  <c r="BH47" i="9"/>
  <c r="BI47" i="9"/>
  <c r="BJ47" i="9"/>
  <c r="BK47" i="9"/>
  <c r="BL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T48" i="9"/>
  <c r="U48" i="9"/>
  <c r="V48" i="9"/>
  <c r="X48" i="9"/>
  <c r="Y48" i="9"/>
  <c r="Z48" i="9"/>
  <c r="AA48" i="9"/>
  <c r="AB48" i="9"/>
  <c r="AC48" i="9"/>
  <c r="AD48" i="9"/>
  <c r="AE48" i="9"/>
  <c r="AG48" i="9"/>
  <c r="AJ48" i="9"/>
  <c r="AM48" i="9"/>
  <c r="AN48" i="9"/>
  <c r="AO48" i="9"/>
  <c r="AP48" i="9"/>
  <c r="AQ48" i="9"/>
  <c r="AR48" i="9"/>
  <c r="AS48" i="9"/>
  <c r="AT48" i="9"/>
  <c r="AU48" i="9"/>
  <c r="AX48" i="9"/>
  <c r="AY48" i="9"/>
  <c r="AZ48" i="9"/>
  <c r="BA48" i="9"/>
  <c r="BB48" i="9"/>
  <c r="BC48" i="9"/>
  <c r="BD48" i="9"/>
  <c r="BE48" i="9"/>
  <c r="BH48" i="9"/>
  <c r="BI48" i="9"/>
  <c r="BJ48" i="9"/>
  <c r="BK48" i="9"/>
  <c r="BL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T49" i="9"/>
  <c r="U49" i="9"/>
  <c r="V49" i="9"/>
  <c r="X49" i="9"/>
  <c r="Y49" i="9"/>
  <c r="Z49" i="9"/>
  <c r="AA49" i="9"/>
  <c r="AB49" i="9"/>
  <c r="AC49" i="9"/>
  <c r="AD49" i="9"/>
  <c r="AE49" i="9"/>
  <c r="AG49" i="9"/>
  <c r="AJ49" i="9"/>
  <c r="AM49" i="9"/>
  <c r="AN49" i="9"/>
  <c r="AO49" i="9"/>
  <c r="AP49" i="9"/>
  <c r="AQ49" i="9"/>
  <c r="AR49" i="9"/>
  <c r="AS49" i="9"/>
  <c r="AT49" i="9"/>
  <c r="AU49" i="9"/>
  <c r="AX49" i="9"/>
  <c r="AY49" i="9"/>
  <c r="AZ49" i="9"/>
  <c r="BA49" i="9"/>
  <c r="BB49" i="9"/>
  <c r="BC49" i="9"/>
  <c r="BD49" i="9"/>
  <c r="BE49" i="9"/>
  <c r="BH49" i="9"/>
  <c r="BI49" i="9"/>
  <c r="BJ49" i="9"/>
  <c r="BK49" i="9"/>
  <c r="BL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T50" i="9"/>
  <c r="U50" i="9"/>
  <c r="V50" i="9"/>
  <c r="X50" i="9"/>
  <c r="Y50" i="9"/>
  <c r="Z50" i="9"/>
  <c r="AA50" i="9"/>
  <c r="AB50" i="9"/>
  <c r="AC50" i="9"/>
  <c r="AD50" i="9"/>
  <c r="AE50" i="9"/>
  <c r="AG50" i="9"/>
  <c r="AJ50" i="9"/>
  <c r="AM50" i="9"/>
  <c r="AN50" i="9"/>
  <c r="AO50" i="9"/>
  <c r="AP50" i="9"/>
  <c r="AQ50" i="9"/>
  <c r="AR50" i="9"/>
  <c r="AS50" i="9"/>
  <c r="AT50" i="9"/>
  <c r="AU50" i="9"/>
  <c r="AX50" i="9"/>
  <c r="AY50" i="9"/>
  <c r="AZ50" i="9"/>
  <c r="BA50" i="9"/>
  <c r="BB50" i="9"/>
  <c r="BC50" i="9"/>
  <c r="BD50" i="9"/>
  <c r="BE50" i="9"/>
  <c r="BH50" i="9"/>
  <c r="BI50" i="9"/>
  <c r="BJ50" i="9"/>
  <c r="BK50" i="9"/>
  <c r="BL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T51" i="9"/>
  <c r="U51" i="9"/>
  <c r="V51" i="9"/>
  <c r="X51" i="9"/>
  <c r="Y51" i="9"/>
  <c r="Z51" i="9"/>
  <c r="AA51" i="9"/>
  <c r="AB51" i="9"/>
  <c r="AC51" i="9"/>
  <c r="AD51" i="9"/>
  <c r="AE51" i="9"/>
  <c r="AG51" i="9"/>
  <c r="AJ51" i="9"/>
  <c r="AM51" i="9"/>
  <c r="AN51" i="9"/>
  <c r="AO51" i="9"/>
  <c r="AP51" i="9"/>
  <c r="AQ51" i="9"/>
  <c r="AR51" i="9"/>
  <c r="AS51" i="9"/>
  <c r="AT51" i="9"/>
  <c r="AU51" i="9"/>
  <c r="AX51" i="9"/>
  <c r="AY51" i="9"/>
  <c r="AZ51" i="9"/>
  <c r="BA51" i="9"/>
  <c r="BB51" i="9"/>
  <c r="BC51" i="9"/>
  <c r="BD51" i="9"/>
  <c r="BE51" i="9"/>
  <c r="BH51" i="9"/>
  <c r="BI51" i="9"/>
  <c r="BJ51" i="9"/>
  <c r="BK51" i="9"/>
  <c r="BL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T52" i="9"/>
  <c r="U52" i="9"/>
  <c r="V52" i="9"/>
  <c r="X52" i="9"/>
  <c r="Y52" i="9"/>
  <c r="Z52" i="9"/>
  <c r="AA52" i="9"/>
  <c r="AB52" i="9"/>
  <c r="AC52" i="9"/>
  <c r="AD52" i="9"/>
  <c r="AE52" i="9"/>
  <c r="AG52" i="9"/>
  <c r="AJ52" i="9"/>
  <c r="AM52" i="9"/>
  <c r="AN52" i="9"/>
  <c r="AO52" i="9"/>
  <c r="AP52" i="9"/>
  <c r="AQ52" i="9"/>
  <c r="AR52" i="9"/>
  <c r="AS52" i="9"/>
  <c r="AT52" i="9"/>
  <c r="AU52" i="9"/>
  <c r="AX52" i="9"/>
  <c r="AY52" i="9"/>
  <c r="AZ52" i="9"/>
  <c r="BA52" i="9"/>
  <c r="BB52" i="9"/>
  <c r="BC52" i="9"/>
  <c r="BD52" i="9"/>
  <c r="BE52" i="9"/>
  <c r="BH52" i="9"/>
  <c r="BI52" i="9"/>
  <c r="BJ52" i="9"/>
  <c r="BK52" i="9"/>
  <c r="BL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T53" i="9"/>
  <c r="U53" i="9"/>
  <c r="V53" i="9"/>
  <c r="X53" i="9"/>
  <c r="Y53" i="9"/>
  <c r="Z53" i="9"/>
  <c r="AA53" i="9"/>
  <c r="AB53" i="9"/>
  <c r="AC53" i="9"/>
  <c r="AD53" i="9"/>
  <c r="AE53" i="9"/>
  <c r="AG53" i="9"/>
  <c r="AJ53" i="9"/>
  <c r="AM53" i="9"/>
  <c r="AN53" i="9"/>
  <c r="AO53" i="9"/>
  <c r="AP53" i="9"/>
  <c r="AQ53" i="9"/>
  <c r="AR53" i="9"/>
  <c r="AS53" i="9"/>
  <c r="AT53" i="9"/>
  <c r="AU53" i="9"/>
  <c r="AX53" i="9"/>
  <c r="AY53" i="9"/>
  <c r="AZ53" i="9"/>
  <c r="BA53" i="9"/>
  <c r="BB53" i="9"/>
  <c r="BC53" i="9"/>
  <c r="BD53" i="9"/>
  <c r="BE53" i="9"/>
  <c r="BH53" i="9"/>
  <c r="BI53" i="9"/>
  <c r="BJ53" i="9"/>
  <c r="BK53" i="9"/>
  <c r="BL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T54" i="9"/>
  <c r="U54" i="9"/>
  <c r="V54" i="9"/>
  <c r="X54" i="9"/>
  <c r="Y54" i="9"/>
  <c r="Z54" i="9"/>
  <c r="AA54" i="9"/>
  <c r="AB54" i="9"/>
  <c r="AC54" i="9"/>
  <c r="AD54" i="9"/>
  <c r="AE54" i="9"/>
  <c r="AG54" i="9"/>
  <c r="AJ54" i="9"/>
  <c r="AM54" i="9"/>
  <c r="AN54" i="9"/>
  <c r="AO54" i="9"/>
  <c r="AP54" i="9"/>
  <c r="AQ54" i="9"/>
  <c r="AR54" i="9"/>
  <c r="AS54" i="9"/>
  <c r="AT54" i="9"/>
  <c r="AU54" i="9"/>
  <c r="AX54" i="9"/>
  <c r="AY54" i="9"/>
  <c r="AZ54" i="9"/>
  <c r="BA54" i="9"/>
  <c r="BB54" i="9"/>
  <c r="BC54" i="9"/>
  <c r="BD54" i="9"/>
  <c r="BE54" i="9"/>
  <c r="BH54" i="9"/>
  <c r="BI54" i="9"/>
  <c r="BJ54" i="9"/>
  <c r="BK54" i="9"/>
  <c r="BL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T55" i="9"/>
  <c r="U55" i="9"/>
  <c r="V55" i="9"/>
  <c r="X55" i="9"/>
  <c r="Y55" i="9"/>
  <c r="Z55" i="9"/>
  <c r="AA55" i="9"/>
  <c r="AB55" i="9"/>
  <c r="AC55" i="9"/>
  <c r="AD55" i="9"/>
  <c r="AE55" i="9"/>
  <c r="AG55" i="9"/>
  <c r="AJ55" i="9"/>
  <c r="AM55" i="9"/>
  <c r="AN55" i="9"/>
  <c r="AO55" i="9"/>
  <c r="AP55" i="9"/>
  <c r="AQ55" i="9"/>
  <c r="AR55" i="9"/>
  <c r="AS55" i="9"/>
  <c r="AT55" i="9"/>
  <c r="AU55" i="9"/>
  <c r="AX55" i="9"/>
  <c r="AY55" i="9"/>
  <c r="AZ55" i="9"/>
  <c r="BA55" i="9"/>
  <c r="BB55" i="9"/>
  <c r="BC55" i="9"/>
  <c r="BD55" i="9"/>
  <c r="BE55" i="9"/>
  <c r="BH55" i="9"/>
  <c r="BI55" i="9"/>
  <c r="BJ55" i="9"/>
  <c r="BK55" i="9"/>
  <c r="BL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T56" i="9"/>
  <c r="U56" i="9"/>
  <c r="V56" i="9"/>
  <c r="X56" i="9"/>
  <c r="Y56" i="9"/>
  <c r="Z56" i="9"/>
  <c r="AA56" i="9"/>
  <c r="AB56" i="9"/>
  <c r="AC56" i="9"/>
  <c r="AD56" i="9"/>
  <c r="AE56" i="9"/>
  <c r="AG56" i="9"/>
  <c r="AJ56" i="9"/>
  <c r="AM56" i="9"/>
  <c r="AN56" i="9"/>
  <c r="AO56" i="9"/>
  <c r="AP56" i="9"/>
  <c r="AQ56" i="9"/>
  <c r="AR56" i="9"/>
  <c r="AS56" i="9"/>
  <c r="AT56" i="9"/>
  <c r="AU56" i="9"/>
  <c r="AX56" i="9"/>
  <c r="AY56" i="9"/>
  <c r="AZ56" i="9"/>
  <c r="BA56" i="9"/>
  <c r="BB56" i="9"/>
  <c r="BC56" i="9"/>
  <c r="BD56" i="9"/>
  <c r="BE56" i="9"/>
  <c r="BH56" i="9"/>
  <c r="BI56" i="9"/>
  <c r="BJ56" i="9"/>
  <c r="BK56" i="9"/>
  <c r="BL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T57" i="9"/>
  <c r="U57" i="9"/>
  <c r="V57" i="9"/>
  <c r="X57" i="9"/>
  <c r="Y57" i="9"/>
  <c r="Z57" i="9"/>
  <c r="AA57" i="9"/>
  <c r="AB57" i="9"/>
  <c r="AC57" i="9"/>
  <c r="AD57" i="9"/>
  <c r="AE57" i="9"/>
  <c r="AG57" i="9"/>
  <c r="AJ57" i="9"/>
  <c r="AM57" i="9"/>
  <c r="AN57" i="9"/>
  <c r="AO57" i="9"/>
  <c r="AP57" i="9"/>
  <c r="AQ57" i="9"/>
  <c r="AR57" i="9"/>
  <c r="AS57" i="9"/>
  <c r="AT57" i="9"/>
  <c r="AU57" i="9"/>
  <c r="AX57" i="9"/>
  <c r="AY57" i="9"/>
  <c r="AZ57" i="9"/>
  <c r="BA57" i="9"/>
  <c r="BB57" i="9"/>
  <c r="BC57" i="9"/>
  <c r="BD57" i="9"/>
  <c r="BE57" i="9"/>
  <c r="BH57" i="9"/>
  <c r="BI57" i="9"/>
  <c r="BJ57" i="9"/>
  <c r="BK57" i="9"/>
  <c r="BL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T58" i="9"/>
  <c r="U58" i="9"/>
  <c r="V58" i="9"/>
  <c r="X58" i="9"/>
  <c r="Y58" i="9"/>
  <c r="Z58" i="9"/>
  <c r="AA58" i="9"/>
  <c r="AB58" i="9"/>
  <c r="AC58" i="9"/>
  <c r="AD58" i="9"/>
  <c r="AE58" i="9"/>
  <c r="AG58" i="9"/>
  <c r="AJ58" i="9"/>
  <c r="AM58" i="9"/>
  <c r="AN58" i="9"/>
  <c r="AO58" i="9"/>
  <c r="AP58" i="9"/>
  <c r="AQ58" i="9"/>
  <c r="AR58" i="9"/>
  <c r="AS58" i="9"/>
  <c r="AT58" i="9"/>
  <c r="AU58" i="9"/>
  <c r="AX58" i="9"/>
  <c r="AY58" i="9"/>
  <c r="AZ58" i="9"/>
  <c r="BA58" i="9"/>
  <c r="BB58" i="9"/>
  <c r="BC58" i="9"/>
  <c r="BD58" i="9"/>
  <c r="BE58" i="9"/>
  <c r="BH58" i="9"/>
  <c r="BI58" i="9"/>
  <c r="BJ58" i="9"/>
  <c r="BK58" i="9"/>
  <c r="BL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T59" i="9"/>
  <c r="U59" i="9"/>
  <c r="V59" i="9"/>
  <c r="X59" i="9"/>
  <c r="Y59" i="9"/>
  <c r="Z59" i="9"/>
  <c r="AA59" i="9"/>
  <c r="AB59" i="9"/>
  <c r="AC59" i="9"/>
  <c r="AD59" i="9"/>
  <c r="AE59" i="9"/>
  <c r="AG59" i="9"/>
  <c r="AJ59" i="9"/>
  <c r="AM59" i="9"/>
  <c r="AN59" i="9"/>
  <c r="AO59" i="9"/>
  <c r="AP59" i="9"/>
  <c r="AQ59" i="9"/>
  <c r="AR59" i="9"/>
  <c r="AS59" i="9"/>
  <c r="AT59" i="9"/>
  <c r="AU59" i="9"/>
  <c r="AX59" i="9"/>
  <c r="AY59" i="9"/>
  <c r="AZ59" i="9"/>
  <c r="BA59" i="9"/>
  <c r="BB59" i="9"/>
  <c r="BC59" i="9"/>
  <c r="BD59" i="9"/>
  <c r="BE59" i="9"/>
  <c r="BH59" i="9"/>
  <c r="BI59" i="9"/>
  <c r="BJ59" i="9"/>
  <c r="BK59" i="9"/>
  <c r="BL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T60" i="9"/>
  <c r="U60" i="9"/>
  <c r="V60" i="9"/>
  <c r="X60" i="9"/>
  <c r="Y60" i="9"/>
  <c r="Z60" i="9"/>
  <c r="AA60" i="9"/>
  <c r="AB60" i="9"/>
  <c r="AC60" i="9"/>
  <c r="AD60" i="9"/>
  <c r="AE60" i="9"/>
  <c r="AG60" i="9"/>
  <c r="AJ60" i="9"/>
  <c r="AM60" i="9"/>
  <c r="AN60" i="9"/>
  <c r="AO60" i="9"/>
  <c r="AP60" i="9"/>
  <c r="AQ60" i="9"/>
  <c r="AR60" i="9"/>
  <c r="AS60" i="9"/>
  <c r="AT60" i="9"/>
  <c r="AU60" i="9"/>
  <c r="AX60" i="9"/>
  <c r="AY60" i="9"/>
  <c r="AZ60" i="9"/>
  <c r="BA60" i="9"/>
  <c r="BB60" i="9"/>
  <c r="BC60" i="9"/>
  <c r="BD60" i="9"/>
  <c r="BE60" i="9"/>
  <c r="BH60" i="9"/>
  <c r="BI60" i="9"/>
  <c r="BJ60" i="9"/>
  <c r="BK60" i="9"/>
  <c r="BL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T61" i="9"/>
  <c r="U61" i="9"/>
  <c r="V61" i="9"/>
  <c r="X61" i="9"/>
  <c r="Y61" i="9"/>
  <c r="Z61" i="9"/>
  <c r="AA61" i="9"/>
  <c r="AB61" i="9"/>
  <c r="AC61" i="9"/>
  <c r="AD61" i="9"/>
  <c r="AE61" i="9"/>
  <c r="AG61" i="9"/>
  <c r="AJ61" i="9"/>
  <c r="AM61" i="9"/>
  <c r="AN61" i="9"/>
  <c r="AO61" i="9"/>
  <c r="AP61" i="9"/>
  <c r="AQ61" i="9"/>
  <c r="AR61" i="9"/>
  <c r="AS61" i="9"/>
  <c r="AT61" i="9"/>
  <c r="AU61" i="9"/>
  <c r="AX61" i="9"/>
  <c r="AY61" i="9"/>
  <c r="AZ61" i="9"/>
  <c r="BA61" i="9"/>
  <c r="BB61" i="9"/>
  <c r="BC61" i="9"/>
  <c r="BD61" i="9"/>
  <c r="BE61" i="9"/>
  <c r="BH61" i="9"/>
  <c r="BI61" i="9"/>
  <c r="BJ61" i="9"/>
  <c r="BK61" i="9"/>
  <c r="BL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T62" i="9"/>
  <c r="U62" i="9"/>
  <c r="V62" i="9"/>
  <c r="X62" i="9"/>
  <c r="Y62" i="9"/>
  <c r="Z62" i="9"/>
  <c r="AA62" i="9"/>
  <c r="AB62" i="9"/>
  <c r="AC62" i="9"/>
  <c r="AD62" i="9"/>
  <c r="AE62" i="9"/>
  <c r="AG62" i="9"/>
  <c r="AJ62" i="9"/>
  <c r="AM62" i="9"/>
  <c r="AN62" i="9"/>
  <c r="AO62" i="9"/>
  <c r="AP62" i="9"/>
  <c r="AQ62" i="9"/>
  <c r="AR62" i="9"/>
  <c r="AS62" i="9"/>
  <c r="AT62" i="9"/>
  <c r="AU62" i="9"/>
  <c r="AX62" i="9"/>
  <c r="AY62" i="9"/>
  <c r="AZ62" i="9"/>
  <c r="BA62" i="9"/>
  <c r="BB62" i="9"/>
  <c r="BC62" i="9"/>
  <c r="BD62" i="9"/>
  <c r="BE62" i="9"/>
  <c r="BH62" i="9"/>
  <c r="BI62" i="9"/>
  <c r="BJ62" i="9"/>
  <c r="BK62" i="9"/>
  <c r="BL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T63" i="9"/>
  <c r="U63" i="9"/>
  <c r="V63" i="9"/>
  <c r="X63" i="9"/>
  <c r="Y63" i="9"/>
  <c r="Z63" i="9"/>
  <c r="AA63" i="9"/>
  <c r="AB63" i="9"/>
  <c r="AC63" i="9"/>
  <c r="AD63" i="9"/>
  <c r="AE63" i="9"/>
  <c r="AG63" i="9"/>
  <c r="AJ63" i="9"/>
  <c r="AM63" i="9"/>
  <c r="AN63" i="9"/>
  <c r="AO63" i="9"/>
  <c r="AP63" i="9"/>
  <c r="AQ63" i="9"/>
  <c r="AR63" i="9"/>
  <c r="AS63" i="9"/>
  <c r="AT63" i="9"/>
  <c r="AU63" i="9"/>
  <c r="AX63" i="9"/>
  <c r="AY63" i="9"/>
  <c r="AZ63" i="9"/>
  <c r="BA63" i="9"/>
  <c r="BB63" i="9"/>
  <c r="BC63" i="9"/>
  <c r="BD63" i="9"/>
  <c r="BE63" i="9"/>
  <c r="BH63" i="9"/>
  <c r="BI63" i="9"/>
  <c r="BJ63" i="9"/>
  <c r="BK63" i="9"/>
  <c r="BL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T64" i="9"/>
  <c r="U64" i="9"/>
  <c r="V64" i="9"/>
  <c r="X64" i="9"/>
  <c r="Y64" i="9"/>
  <c r="Z64" i="9"/>
  <c r="AA64" i="9"/>
  <c r="AB64" i="9"/>
  <c r="AC64" i="9"/>
  <c r="AD64" i="9"/>
  <c r="AE64" i="9"/>
  <c r="AG64" i="9"/>
  <c r="AJ64" i="9"/>
  <c r="AM64" i="9"/>
  <c r="AN64" i="9"/>
  <c r="AO64" i="9"/>
  <c r="AP64" i="9"/>
  <c r="AQ64" i="9"/>
  <c r="AR64" i="9"/>
  <c r="AS64" i="9"/>
  <c r="AT64" i="9"/>
  <c r="AU64" i="9"/>
  <c r="AX64" i="9"/>
  <c r="AY64" i="9"/>
  <c r="AZ64" i="9"/>
  <c r="BA64" i="9"/>
  <c r="BB64" i="9"/>
  <c r="BC64" i="9"/>
  <c r="BD64" i="9"/>
  <c r="BE64" i="9"/>
  <c r="BH64" i="9"/>
  <c r="BI64" i="9"/>
  <c r="BJ64" i="9"/>
  <c r="BK64" i="9"/>
  <c r="BL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T65" i="9"/>
  <c r="U65" i="9"/>
  <c r="V65" i="9"/>
  <c r="X65" i="9"/>
  <c r="Y65" i="9"/>
  <c r="Z65" i="9"/>
  <c r="AA65" i="9"/>
  <c r="AB65" i="9"/>
  <c r="AC65" i="9"/>
  <c r="AD65" i="9"/>
  <c r="AE65" i="9"/>
  <c r="AG65" i="9"/>
  <c r="AJ65" i="9"/>
  <c r="AM65" i="9"/>
  <c r="AN65" i="9"/>
  <c r="AO65" i="9"/>
  <c r="AP65" i="9"/>
  <c r="AQ65" i="9"/>
  <c r="AR65" i="9"/>
  <c r="AS65" i="9"/>
  <c r="AT65" i="9"/>
  <c r="AU65" i="9"/>
  <c r="AX65" i="9"/>
  <c r="AY65" i="9"/>
  <c r="AZ65" i="9"/>
  <c r="BA65" i="9"/>
  <c r="BB65" i="9"/>
  <c r="BC65" i="9"/>
  <c r="BD65" i="9"/>
  <c r="BE65" i="9"/>
  <c r="BH65" i="9"/>
  <c r="BI65" i="9"/>
  <c r="BJ65" i="9"/>
  <c r="BK65" i="9"/>
  <c r="BL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T66" i="9"/>
  <c r="U66" i="9"/>
  <c r="V66" i="9"/>
  <c r="X66" i="9"/>
  <c r="Y66" i="9"/>
  <c r="Z66" i="9"/>
  <c r="AA66" i="9"/>
  <c r="AB66" i="9"/>
  <c r="AC66" i="9"/>
  <c r="AD66" i="9"/>
  <c r="AE66" i="9"/>
  <c r="AG66" i="9"/>
  <c r="AJ66" i="9"/>
  <c r="AM66" i="9"/>
  <c r="AN66" i="9"/>
  <c r="AO66" i="9"/>
  <c r="AP66" i="9"/>
  <c r="AQ66" i="9"/>
  <c r="AR66" i="9"/>
  <c r="AS66" i="9"/>
  <c r="AT66" i="9"/>
  <c r="AU66" i="9"/>
  <c r="AX66" i="9"/>
  <c r="AY66" i="9"/>
  <c r="AZ66" i="9"/>
  <c r="BA66" i="9"/>
  <c r="BB66" i="9"/>
  <c r="BC66" i="9"/>
  <c r="BD66" i="9"/>
  <c r="BE66" i="9"/>
  <c r="BH66" i="9"/>
  <c r="BI66" i="9"/>
  <c r="BJ66" i="9"/>
  <c r="BK66" i="9"/>
  <c r="BL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T67" i="9"/>
  <c r="U67" i="9"/>
  <c r="V67" i="9"/>
  <c r="X67" i="9"/>
  <c r="Y67" i="9"/>
  <c r="Z67" i="9"/>
  <c r="AA67" i="9"/>
  <c r="AB67" i="9"/>
  <c r="AC67" i="9"/>
  <c r="AD67" i="9"/>
  <c r="AE67" i="9"/>
  <c r="AG67" i="9"/>
  <c r="AJ67" i="9"/>
  <c r="AM67" i="9"/>
  <c r="AN67" i="9"/>
  <c r="AO67" i="9"/>
  <c r="AP67" i="9"/>
  <c r="AQ67" i="9"/>
  <c r="AR67" i="9"/>
  <c r="AS67" i="9"/>
  <c r="AT67" i="9"/>
  <c r="AU67" i="9"/>
  <c r="AX67" i="9"/>
  <c r="AY67" i="9"/>
  <c r="AZ67" i="9"/>
  <c r="BA67" i="9"/>
  <c r="BB67" i="9"/>
  <c r="BC67" i="9"/>
  <c r="BD67" i="9"/>
  <c r="BE67" i="9"/>
  <c r="BH67" i="9"/>
  <c r="BI67" i="9"/>
  <c r="BJ67" i="9"/>
  <c r="BK67" i="9"/>
  <c r="BL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T68" i="9"/>
  <c r="U68" i="9"/>
  <c r="V68" i="9"/>
  <c r="X68" i="9"/>
  <c r="Y68" i="9"/>
  <c r="Z68" i="9"/>
  <c r="AA68" i="9"/>
  <c r="AB68" i="9"/>
  <c r="AC68" i="9"/>
  <c r="AD68" i="9"/>
  <c r="AE68" i="9"/>
  <c r="AG68" i="9"/>
  <c r="AJ68" i="9"/>
  <c r="AM68" i="9"/>
  <c r="AN68" i="9"/>
  <c r="AO68" i="9"/>
  <c r="AP68" i="9"/>
  <c r="AQ68" i="9"/>
  <c r="AR68" i="9"/>
  <c r="AS68" i="9"/>
  <c r="AT68" i="9"/>
  <c r="AU68" i="9"/>
  <c r="AX68" i="9"/>
  <c r="AY68" i="9"/>
  <c r="AZ68" i="9"/>
  <c r="BA68" i="9"/>
  <c r="BB68" i="9"/>
  <c r="BC68" i="9"/>
  <c r="BD68" i="9"/>
  <c r="BE68" i="9"/>
  <c r="BH68" i="9"/>
  <c r="BI68" i="9"/>
  <c r="BJ68" i="9"/>
  <c r="BK68" i="9"/>
  <c r="BL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T69" i="9"/>
  <c r="U69" i="9"/>
  <c r="V69" i="9"/>
  <c r="X69" i="9"/>
  <c r="Y69" i="9"/>
  <c r="Z69" i="9"/>
  <c r="AA69" i="9"/>
  <c r="AB69" i="9"/>
  <c r="AC69" i="9"/>
  <c r="AD69" i="9"/>
  <c r="AE69" i="9"/>
  <c r="AG69" i="9"/>
  <c r="AJ69" i="9"/>
  <c r="AM69" i="9"/>
  <c r="AN69" i="9"/>
  <c r="AO69" i="9"/>
  <c r="AP69" i="9"/>
  <c r="AQ69" i="9"/>
  <c r="AR69" i="9"/>
  <c r="AS69" i="9"/>
  <c r="AT69" i="9"/>
  <c r="AU69" i="9"/>
  <c r="AX69" i="9"/>
  <c r="AY69" i="9"/>
  <c r="AZ69" i="9"/>
  <c r="BA69" i="9"/>
  <c r="BB69" i="9"/>
  <c r="BC69" i="9"/>
  <c r="BD69" i="9"/>
  <c r="BE69" i="9"/>
  <c r="BH69" i="9"/>
  <c r="BI69" i="9"/>
  <c r="BJ69" i="9"/>
  <c r="BK69" i="9"/>
  <c r="BL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T70" i="9"/>
  <c r="U70" i="9"/>
  <c r="V70" i="9"/>
  <c r="X70" i="9"/>
  <c r="Y70" i="9"/>
  <c r="Z70" i="9"/>
  <c r="AA70" i="9"/>
  <c r="AB70" i="9"/>
  <c r="AC70" i="9"/>
  <c r="AD70" i="9"/>
  <c r="AE70" i="9"/>
  <c r="AG70" i="9"/>
  <c r="AJ70" i="9"/>
  <c r="AM70" i="9"/>
  <c r="AN70" i="9"/>
  <c r="AO70" i="9"/>
  <c r="AP70" i="9"/>
  <c r="AQ70" i="9"/>
  <c r="AR70" i="9"/>
  <c r="AS70" i="9"/>
  <c r="AT70" i="9"/>
  <c r="AU70" i="9"/>
  <c r="AX70" i="9"/>
  <c r="AY70" i="9"/>
  <c r="AZ70" i="9"/>
  <c r="BA70" i="9"/>
  <c r="BB70" i="9"/>
  <c r="BC70" i="9"/>
  <c r="BD70" i="9"/>
  <c r="BE70" i="9"/>
  <c r="BH70" i="9"/>
  <c r="BI70" i="9"/>
  <c r="BJ70" i="9"/>
  <c r="BK70" i="9"/>
  <c r="BL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T71" i="9"/>
  <c r="U71" i="9"/>
  <c r="V71" i="9"/>
  <c r="X71" i="9"/>
  <c r="Y71" i="9"/>
  <c r="Z71" i="9"/>
  <c r="AA71" i="9"/>
  <c r="AB71" i="9"/>
  <c r="AC71" i="9"/>
  <c r="AD71" i="9"/>
  <c r="AE71" i="9"/>
  <c r="AG71" i="9"/>
  <c r="AJ71" i="9"/>
  <c r="AM71" i="9"/>
  <c r="AN71" i="9"/>
  <c r="AO71" i="9"/>
  <c r="AP71" i="9"/>
  <c r="AQ71" i="9"/>
  <c r="AR71" i="9"/>
  <c r="AS71" i="9"/>
  <c r="AT71" i="9"/>
  <c r="AU71" i="9"/>
  <c r="AX71" i="9"/>
  <c r="AY71" i="9"/>
  <c r="AZ71" i="9"/>
  <c r="BA71" i="9"/>
  <c r="BB71" i="9"/>
  <c r="BC71" i="9"/>
  <c r="BD71" i="9"/>
  <c r="BE71" i="9"/>
  <c r="BH71" i="9"/>
  <c r="BI71" i="9"/>
  <c r="BJ71" i="9"/>
  <c r="BK71" i="9"/>
  <c r="BL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T72" i="9"/>
  <c r="U72" i="9"/>
  <c r="V72" i="9"/>
  <c r="X72" i="9"/>
  <c r="Y72" i="9"/>
  <c r="Z72" i="9"/>
  <c r="AA72" i="9"/>
  <c r="AB72" i="9"/>
  <c r="AC72" i="9"/>
  <c r="AD72" i="9"/>
  <c r="AE72" i="9"/>
  <c r="AG72" i="9"/>
  <c r="AJ72" i="9"/>
  <c r="AM72" i="9"/>
  <c r="AN72" i="9"/>
  <c r="AO72" i="9"/>
  <c r="AP72" i="9"/>
  <c r="AQ72" i="9"/>
  <c r="AR72" i="9"/>
  <c r="AS72" i="9"/>
  <c r="AT72" i="9"/>
  <c r="AU72" i="9"/>
  <c r="AX72" i="9"/>
  <c r="AY72" i="9"/>
  <c r="AZ72" i="9"/>
  <c r="BA72" i="9"/>
  <c r="BB72" i="9"/>
  <c r="BC72" i="9"/>
  <c r="BD72" i="9"/>
  <c r="BE72" i="9"/>
  <c r="BH72" i="9"/>
  <c r="BI72" i="9"/>
  <c r="BJ72" i="9"/>
  <c r="BK72" i="9"/>
  <c r="BL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T73" i="9"/>
  <c r="U73" i="9"/>
  <c r="V73" i="9"/>
  <c r="X73" i="9"/>
  <c r="Y73" i="9"/>
  <c r="Z73" i="9"/>
  <c r="AA73" i="9"/>
  <c r="AB73" i="9"/>
  <c r="AC73" i="9"/>
  <c r="AD73" i="9"/>
  <c r="AE73" i="9"/>
  <c r="AG73" i="9"/>
  <c r="AJ73" i="9"/>
  <c r="AM73" i="9"/>
  <c r="AN73" i="9"/>
  <c r="AO73" i="9"/>
  <c r="AP73" i="9"/>
  <c r="AQ73" i="9"/>
  <c r="AR73" i="9"/>
  <c r="AS73" i="9"/>
  <c r="AT73" i="9"/>
  <c r="AU73" i="9"/>
  <c r="AX73" i="9"/>
  <c r="AY73" i="9"/>
  <c r="AZ73" i="9"/>
  <c r="BA73" i="9"/>
  <c r="BB73" i="9"/>
  <c r="BC73" i="9"/>
  <c r="BD73" i="9"/>
  <c r="BE73" i="9"/>
  <c r="BH73" i="9"/>
  <c r="BI73" i="9"/>
  <c r="BJ73" i="9"/>
  <c r="BK73" i="9"/>
  <c r="BL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T74" i="9"/>
  <c r="U74" i="9"/>
  <c r="V74" i="9"/>
  <c r="X74" i="9"/>
  <c r="Y74" i="9"/>
  <c r="Z74" i="9"/>
  <c r="AA74" i="9"/>
  <c r="AB74" i="9"/>
  <c r="AC74" i="9"/>
  <c r="AD74" i="9"/>
  <c r="AE74" i="9"/>
  <c r="AG74" i="9"/>
  <c r="AJ74" i="9"/>
  <c r="AM74" i="9"/>
  <c r="AN74" i="9"/>
  <c r="AO74" i="9"/>
  <c r="AP74" i="9"/>
  <c r="AQ74" i="9"/>
  <c r="AR74" i="9"/>
  <c r="AS74" i="9"/>
  <c r="AT74" i="9"/>
  <c r="AU74" i="9"/>
  <c r="AX74" i="9"/>
  <c r="AY74" i="9"/>
  <c r="AZ74" i="9"/>
  <c r="BA74" i="9"/>
  <c r="BB74" i="9"/>
  <c r="BC74" i="9"/>
  <c r="BD74" i="9"/>
  <c r="BE74" i="9"/>
  <c r="BH74" i="9"/>
  <c r="BI74" i="9"/>
  <c r="BJ74" i="9"/>
  <c r="BK74" i="9"/>
  <c r="BL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T75" i="9"/>
  <c r="U75" i="9"/>
  <c r="V75" i="9"/>
  <c r="X75" i="9"/>
  <c r="Y75" i="9"/>
  <c r="Z75" i="9"/>
  <c r="AA75" i="9"/>
  <c r="AB75" i="9"/>
  <c r="AC75" i="9"/>
  <c r="AD75" i="9"/>
  <c r="AE75" i="9"/>
  <c r="AG75" i="9"/>
  <c r="AJ75" i="9"/>
  <c r="AM75" i="9"/>
  <c r="AN75" i="9"/>
  <c r="AO75" i="9"/>
  <c r="AP75" i="9"/>
  <c r="AQ75" i="9"/>
  <c r="AR75" i="9"/>
  <c r="AS75" i="9"/>
  <c r="AT75" i="9"/>
  <c r="AU75" i="9"/>
  <c r="AX75" i="9"/>
  <c r="AY75" i="9"/>
  <c r="AZ75" i="9"/>
  <c r="BA75" i="9"/>
  <c r="BB75" i="9"/>
  <c r="BC75" i="9"/>
  <c r="BD75" i="9"/>
  <c r="BE75" i="9"/>
  <c r="BH75" i="9"/>
  <c r="BI75" i="9"/>
  <c r="BJ75" i="9"/>
  <c r="BK75" i="9"/>
  <c r="BL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T76" i="9"/>
  <c r="U76" i="9"/>
  <c r="V76" i="9"/>
  <c r="X76" i="9"/>
  <c r="Y76" i="9"/>
  <c r="Z76" i="9"/>
  <c r="AA76" i="9"/>
  <c r="AB76" i="9"/>
  <c r="AC76" i="9"/>
  <c r="AD76" i="9"/>
  <c r="AE76" i="9"/>
  <c r="AG76" i="9"/>
  <c r="AJ76" i="9"/>
  <c r="AM76" i="9"/>
  <c r="AN76" i="9"/>
  <c r="AO76" i="9"/>
  <c r="AP76" i="9"/>
  <c r="AQ76" i="9"/>
  <c r="AR76" i="9"/>
  <c r="AS76" i="9"/>
  <c r="AT76" i="9"/>
  <c r="AU76" i="9"/>
  <c r="AX76" i="9"/>
  <c r="AY76" i="9"/>
  <c r="AZ76" i="9"/>
  <c r="BA76" i="9"/>
  <c r="BB76" i="9"/>
  <c r="BC76" i="9"/>
  <c r="BD76" i="9"/>
  <c r="BE76" i="9"/>
  <c r="BH76" i="9"/>
  <c r="BI76" i="9"/>
  <c r="BJ76" i="9"/>
  <c r="BK76" i="9"/>
  <c r="BL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T77" i="9"/>
  <c r="U77" i="9"/>
  <c r="V77" i="9"/>
  <c r="X77" i="9"/>
  <c r="Y77" i="9"/>
  <c r="Z77" i="9"/>
  <c r="AA77" i="9"/>
  <c r="AB77" i="9"/>
  <c r="AC77" i="9"/>
  <c r="AD77" i="9"/>
  <c r="AE77" i="9"/>
  <c r="AG77" i="9"/>
  <c r="AJ77" i="9"/>
  <c r="AM77" i="9"/>
  <c r="AN77" i="9"/>
  <c r="AO77" i="9"/>
  <c r="AP77" i="9"/>
  <c r="AQ77" i="9"/>
  <c r="AR77" i="9"/>
  <c r="AS77" i="9"/>
  <c r="AT77" i="9"/>
  <c r="AU77" i="9"/>
  <c r="AX77" i="9"/>
  <c r="AY77" i="9"/>
  <c r="AZ77" i="9"/>
  <c r="BA77" i="9"/>
  <c r="BB77" i="9"/>
  <c r="BC77" i="9"/>
  <c r="BD77" i="9"/>
  <c r="BE77" i="9"/>
  <c r="BH77" i="9"/>
  <c r="BI77" i="9"/>
  <c r="BJ77" i="9"/>
  <c r="BK77" i="9"/>
  <c r="BL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T78" i="9"/>
  <c r="U78" i="9"/>
  <c r="V78" i="9"/>
  <c r="X78" i="9"/>
  <c r="Y78" i="9"/>
  <c r="Z78" i="9"/>
  <c r="AA78" i="9"/>
  <c r="AB78" i="9"/>
  <c r="AC78" i="9"/>
  <c r="AD78" i="9"/>
  <c r="AE78" i="9"/>
  <c r="AG78" i="9"/>
  <c r="AJ78" i="9"/>
  <c r="AM78" i="9"/>
  <c r="AN78" i="9"/>
  <c r="AO78" i="9"/>
  <c r="AP78" i="9"/>
  <c r="AQ78" i="9"/>
  <c r="AR78" i="9"/>
  <c r="AS78" i="9"/>
  <c r="AT78" i="9"/>
  <c r="AU78" i="9"/>
  <c r="AX78" i="9"/>
  <c r="AY78" i="9"/>
  <c r="AZ78" i="9"/>
  <c r="BA78" i="9"/>
  <c r="BB78" i="9"/>
  <c r="BC78" i="9"/>
  <c r="BD78" i="9"/>
  <c r="BE78" i="9"/>
  <c r="BH78" i="9"/>
  <c r="BI78" i="9"/>
  <c r="BJ78" i="9"/>
  <c r="BK78" i="9"/>
  <c r="BL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T79" i="9"/>
  <c r="U79" i="9"/>
  <c r="V79" i="9"/>
  <c r="X79" i="9"/>
  <c r="Y79" i="9"/>
  <c r="Z79" i="9"/>
  <c r="AA79" i="9"/>
  <c r="AB79" i="9"/>
  <c r="AC79" i="9"/>
  <c r="AD79" i="9"/>
  <c r="AE79" i="9"/>
  <c r="AG79" i="9"/>
  <c r="AJ79" i="9"/>
  <c r="AM79" i="9"/>
  <c r="AN79" i="9"/>
  <c r="AO79" i="9"/>
  <c r="AP79" i="9"/>
  <c r="AQ79" i="9"/>
  <c r="AR79" i="9"/>
  <c r="AS79" i="9"/>
  <c r="AT79" i="9"/>
  <c r="AU79" i="9"/>
  <c r="AX79" i="9"/>
  <c r="AY79" i="9"/>
  <c r="AZ79" i="9"/>
  <c r="BA79" i="9"/>
  <c r="BB79" i="9"/>
  <c r="BC79" i="9"/>
  <c r="BD79" i="9"/>
  <c r="BE79" i="9"/>
  <c r="BH79" i="9"/>
  <c r="BI79" i="9"/>
  <c r="BJ79" i="9"/>
  <c r="BK79" i="9"/>
  <c r="BL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T80" i="9"/>
  <c r="U80" i="9"/>
  <c r="V80" i="9"/>
  <c r="X80" i="9"/>
  <c r="Y80" i="9"/>
  <c r="Z80" i="9"/>
  <c r="AA80" i="9"/>
  <c r="AB80" i="9"/>
  <c r="AC80" i="9"/>
  <c r="AD80" i="9"/>
  <c r="AE80" i="9"/>
  <c r="AG80" i="9"/>
  <c r="AJ80" i="9"/>
  <c r="AM80" i="9"/>
  <c r="AN80" i="9"/>
  <c r="AO80" i="9"/>
  <c r="AP80" i="9"/>
  <c r="AQ80" i="9"/>
  <c r="AR80" i="9"/>
  <c r="AS80" i="9"/>
  <c r="AT80" i="9"/>
  <c r="AU80" i="9"/>
  <c r="AX80" i="9"/>
  <c r="AY80" i="9"/>
  <c r="AZ80" i="9"/>
  <c r="BA80" i="9"/>
  <c r="BB80" i="9"/>
  <c r="BC80" i="9"/>
  <c r="BD80" i="9"/>
  <c r="BE80" i="9"/>
  <c r="BH80" i="9"/>
  <c r="BI80" i="9"/>
  <c r="BJ80" i="9"/>
  <c r="BK80" i="9"/>
  <c r="BL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T81" i="9"/>
  <c r="U81" i="9"/>
  <c r="V81" i="9"/>
  <c r="X81" i="9"/>
  <c r="Y81" i="9"/>
  <c r="Z81" i="9"/>
  <c r="AA81" i="9"/>
  <c r="AB81" i="9"/>
  <c r="AC81" i="9"/>
  <c r="AD81" i="9"/>
  <c r="AE81" i="9"/>
  <c r="AG81" i="9"/>
  <c r="AJ81" i="9"/>
  <c r="AM81" i="9"/>
  <c r="AN81" i="9"/>
  <c r="AO81" i="9"/>
  <c r="AP81" i="9"/>
  <c r="AQ81" i="9"/>
  <c r="AR81" i="9"/>
  <c r="AS81" i="9"/>
  <c r="AT81" i="9"/>
  <c r="AU81" i="9"/>
  <c r="AX81" i="9"/>
  <c r="AY81" i="9"/>
  <c r="AZ81" i="9"/>
  <c r="BA81" i="9"/>
  <c r="BB81" i="9"/>
  <c r="BC81" i="9"/>
  <c r="BD81" i="9"/>
  <c r="BE81" i="9"/>
  <c r="BH81" i="9"/>
  <c r="BI81" i="9"/>
  <c r="BJ81" i="9"/>
  <c r="BK81" i="9"/>
  <c r="BL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T82" i="9"/>
  <c r="U82" i="9"/>
  <c r="V82" i="9"/>
  <c r="X82" i="9"/>
  <c r="Y82" i="9"/>
  <c r="Z82" i="9"/>
  <c r="AA82" i="9"/>
  <c r="AB82" i="9"/>
  <c r="AC82" i="9"/>
  <c r="AD82" i="9"/>
  <c r="AE82" i="9"/>
  <c r="AG82" i="9"/>
  <c r="AJ82" i="9"/>
  <c r="AM82" i="9"/>
  <c r="AN82" i="9"/>
  <c r="AO82" i="9"/>
  <c r="AP82" i="9"/>
  <c r="AQ82" i="9"/>
  <c r="AR82" i="9"/>
  <c r="AS82" i="9"/>
  <c r="AT82" i="9"/>
  <c r="AU82" i="9"/>
  <c r="AX82" i="9"/>
  <c r="AY82" i="9"/>
  <c r="AZ82" i="9"/>
  <c r="BA82" i="9"/>
  <c r="BB82" i="9"/>
  <c r="BC82" i="9"/>
  <c r="BD82" i="9"/>
  <c r="BE82" i="9"/>
  <c r="BH82" i="9"/>
  <c r="BI82" i="9"/>
  <c r="BJ82" i="9"/>
  <c r="BK82" i="9"/>
  <c r="BL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T83" i="9"/>
  <c r="U83" i="9"/>
  <c r="V83" i="9"/>
  <c r="X83" i="9"/>
  <c r="Y83" i="9"/>
  <c r="Z83" i="9"/>
  <c r="AA83" i="9"/>
  <c r="AB83" i="9"/>
  <c r="AC83" i="9"/>
  <c r="AD83" i="9"/>
  <c r="AE83" i="9"/>
  <c r="AG83" i="9"/>
  <c r="AJ83" i="9"/>
  <c r="AM83" i="9"/>
  <c r="AN83" i="9"/>
  <c r="AO83" i="9"/>
  <c r="AP83" i="9"/>
  <c r="AQ83" i="9"/>
  <c r="AR83" i="9"/>
  <c r="AS83" i="9"/>
  <c r="AT83" i="9"/>
  <c r="AU83" i="9"/>
  <c r="AX83" i="9"/>
  <c r="AY83" i="9"/>
  <c r="AZ83" i="9"/>
  <c r="BA83" i="9"/>
  <c r="BB83" i="9"/>
  <c r="BC83" i="9"/>
  <c r="BD83" i="9"/>
  <c r="BE83" i="9"/>
  <c r="BH83" i="9"/>
  <c r="BI83" i="9"/>
  <c r="BJ83" i="9"/>
  <c r="BK83" i="9"/>
  <c r="BL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T84" i="9"/>
  <c r="U84" i="9"/>
  <c r="V84" i="9"/>
  <c r="X84" i="9"/>
  <c r="Y84" i="9"/>
  <c r="Z84" i="9"/>
  <c r="AA84" i="9"/>
  <c r="AB84" i="9"/>
  <c r="AC84" i="9"/>
  <c r="AD84" i="9"/>
  <c r="AE84" i="9"/>
  <c r="AG84" i="9"/>
  <c r="AJ84" i="9"/>
  <c r="AM84" i="9"/>
  <c r="AN84" i="9"/>
  <c r="AO84" i="9"/>
  <c r="AP84" i="9"/>
  <c r="AQ84" i="9"/>
  <c r="AR84" i="9"/>
  <c r="AS84" i="9"/>
  <c r="AT84" i="9"/>
  <c r="AU84" i="9"/>
  <c r="AX84" i="9"/>
  <c r="AY84" i="9"/>
  <c r="AZ84" i="9"/>
  <c r="BA84" i="9"/>
  <c r="BB84" i="9"/>
  <c r="BC84" i="9"/>
  <c r="BD84" i="9"/>
  <c r="BE84" i="9"/>
  <c r="BH84" i="9"/>
  <c r="BI84" i="9"/>
  <c r="BJ84" i="9"/>
  <c r="BK84" i="9"/>
  <c r="BL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T85" i="9"/>
  <c r="U85" i="9"/>
  <c r="V85" i="9"/>
  <c r="X85" i="9"/>
  <c r="Y85" i="9"/>
  <c r="Z85" i="9"/>
  <c r="AA85" i="9"/>
  <c r="AB85" i="9"/>
  <c r="AC85" i="9"/>
  <c r="AD85" i="9"/>
  <c r="AE85" i="9"/>
  <c r="AG85" i="9"/>
  <c r="AJ85" i="9"/>
  <c r="AM85" i="9"/>
  <c r="AN85" i="9"/>
  <c r="AO85" i="9"/>
  <c r="AP85" i="9"/>
  <c r="AQ85" i="9"/>
  <c r="AR85" i="9"/>
  <c r="AS85" i="9"/>
  <c r="AT85" i="9"/>
  <c r="AU85" i="9"/>
  <c r="AX85" i="9"/>
  <c r="AY85" i="9"/>
  <c r="AZ85" i="9"/>
  <c r="BA85" i="9"/>
  <c r="BB85" i="9"/>
  <c r="BC85" i="9"/>
  <c r="BD85" i="9"/>
  <c r="BE85" i="9"/>
  <c r="BH85" i="9"/>
  <c r="BI85" i="9"/>
  <c r="BJ85" i="9"/>
  <c r="BK85" i="9"/>
  <c r="BL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T86" i="9"/>
  <c r="U86" i="9"/>
  <c r="V86" i="9"/>
  <c r="X86" i="9"/>
  <c r="Y86" i="9"/>
  <c r="Z86" i="9"/>
  <c r="AA86" i="9"/>
  <c r="AB86" i="9"/>
  <c r="AC86" i="9"/>
  <c r="AD86" i="9"/>
  <c r="AE86" i="9"/>
  <c r="AG86" i="9"/>
  <c r="AJ86" i="9"/>
  <c r="AM86" i="9"/>
  <c r="AN86" i="9"/>
  <c r="AO86" i="9"/>
  <c r="AP86" i="9"/>
  <c r="AQ86" i="9"/>
  <c r="AR86" i="9"/>
  <c r="AS86" i="9"/>
  <c r="AT86" i="9"/>
  <c r="AU86" i="9"/>
  <c r="AX86" i="9"/>
  <c r="AY86" i="9"/>
  <c r="AZ86" i="9"/>
  <c r="BA86" i="9"/>
  <c r="BB86" i="9"/>
  <c r="BC86" i="9"/>
  <c r="BD86" i="9"/>
  <c r="BE86" i="9"/>
  <c r="BH86" i="9"/>
  <c r="BI86" i="9"/>
  <c r="BJ86" i="9"/>
  <c r="BK86" i="9"/>
  <c r="BL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T87" i="9"/>
  <c r="U87" i="9"/>
  <c r="V87" i="9"/>
  <c r="X87" i="9"/>
  <c r="Y87" i="9"/>
  <c r="Z87" i="9"/>
  <c r="AA87" i="9"/>
  <c r="AB87" i="9"/>
  <c r="AC87" i="9"/>
  <c r="AD87" i="9"/>
  <c r="AE87" i="9"/>
  <c r="AG87" i="9"/>
  <c r="AJ87" i="9"/>
  <c r="AM87" i="9"/>
  <c r="AN87" i="9"/>
  <c r="AO87" i="9"/>
  <c r="AP87" i="9"/>
  <c r="AQ87" i="9"/>
  <c r="AR87" i="9"/>
  <c r="AS87" i="9"/>
  <c r="AT87" i="9"/>
  <c r="AU87" i="9"/>
  <c r="AX87" i="9"/>
  <c r="AY87" i="9"/>
  <c r="AZ87" i="9"/>
  <c r="BA87" i="9"/>
  <c r="BB87" i="9"/>
  <c r="BC87" i="9"/>
  <c r="BD87" i="9"/>
  <c r="BE87" i="9"/>
  <c r="BH87" i="9"/>
  <c r="BI87" i="9"/>
  <c r="BJ87" i="9"/>
  <c r="BK87" i="9"/>
  <c r="BL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T88" i="9"/>
  <c r="U88" i="9"/>
  <c r="V88" i="9"/>
  <c r="X88" i="9"/>
  <c r="Y88" i="9"/>
  <c r="Z88" i="9"/>
  <c r="AA88" i="9"/>
  <c r="AB88" i="9"/>
  <c r="AC88" i="9"/>
  <c r="AD88" i="9"/>
  <c r="AE88" i="9"/>
  <c r="AG88" i="9"/>
  <c r="AJ88" i="9"/>
  <c r="AM88" i="9"/>
  <c r="AN88" i="9"/>
  <c r="AO88" i="9"/>
  <c r="AP88" i="9"/>
  <c r="AQ88" i="9"/>
  <c r="AR88" i="9"/>
  <c r="AS88" i="9"/>
  <c r="AT88" i="9"/>
  <c r="AU88" i="9"/>
  <c r="AX88" i="9"/>
  <c r="AY88" i="9"/>
  <c r="AZ88" i="9"/>
  <c r="BA88" i="9"/>
  <c r="BB88" i="9"/>
  <c r="BC88" i="9"/>
  <c r="BD88" i="9"/>
  <c r="BE88" i="9"/>
  <c r="BH88" i="9"/>
  <c r="BI88" i="9"/>
  <c r="BJ88" i="9"/>
  <c r="BK88" i="9"/>
  <c r="BL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T89" i="9"/>
  <c r="U89" i="9"/>
  <c r="V89" i="9"/>
  <c r="X89" i="9"/>
  <c r="Y89" i="9"/>
  <c r="Z89" i="9"/>
  <c r="AA89" i="9"/>
  <c r="AB89" i="9"/>
  <c r="AC89" i="9"/>
  <c r="AD89" i="9"/>
  <c r="AE89" i="9"/>
  <c r="AG89" i="9"/>
  <c r="AJ89" i="9"/>
  <c r="AM89" i="9"/>
  <c r="AN89" i="9"/>
  <c r="AO89" i="9"/>
  <c r="AP89" i="9"/>
  <c r="AQ89" i="9"/>
  <c r="AR89" i="9"/>
  <c r="AS89" i="9"/>
  <c r="AT89" i="9"/>
  <c r="AU89" i="9"/>
  <c r="AX89" i="9"/>
  <c r="AY89" i="9"/>
  <c r="AZ89" i="9"/>
  <c r="BA89" i="9"/>
  <c r="BB89" i="9"/>
  <c r="BC89" i="9"/>
  <c r="BD89" i="9"/>
  <c r="BE89" i="9"/>
  <c r="BH89" i="9"/>
  <c r="BI89" i="9"/>
  <c r="BJ89" i="9"/>
  <c r="BK89" i="9"/>
  <c r="BL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T90" i="9"/>
  <c r="U90" i="9"/>
  <c r="V90" i="9"/>
  <c r="X90" i="9"/>
  <c r="Y90" i="9"/>
  <c r="Z90" i="9"/>
  <c r="AA90" i="9"/>
  <c r="AB90" i="9"/>
  <c r="AC90" i="9"/>
  <c r="AD90" i="9"/>
  <c r="AE90" i="9"/>
  <c r="AG90" i="9"/>
  <c r="AJ90" i="9"/>
  <c r="AM90" i="9"/>
  <c r="AN90" i="9"/>
  <c r="AO90" i="9"/>
  <c r="AP90" i="9"/>
  <c r="AQ90" i="9"/>
  <c r="AR90" i="9"/>
  <c r="AS90" i="9"/>
  <c r="AT90" i="9"/>
  <c r="AU90" i="9"/>
  <c r="AX90" i="9"/>
  <c r="AY90" i="9"/>
  <c r="AZ90" i="9"/>
  <c r="BA90" i="9"/>
  <c r="BB90" i="9"/>
  <c r="BC90" i="9"/>
  <c r="BD90" i="9"/>
  <c r="BE90" i="9"/>
  <c r="BH90" i="9"/>
  <c r="BI90" i="9"/>
  <c r="BJ90" i="9"/>
  <c r="BK90" i="9"/>
  <c r="BL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T91" i="9"/>
  <c r="U91" i="9"/>
  <c r="V91" i="9"/>
  <c r="X91" i="9"/>
  <c r="Y91" i="9"/>
  <c r="Z91" i="9"/>
  <c r="AA91" i="9"/>
  <c r="AB91" i="9"/>
  <c r="AC91" i="9"/>
  <c r="AD91" i="9"/>
  <c r="AE91" i="9"/>
  <c r="AG91" i="9"/>
  <c r="AJ91" i="9"/>
  <c r="AM91" i="9"/>
  <c r="AN91" i="9"/>
  <c r="AO91" i="9"/>
  <c r="AP91" i="9"/>
  <c r="AQ91" i="9"/>
  <c r="AR91" i="9"/>
  <c r="AS91" i="9"/>
  <c r="AT91" i="9"/>
  <c r="AU91" i="9"/>
  <c r="AX91" i="9"/>
  <c r="AY91" i="9"/>
  <c r="AZ91" i="9"/>
  <c r="BA91" i="9"/>
  <c r="BB91" i="9"/>
  <c r="BC91" i="9"/>
  <c r="BD91" i="9"/>
  <c r="BE91" i="9"/>
  <c r="BH91" i="9"/>
  <c r="BI91" i="9"/>
  <c r="BJ91" i="9"/>
  <c r="BK91" i="9"/>
  <c r="BL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T92" i="9"/>
  <c r="U92" i="9"/>
  <c r="V92" i="9"/>
  <c r="X92" i="9"/>
  <c r="Y92" i="9"/>
  <c r="Z92" i="9"/>
  <c r="AA92" i="9"/>
  <c r="AB92" i="9"/>
  <c r="AC92" i="9"/>
  <c r="AD92" i="9"/>
  <c r="AE92" i="9"/>
  <c r="AG92" i="9"/>
  <c r="AJ92" i="9"/>
  <c r="AM92" i="9"/>
  <c r="AN92" i="9"/>
  <c r="AO92" i="9"/>
  <c r="AP92" i="9"/>
  <c r="AQ92" i="9"/>
  <c r="AR92" i="9"/>
  <c r="AS92" i="9"/>
  <c r="AT92" i="9"/>
  <c r="AU92" i="9"/>
  <c r="AX92" i="9"/>
  <c r="AY92" i="9"/>
  <c r="AZ92" i="9"/>
  <c r="BA92" i="9"/>
  <c r="BB92" i="9"/>
  <c r="BC92" i="9"/>
  <c r="BD92" i="9"/>
  <c r="BE92" i="9"/>
  <c r="BH92" i="9"/>
  <c r="BI92" i="9"/>
  <c r="BJ92" i="9"/>
  <c r="BK92" i="9"/>
  <c r="BL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T93" i="9"/>
  <c r="U93" i="9"/>
  <c r="V93" i="9"/>
  <c r="X93" i="9"/>
  <c r="Y93" i="9"/>
  <c r="Z93" i="9"/>
  <c r="AA93" i="9"/>
  <c r="AB93" i="9"/>
  <c r="AC93" i="9"/>
  <c r="AD93" i="9"/>
  <c r="AE93" i="9"/>
  <c r="AG93" i="9"/>
  <c r="AJ93" i="9"/>
  <c r="AM93" i="9"/>
  <c r="AN93" i="9"/>
  <c r="AO93" i="9"/>
  <c r="AP93" i="9"/>
  <c r="AQ93" i="9"/>
  <c r="AR93" i="9"/>
  <c r="AS93" i="9"/>
  <c r="AT93" i="9"/>
  <c r="AU93" i="9"/>
  <c r="AX93" i="9"/>
  <c r="AY93" i="9"/>
  <c r="AZ93" i="9"/>
  <c r="BA93" i="9"/>
  <c r="BB93" i="9"/>
  <c r="BC93" i="9"/>
  <c r="BD93" i="9"/>
  <c r="BE93" i="9"/>
  <c r="BH93" i="9"/>
  <c r="BI93" i="9"/>
  <c r="BJ93" i="9"/>
  <c r="BK93" i="9"/>
  <c r="BL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T94" i="9"/>
  <c r="U94" i="9"/>
  <c r="V94" i="9"/>
  <c r="X94" i="9"/>
  <c r="Y94" i="9"/>
  <c r="Z94" i="9"/>
  <c r="AA94" i="9"/>
  <c r="AB94" i="9"/>
  <c r="AC94" i="9"/>
  <c r="AD94" i="9"/>
  <c r="AE94" i="9"/>
  <c r="AG94" i="9"/>
  <c r="AJ94" i="9"/>
  <c r="AM94" i="9"/>
  <c r="AN94" i="9"/>
  <c r="AO94" i="9"/>
  <c r="AP94" i="9"/>
  <c r="AQ94" i="9"/>
  <c r="AR94" i="9"/>
  <c r="AS94" i="9"/>
  <c r="AT94" i="9"/>
  <c r="AU94" i="9"/>
  <c r="AX94" i="9"/>
  <c r="AY94" i="9"/>
  <c r="AZ94" i="9"/>
  <c r="BA94" i="9"/>
  <c r="BB94" i="9"/>
  <c r="BC94" i="9"/>
  <c r="BD94" i="9"/>
  <c r="BE94" i="9"/>
  <c r="BH94" i="9"/>
  <c r="BI94" i="9"/>
  <c r="BJ94" i="9"/>
  <c r="BK94" i="9"/>
  <c r="BL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T95" i="9"/>
  <c r="U95" i="9"/>
  <c r="V95" i="9"/>
  <c r="X95" i="9"/>
  <c r="Y95" i="9"/>
  <c r="Z95" i="9"/>
  <c r="AA95" i="9"/>
  <c r="AB95" i="9"/>
  <c r="AC95" i="9"/>
  <c r="AD95" i="9"/>
  <c r="AE95" i="9"/>
  <c r="AG95" i="9"/>
  <c r="AJ95" i="9"/>
  <c r="AM95" i="9"/>
  <c r="AN95" i="9"/>
  <c r="AO95" i="9"/>
  <c r="AP95" i="9"/>
  <c r="AQ95" i="9"/>
  <c r="AR95" i="9"/>
  <c r="AS95" i="9"/>
  <c r="AT95" i="9"/>
  <c r="AU95" i="9"/>
  <c r="AX95" i="9"/>
  <c r="AY95" i="9"/>
  <c r="AZ95" i="9"/>
  <c r="BA95" i="9"/>
  <c r="BB95" i="9"/>
  <c r="BC95" i="9"/>
  <c r="BD95" i="9"/>
  <c r="BE95" i="9"/>
  <c r="BH95" i="9"/>
  <c r="BI95" i="9"/>
  <c r="BJ95" i="9"/>
  <c r="BK95" i="9"/>
  <c r="BL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T96" i="9"/>
  <c r="U96" i="9"/>
  <c r="V96" i="9"/>
  <c r="X96" i="9"/>
  <c r="Y96" i="9"/>
  <c r="Z96" i="9"/>
  <c r="AA96" i="9"/>
  <c r="AB96" i="9"/>
  <c r="AC96" i="9"/>
  <c r="AD96" i="9"/>
  <c r="AE96" i="9"/>
  <c r="AG96" i="9"/>
  <c r="AJ96" i="9"/>
  <c r="AM96" i="9"/>
  <c r="AN96" i="9"/>
  <c r="AO96" i="9"/>
  <c r="AP96" i="9"/>
  <c r="AQ96" i="9"/>
  <c r="AR96" i="9"/>
  <c r="AS96" i="9"/>
  <c r="AT96" i="9"/>
  <c r="AU96" i="9"/>
  <c r="AX96" i="9"/>
  <c r="AY96" i="9"/>
  <c r="AZ96" i="9"/>
  <c r="BA96" i="9"/>
  <c r="BB96" i="9"/>
  <c r="BC96" i="9"/>
  <c r="BD96" i="9"/>
  <c r="BE96" i="9"/>
  <c r="BH96" i="9"/>
  <c r="BI96" i="9"/>
  <c r="BJ96" i="9"/>
  <c r="BK96" i="9"/>
  <c r="BL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T97" i="9"/>
  <c r="U97" i="9"/>
  <c r="V97" i="9"/>
  <c r="X97" i="9"/>
  <c r="Y97" i="9"/>
  <c r="Z97" i="9"/>
  <c r="AA97" i="9"/>
  <c r="AB97" i="9"/>
  <c r="AC97" i="9"/>
  <c r="AD97" i="9"/>
  <c r="AE97" i="9"/>
  <c r="AG97" i="9"/>
  <c r="AJ97" i="9"/>
  <c r="AM97" i="9"/>
  <c r="AN97" i="9"/>
  <c r="AO97" i="9"/>
  <c r="AP97" i="9"/>
  <c r="AQ97" i="9"/>
  <c r="AR97" i="9"/>
  <c r="AS97" i="9"/>
  <c r="AT97" i="9"/>
  <c r="AU97" i="9"/>
  <c r="AX97" i="9"/>
  <c r="AY97" i="9"/>
  <c r="AZ97" i="9"/>
  <c r="BA97" i="9"/>
  <c r="BB97" i="9"/>
  <c r="BC97" i="9"/>
  <c r="BD97" i="9"/>
  <c r="BE97" i="9"/>
  <c r="BH97" i="9"/>
  <c r="BI97" i="9"/>
  <c r="BJ97" i="9"/>
  <c r="BK97" i="9"/>
  <c r="BL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T98" i="9"/>
  <c r="U98" i="9"/>
  <c r="V98" i="9"/>
  <c r="X98" i="9"/>
  <c r="Y98" i="9"/>
  <c r="Z98" i="9"/>
  <c r="AA98" i="9"/>
  <c r="AB98" i="9"/>
  <c r="AC98" i="9"/>
  <c r="AD98" i="9"/>
  <c r="AE98" i="9"/>
  <c r="AG98" i="9"/>
  <c r="AJ98" i="9"/>
  <c r="AM98" i="9"/>
  <c r="AN98" i="9"/>
  <c r="AO98" i="9"/>
  <c r="AP98" i="9"/>
  <c r="AQ98" i="9"/>
  <c r="AR98" i="9"/>
  <c r="AS98" i="9"/>
  <c r="AT98" i="9"/>
  <c r="AU98" i="9"/>
  <c r="AX98" i="9"/>
  <c r="AY98" i="9"/>
  <c r="AZ98" i="9"/>
  <c r="BA98" i="9"/>
  <c r="BB98" i="9"/>
  <c r="BC98" i="9"/>
  <c r="BD98" i="9"/>
  <c r="BE98" i="9"/>
  <c r="BH98" i="9"/>
  <c r="BI98" i="9"/>
  <c r="BJ98" i="9"/>
  <c r="BK98" i="9"/>
  <c r="BL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T99" i="9"/>
  <c r="U99" i="9"/>
  <c r="V99" i="9"/>
  <c r="X99" i="9"/>
  <c r="Y99" i="9"/>
  <c r="Z99" i="9"/>
  <c r="AA99" i="9"/>
  <c r="AB99" i="9"/>
  <c r="AC99" i="9"/>
  <c r="AD99" i="9"/>
  <c r="AE99" i="9"/>
  <c r="AG99" i="9"/>
  <c r="AJ99" i="9"/>
  <c r="AM99" i="9"/>
  <c r="AN99" i="9"/>
  <c r="AO99" i="9"/>
  <c r="AP99" i="9"/>
  <c r="AQ99" i="9"/>
  <c r="AR99" i="9"/>
  <c r="AS99" i="9"/>
  <c r="AT99" i="9"/>
  <c r="AU99" i="9"/>
  <c r="AX99" i="9"/>
  <c r="AY99" i="9"/>
  <c r="AZ99" i="9"/>
  <c r="BA99" i="9"/>
  <c r="BB99" i="9"/>
  <c r="BC99" i="9"/>
  <c r="BD99" i="9"/>
  <c r="BE99" i="9"/>
  <c r="BH99" i="9"/>
  <c r="BI99" i="9"/>
  <c r="BJ99" i="9"/>
  <c r="BK99" i="9"/>
  <c r="BL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T100" i="9"/>
  <c r="U100" i="9"/>
  <c r="V100" i="9"/>
  <c r="X100" i="9"/>
  <c r="Y100" i="9"/>
  <c r="Z100" i="9"/>
  <c r="AA100" i="9"/>
  <c r="AB100" i="9"/>
  <c r="AC100" i="9"/>
  <c r="AD100" i="9"/>
  <c r="AE100" i="9"/>
  <c r="AG100" i="9"/>
  <c r="AJ100" i="9"/>
  <c r="AM100" i="9"/>
  <c r="AN100" i="9"/>
  <c r="AO100" i="9"/>
  <c r="AP100" i="9"/>
  <c r="AQ100" i="9"/>
  <c r="AR100" i="9"/>
  <c r="AS100" i="9"/>
  <c r="AT100" i="9"/>
  <c r="AU100" i="9"/>
  <c r="AX100" i="9"/>
  <c r="AY100" i="9"/>
  <c r="AZ100" i="9"/>
  <c r="BA100" i="9"/>
  <c r="BB100" i="9"/>
  <c r="BC100" i="9"/>
  <c r="BD100" i="9"/>
  <c r="BE100" i="9"/>
  <c r="BH100" i="9"/>
  <c r="BI100" i="9"/>
  <c r="BJ100" i="9"/>
  <c r="BK100" i="9"/>
  <c r="BL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T101" i="9"/>
  <c r="U101" i="9"/>
  <c r="V101" i="9"/>
  <c r="X101" i="9"/>
  <c r="Y101" i="9"/>
  <c r="Z101" i="9"/>
  <c r="AA101" i="9"/>
  <c r="AB101" i="9"/>
  <c r="AC101" i="9"/>
  <c r="AD101" i="9"/>
  <c r="AE101" i="9"/>
  <c r="AG101" i="9"/>
  <c r="AJ101" i="9"/>
  <c r="AM101" i="9"/>
  <c r="AN101" i="9"/>
  <c r="AO101" i="9"/>
  <c r="AP101" i="9"/>
  <c r="AQ101" i="9"/>
  <c r="AR101" i="9"/>
  <c r="AS101" i="9"/>
  <c r="AT101" i="9"/>
  <c r="AU101" i="9"/>
  <c r="AX101" i="9"/>
  <c r="AY101" i="9"/>
  <c r="AZ101" i="9"/>
  <c r="BA101" i="9"/>
  <c r="BB101" i="9"/>
  <c r="BC101" i="9"/>
  <c r="BD101" i="9"/>
  <c r="BE101" i="9"/>
  <c r="BH101" i="9"/>
  <c r="BI101" i="9"/>
  <c r="BJ101" i="9"/>
  <c r="BK101" i="9"/>
  <c r="BL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T102" i="9"/>
  <c r="U102" i="9"/>
  <c r="V102" i="9"/>
  <c r="X102" i="9"/>
  <c r="Y102" i="9"/>
  <c r="Z102" i="9"/>
  <c r="AA102" i="9"/>
  <c r="AB102" i="9"/>
  <c r="AC102" i="9"/>
  <c r="AD102" i="9"/>
  <c r="AE102" i="9"/>
  <c r="AG102" i="9"/>
  <c r="AJ102" i="9"/>
  <c r="AM102" i="9"/>
  <c r="AN102" i="9"/>
  <c r="AO102" i="9"/>
  <c r="AP102" i="9"/>
  <c r="AQ102" i="9"/>
  <c r="AR102" i="9"/>
  <c r="AS102" i="9"/>
  <c r="AT102" i="9"/>
  <c r="AU102" i="9"/>
  <c r="AX102" i="9"/>
  <c r="AY102" i="9"/>
  <c r="AZ102" i="9"/>
  <c r="BA102" i="9"/>
  <c r="BB102" i="9"/>
  <c r="BC102" i="9"/>
  <c r="BD102" i="9"/>
  <c r="BE102" i="9"/>
  <c r="BH102" i="9"/>
  <c r="BI102" i="9"/>
  <c r="BJ102" i="9"/>
  <c r="BK102" i="9"/>
  <c r="BL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T103" i="9"/>
  <c r="U103" i="9"/>
  <c r="V103" i="9"/>
  <c r="X103" i="9"/>
  <c r="Y103" i="9"/>
  <c r="Z103" i="9"/>
  <c r="AA103" i="9"/>
  <c r="AB103" i="9"/>
  <c r="AC103" i="9"/>
  <c r="AD103" i="9"/>
  <c r="AE103" i="9"/>
  <c r="AG103" i="9"/>
  <c r="AJ103" i="9"/>
  <c r="AM103" i="9"/>
  <c r="AN103" i="9"/>
  <c r="AO103" i="9"/>
  <c r="AP103" i="9"/>
  <c r="AQ103" i="9"/>
  <c r="AR103" i="9"/>
  <c r="AS103" i="9"/>
  <c r="AT103" i="9"/>
  <c r="AU103" i="9"/>
  <c r="AX103" i="9"/>
  <c r="AY103" i="9"/>
  <c r="AZ103" i="9"/>
  <c r="BA103" i="9"/>
  <c r="BB103" i="9"/>
  <c r="BC103" i="9"/>
  <c r="BD103" i="9"/>
  <c r="BE103" i="9"/>
  <c r="BH103" i="9"/>
  <c r="BI103" i="9"/>
  <c r="BJ103" i="9"/>
  <c r="BK103" i="9"/>
  <c r="BL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T104" i="9"/>
  <c r="U104" i="9"/>
  <c r="V104" i="9"/>
  <c r="X104" i="9"/>
  <c r="Y104" i="9"/>
  <c r="Z104" i="9"/>
  <c r="AA104" i="9"/>
  <c r="AB104" i="9"/>
  <c r="AC104" i="9"/>
  <c r="AD104" i="9"/>
  <c r="AE104" i="9"/>
  <c r="AG104" i="9"/>
  <c r="AJ104" i="9"/>
  <c r="AM104" i="9"/>
  <c r="AN104" i="9"/>
  <c r="AO104" i="9"/>
  <c r="AP104" i="9"/>
  <c r="AQ104" i="9"/>
  <c r="AR104" i="9"/>
  <c r="AS104" i="9"/>
  <c r="AT104" i="9"/>
  <c r="AU104" i="9"/>
  <c r="AX104" i="9"/>
  <c r="AY104" i="9"/>
  <c r="AZ104" i="9"/>
  <c r="BA104" i="9"/>
  <c r="BB104" i="9"/>
  <c r="BC104" i="9"/>
  <c r="BD104" i="9"/>
  <c r="BE104" i="9"/>
  <c r="BH104" i="9"/>
  <c r="BI104" i="9"/>
  <c r="BJ104" i="9"/>
  <c r="BK104" i="9"/>
  <c r="BL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T105" i="9"/>
  <c r="U105" i="9"/>
  <c r="V105" i="9"/>
  <c r="X105" i="9"/>
  <c r="Y105" i="9"/>
  <c r="Z105" i="9"/>
  <c r="AA105" i="9"/>
  <c r="AB105" i="9"/>
  <c r="AC105" i="9"/>
  <c r="AD105" i="9"/>
  <c r="AE105" i="9"/>
  <c r="AG105" i="9"/>
  <c r="AJ105" i="9"/>
  <c r="AM105" i="9"/>
  <c r="AN105" i="9"/>
  <c r="AO105" i="9"/>
  <c r="AP105" i="9"/>
  <c r="AQ105" i="9"/>
  <c r="AR105" i="9"/>
  <c r="AS105" i="9"/>
  <c r="AT105" i="9"/>
  <c r="AU105" i="9"/>
  <c r="AX105" i="9"/>
  <c r="AY105" i="9"/>
  <c r="AZ105" i="9"/>
  <c r="BA105" i="9"/>
  <c r="BB105" i="9"/>
  <c r="BC105" i="9"/>
  <c r="BD105" i="9"/>
  <c r="BE105" i="9"/>
  <c r="BH105" i="9"/>
  <c r="BI105" i="9"/>
  <c r="BJ105" i="9"/>
  <c r="BK105" i="9"/>
  <c r="BL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T106" i="9"/>
  <c r="U106" i="9"/>
  <c r="V106" i="9"/>
  <c r="X106" i="9"/>
  <c r="Y106" i="9"/>
  <c r="Z106" i="9"/>
  <c r="AA106" i="9"/>
  <c r="AB106" i="9"/>
  <c r="AC106" i="9"/>
  <c r="AD106" i="9"/>
  <c r="AE106" i="9"/>
  <c r="AG106" i="9"/>
  <c r="AJ106" i="9"/>
  <c r="AM106" i="9"/>
  <c r="AN106" i="9"/>
  <c r="AO106" i="9"/>
  <c r="AP106" i="9"/>
  <c r="AQ106" i="9"/>
  <c r="AR106" i="9"/>
  <c r="AS106" i="9"/>
  <c r="AT106" i="9"/>
  <c r="AU106" i="9"/>
  <c r="AX106" i="9"/>
  <c r="AY106" i="9"/>
  <c r="AZ106" i="9"/>
  <c r="BA106" i="9"/>
  <c r="BB106" i="9"/>
  <c r="BC106" i="9"/>
  <c r="BD106" i="9"/>
  <c r="BE106" i="9"/>
  <c r="BH106" i="9"/>
  <c r="BI106" i="9"/>
  <c r="BJ106" i="9"/>
  <c r="BK106" i="9"/>
  <c r="BL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T107" i="9"/>
  <c r="U107" i="9"/>
  <c r="V107" i="9"/>
  <c r="X107" i="9"/>
  <c r="Y107" i="9"/>
  <c r="Z107" i="9"/>
  <c r="AA107" i="9"/>
  <c r="AB107" i="9"/>
  <c r="AC107" i="9"/>
  <c r="AD107" i="9"/>
  <c r="AE107" i="9"/>
  <c r="AG107" i="9"/>
  <c r="AJ107" i="9"/>
  <c r="AM107" i="9"/>
  <c r="AN107" i="9"/>
  <c r="AO107" i="9"/>
  <c r="AP107" i="9"/>
  <c r="AQ107" i="9"/>
  <c r="AR107" i="9"/>
  <c r="AS107" i="9"/>
  <c r="AT107" i="9"/>
  <c r="AU107" i="9"/>
  <c r="AX107" i="9"/>
  <c r="AY107" i="9"/>
  <c r="AZ107" i="9"/>
  <c r="BA107" i="9"/>
  <c r="BB107" i="9"/>
  <c r="BC107" i="9"/>
  <c r="BD107" i="9"/>
  <c r="BE107" i="9"/>
  <c r="BH107" i="9"/>
  <c r="BI107" i="9"/>
  <c r="BJ107" i="9"/>
  <c r="BK107" i="9"/>
  <c r="BL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T108" i="9"/>
  <c r="U108" i="9"/>
  <c r="V108" i="9"/>
  <c r="X108" i="9"/>
  <c r="Y108" i="9"/>
  <c r="Z108" i="9"/>
  <c r="AA108" i="9"/>
  <c r="AB108" i="9"/>
  <c r="AC108" i="9"/>
  <c r="AD108" i="9"/>
  <c r="AE108" i="9"/>
  <c r="AG108" i="9"/>
  <c r="AJ108" i="9"/>
  <c r="AM108" i="9"/>
  <c r="AN108" i="9"/>
  <c r="AO108" i="9"/>
  <c r="AP108" i="9"/>
  <c r="AQ108" i="9"/>
  <c r="AR108" i="9"/>
  <c r="AS108" i="9"/>
  <c r="AT108" i="9"/>
  <c r="AU108" i="9"/>
  <c r="AX108" i="9"/>
  <c r="AY108" i="9"/>
  <c r="AZ108" i="9"/>
  <c r="BA108" i="9"/>
  <c r="BB108" i="9"/>
  <c r="BC108" i="9"/>
  <c r="BD108" i="9"/>
  <c r="BE108" i="9"/>
  <c r="BH108" i="9"/>
  <c r="BI108" i="9"/>
  <c r="BJ108" i="9"/>
  <c r="BK108" i="9"/>
  <c r="BL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T109" i="9"/>
  <c r="U109" i="9"/>
  <c r="V109" i="9"/>
  <c r="X109" i="9"/>
  <c r="Y109" i="9"/>
  <c r="Z109" i="9"/>
  <c r="AA109" i="9"/>
  <c r="AB109" i="9"/>
  <c r="AC109" i="9"/>
  <c r="AD109" i="9"/>
  <c r="AE109" i="9"/>
  <c r="AG109" i="9"/>
  <c r="AJ109" i="9"/>
  <c r="AM109" i="9"/>
  <c r="AN109" i="9"/>
  <c r="AO109" i="9"/>
  <c r="AP109" i="9"/>
  <c r="AQ109" i="9"/>
  <c r="AR109" i="9"/>
  <c r="AS109" i="9"/>
  <c r="AT109" i="9"/>
  <c r="AU109" i="9"/>
  <c r="AX109" i="9"/>
  <c r="AY109" i="9"/>
  <c r="AZ109" i="9"/>
  <c r="BA109" i="9"/>
  <c r="BB109" i="9"/>
  <c r="BC109" i="9"/>
  <c r="BD109" i="9"/>
  <c r="BE109" i="9"/>
  <c r="BH109" i="9"/>
  <c r="BI109" i="9"/>
  <c r="BJ109" i="9"/>
  <c r="BK109" i="9"/>
  <c r="BL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T110" i="9"/>
  <c r="U110" i="9"/>
  <c r="V110" i="9"/>
  <c r="X110" i="9"/>
  <c r="Y110" i="9"/>
  <c r="Z110" i="9"/>
  <c r="AA110" i="9"/>
  <c r="AB110" i="9"/>
  <c r="AC110" i="9"/>
  <c r="AD110" i="9"/>
  <c r="AE110" i="9"/>
  <c r="AG110" i="9"/>
  <c r="AJ110" i="9"/>
  <c r="AM110" i="9"/>
  <c r="AN110" i="9"/>
  <c r="AO110" i="9"/>
  <c r="AP110" i="9"/>
  <c r="AQ110" i="9"/>
  <c r="AR110" i="9"/>
  <c r="AS110" i="9"/>
  <c r="AT110" i="9"/>
  <c r="AU110" i="9"/>
  <c r="AX110" i="9"/>
  <c r="AY110" i="9"/>
  <c r="AZ110" i="9"/>
  <c r="BA110" i="9"/>
  <c r="BB110" i="9"/>
  <c r="BC110" i="9"/>
  <c r="BD110" i="9"/>
  <c r="BE110" i="9"/>
  <c r="BH110" i="9"/>
  <c r="BI110" i="9"/>
  <c r="BJ110" i="9"/>
  <c r="BK110" i="9"/>
  <c r="BL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T111" i="9"/>
  <c r="U111" i="9"/>
  <c r="V111" i="9"/>
  <c r="X111" i="9"/>
  <c r="Y111" i="9"/>
  <c r="Z111" i="9"/>
  <c r="AA111" i="9"/>
  <c r="AB111" i="9"/>
  <c r="AC111" i="9"/>
  <c r="AD111" i="9"/>
  <c r="AE111" i="9"/>
  <c r="AG111" i="9"/>
  <c r="AJ111" i="9"/>
  <c r="AM111" i="9"/>
  <c r="AN111" i="9"/>
  <c r="AO111" i="9"/>
  <c r="AP111" i="9"/>
  <c r="AQ111" i="9"/>
  <c r="AR111" i="9"/>
  <c r="AS111" i="9"/>
  <c r="AT111" i="9"/>
  <c r="AU111" i="9"/>
  <c r="AX111" i="9"/>
  <c r="AY111" i="9"/>
  <c r="AZ111" i="9"/>
  <c r="BA111" i="9"/>
  <c r="BB111" i="9"/>
  <c r="BC111" i="9"/>
  <c r="BD111" i="9"/>
  <c r="BE111" i="9"/>
  <c r="BH111" i="9"/>
  <c r="BI111" i="9"/>
  <c r="BJ111" i="9"/>
  <c r="BK111" i="9"/>
  <c r="BL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T112" i="9"/>
  <c r="U112" i="9"/>
  <c r="V112" i="9"/>
  <c r="X112" i="9"/>
  <c r="Y112" i="9"/>
  <c r="Z112" i="9"/>
  <c r="AA112" i="9"/>
  <c r="AB112" i="9"/>
  <c r="AC112" i="9"/>
  <c r="AD112" i="9"/>
  <c r="AE112" i="9"/>
  <c r="AG112" i="9"/>
  <c r="AJ112" i="9"/>
  <c r="AM112" i="9"/>
  <c r="AN112" i="9"/>
  <c r="AO112" i="9"/>
  <c r="AP112" i="9"/>
  <c r="AQ112" i="9"/>
  <c r="AR112" i="9"/>
  <c r="AS112" i="9"/>
  <c r="AT112" i="9"/>
  <c r="AU112" i="9"/>
  <c r="AX112" i="9"/>
  <c r="AY112" i="9"/>
  <c r="AZ112" i="9"/>
  <c r="BA112" i="9"/>
  <c r="BB112" i="9"/>
  <c r="BC112" i="9"/>
  <c r="BD112" i="9"/>
  <c r="BE112" i="9"/>
  <c r="BH112" i="9"/>
  <c r="BI112" i="9"/>
  <c r="BJ112" i="9"/>
  <c r="BK112" i="9"/>
  <c r="BL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T113" i="9"/>
  <c r="U113" i="9"/>
  <c r="V113" i="9"/>
  <c r="X113" i="9"/>
  <c r="Y113" i="9"/>
  <c r="Z113" i="9"/>
  <c r="AA113" i="9"/>
  <c r="AB113" i="9"/>
  <c r="AC113" i="9"/>
  <c r="AD113" i="9"/>
  <c r="AE113" i="9"/>
  <c r="AG113" i="9"/>
  <c r="AJ113" i="9"/>
  <c r="AM113" i="9"/>
  <c r="AN113" i="9"/>
  <c r="AO113" i="9"/>
  <c r="AP113" i="9"/>
  <c r="AQ113" i="9"/>
  <c r="AR113" i="9"/>
  <c r="AS113" i="9"/>
  <c r="AT113" i="9"/>
  <c r="AU113" i="9"/>
  <c r="AX113" i="9"/>
  <c r="AY113" i="9"/>
  <c r="AZ113" i="9"/>
  <c r="BA113" i="9"/>
  <c r="BB113" i="9"/>
  <c r="BC113" i="9"/>
  <c r="BD113" i="9"/>
  <c r="BE113" i="9"/>
  <c r="BH113" i="9"/>
  <c r="BI113" i="9"/>
  <c r="BJ113" i="9"/>
  <c r="BK113" i="9"/>
  <c r="BL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T114" i="9"/>
  <c r="U114" i="9"/>
  <c r="V114" i="9"/>
  <c r="X114" i="9"/>
  <c r="Y114" i="9"/>
  <c r="Z114" i="9"/>
  <c r="AA114" i="9"/>
  <c r="AB114" i="9"/>
  <c r="AC114" i="9"/>
  <c r="AD114" i="9"/>
  <c r="AE114" i="9"/>
  <c r="AG114" i="9"/>
  <c r="AJ114" i="9"/>
  <c r="AM114" i="9"/>
  <c r="AN114" i="9"/>
  <c r="AO114" i="9"/>
  <c r="AP114" i="9"/>
  <c r="AQ114" i="9"/>
  <c r="AR114" i="9"/>
  <c r="AS114" i="9"/>
  <c r="AT114" i="9"/>
  <c r="AU114" i="9"/>
  <c r="AX114" i="9"/>
  <c r="AY114" i="9"/>
  <c r="AZ114" i="9"/>
  <c r="BA114" i="9"/>
  <c r="BB114" i="9"/>
  <c r="BC114" i="9"/>
  <c r="BD114" i="9"/>
  <c r="BE114" i="9"/>
  <c r="BH114" i="9"/>
  <c r="BI114" i="9"/>
  <c r="BJ114" i="9"/>
  <c r="BK114" i="9"/>
  <c r="BL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T115" i="9"/>
  <c r="U115" i="9"/>
  <c r="V115" i="9"/>
  <c r="X115" i="9"/>
  <c r="Y115" i="9"/>
  <c r="Z115" i="9"/>
  <c r="AA115" i="9"/>
  <c r="AB115" i="9"/>
  <c r="AC115" i="9"/>
  <c r="AD115" i="9"/>
  <c r="AE115" i="9"/>
  <c r="AG115" i="9"/>
  <c r="AJ115" i="9"/>
  <c r="AM115" i="9"/>
  <c r="AN115" i="9"/>
  <c r="AO115" i="9"/>
  <c r="AP115" i="9"/>
  <c r="AQ115" i="9"/>
  <c r="AR115" i="9"/>
  <c r="AS115" i="9"/>
  <c r="AT115" i="9"/>
  <c r="AU115" i="9"/>
  <c r="AX115" i="9"/>
  <c r="AY115" i="9"/>
  <c r="AZ115" i="9"/>
  <c r="BA115" i="9"/>
  <c r="BB115" i="9"/>
  <c r="BC115" i="9"/>
  <c r="BD115" i="9"/>
  <c r="BE115" i="9"/>
  <c r="BH115" i="9"/>
  <c r="BI115" i="9"/>
  <c r="BJ115" i="9"/>
  <c r="BK115" i="9"/>
  <c r="BL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T116" i="9"/>
  <c r="U116" i="9"/>
  <c r="V116" i="9"/>
  <c r="X116" i="9"/>
  <c r="Y116" i="9"/>
  <c r="Z116" i="9"/>
  <c r="AA116" i="9"/>
  <c r="AB116" i="9"/>
  <c r="AC116" i="9"/>
  <c r="AD116" i="9"/>
  <c r="AE116" i="9"/>
  <c r="AG116" i="9"/>
  <c r="AJ116" i="9"/>
  <c r="AM116" i="9"/>
  <c r="AN116" i="9"/>
  <c r="AO116" i="9"/>
  <c r="AP116" i="9"/>
  <c r="AQ116" i="9"/>
  <c r="AR116" i="9"/>
  <c r="AS116" i="9"/>
  <c r="AT116" i="9"/>
  <c r="AU116" i="9"/>
  <c r="AX116" i="9"/>
  <c r="AY116" i="9"/>
  <c r="AZ116" i="9"/>
  <c r="BA116" i="9"/>
  <c r="BB116" i="9"/>
  <c r="BC116" i="9"/>
  <c r="BD116" i="9"/>
  <c r="BE116" i="9"/>
  <c r="BH116" i="9"/>
  <c r="BI116" i="9"/>
  <c r="BJ116" i="9"/>
  <c r="BK116" i="9"/>
  <c r="BL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T117" i="9"/>
  <c r="U117" i="9"/>
  <c r="V117" i="9"/>
  <c r="X117" i="9"/>
  <c r="Y117" i="9"/>
  <c r="Z117" i="9"/>
  <c r="AA117" i="9"/>
  <c r="AB117" i="9"/>
  <c r="AC117" i="9"/>
  <c r="AD117" i="9"/>
  <c r="AE117" i="9"/>
  <c r="AG117" i="9"/>
  <c r="AJ117" i="9"/>
  <c r="AM117" i="9"/>
  <c r="AN117" i="9"/>
  <c r="AO117" i="9"/>
  <c r="AP117" i="9"/>
  <c r="AQ117" i="9"/>
  <c r="AR117" i="9"/>
  <c r="AS117" i="9"/>
  <c r="AT117" i="9"/>
  <c r="AU117" i="9"/>
  <c r="AX117" i="9"/>
  <c r="AY117" i="9"/>
  <c r="AZ117" i="9"/>
  <c r="BA117" i="9"/>
  <c r="BB117" i="9"/>
  <c r="BC117" i="9"/>
  <c r="BD117" i="9"/>
  <c r="BE117" i="9"/>
  <c r="BH117" i="9"/>
  <c r="BI117" i="9"/>
  <c r="BJ117" i="9"/>
  <c r="BK117" i="9"/>
  <c r="BL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T118" i="9"/>
  <c r="U118" i="9"/>
  <c r="V118" i="9"/>
  <c r="X118" i="9"/>
  <c r="Y118" i="9"/>
  <c r="Z118" i="9"/>
  <c r="AA118" i="9"/>
  <c r="AB118" i="9"/>
  <c r="AC118" i="9"/>
  <c r="AD118" i="9"/>
  <c r="AE118" i="9"/>
  <c r="AG118" i="9"/>
  <c r="AJ118" i="9"/>
  <c r="AM118" i="9"/>
  <c r="AN118" i="9"/>
  <c r="AO118" i="9"/>
  <c r="AP118" i="9"/>
  <c r="AQ118" i="9"/>
  <c r="AR118" i="9"/>
  <c r="AS118" i="9"/>
  <c r="AT118" i="9"/>
  <c r="AU118" i="9"/>
  <c r="AX118" i="9"/>
  <c r="AY118" i="9"/>
  <c r="AZ118" i="9"/>
  <c r="BA118" i="9"/>
  <c r="BB118" i="9"/>
  <c r="BC118" i="9"/>
  <c r="BD118" i="9"/>
  <c r="BE118" i="9"/>
  <c r="BH118" i="9"/>
  <c r="BI118" i="9"/>
  <c r="BJ118" i="9"/>
  <c r="BK118" i="9"/>
  <c r="BL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T119" i="9"/>
  <c r="U119" i="9"/>
  <c r="V119" i="9"/>
  <c r="X119" i="9"/>
  <c r="Y119" i="9"/>
  <c r="Z119" i="9"/>
  <c r="AA119" i="9"/>
  <c r="AB119" i="9"/>
  <c r="AC119" i="9"/>
  <c r="AD119" i="9"/>
  <c r="AE119" i="9"/>
  <c r="AG119" i="9"/>
  <c r="AJ119" i="9"/>
  <c r="AM119" i="9"/>
  <c r="AN119" i="9"/>
  <c r="AO119" i="9"/>
  <c r="AP119" i="9"/>
  <c r="AQ119" i="9"/>
  <c r="AR119" i="9"/>
  <c r="AS119" i="9"/>
  <c r="AT119" i="9"/>
  <c r="AU119" i="9"/>
  <c r="AX119" i="9"/>
  <c r="AY119" i="9"/>
  <c r="AZ119" i="9"/>
  <c r="BA119" i="9"/>
  <c r="BB119" i="9"/>
  <c r="BC119" i="9"/>
  <c r="BD119" i="9"/>
  <c r="BE119" i="9"/>
  <c r="BH119" i="9"/>
  <c r="BI119" i="9"/>
  <c r="BJ119" i="9"/>
  <c r="BK119" i="9"/>
  <c r="BL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T120" i="9"/>
  <c r="U120" i="9"/>
  <c r="V120" i="9"/>
  <c r="X120" i="9"/>
  <c r="Y120" i="9"/>
  <c r="Z120" i="9"/>
  <c r="AA120" i="9"/>
  <c r="AB120" i="9"/>
  <c r="AC120" i="9"/>
  <c r="AD120" i="9"/>
  <c r="AE120" i="9"/>
  <c r="AG120" i="9"/>
  <c r="AJ120" i="9"/>
  <c r="AM120" i="9"/>
  <c r="AN120" i="9"/>
  <c r="AO120" i="9"/>
  <c r="AP120" i="9"/>
  <c r="AQ120" i="9"/>
  <c r="AR120" i="9"/>
  <c r="AS120" i="9"/>
  <c r="AT120" i="9"/>
  <c r="AU120" i="9"/>
  <c r="AX120" i="9"/>
  <c r="AY120" i="9"/>
  <c r="AZ120" i="9"/>
  <c r="BA120" i="9"/>
  <c r="BB120" i="9"/>
  <c r="BC120" i="9"/>
  <c r="BD120" i="9"/>
  <c r="BE120" i="9"/>
  <c r="BH120" i="9"/>
  <c r="BI120" i="9"/>
  <c r="BJ120" i="9"/>
  <c r="BK120" i="9"/>
  <c r="BL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T121" i="9"/>
  <c r="U121" i="9"/>
  <c r="V121" i="9"/>
  <c r="X121" i="9"/>
  <c r="Y121" i="9"/>
  <c r="Z121" i="9"/>
  <c r="AA121" i="9"/>
  <c r="AB121" i="9"/>
  <c r="AC121" i="9"/>
  <c r="AD121" i="9"/>
  <c r="AE121" i="9"/>
  <c r="AG121" i="9"/>
  <c r="AJ121" i="9"/>
  <c r="AM121" i="9"/>
  <c r="AN121" i="9"/>
  <c r="AO121" i="9"/>
  <c r="AP121" i="9"/>
  <c r="AQ121" i="9"/>
  <c r="AR121" i="9"/>
  <c r="AS121" i="9"/>
  <c r="AT121" i="9"/>
  <c r="AU121" i="9"/>
  <c r="AX121" i="9"/>
  <c r="AY121" i="9"/>
  <c r="AZ121" i="9"/>
  <c r="BA121" i="9"/>
  <c r="BB121" i="9"/>
  <c r="BC121" i="9"/>
  <c r="BD121" i="9"/>
  <c r="BE121" i="9"/>
  <c r="BH121" i="9"/>
  <c r="BI121" i="9"/>
  <c r="BJ121" i="9"/>
  <c r="BK121" i="9"/>
  <c r="BL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T122" i="9"/>
  <c r="U122" i="9"/>
  <c r="V122" i="9"/>
  <c r="X122" i="9"/>
  <c r="Y122" i="9"/>
  <c r="Z122" i="9"/>
  <c r="AA122" i="9"/>
  <c r="AB122" i="9"/>
  <c r="AC122" i="9"/>
  <c r="AD122" i="9"/>
  <c r="AE122" i="9"/>
  <c r="AG122" i="9"/>
  <c r="AJ122" i="9"/>
  <c r="AM122" i="9"/>
  <c r="AN122" i="9"/>
  <c r="AO122" i="9"/>
  <c r="AP122" i="9"/>
  <c r="AQ122" i="9"/>
  <c r="AR122" i="9"/>
  <c r="AS122" i="9"/>
  <c r="AT122" i="9"/>
  <c r="AU122" i="9"/>
  <c r="AX122" i="9"/>
  <c r="AY122" i="9"/>
  <c r="AZ122" i="9"/>
  <c r="BA122" i="9"/>
  <c r="BB122" i="9"/>
  <c r="BC122" i="9"/>
  <c r="BD122" i="9"/>
  <c r="BE122" i="9"/>
  <c r="BH122" i="9"/>
  <c r="BI122" i="9"/>
  <c r="BJ122" i="9"/>
  <c r="BK122" i="9"/>
  <c r="BL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T123" i="9"/>
  <c r="U123" i="9"/>
  <c r="V123" i="9"/>
  <c r="X123" i="9"/>
  <c r="Y123" i="9"/>
  <c r="Z123" i="9"/>
  <c r="AA123" i="9"/>
  <c r="AB123" i="9"/>
  <c r="AC123" i="9"/>
  <c r="AD123" i="9"/>
  <c r="AE123" i="9"/>
  <c r="AG123" i="9"/>
  <c r="AJ123" i="9"/>
  <c r="AM123" i="9"/>
  <c r="AN123" i="9"/>
  <c r="AO123" i="9"/>
  <c r="AP123" i="9"/>
  <c r="AQ123" i="9"/>
  <c r="AR123" i="9"/>
  <c r="AS123" i="9"/>
  <c r="AT123" i="9"/>
  <c r="AU123" i="9"/>
  <c r="AX123" i="9"/>
  <c r="AY123" i="9"/>
  <c r="AZ123" i="9"/>
  <c r="BA123" i="9"/>
  <c r="BB123" i="9"/>
  <c r="BC123" i="9"/>
  <c r="BD123" i="9"/>
  <c r="BE123" i="9"/>
  <c r="BH123" i="9"/>
  <c r="BI123" i="9"/>
  <c r="BJ123" i="9"/>
  <c r="BK123" i="9"/>
  <c r="BL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T124" i="9"/>
  <c r="U124" i="9"/>
  <c r="V124" i="9"/>
  <c r="X124" i="9"/>
  <c r="Y124" i="9"/>
  <c r="Z124" i="9"/>
  <c r="AA124" i="9"/>
  <c r="AB124" i="9"/>
  <c r="AC124" i="9"/>
  <c r="AD124" i="9"/>
  <c r="AE124" i="9"/>
  <c r="AG124" i="9"/>
  <c r="AJ124" i="9"/>
  <c r="AM124" i="9"/>
  <c r="AN124" i="9"/>
  <c r="AO124" i="9"/>
  <c r="AP124" i="9"/>
  <c r="AQ124" i="9"/>
  <c r="AR124" i="9"/>
  <c r="AS124" i="9"/>
  <c r="AT124" i="9"/>
  <c r="AU124" i="9"/>
  <c r="AX124" i="9"/>
  <c r="AY124" i="9"/>
  <c r="AZ124" i="9"/>
  <c r="BA124" i="9"/>
  <c r="BB124" i="9"/>
  <c r="BC124" i="9"/>
  <c r="BD124" i="9"/>
  <c r="BE124" i="9"/>
  <c r="BH124" i="9"/>
  <c r="BI124" i="9"/>
  <c r="BJ124" i="9"/>
  <c r="BK124" i="9"/>
  <c r="BL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T125" i="9"/>
  <c r="U125" i="9"/>
  <c r="V125" i="9"/>
  <c r="X125" i="9"/>
  <c r="Y125" i="9"/>
  <c r="Z125" i="9"/>
  <c r="AA125" i="9"/>
  <c r="AB125" i="9"/>
  <c r="AC125" i="9"/>
  <c r="AD125" i="9"/>
  <c r="AE125" i="9"/>
  <c r="AG125" i="9"/>
  <c r="AJ125" i="9"/>
  <c r="AM125" i="9"/>
  <c r="AN125" i="9"/>
  <c r="AO125" i="9"/>
  <c r="AP125" i="9"/>
  <c r="AQ125" i="9"/>
  <c r="AR125" i="9"/>
  <c r="AS125" i="9"/>
  <c r="AT125" i="9"/>
  <c r="AU125" i="9"/>
  <c r="AX125" i="9"/>
  <c r="AY125" i="9"/>
  <c r="AZ125" i="9"/>
  <c r="BA125" i="9"/>
  <c r="BB125" i="9"/>
  <c r="BC125" i="9"/>
  <c r="BD125" i="9"/>
  <c r="BE125" i="9"/>
  <c r="BH125" i="9"/>
  <c r="BI125" i="9"/>
  <c r="BJ125" i="9"/>
  <c r="BK125" i="9"/>
  <c r="BL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T126" i="9"/>
  <c r="U126" i="9"/>
  <c r="V126" i="9"/>
  <c r="X126" i="9"/>
  <c r="Y126" i="9"/>
  <c r="Z126" i="9"/>
  <c r="AA126" i="9"/>
  <c r="AB126" i="9"/>
  <c r="AC126" i="9"/>
  <c r="AD126" i="9"/>
  <c r="AE126" i="9"/>
  <c r="AG126" i="9"/>
  <c r="AJ126" i="9"/>
  <c r="AM126" i="9"/>
  <c r="AN126" i="9"/>
  <c r="AO126" i="9"/>
  <c r="AP126" i="9"/>
  <c r="AQ126" i="9"/>
  <c r="AR126" i="9"/>
  <c r="AS126" i="9"/>
  <c r="AT126" i="9"/>
  <c r="AU126" i="9"/>
  <c r="AX126" i="9"/>
  <c r="AY126" i="9"/>
  <c r="AZ126" i="9"/>
  <c r="BA126" i="9"/>
  <c r="BB126" i="9"/>
  <c r="BC126" i="9"/>
  <c r="BD126" i="9"/>
  <c r="BE126" i="9"/>
  <c r="BH126" i="9"/>
  <c r="BI126" i="9"/>
  <c r="BJ126" i="9"/>
  <c r="BK126" i="9"/>
  <c r="BL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T127" i="9"/>
  <c r="U127" i="9"/>
  <c r="V127" i="9"/>
  <c r="X127" i="9"/>
  <c r="Y127" i="9"/>
  <c r="Z127" i="9"/>
  <c r="AA127" i="9"/>
  <c r="AB127" i="9"/>
  <c r="AC127" i="9"/>
  <c r="AD127" i="9"/>
  <c r="AE127" i="9"/>
  <c r="AG127" i="9"/>
  <c r="AJ127" i="9"/>
  <c r="AM127" i="9"/>
  <c r="AN127" i="9"/>
  <c r="AO127" i="9"/>
  <c r="AP127" i="9"/>
  <c r="AQ127" i="9"/>
  <c r="AR127" i="9"/>
  <c r="AS127" i="9"/>
  <c r="AT127" i="9"/>
  <c r="AU127" i="9"/>
  <c r="AX127" i="9"/>
  <c r="AY127" i="9"/>
  <c r="AZ127" i="9"/>
  <c r="BA127" i="9"/>
  <c r="BB127" i="9"/>
  <c r="BC127" i="9"/>
  <c r="BD127" i="9"/>
  <c r="BE127" i="9"/>
  <c r="BH127" i="9"/>
  <c r="BI127" i="9"/>
  <c r="BJ127" i="9"/>
  <c r="BK127" i="9"/>
  <c r="BL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T128" i="9"/>
  <c r="U128" i="9"/>
  <c r="V128" i="9"/>
  <c r="X128" i="9"/>
  <c r="Y128" i="9"/>
  <c r="Z128" i="9"/>
  <c r="AA128" i="9"/>
  <c r="AB128" i="9"/>
  <c r="AC128" i="9"/>
  <c r="AD128" i="9"/>
  <c r="AE128" i="9"/>
  <c r="AG128" i="9"/>
  <c r="AJ128" i="9"/>
  <c r="AM128" i="9"/>
  <c r="AN128" i="9"/>
  <c r="AO128" i="9"/>
  <c r="AP128" i="9"/>
  <c r="AQ128" i="9"/>
  <c r="AR128" i="9"/>
  <c r="AS128" i="9"/>
  <c r="AT128" i="9"/>
  <c r="AU128" i="9"/>
  <c r="AX128" i="9"/>
  <c r="AY128" i="9"/>
  <c r="AZ128" i="9"/>
  <c r="BA128" i="9"/>
  <c r="BB128" i="9"/>
  <c r="BC128" i="9"/>
  <c r="BD128" i="9"/>
  <c r="BE128" i="9"/>
  <c r="BH128" i="9"/>
  <c r="BI128" i="9"/>
  <c r="BJ128" i="9"/>
  <c r="BK128" i="9"/>
  <c r="BL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T129" i="9"/>
  <c r="U129" i="9"/>
  <c r="V129" i="9"/>
  <c r="X129" i="9"/>
  <c r="Y129" i="9"/>
  <c r="Z129" i="9"/>
  <c r="AA129" i="9"/>
  <c r="AB129" i="9"/>
  <c r="AC129" i="9"/>
  <c r="AD129" i="9"/>
  <c r="AE129" i="9"/>
  <c r="AG129" i="9"/>
  <c r="AJ129" i="9"/>
  <c r="AM129" i="9"/>
  <c r="AN129" i="9"/>
  <c r="AO129" i="9"/>
  <c r="AP129" i="9"/>
  <c r="AQ129" i="9"/>
  <c r="AR129" i="9"/>
  <c r="AS129" i="9"/>
  <c r="AT129" i="9"/>
  <c r="AU129" i="9"/>
  <c r="AX129" i="9"/>
  <c r="AY129" i="9"/>
  <c r="AZ129" i="9"/>
  <c r="BA129" i="9"/>
  <c r="BB129" i="9"/>
  <c r="BC129" i="9"/>
  <c r="BD129" i="9"/>
  <c r="BE129" i="9"/>
  <c r="BH129" i="9"/>
  <c r="BI129" i="9"/>
  <c r="BJ129" i="9"/>
  <c r="BK129" i="9"/>
  <c r="BL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T130" i="9"/>
  <c r="U130" i="9"/>
  <c r="V130" i="9"/>
  <c r="X130" i="9"/>
  <c r="Y130" i="9"/>
  <c r="Z130" i="9"/>
  <c r="AA130" i="9"/>
  <c r="AB130" i="9"/>
  <c r="AC130" i="9"/>
  <c r="AD130" i="9"/>
  <c r="AE130" i="9"/>
  <c r="AG130" i="9"/>
  <c r="AJ130" i="9"/>
  <c r="AM130" i="9"/>
  <c r="AN130" i="9"/>
  <c r="AO130" i="9"/>
  <c r="AP130" i="9"/>
  <c r="AQ130" i="9"/>
  <c r="AR130" i="9"/>
  <c r="AS130" i="9"/>
  <c r="AT130" i="9"/>
  <c r="AU130" i="9"/>
  <c r="AX130" i="9"/>
  <c r="AY130" i="9"/>
  <c r="AZ130" i="9"/>
  <c r="BA130" i="9"/>
  <c r="BB130" i="9"/>
  <c r="BC130" i="9"/>
  <c r="BD130" i="9"/>
  <c r="BE130" i="9"/>
  <c r="BH130" i="9"/>
  <c r="BI130" i="9"/>
  <c r="BJ130" i="9"/>
  <c r="BK130" i="9"/>
  <c r="BL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T131" i="9"/>
  <c r="U131" i="9"/>
  <c r="V131" i="9"/>
  <c r="X131" i="9"/>
  <c r="Y131" i="9"/>
  <c r="Z131" i="9"/>
  <c r="AA131" i="9"/>
  <c r="AB131" i="9"/>
  <c r="AC131" i="9"/>
  <c r="AD131" i="9"/>
  <c r="AE131" i="9"/>
  <c r="AG131" i="9"/>
  <c r="AJ131" i="9"/>
  <c r="AM131" i="9"/>
  <c r="AN131" i="9"/>
  <c r="AO131" i="9"/>
  <c r="AP131" i="9"/>
  <c r="AQ131" i="9"/>
  <c r="AR131" i="9"/>
  <c r="AS131" i="9"/>
  <c r="AT131" i="9"/>
  <c r="AU131" i="9"/>
  <c r="AX131" i="9"/>
  <c r="AY131" i="9"/>
  <c r="AZ131" i="9"/>
  <c r="BA131" i="9"/>
  <c r="BB131" i="9"/>
  <c r="BC131" i="9"/>
  <c r="BD131" i="9"/>
  <c r="BE131" i="9"/>
  <c r="BH131" i="9"/>
  <c r="BI131" i="9"/>
  <c r="BJ131" i="9"/>
  <c r="BK131" i="9"/>
  <c r="BL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T132" i="9"/>
  <c r="U132" i="9"/>
  <c r="V132" i="9"/>
  <c r="X132" i="9"/>
  <c r="Y132" i="9"/>
  <c r="Z132" i="9"/>
  <c r="AA132" i="9"/>
  <c r="AB132" i="9"/>
  <c r="AC132" i="9"/>
  <c r="AD132" i="9"/>
  <c r="AE132" i="9"/>
  <c r="AG132" i="9"/>
  <c r="AJ132" i="9"/>
  <c r="AM132" i="9"/>
  <c r="AN132" i="9"/>
  <c r="AO132" i="9"/>
  <c r="AP132" i="9"/>
  <c r="AQ132" i="9"/>
  <c r="AR132" i="9"/>
  <c r="AS132" i="9"/>
  <c r="AT132" i="9"/>
  <c r="AU132" i="9"/>
  <c r="AX132" i="9"/>
  <c r="AY132" i="9"/>
  <c r="AZ132" i="9"/>
  <c r="BA132" i="9"/>
  <c r="BB132" i="9"/>
  <c r="BC132" i="9"/>
  <c r="BD132" i="9"/>
  <c r="BE132" i="9"/>
  <c r="BH132" i="9"/>
  <c r="BI132" i="9"/>
  <c r="BJ132" i="9"/>
  <c r="BK132" i="9"/>
  <c r="BL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T133" i="9"/>
  <c r="U133" i="9"/>
  <c r="V133" i="9"/>
  <c r="X133" i="9"/>
  <c r="Y133" i="9"/>
  <c r="Z133" i="9"/>
  <c r="AA133" i="9"/>
  <c r="AB133" i="9"/>
  <c r="AC133" i="9"/>
  <c r="AD133" i="9"/>
  <c r="AE133" i="9"/>
  <c r="AG133" i="9"/>
  <c r="AJ133" i="9"/>
  <c r="AM133" i="9"/>
  <c r="AN133" i="9"/>
  <c r="AO133" i="9"/>
  <c r="AP133" i="9"/>
  <c r="AQ133" i="9"/>
  <c r="AR133" i="9"/>
  <c r="AS133" i="9"/>
  <c r="AT133" i="9"/>
  <c r="AU133" i="9"/>
  <c r="AX133" i="9"/>
  <c r="AY133" i="9"/>
  <c r="AZ133" i="9"/>
  <c r="BA133" i="9"/>
  <c r="BB133" i="9"/>
  <c r="BC133" i="9"/>
  <c r="BD133" i="9"/>
  <c r="BE133" i="9"/>
  <c r="BH133" i="9"/>
  <c r="BI133" i="9"/>
  <c r="BJ133" i="9"/>
  <c r="BK133" i="9"/>
  <c r="BL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T134" i="9"/>
  <c r="U134" i="9"/>
  <c r="V134" i="9"/>
  <c r="X134" i="9"/>
  <c r="Y134" i="9"/>
  <c r="Z134" i="9"/>
  <c r="AA134" i="9"/>
  <c r="AB134" i="9"/>
  <c r="AC134" i="9"/>
  <c r="AD134" i="9"/>
  <c r="AE134" i="9"/>
  <c r="AG134" i="9"/>
  <c r="AJ134" i="9"/>
  <c r="AM134" i="9"/>
  <c r="AN134" i="9"/>
  <c r="AO134" i="9"/>
  <c r="AP134" i="9"/>
  <c r="AQ134" i="9"/>
  <c r="AR134" i="9"/>
  <c r="AS134" i="9"/>
  <c r="AT134" i="9"/>
  <c r="AU134" i="9"/>
  <c r="AX134" i="9"/>
  <c r="AY134" i="9"/>
  <c r="AZ134" i="9"/>
  <c r="BA134" i="9"/>
  <c r="BB134" i="9"/>
  <c r="BC134" i="9"/>
  <c r="BD134" i="9"/>
  <c r="BE134" i="9"/>
  <c r="BH134" i="9"/>
  <c r="BI134" i="9"/>
  <c r="BJ134" i="9"/>
  <c r="BK134" i="9"/>
  <c r="BL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T135" i="9"/>
  <c r="U135" i="9"/>
  <c r="V135" i="9"/>
  <c r="X135" i="9"/>
  <c r="Y135" i="9"/>
  <c r="Z135" i="9"/>
  <c r="AA135" i="9"/>
  <c r="AB135" i="9"/>
  <c r="AC135" i="9"/>
  <c r="AD135" i="9"/>
  <c r="AE135" i="9"/>
  <c r="AG135" i="9"/>
  <c r="AJ135" i="9"/>
  <c r="AM135" i="9"/>
  <c r="AN135" i="9"/>
  <c r="AO135" i="9"/>
  <c r="AP135" i="9"/>
  <c r="AQ135" i="9"/>
  <c r="AR135" i="9"/>
  <c r="AS135" i="9"/>
  <c r="AT135" i="9"/>
  <c r="AU135" i="9"/>
  <c r="AX135" i="9"/>
  <c r="AY135" i="9"/>
  <c r="AZ135" i="9"/>
  <c r="BA135" i="9"/>
  <c r="BB135" i="9"/>
  <c r="BC135" i="9"/>
  <c r="BD135" i="9"/>
  <c r="BE135" i="9"/>
  <c r="BH135" i="9"/>
  <c r="BI135" i="9"/>
  <c r="BJ135" i="9"/>
  <c r="BK135" i="9"/>
  <c r="BL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T136" i="9"/>
  <c r="U136" i="9"/>
  <c r="V136" i="9"/>
  <c r="X136" i="9"/>
  <c r="Y136" i="9"/>
  <c r="Z136" i="9"/>
  <c r="AA136" i="9"/>
  <c r="AB136" i="9"/>
  <c r="AC136" i="9"/>
  <c r="AD136" i="9"/>
  <c r="AE136" i="9"/>
  <c r="AG136" i="9"/>
  <c r="AJ136" i="9"/>
  <c r="AM136" i="9"/>
  <c r="AN136" i="9"/>
  <c r="AO136" i="9"/>
  <c r="AP136" i="9"/>
  <c r="AQ136" i="9"/>
  <c r="AR136" i="9"/>
  <c r="AS136" i="9"/>
  <c r="AT136" i="9"/>
  <c r="AU136" i="9"/>
  <c r="AX136" i="9"/>
  <c r="AY136" i="9"/>
  <c r="AZ136" i="9"/>
  <c r="BA136" i="9"/>
  <c r="BB136" i="9"/>
  <c r="BC136" i="9"/>
  <c r="BD136" i="9"/>
  <c r="BE136" i="9"/>
  <c r="BH136" i="9"/>
  <c r="BI136" i="9"/>
  <c r="BJ136" i="9"/>
  <c r="BK136" i="9"/>
  <c r="BL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T137" i="9"/>
  <c r="U137" i="9"/>
  <c r="V137" i="9"/>
  <c r="X137" i="9"/>
  <c r="Y137" i="9"/>
  <c r="Z137" i="9"/>
  <c r="AA137" i="9"/>
  <c r="AB137" i="9"/>
  <c r="AC137" i="9"/>
  <c r="AD137" i="9"/>
  <c r="AE137" i="9"/>
  <c r="AG137" i="9"/>
  <c r="AJ137" i="9"/>
  <c r="AM137" i="9"/>
  <c r="AN137" i="9"/>
  <c r="AO137" i="9"/>
  <c r="AP137" i="9"/>
  <c r="AQ137" i="9"/>
  <c r="AR137" i="9"/>
  <c r="AS137" i="9"/>
  <c r="AT137" i="9"/>
  <c r="AU137" i="9"/>
  <c r="AX137" i="9"/>
  <c r="AY137" i="9"/>
  <c r="AZ137" i="9"/>
  <c r="BA137" i="9"/>
  <c r="BB137" i="9"/>
  <c r="BC137" i="9"/>
  <c r="BD137" i="9"/>
  <c r="BE137" i="9"/>
  <c r="BH137" i="9"/>
  <c r="BI137" i="9"/>
  <c r="BJ137" i="9"/>
  <c r="BK137" i="9"/>
  <c r="BL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T138" i="9"/>
  <c r="U138" i="9"/>
  <c r="V138" i="9"/>
  <c r="X138" i="9"/>
  <c r="Y138" i="9"/>
  <c r="Z138" i="9"/>
  <c r="AA138" i="9"/>
  <c r="AB138" i="9"/>
  <c r="AC138" i="9"/>
  <c r="AD138" i="9"/>
  <c r="AE138" i="9"/>
  <c r="AG138" i="9"/>
  <c r="AJ138" i="9"/>
  <c r="AM138" i="9"/>
  <c r="AN138" i="9"/>
  <c r="AO138" i="9"/>
  <c r="AP138" i="9"/>
  <c r="AQ138" i="9"/>
  <c r="AR138" i="9"/>
  <c r="AS138" i="9"/>
  <c r="AT138" i="9"/>
  <c r="AU138" i="9"/>
  <c r="AX138" i="9"/>
  <c r="AY138" i="9"/>
  <c r="AZ138" i="9"/>
  <c r="BA138" i="9"/>
  <c r="BB138" i="9"/>
  <c r="BC138" i="9"/>
  <c r="BD138" i="9"/>
  <c r="BE138" i="9"/>
  <c r="BH138" i="9"/>
  <c r="BI138" i="9"/>
  <c r="BJ138" i="9"/>
  <c r="BK138" i="9"/>
  <c r="BL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T139" i="9"/>
  <c r="U139" i="9"/>
  <c r="V139" i="9"/>
  <c r="X139" i="9"/>
  <c r="Y139" i="9"/>
  <c r="Z139" i="9"/>
  <c r="AA139" i="9"/>
  <c r="AB139" i="9"/>
  <c r="AC139" i="9"/>
  <c r="AD139" i="9"/>
  <c r="AE139" i="9"/>
  <c r="AG139" i="9"/>
  <c r="AJ139" i="9"/>
  <c r="AM139" i="9"/>
  <c r="AN139" i="9"/>
  <c r="AO139" i="9"/>
  <c r="AP139" i="9"/>
  <c r="AQ139" i="9"/>
  <c r="AR139" i="9"/>
  <c r="AS139" i="9"/>
  <c r="AT139" i="9"/>
  <c r="AU139" i="9"/>
  <c r="AX139" i="9"/>
  <c r="AY139" i="9"/>
  <c r="AZ139" i="9"/>
  <c r="BA139" i="9"/>
  <c r="BB139" i="9"/>
  <c r="BC139" i="9"/>
  <c r="BD139" i="9"/>
  <c r="BE139" i="9"/>
  <c r="BH139" i="9"/>
  <c r="BI139" i="9"/>
  <c r="BJ139" i="9"/>
  <c r="BK139" i="9"/>
  <c r="BL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T140" i="9"/>
  <c r="U140" i="9"/>
  <c r="V140" i="9"/>
  <c r="X140" i="9"/>
  <c r="Y140" i="9"/>
  <c r="Z140" i="9"/>
  <c r="AA140" i="9"/>
  <c r="AB140" i="9"/>
  <c r="AC140" i="9"/>
  <c r="AD140" i="9"/>
  <c r="AE140" i="9"/>
  <c r="AG140" i="9"/>
  <c r="AJ140" i="9"/>
  <c r="AM140" i="9"/>
  <c r="AN140" i="9"/>
  <c r="AO140" i="9"/>
  <c r="AP140" i="9"/>
  <c r="AQ140" i="9"/>
  <c r="AR140" i="9"/>
  <c r="AS140" i="9"/>
  <c r="AT140" i="9"/>
  <c r="AU140" i="9"/>
  <c r="AX140" i="9"/>
  <c r="AY140" i="9"/>
  <c r="AZ140" i="9"/>
  <c r="BA140" i="9"/>
  <c r="BB140" i="9"/>
  <c r="BC140" i="9"/>
  <c r="BD140" i="9"/>
  <c r="BE140" i="9"/>
  <c r="BH140" i="9"/>
  <c r="BI140" i="9"/>
  <c r="BJ140" i="9"/>
  <c r="BK140" i="9"/>
  <c r="BL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T141" i="9"/>
  <c r="U141" i="9"/>
  <c r="V141" i="9"/>
  <c r="X141" i="9"/>
  <c r="Y141" i="9"/>
  <c r="Z141" i="9"/>
  <c r="AA141" i="9"/>
  <c r="AB141" i="9"/>
  <c r="AC141" i="9"/>
  <c r="AD141" i="9"/>
  <c r="AE141" i="9"/>
  <c r="AG141" i="9"/>
  <c r="AJ141" i="9"/>
  <c r="AM141" i="9"/>
  <c r="AN141" i="9"/>
  <c r="AO141" i="9"/>
  <c r="AP141" i="9"/>
  <c r="AQ141" i="9"/>
  <c r="AR141" i="9"/>
  <c r="AS141" i="9"/>
  <c r="AT141" i="9"/>
  <c r="AU141" i="9"/>
  <c r="AX141" i="9"/>
  <c r="AY141" i="9"/>
  <c r="AZ141" i="9"/>
  <c r="BA141" i="9"/>
  <c r="BB141" i="9"/>
  <c r="BC141" i="9"/>
  <c r="BD141" i="9"/>
  <c r="BE141" i="9"/>
  <c r="BH141" i="9"/>
  <c r="BI141" i="9"/>
  <c r="BJ141" i="9"/>
  <c r="BK141" i="9"/>
  <c r="BL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T142" i="9"/>
  <c r="U142" i="9"/>
  <c r="V142" i="9"/>
  <c r="X142" i="9"/>
  <c r="Y142" i="9"/>
  <c r="Z142" i="9"/>
  <c r="AA142" i="9"/>
  <c r="AB142" i="9"/>
  <c r="AC142" i="9"/>
  <c r="AD142" i="9"/>
  <c r="AE142" i="9"/>
  <c r="AG142" i="9"/>
  <c r="AJ142" i="9"/>
  <c r="AM142" i="9"/>
  <c r="AN142" i="9"/>
  <c r="AO142" i="9"/>
  <c r="AP142" i="9"/>
  <c r="AQ142" i="9"/>
  <c r="AR142" i="9"/>
  <c r="AS142" i="9"/>
  <c r="AT142" i="9"/>
  <c r="AU142" i="9"/>
  <c r="AX142" i="9"/>
  <c r="AY142" i="9"/>
  <c r="AZ142" i="9"/>
  <c r="BA142" i="9"/>
  <c r="BB142" i="9"/>
  <c r="BC142" i="9"/>
  <c r="BD142" i="9"/>
  <c r="BE142" i="9"/>
  <c r="BH142" i="9"/>
  <c r="BI142" i="9"/>
  <c r="BJ142" i="9"/>
  <c r="BK142" i="9"/>
  <c r="BL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T143" i="9"/>
  <c r="U143" i="9"/>
  <c r="V143" i="9"/>
  <c r="X143" i="9"/>
  <c r="Y143" i="9"/>
  <c r="Z143" i="9"/>
  <c r="AA143" i="9"/>
  <c r="AB143" i="9"/>
  <c r="AC143" i="9"/>
  <c r="AD143" i="9"/>
  <c r="AE143" i="9"/>
  <c r="AG143" i="9"/>
  <c r="AJ143" i="9"/>
  <c r="AM143" i="9"/>
  <c r="AN143" i="9"/>
  <c r="AO143" i="9"/>
  <c r="AP143" i="9"/>
  <c r="AQ143" i="9"/>
  <c r="AR143" i="9"/>
  <c r="AS143" i="9"/>
  <c r="AT143" i="9"/>
  <c r="AU143" i="9"/>
  <c r="AX143" i="9"/>
  <c r="AY143" i="9"/>
  <c r="AZ143" i="9"/>
  <c r="BA143" i="9"/>
  <c r="BB143" i="9"/>
  <c r="BC143" i="9"/>
  <c r="BD143" i="9"/>
  <c r="BE143" i="9"/>
  <c r="BH143" i="9"/>
  <c r="BI143" i="9"/>
  <c r="BJ143" i="9"/>
  <c r="BK143" i="9"/>
  <c r="BL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T144" i="9"/>
  <c r="U144" i="9"/>
  <c r="V144" i="9"/>
  <c r="X144" i="9"/>
  <c r="Y144" i="9"/>
  <c r="Z144" i="9"/>
  <c r="AA144" i="9"/>
  <c r="AB144" i="9"/>
  <c r="AC144" i="9"/>
  <c r="AD144" i="9"/>
  <c r="AE144" i="9"/>
  <c r="AG144" i="9"/>
  <c r="AJ144" i="9"/>
  <c r="AM144" i="9"/>
  <c r="AN144" i="9"/>
  <c r="AO144" i="9"/>
  <c r="AP144" i="9"/>
  <c r="AQ144" i="9"/>
  <c r="AR144" i="9"/>
  <c r="AS144" i="9"/>
  <c r="AT144" i="9"/>
  <c r="AU144" i="9"/>
  <c r="AX144" i="9"/>
  <c r="AY144" i="9"/>
  <c r="AZ144" i="9"/>
  <c r="BA144" i="9"/>
  <c r="BB144" i="9"/>
  <c r="BC144" i="9"/>
  <c r="BD144" i="9"/>
  <c r="BE144" i="9"/>
  <c r="BH144" i="9"/>
  <c r="BI144" i="9"/>
  <c r="BJ144" i="9"/>
  <c r="BK144" i="9"/>
  <c r="BL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T145" i="9"/>
  <c r="U145" i="9"/>
  <c r="V145" i="9"/>
  <c r="X145" i="9"/>
  <c r="Y145" i="9"/>
  <c r="Z145" i="9"/>
  <c r="AA145" i="9"/>
  <c r="AB145" i="9"/>
  <c r="AC145" i="9"/>
  <c r="AD145" i="9"/>
  <c r="AE145" i="9"/>
  <c r="AG145" i="9"/>
  <c r="AJ145" i="9"/>
  <c r="AM145" i="9"/>
  <c r="AN145" i="9"/>
  <c r="AO145" i="9"/>
  <c r="AP145" i="9"/>
  <c r="AQ145" i="9"/>
  <c r="AR145" i="9"/>
  <c r="AS145" i="9"/>
  <c r="AT145" i="9"/>
  <c r="AU145" i="9"/>
  <c r="AX145" i="9"/>
  <c r="AY145" i="9"/>
  <c r="AZ145" i="9"/>
  <c r="BA145" i="9"/>
  <c r="BB145" i="9"/>
  <c r="BC145" i="9"/>
  <c r="BD145" i="9"/>
  <c r="BE145" i="9"/>
  <c r="BH145" i="9"/>
  <c r="BI145" i="9"/>
  <c r="BJ145" i="9"/>
  <c r="BK145" i="9"/>
  <c r="BL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T146" i="9"/>
  <c r="U146" i="9"/>
  <c r="V146" i="9"/>
  <c r="X146" i="9"/>
  <c r="Y146" i="9"/>
  <c r="Z146" i="9"/>
  <c r="AA146" i="9"/>
  <c r="AB146" i="9"/>
  <c r="AC146" i="9"/>
  <c r="AD146" i="9"/>
  <c r="AE146" i="9"/>
  <c r="AG146" i="9"/>
  <c r="AJ146" i="9"/>
  <c r="AM146" i="9"/>
  <c r="AN146" i="9"/>
  <c r="AO146" i="9"/>
  <c r="AP146" i="9"/>
  <c r="AQ146" i="9"/>
  <c r="AR146" i="9"/>
  <c r="AS146" i="9"/>
  <c r="AT146" i="9"/>
  <c r="AU146" i="9"/>
  <c r="AX146" i="9"/>
  <c r="AY146" i="9"/>
  <c r="AZ146" i="9"/>
  <c r="BA146" i="9"/>
  <c r="BB146" i="9"/>
  <c r="BC146" i="9"/>
  <c r="BD146" i="9"/>
  <c r="BE146" i="9"/>
  <c r="BH146" i="9"/>
  <c r="BI146" i="9"/>
  <c r="BJ146" i="9"/>
  <c r="BK146" i="9"/>
  <c r="BL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T147" i="9"/>
  <c r="U147" i="9"/>
  <c r="V147" i="9"/>
  <c r="X147" i="9"/>
  <c r="Y147" i="9"/>
  <c r="Z147" i="9"/>
  <c r="AA147" i="9"/>
  <c r="AB147" i="9"/>
  <c r="AC147" i="9"/>
  <c r="AD147" i="9"/>
  <c r="AE147" i="9"/>
  <c r="AG147" i="9"/>
  <c r="AJ147" i="9"/>
  <c r="AM147" i="9"/>
  <c r="AN147" i="9"/>
  <c r="AO147" i="9"/>
  <c r="AP147" i="9"/>
  <c r="AQ147" i="9"/>
  <c r="AR147" i="9"/>
  <c r="AS147" i="9"/>
  <c r="AT147" i="9"/>
  <c r="AU147" i="9"/>
  <c r="AX147" i="9"/>
  <c r="AY147" i="9"/>
  <c r="AZ147" i="9"/>
  <c r="BA147" i="9"/>
  <c r="BB147" i="9"/>
  <c r="BC147" i="9"/>
  <c r="BD147" i="9"/>
  <c r="BE147" i="9"/>
  <c r="BH147" i="9"/>
  <c r="BI147" i="9"/>
  <c r="BJ147" i="9"/>
  <c r="BK147" i="9"/>
  <c r="BL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T148" i="9"/>
  <c r="U148" i="9"/>
  <c r="V148" i="9"/>
  <c r="X148" i="9"/>
  <c r="Y148" i="9"/>
  <c r="Z148" i="9"/>
  <c r="AA148" i="9"/>
  <c r="AB148" i="9"/>
  <c r="AC148" i="9"/>
  <c r="AD148" i="9"/>
  <c r="AE148" i="9"/>
  <c r="AG148" i="9"/>
  <c r="AJ148" i="9"/>
  <c r="AM148" i="9"/>
  <c r="AN148" i="9"/>
  <c r="AO148" i="9"/>
  <c r="AP148" i="9"/>
  <c r="AQ148" i="9"/>
  <c r="AR148" i="9"/>
  <c r="AS148" i="9"/>
  <c r="AT148" i="9"/>
  <c r="AU148" i="9"/>
  <c r="AX148" i="9"/>
  <c r="AY148" i="9"/>
  <c r="AZ148" i="9"/>
  <c r="BA148" i="9"/>
  <c r="BB148" i="9"/>
  <c r="BC148" i="9"/>
  <c r="BD148" i="9"/>
  <c r="BE148" i="9"/>
  <c r="BH148" i="9"/>
  <c r="BI148" i="9"/>
  <c r="BJ148" i="9"/>
  <c r="BK148" i="9"/>
  <c r="BL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T149" i="9"/>
  <c r="U149" i="9"/>
  <c r="V149" i="9"/>
  <c r="X149" i="9"/>
  <c r="Y149" i="9"/>
  <c r="Z149" i="9"/>
  <c r="AA149" i="9"/>
  <c r="AB149" i="9"/>
  <c r="AC149" i="9"/>
  <c r="AD149" i="9"/>
  <c r="AE149" i="9"/>
  <c r="AG149" i="9"/>
  <c r="AJ149" i="9"/>
  <c r="AM149" i="9"/>
  <c r="AN149" i="9"/>
  <c r="AO149" i="9"/>
  <c r="AP149" i="9"/>
  <c r="AQ149" i="9"/>
  <c r="AR149" i="9"/>
  <c r="AS149" i="9"/>
  <c r="AT149" i="9"/>
  <c r="AU149" i="9"/>
  <c r="AX149" i="9"/>
  <c r="AY149" i="9"/>
  <c r="AZ149" i="9"/>
  <c r="BA149" i="9"/>
  <c r="BB149" i="9"/>
  <c r="BC149" i="9"/>
  <c r="BD149" i="9"/>
  <c r="BE149" i="9"/>
  <c r="BH149" i="9"/>
  <c r="BI149" i="9"/>
  <c r="BJ149" i="9"/>
  <c r="BK149" i="9"/>
  <c r="BL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T150" i="9"/>
  <c r="U150" i="9"/>
  <c r="V150" i="9"/>
  <c r="X150" i="9"/>
  <c r="Y150" i="9"/>
  <c r="Z150" i="9"/>
  <c r="AA150" i="9"/>
  <c r="AB150" i="9"/>
  <c r="AC150" i="9"/>
  <c r="AD150" i="9"/>
  <c r="AE150" i="9"/>
  <c r="AG150" i="9"/>
  <c r="AJ150" i="9"/>
  <c r="AM150" i="9"/>
  <c r="AN150" i="9"/>
  <c r="AO150" i="9"/>
  <c r="AP150" i="9"/>
  <c r="AQ150" i="9"/>
  <c r="AR150" i="9"/>
  <c r="AS150" i="9"/>
  <c r="AT150" i="9"/>
  <c r="AU150" i="9"/>
  <c r="AX150" i="9"/>
  <c r="AY150" i="9"/>
  <c r="AZ150" i="9"/>
  <c r="BA150" i="9"/>
  <c r="BB150" i="9"/>
  <c r="BC150" i="9"/>
  <c r="BD150" i="9"/>
  <c r="BE150" i="9"/>
  <c r="BH150" i="9"/>
  <c r="BI150" i="9"/>
  <c r="BJ150" i="9"/>
  <c r="BK150" i="9"/>
  <c r="BL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T151" i="9"/>
  <c r="U151" i="9"/>
  <c r="V151" i="9"/>
  <c r="X151" i="9"/>
  <c r="Y151" i="9"/>
  <c r="Z151" i="9"/>
  <c r="AA151" i="9"/>
  <c r="AB151" i="9"/>
  <c r="AC151" i="9"/>
  <c r="AD151" i="9"/>
  <c r="AE151" i="9"/>
  <c r="AG151" i="9"/>
  <c r="AJ151" i="9"/>
  <c r="AM151" i="9"/>
  <c r="AN151" i="9"/>
  <c r="AO151" i="9"/>
  <c r="AP151" i="9"/>
  <c r="AQ151" i="9"/>
  <c r="AR151" i="9"/>
  <c r="AS151" i="9"/>
  <c r="AT151" i="9"/>
  <c r="AU151" i="9"/>
  <c r="AX151" i="9"/>
  <c r="AY151" i="9"/>
  <c r="AZ151" i="9"/>
  <c r="BA151" i="9"/>
  <c r="BB151" i="9"/>
  <c r="BC151" i="9"/>
  <c r="BD151" i="9"/>
  <c r="BE151" i="9"/>
  <c r="BH151" i="9"/>
  <c r="BI151" i="9"/>
  <c r="BJ151" i="9"/>
  <c r="BK151" i="9"/>
  <c r="BL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T152" i="9"/>
  <c r="U152" i="9"/>
  <c r="V152" i="9"/>
  <c r="X152" i="9"/>
  <c r="Y152" i="9"/>
  <c r="Z152" i="9"/>
  <c r="AA152" i="9"/>
  <c r="AB152" i="9"/>
  <c r="AC152" i="9"/>
  <c r="AD152" i="9"/>
  <c r="AE152" i="9"/>
  <c r="AG152" i="9"/>
  <c r="AJ152" i="9"/>
  <c r="AM152" i="9"/>
  <c r="AN152" i="9"/>
  <c r="AO152" i="9"/>
  <c r="AP152" i="9"/>
  <c r="AQ152" i="9"/>
  <c r="AR152" i="9"/>
  <c r="AS152" i="9"/>
  <c r="AT152" i="9"/>
  <c r="AU152" i="9"/>
  <c r="AX152" i="9"/>
  <c r="AY152" i="9"/>
  <c r="AZ152" i="9"/>
  <c r="BA152" i="9"/>
  <c r="BB152" i="9"/>
  <c r="BC152" i="9"/>
  <c r="BD152" i="9"/>
  <c r="BE152" i="9"/>
  <c r="BH152" i="9"/>
  <c r="BI152" i="9"/>
  <c r="BJ152" i="9"/>
  <c r="BK152" i="9"/>
  <c r="BL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T153" i="9"/>
  <c r="U153" i="9"/>
  <c r="V153" i="9"/>
  <c r="X153" i="9"/>
  <c r="Y153" i="9"/>
  <c r="Z153" i="9"/>
  <c r="AA153" i="9"/>
  <c r="AB153" i="9"/>
  <c r="AC153" i="9"/>
  <c r="AD153" i="9"/>
  <c r="AE153" i="9"/>
  <c r="AG153" i="9"/>
  <c r="AJ153" i="9"/>
  <c r="AM153" i="9"/>
  <c r="AN153" i="9"/>
  <c r="AO153" i="9"/>
  <c r="AP153" i="9"/>
  <c r="AQ153" i="9"/>
  <c r="AR153" i="9"/>
  <c r="AS153" i="9"/>
  <c r="AT153" i="9"/>
  <c r="AU153" i="9"/>
  <c r="AX153" i="9"/>
  <c r="AY153" i="9"/>
  <c r="AZ153" i="9"/>
  <c r="BA153" i="9"/>
  <c r="BB153" i="9"/>
  <c r="BC153" i="9"/>
  <c r="BD153" i="9"/>
  <c r="BE153" i="9"/>
  <c r="BH153" i="9"/>
  <c r="BI153" i="9"/>
  <c r="BJ153" i="9"/>
  <c r="BK153" i="9"/>
  <c r="BL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T154" i="9"/>
  <c r="U154" i="9"/>
  <c r="V154" i="9"/>
  <c r="X154" i="9"/>
  <c r="Y154" i="9"/>
  <c r="Z154" i="9"/>
  <c r="AA154" i="9"/>
  <c r="AB154" i="9"/>
  <c r="AC154" i="9"/>
  <c r="AD154" i="9"/>
  <c r="AE154" i="9"/>
  <c r="AG154" i="9"/>
  <c r="AJ154" i="9"/>
  <c r="AM154" i="9"/>
  <c r="AN154" i="9"/>
  <c r="AO154" i="9"/>
  <c r="AP154" i="9"/>
  <c r="AQ154" i="9"/>
  <c r="AR154" i="9"/>
  <c r="AS154" i="9"/>
  <c r="AT154" i="9"/>
  <c r="AU154" i="9"/>
  <c r="AX154" i="9"/>
  <c r="AY154" i="9"/>
  <c r="AZ154" i="9"/>
  <c r="BA154" i="9"/>
  <c r="BB154" i="9"/>
  <c r="BC154" i="9"/>
  <c r="BD154" i="9"/>
  <c r="BE154" i="9"/>
  <c r="BH154" i="9"/>
  <c r="BI154" i="9"/>
  <c r="BJ154" i="9"/>
  <c r="BK154" i="9"/>
  <c r="BL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T155" i="9"/>
  <c r="U155" i="9"/>
  <c r="V155" i="9"/>
  <c r="X155" i="9"/>
  <c r="Y155" i="9"/>
  <c r="Z155" i="9"/>
  <c r="AA155" i="9"/>
  <c r="AB155" i="9"/>
  <c r="AC155" i="9"/>
  <c r="AD155" i="9"/>
  <c r="AE155" i="9"/>
  <c r="AG155" i="9"/>
  <c r="AJ155" i="9"/>
  <c r="AM155" i="9"/>
  <c r="AN155" i="9"/>
  <c r="AO155" i="9"/>
  <c r="AP155" i="9"/>
  <c r="AQ155" i="9"/>
  <c r="AR155" i="9"/>
  <c r="AS155" i="9"/>
  <c r="AT155" i="9"/>
  <c r="AU155" i="9"/>
  <c r="AX155" i="9"/>
  <c r="AY155" i="9"/>
  <c r="AZ155" i="9"/>
  <c r="BA155" i="9"/>
  <c r="BB155" i="9"/>
  <c r="BC155" i="9"/>
  <c r="BD155" i="9"/>
  <c r="BE155" i="9"/>
  <c r="BH155" i="9"/>
  <c r="BI155" i="9"/>
  <c r="BJ155" i="9"/>
  <c r="BK155" i="9"/>
  <c r="BL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T156" i="9"/>
  <c r="U156" i="9"/>
  <c r="V156" i="9"/>
  <c r="X156" i="9"/>
  <c r="Y156" i="9"/>
  <c r="Z156" i="9"/>
  <c r="AA156" i="9"/>
  <c r="AB156" i="9"/>
  <c r="AC156" i="9"/>
  <c r="AD156" i="9"/>
  <c r="AE156" i="9"/>
  <c r="AG156" i="9"/>
  <c r="AJ156" i="9"/>
  <c r="AM156" i="9"/>
  <c r="AN156" i="9"/>
  <c r="AO156" i="9"/>
  <c r="AP156" i="9"/>
  <c r="AQ156" i="9"/>
  <c r="AR156" i="9"/>
  <c r="AS156" i="9"/>
  <c r="AT156" i="9"/>
  <c r="AU156" i="9"/>
  <c r="AX156" i="9"/>
  <c r="AY156" i="9"/>
  <c r="AZ156" i="9"/>
  <c r="BA156" i="9"/>
  <c r="BB156" i="9"/>
  <c r="BC156" i="9"/>
  <c r="BD156" i="9"/>
  <c r="BE156" i="9"/>
  <c r="BH156" i="9"/>
  <c r="BI156" i="9"/>
  <c r="BJ156" i="9"/>
  <c r="BK156" i="9"/>
  <c r="BL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T157" i="9"/>
  <c r="U157" i="9"/>
  <c r="V157" i="9"/>
  <c r="X157" i="9"/>
  <c r="Y157" i="9"/>
  <c r="Z157" i="9"/>
  <c r="AA157" i="9"/>
  <c r="AB157" i="9"/>
  <c r="AC157" i="9"/>
  <c r="AD157" i="9"/>
  <c r="AE157" i="9"/>
  <c r="AG157" i="9"/>
  <c r="AJ157" i="9"/>
  <c r="AM157" i="9"/>
  <c r="AN157" i="9"/>
  <c r="AO157" i="9"/>
  <c r="AP157" i="9"/>
  <c r="AQ157" i="9"/>
  <c r="AR157" i="9"/>
  <c r="AS157" i="9"/>
  <c r="AT157" i="9"/>
  <c r="AU157" i="9"/>
  <c r="AX157" i="9"/>
  <c r="AY157" i="9"/>
  <c r="AZ157" i="9"/>
  <c r="BA157" i="9"/>
  <c r="BB157" i="9"/>
  <c r="BC157" i="9"/>
  <c r="BD157" i="9"/>
  <c r="BE157" i="9"/>
  <c r="BH157" i="9"/>
  <c r="BI157" i="9"/>
  <c r="BJ157" i="9"/>
  <c r="BK157" i="9"/>
  <c r="BL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T158" i="9"/>
  <c r="U158" i="9"/>
  <c r="V158" i="9"/>
  <c r="X158" i="9"/>
  <c r="Y158" i="9"/>
  <c r="Z158" i="9"/>
  <c r="AA158" i="9"/>
  <c r="AB158" i="9"/>
  <c r="AC158" i="9"/>
  <c r="AD158" i="9"/>
  <c r="AE158" i="9"/>
  <c r="AG158" i="9"/>
  <c r="AJ158" i="9"/>
  <c r="AM158" i="9"/>
  <c r="AN158" i="9"/>
  <c r="AO158" i="9"/>
  <c r="AP158" i="9"/>
  <c r="AQ158" i="9"/>
  <c r="AR158" i="9"/>
  <c r="AS158" i="9"/>
  <c r="AT158" i="9"/>
  <c r="AU158" i="9"/>
  <c r="AX158" i="9"/>
  <c r="AY158" i="9"/>
  <c r="AZ158" i="9"/>
  <c r="BA158" i="9"/>
  <c r="BB158" i="9"/>
  <c r="BC158" i="9"/>
  <c r="BD158" i="9"/>
  <c r="BE158" i="9"/>
  <c r="BH158" i="9"/>
  <c r="BI158" i="9"/>
  <c r="BJ158" i="9"/>
  <c r="BK158" i="9"/>
  <c r="BL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T159" i="9"/>
  <c r="U159" i="9"/>
  <c r="V159" i="9"/>
  <c r="X159" i="9"/>
  <c r="Y159" i="9"/>
  <c r="Z159" i="9"/>
  <c r="AA159" i="9"/>
  <c r="AB159" i="9"/>
  <c r="AC159" i="9"/>
  <c r="AD159" i="9"/>
  <c r="AE159" i="9"/>
  <c r="AG159" i="9"/>
  <c r="AJ159" i="9"/>
  <c r="AM159" i="9"/>
  <c r="AN159" i="9"/>
  <c r="AO159" i="9"/>
  <c r="AP159" i="9"/>
  <c r="AQ159" i="9"/>
  <c r="AR159" i="9"/>
  <c r="AS159" i="9"/>
  <c r="AT159" i="9"/>
  <c r="AU159" i="9"/>
  <c r="AX159" i="9"/>
  <c r="AY159" i="9"/>
  <c r="AZ159" i="9"/>
  <c r="BA159" i="9"/>
  <c r="BB159" i="9"/>
  <c r="BC159" i="9"/>
  <c r="BD159" i="9"/>
  <c r="BE159" i="9"/>
  <c r="BH159" i="9"/>
  <c r="BI159" i="9"/>
  <c r="BJ159" i="9"/>
  <c r="BK159" i="9"/>
  <c r="BL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T160" i="9"/>
  <c r="U160" i="9"/>
  <c r="V160" i="9"/>
  <c r="X160" i="9"/>
  <c r="Y160" i="9"/>
  <c r="Z160" i="9"/>
  <c r="AA160" i="9"/>
  <c r="AB160" i="9"/>
  <c r="AC160" i="9"/>
  <c r="AD160" i="9"/>
  <c r="AE160" i="9"/>
  <c r="AG160" i="9"/>
  <c r="AJ160" i="9"/>
  <c r="AM160" i="9"/>
  <c r="AN160" i="9"/>
  <c r="AO160" i="9"/>
  <c r="AP160" i="9"/>
  <c r="AQ160" i="9"/>
  <c r="AR160" i="9"/>
  <c r="AS160" i="9"/>
  <c r="AT160" i="9"/>
  <c r="AU160" i="9"/>
  <c r="AX160" i="9"/>
  <c r="AY160" i="9"/>
  <c r="AZ160" i="9"/>
  <c r="BA160" i="9"/>
  <c r="BB160" i="9"/>
  <c r="BC160" i="9"/>
  <c r="BD160" i="9"/>
  <c r="BE160" i="9"/>
  <c r="BH160" i="9"/>
  <c r="BI160" i="9"/>
  <c r="BJ160" i="9"/>
  <c r="BK160" i="9"/>
  <c r="BL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T161" i="9"/>
  <c r="U161" i="9"/>
  <c r="V161" i="9"/>
  <c r="X161" i="9"/>
  <c r="Y161" i="9"/>
  <c r="Z161" i="9"/>
  <c r="AA161" i="9"/>
  <c r="AB161" i="9"/>
  <c r="AC161" i="9"/>
  <c r="AD161" i="9"/>
  <c r="AE161" i="9"/>
  <c r="AG161" i="9"/>
  <c r="AJ161" i="9"/>
  <c r="AM161" i="9"/>
  <c r="AN161" i="9"/>
  <c r="AO161" i="9"/>
  <c r="AP161" i="9"/>
  <c r="AQ161" i="9"/>
  <c r="AR161" i="9"/>
  <c r="AS161" i="9"/>
  <c r="AT161" i="9"/>
  <c r="AU161" i="9"/>
  <c r="AX161" i="9"/>
  <c r="AY161" i="9"/>
  <c r="AZ161" i="9"/>
  <c r="BA161" i="9"/>
  <c r="BB161" i="9"/>
  <c r="BC161" i="9"/>
  <c r="BD161" i="9"/>
  <c r="BE161" i="9"/>
  <c r="BH161" i="9"/>
  <c r="BI161" i="9"/>
  <c r="BJ161" i="9"/>
  <c r="BK161" i="9"/>
  <c r="BL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T162" i="9"/>
  <c r="U162" i="9"/>
  <c r="V162" i="9"/>
  <c r="X162" i="9"/>
  <c r="Y162" i="9"/>
  <c r="Z162" i="9"/>
  <c r="AA162" i="9"/>
  <c r="AB162" i="9"/>
  <c r="AC162" i="9"/>
  <c r="AD162" i="9"/>
  <c r="AE162" i="9"/>
  <c r="AG162" i="9"/>
  <c r="AJ162" i="9"/>
  <c r="AM162" i="9"/>
  <c r="AN162" i="9"/>
  <c r="AO162" i="9"/>
  <c r="AP162" i="9"/>
  <c r="AQ162" i="9"/>
  <c r="AR162" i="9"/>
  <c r="AS162" i="9"/>
  <c r="AT162" i="9"/>
  <c r="AU162" i="9"/>
  <c r="AX162" i="9"/>
  <c r="AY162" i="9"/>
  <c r="AZ162" i="9"/>
  <c r="BA162" i="9"/>
  <c r="BB162" i="9"/>
  <c r="BC162" i="9"/>
  <c r="BD162" i="9"/>
  <c r="BE162" i="9"/>
  <c r="BH162" i="9"/>
  <c r="BI162" i="9"/>
  <c r="BJ162" i="9"/>
  <c r="BK162" i="9"/>
  <c r="BL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T163" i="9"/>
  <c r="U163" i="9"/>
  <c r="V163" i="9"/>
  <c r="X163" i="9"/>
  <c r="Y163" i="9"/>
  <c r="Z163" i="9"/>
  <c r="AA163" i="9"/>
  <c r="AB163" i="9"/>
  <c r="AC163" i="9"/>
  <c r="AD163" i="9"/>
  <c r="AE163" i="9"/>
  <c r="AG163" i="9"/>
  <c r="AJ163" i="9"/>
  <c r="AM163" i="9"/>
  <c r="AN163" i="9"/>
  <c r="AO163" i="9"/>
  <c r="AP163" i="9"/>
  <c r="AQ163" i="9"/>
  <c r="AR163" i="9"/>
  <c r="AS163" i="9"/>
  <c r="AT163" i="9"/>
  <c r="AU163" i="9"/>
  <c r="AX163" i="9"/>
  <c r="AY163" i="9"/>
  <c r="AZ163" i="9"/>
  <c r="BA163" i="9"/>
  <c r="BB163" i="9"/>
  <c r="BC163" i="9"/>
  <c r="BD163" i="9"/>
  <c r="BE163" i="9"/>
  <c r="BH163" i="9"/>
  <c r="BI163" i="9"/>
  <c r="BJ163" i="9"/>
  <c r="BK163" i="9"/>
  <c r="BL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T164" i="9"/>
  <c r="U164" i="9"/>
  <c r="V164" i="9"/>
  <c r="X164" i="9"/>
  <c r="Y164" i="9"/>
  <c r="Z164" i="9"/>
  <c r="AA164" i="9"/>
  <c r="AB164" i="9"/>
  <c r="AC164" i="9"/>
  <c r="AD164" i="9"/>
  <c r="AE164" i="9"/>
  <c r="AG164" i="9"/>
  <c r="AJ164" i="9"/>
  <c r="AM164" i="9"/>
  <c r="AN164" i="9"/>
  <c r="AO164" i="9"/>
  <c r="AP164" i="9"/>
  <c r="AQ164" i="9"/>
  <c r="AR164" i="9"/>
  <c r="AS164" i="9"/>
  <c r="AT164" i="9"/>
  <c r="AU164" i="9"/>
  <c r="AX164" i="9"/>
  <c r="AY164" i="9"/>
  <c r="AZ164" i="9"/>
  <c r="BA164" i="9"/>
  <c r="BB164" i="9"/>
  <c r="BC164" i="9"/>
  <c r="BD164" i="9"/>
  <c r="BE164" i="9"/>
  <c r="BH164" i="9"/>
  <c r="BI164" i="9"/>
  <c r="BJ164" i="9"/>
  <c r="BK164" i="9"/>
  <c r="BL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T165" i="9"/>
  <c r="U165" i="9"/>
  <c r="V165" i="9"/>
  <c r="X165" i="9"/>
  <c r="Y165" i="9"/>
  <c r="Z165" i="9"/>
  <c r="AA165" i="9"/>
  <c r="AB165" i="9"/>
  <c r="AC165" i="9"/>
  <c r="AD165" i="9"/>
  <c r="AE165" i="9"/>
  <c r="AG165" i="9"/>
  <c r="AJ165" i="9"/>
  <c r="AM165" i="9"/>
  <c r="AN165" i="9"/>
  <c r="AO165" i="9"/>
  <c r="AP165" i="9"/>
  <c r="AQ165" i="9"/>
  <c r="AR165" i="9"/>
  <c r="AS165" i="9"/>
  <c r="AT165" i="9"/>
  <c r="AU165" i="9"/>
  <c r="AX165" i="9"/>
  <c r="AY165" i="9"/>
  <c r="AZ165" i="9"/>
  <c r="BA165" i="9"/>
  <c r="BB165" i="9"/>
  <c r="BC165" i="9"/>
  <c r="BD165" i="9"/>
  <c r="BE165" i="9"/>
  <c r="BH165" i="9"/>
  <c r="BI165" i="9"/>
  <c r="BJ165" i="9"/>
  <c r="BK165" i="9"/>
  <c r="BL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T166" i="9"/>
  <c r="U166" i="9"/>
  <c r="V166" i="9"/>
  <c r="X166" i="9"/>
  <c r="Y166" i="9"/>
  <c r="Z166" i="9"/>
  <c r="AA166" i="9"/>
  <c r="AB166" i="9"/>
  <c r="AC166" i="9"/>
  <c r="AD166" i="9"/>
  <c r="AE166" i="9"/>
  <c r="AG166" i="9"/>
  <c r="AJ166" i="9"/>
  <c r="AM166" i="9"/>
  <c r="AN166" i="9"/>
  <c r="AO166" i="9"/>
  <c r="AP166" i="9"/>
  <c r="AQ166" i="9"/>
  <c r="AR166" i="9"/>
  <c r="AS166" i="9"/>
  <c r="AT166" i="9"/>
  <c r="AU166" i="9"/>
  <c r="AX166" i="9"/>
  <c r="AY166" i="9"/>
  <c r="AZ166" i="9"/>
  <c r="BA166" i="9"/>
  <c r="BB166" i="9"/>
  <c r="BC166" i="9"/>
  <c r="BD166" i="9"/>
  <c r="BE166" i="9"/>
  <c r="BH166" i="9"/>
  <c r="BI166" i="9"/>
  <c r="BJ166" i="9"/>
  <c r="BK166" i="9"/>
  <c r="BL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T167" i="9"/>
  <c r="U167" i="9"/>
  <c r="V167" i="9"/>
  <c r="X167" i="9"/>
  <c r="Y167" i="9"/>
  <c r="Z167" i="9"/>
  <c r="AA167" i="9"/>
  <c r="AB167" i="9"/>
  <c r="AC167" i="9"/>
  <c r="AD167" i="9"/>
  <c r="AE167" i="9"/>
  <c r="AG167" i="9"/>
  <c r="AJ167" i="9"/>
  <c r="AM167" i="9"/>
  <c r="AN167" i="9"/>
  <c r="AO167" i="9"/>
  <c r="AP167" i="9"/>
  <c r="AQ167" i="9"/>
  <c r="AR167" i="9"/>
  <c r="AS167" i="9"/>
  <c r="AT167" i="9"/>
  <c r="AU167" i="9"/>
  <c r="AX167" i="9"/>
  <c r="AY167" i="9"/>
  <c r="AZ167" i="9"/>
  <c r="BA167" i="9"/>
  <c r="BB167" i="9"/>
  <c r="BC167" i="9"/>
  <c r="BD167" i="9"/>
  <c r="BE167" i="9"/>
  <c r="BH167" i="9"/>
  <c r="BI167" i="9"/>
  <c r="BJ167" i="9"/>
  <c r="BK167" i="9"/>
  <c r="BL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T168" i="9"/>
  <c r="U168" i="9"/>
  <c r="V168" i="9"/>
  <c r="X168" i="9"/>
  <c r="Y168" i="9"/>
  <c r="Z168" i="9"/>
  <c r="AA168" i="9"/>
  <c r="AB168" i="9"/>
  <c r="AC168" i="9"/>
  <c r="AD168" i="9"/>
  <c r="AE168" i="9"/>
  <c r="AG168" i="9"/>
  <c r="AJ168" i="9"/>
  <c r="AM168" i="9"/>
  <c r="AN168" i="9"/>
  <c r="AO168" i="9"/>
  <c r="AP168" i="9"/>
  <c r="AQ168" i="9"/>
  <c r="AR168" i="9"/>
  <c r="AS168" i="9"/>
  <c r="AT168" i="9"/>
  <c r="AU168" i="9"/>
  <c r="AX168" i="9"/>
  <c r="AY168" i="9"/>
  <c r="AZ168" i="9"/>
  <c r="BA168" i="9"/>
  <c r="BB168" i="9"/>
  <c r="BC168" i="9"/>
  <c r="BD168" i="9"/>
  <c r="BE168" i="9"/>
  <c r="BH168" i="9"/>
  <c r="BI168" i="9"/>
  <c r="BJ168" i="9"/>
  <c r="BK168" i="9"/>
  <c r="BL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T169" i="9"/>
  <c r="U169" i="9"/>
  <c r="V169" i="9"/>
  <c r="X169" i="9"/>
  <c r="Y169" i="9"/>
  <c r="Z169" i="9"/>
  <c r="AA169" i="9"/>
  <c r="AB169" i="9"/>
  <c r="AC169" i="9"/>
  <c r="AD169" i="9"/>
  <c r="AE169" i="9"/>
  <c r="AG169" i="9"/>
  <c r="AJ169" i="9"/>
  <c r="AM169" i="9"/>
  <c r="AN169" i="9"/>
  <c r="AO169" i="9"/>
  <c r="AP169" i="9"/>
  <c r="AQ169" i="9"/>
  <c r="AR169" i="9"/>
  <c r="AS169" i="9"/>
  <c r="AT169" i="9"/>
  <c r="AU169" i="9"/>
  <c r="AX169" i="9"/>
  <c r="AY169" i="9"/>
  <c r="AZ169" i="9"/>
  <c r="BA169" i="9"/>
  <c r="BB169" i="9"/>
  <c r="BC169" i="9"/>
  <c r="BD169" i="9"/>
  <c r="BE169" i="9"/>
  <c r="BH169" i="9"/>
  <c r="BI169" i="9"/>
  <c r="BJ169" i="9"/>
  <c r="BK169" i="9"/>
  <c r="BL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T170" i="9"/>
  <c r="U170" i="9"/>
  <c r="V170" i="9"/>
  <c r="X170" i="9"/>
  <c r="Y170" i="9"/>
  <c r="Z170" i="9"/>
  <c r="AA170" i="9"/>
  <c r="AB170" i="9"/>
  <c r="AC170" i="9"/>
  <c r="AD170" i="9"/>
  <c r="AE170" i="9"/>
  <c r="AG170" i="9"/>
  <c r="AJ170" i="9"/>
  <c r="AM170" i="9"/>
  <c r="AN170" i="9"/>
  <c r="AO170" i="9"/>
  <c r="AP170" i="9"/>
  <c r="AQ170" i="9"/>
  <c r="AR170" i="9"/>
  <c r="AS170" i="9"/>
  <c r="AT170" i="9"/>
  <c r="AU170" i="9"/>
  <c r="AX170" i="9"/>
  <c r="AY170" i="9"/>
  <c r="AZ170" i="9"/>
  <c r="BA170" i="9"/>
  <c r="BB170" i="9"/>
  <c r="BC170" i="9"/>
  <c r="BD170" i="9"/>
  <c r="BE170" i="9"/>
  <c r="BH170" i="9"/>
  <c r="BI170" i="9"/>
  <c r="BJ170" i="9"/>
  <c r="BK170" i="9"/>
  <c r="BL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T171" i="9"/>
  <c r="U171" i="9"/>
  <c r="V171" i="9"/>
  <c r="AJ171" i="9"/>
  <c r="AM171" i="9"/>
  <c r="AN171" i="9"/>
  <c r="AO171" i="9"/>
  <c r="AP171" i="9"/>
  <c r="AQ171" i="9"/>
  <c r="AR171" i="9"/>
  <c r="AS171" i="9"/>
  <c r="AT171" i="9"/>
  <c r="AU171" i="9"/>
  <c r="AX171" i="9"/>
  <c r="AY171" i="9"/>
  <c r="AZ171" i="9"/>
  <c r="BA171" i="9"/>
  <c r="BB171" i="9"/>
  <c r="BC171" i="9"/>
  <c r="BD171" i="9"/>
  <c r="BE171" i="9"/>
  <c r="BH171" i="9"/>
  <c r="BI171" i="9"/>
  <c r="BJ171" i="9"/>
  <c r="BK171" i="9"/>
  <c r="BL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T172" i="9"/>
  <c r="U172" i="9"/>
  <c r="V172" i="9"/>
  <c r="AJ172" i="9"/>
  <c r="AM172" i="9"/>
  <c r="AN172" i="9"/>
  <c r="AO172" i="9"/>
  <c r="AP172" i="9"/>
  <c r="AQ172" i="9"/>
  <c r="AR172" i="9"/>
  <c r="AS172" i="9"/>
  <c r="AT172" i="9"/>
  <c r="AU172" i="9"/>
  <c r="AX172" i="9"/>
  <c r="AY172" i="9"/>
  <c r="AZ172" i="9"/>
  <c r="BA172" i="9"/>
  <c r="BB172" i="9"/>
  <c r="BC172" i="9"/>
  <c r="BD172" i="9"/>
  <c r="BE172" i="9"/>
  <c r="BH172" i="9"/>
  <c r="BI172" i="9"/>
  <c r="BJ172" i="9"/>
  <c r="BK172" i="9"/>
  <c r="BL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T173" i="9"/>
  <c r="U173" i="9"/>
  <c r="AJ173" i="9"/>
  <c r="AM173" i="9"/>
  <c r="AN173" i="9"/>
  <c r="AO173" i="9"/>
  <c r="AP173" i="9"/>
  <c r="AQ173" i="9"/>
  <c r="AR173" i="9"/>
  <c r="AS173" i="9"/>
  <c r="AT173" i="9"/>
  <c r="AU173" i="9"/>
  <c r="AX173" i="9"/>
  <c r="AY173" i="9"/>
  <c r="AZ173" i="9"/>
  <c r="BA173" i="9"/>
  <c r="BB173" i="9"/>
  <c r="BC173" i="9"/>
  <c r="BD173" i="9"/>
  <c r="BE173" i="9"/>
  <c r="BH173" i="9"/>
  <c r="BI173" i="9"/>
  <c r="BJ173" i="9"/>
  <c r="BK173" i="9"/>
  <c r="BL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T174" i="9"/>
  <c r="U174" i="9"/>
  <c r="AJ174" i="9"/>
  <c r="AM174" i="9"/>
  <c r="AN174" i="9"/>
  <c r="AO174" i="9"/>
  <c r="AP174" i="9"/>
  <c r="AQ174" i="9"/>
  <c r="AR174" i="9"/>
  <c r="AS174" i="9"/>
  <c r="AT174" i="9"/>
  <c r="AU174" i="9"/>
  <c r="AX174" i="9"/>
  <c r="AY174" i="9"/>
  <c r="AZ174" i="9"/>
  <c r="BA174" i="9"/>
  <c r="BB174" i="9"/>
  <c r="BC174" i="9"/>
  <c r="BD174" i="9"/>
  <c r="BE174" i="9"/>
  <c r="BH174" i="9"/>
  <c r="BI174" i="9"/>
  <c r="BJ174" i="9"/>
  <c r="BK174" i="9"/>
  <c r="BL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T175" i="9"/>
  <c r="U175" i="9"/>
  <c r="AJ175" i="9"/>
  <c r="AM175" i="9"/>
  <c r="AN175" i="9"/>
  <c r="AO175" i="9"/>
  <c r="AP175" i="9"/>
  <c r="AQ175" i="9"/>
  <c r="AR175" i="9"/>
  <c r="AS175" i="9"/>
  <c r="AT175" i="9"/>
  <c r="AU175" i="9"/>
  <c r="AX175" i="9"/>
  <c r="AY175" i="9"/>
  <c r="AZ175" i="9"/>
  <c r="BA175" i="9"/>
  <c r="BB175" i="9"/>
  <c r="BC175" i="9"/>
  <c r="BD175" i="9"/>
  <c r="BE175" i="9"/>
  <c r="BH175" i="9"/>
  <c r="BI175" i="9"/>
  <c r="BJ175" i="9"/>
  <c r="BK175" i="9"/>
  <c r="BL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T176" i="9"/>
  <c r="U176" i="9"/>
  <c r="AJ176" i="9"/>
  <c r="AM176" i="9"/>
  <c r="AN176" i="9"/>
  <c r="AO176" i="9"/>
  <c r="AP176" i="9"/>
  <c r="AQ176" i="9"/>
  <c r="AR176" i="9"/>
  <c r="AS176" i="9"/>
  <c r="AT176" i="9"/>
  <c r="AU176" i="9"/>
  <c r="AX176" i="9"/>
  <c r="AY176" i="9"/>
  <c r="AZ176" i="9"/>
  <c r="BA176" i="9"/>
  <c r="BB176" i="9"/>
  <c r="BC176" i="9"/>
  <c r="BD176" i="9"/>
  <c r="BE176" i="9"/>
  <c r="BH176" i="9"/>
  <c r="BI176" i="9"/>
  <c r="BJ176" i="9"/>
  <c r="BK176" i="9"/>
  <c r="BL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T177" i="9"/>
  <c r="U177" i="9"/>
  <c r="AJ177" i="9"/>
  <c r="AM177" i="9"/>
  <c r="AN177" i="9"/>
  <c r="AO177" i="9"/>
  <c r="AP177" i="9"/>
  <c r="AQ177" i="9"/>
  <c r="AR177" i="9"/>
  <c r="AS177" i="9"/>
  <c r="AT177" i="9"/>
  <c r="AU177" i="9"/>
  <c r="AX177" i="9"/>
  <c r="AY177" i="9"/>
  <c r="AZ177" i="9"/>
  <c r="BA177" i="9"/>
  <c r="BB177" i="9"/>
  <c r="BC177" i="9"/>
  <c r="BD177" i="9"/>
  <c r="BE177" i="9"/>
  <c r="BH177" i="9"/>
  <c r="BI177" i="9"/>
  <c r="BJ177" i="9"/>
  <c r="BK177" i="9"/>
  <c r="BL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T178" i="9"/>
  <c r="U178" i="9"/>
  <c r="AJ178" i="9"/>
  <c r="AM178" i="9"/>
  <c r="AN178" i="9"/>
  <c r="AO178" i="9"/>
  <c r="AP178" i="9"/>
  <c r="AQ178" i="9"/>
  <c r="AR178" i="9"/>
  <c r="AS178" i="9"/>
  <c r="AT178" i="9"/>
  <c r="AU178" i="9"/>
  <c r="AX178" i="9"/>
  <c r="AY178" i="9"/>
  <c r="AZ178" i="9"/>
  <c r="BA178" i="9"/>
  <c r="BB178" i="9"/>
  <c r="BC178" i="9"/>
  <c r="BD178" i="9"/>
  <c r="BE178" i="9"/>
  <c r="BH178" i="9"/>
  <c r="BI178" i="9"/>
  <c r="BJ178" i="9"/>
  <c r="BK178" i="9"/>
  <c r="BL178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T179" i="9"/>
  <c r="U179" i="9"/>
  <c r="AJ179" i="9"/>
  <c r="AM179" i="9"/>
  <c r="AN179" i="9"/>
  <c r="AO179" i="9"/>
  <c r="AP179" i="9"/>
  <c r="AQ179" i="9"/>
  <c r="AR179" i="9"/>
  <c r="AS179" i="9"/>
  <c r="AT179" i="9"/>
  <c r="AU179" i="9"/>
  <c r="AX179" i="9"/>
  <c r="AY179" i="9"/>
  <c r="AZ179" i="9"/>
  <c r="BA179" i="9"/>
  <c r="BB179" i="9"/>
  <c r="BC179" i="9"/>
  <c r="BD179" i="9"/>
  <c r="BE179" i="9"/>
  <c r="BH179" i="9"/>
  <c r="BI179" i="9"/>
  <c r="BJ179" i="9"/>
  <c r="BK179" i="9"/>
  <c r="BL179" i="9"/>
  <c r="AJ180" i="9"/>
  <c r="AM180" i="9"/>
  <c r="AN180" i="9"/>
  <c r="AO180" i="9"/>
  <c r="AP180" i="9"/>
  <c r="AQ180" i="9"/>
  <c r="AR180" i="9"/>
  <c r="AS180" i="9"/>
  <c r="AT180" i="9"/>
  <c r="AU180" i="9"/>
  <c r="AX180" i="9"/>
  <c r="AY180" i="9"/>
  <c r="AZ180" i="9"/>
  <c r="BA180" i="9"/>
  <c r="BB180" i="9"/>
  <c r="BC180" i="9"/>
  <c r="BD180" i="9"/>
  <c r="BE180" i="9"/>
  <c r="BH180" i="9"/>
  <c r="BI180" i="9"/>
  <c r="BJ180" i="9"/>
  <c r="BK180" i="9"/>
  <c r="BL180" i="9"/>
  <c r="AJ181" i="9"/>
  <c r="AM181" i="9"/>
  <c r="AN181" i="9"/>
  <c r="AO181" i="9"/>
  <c r="AP181" i="9"/>
  <c r="AQ181" i="9"/>
  <c r="AR181" i="9"/>
  <c r="AS181" i="9"/>
  <c r="AT181" i="9"/>
  <c r="AU181" i="9"/>
  <c r="AX181" i="9"/>
  <c r="AY181" i="9"/>
  <c r="AZ181" i="9"/>
  <c r="BA181" i="9"/>
  <c r="BB181" i="9"/>
  <c r="BC181" i="9"/>
  <c r="BD181" i="9"/>
  <c r="BE181" i="9"/>
  <c r="BH181" i="9"/>
  <c r="BI181" i="9"/>
  <c r="BJ181" i="9"/>
  <c r="BK181" i="9"/>
  <c r="BL181" i="9"/>
  <c r="AJ182" i="9"/>
  <c r="AM182" i="9"/>
  <c r="AN182" i="9"/>
  <c r="AO182" i="9"/>
  <c r="AP182" i="9"/>
  <c r="AQ182" i="9"/>
  <c r="AR182" i="9"/>
  <c r="AS182" i="9"/>
  <c r="AT182" i="9"/>
  <c r="AU182" i="9"/>
  <c r="AX182" i="9"/>
  <c r="AY182" i="9"/>
  <c r="AZ182" i="9"/>
  <c r="BA182" i="9"/>
  <c r="BB182" i="9"/>
  <c r="BC182" i="9"/>
  <c r="BD182" i="9"/>
  <c r="BE182" i="9"/>
  <c r="BH182" i="9"/>
  <c r="BI182" i="9"/>
  <c r="BJ182" i="9"/>
  <c r="AJ183" i="9"/>
  <c r="AM183" i="9"/>
  <c r="AN183" i="9"/>
  <c r="AO183" i="9"/>
  <c r="AP183" i="9"/>
  <c r="AQ183" i="9"/>
  <c r="AR183" i="9"/>
  <c r="AS183" i="9"/>
  <c r="AT183" i="9"/>
  <c r="AU183" i="9"/>
  <c r="AX183" i="9"/>
  <c r="AY183" i="9"/>
  <c r="AZ183" i="9"/>
  <c r="BA183" i="9"/>
  <c r="BB183" i="9"/>
  <c r="BC183" i="9"/>
  <c r="BD183" i="9"/>
  <c r="BE183" i="9"/>
  <c r="BH183" i="9"/>
  <c r="BI183" i="9"/>
  <c r="BJ183" i="9"/>
  <c r="AJ184" i="9"/>
  <c r="AM184" i="9"/>
  <c r="AN184" i="9"/>
  <c r="AO184" i="9"/>
  <c r="AP184" i="9"/>
  <c r="AQ184" i="9"/>
  <c r="AR184" i="9"/>
  <c r="AS184" i="9"/>
  <c r="AT184" i="9"/>
  <c r="AU184" i="9"/>
  <c r="AX184" i="9"/>
  <c r="AY184" i="9"/>
  <c r="AZ184" i="9"/>
  <c r="BA184" i="9"/>
  <c r="BB184" i="9"/>
  <c r="BC184" i="9"/>
  <c r="BD184" i="9"/>
  <c r="BE184" i="9"/>
  <c r="BH184" i="9"/>
  <c r="BI184" i="9"/>
  <c r="BJ184" i="9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R13" i="7"/>
  <c r="S13" i="7"/>
  <c r="T13" i="7"/>
  <c r="U13" i="7"/>
  <c r="V13" i="7"/>
  <c r="W13" i="7"/>
  <c r="X13" i="7"/>
  <c r="Y13" i="7"/>
  <c r="Z13" i="7"/>
  <c r="AA13" i="7"/>
  <c r="AB13" i="7"/>
  <c r="AD13" i="7"/>
  <c r="AE13" i="7"/>
  <c r="AF13" i="7"/>
  <c r="AG13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B2" i="8"/>
  <c r="C2" i="8"/>
  <c r="G2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11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12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13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14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15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27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2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29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AB63" i="8"/>
  <c r="AC63" i="8"/>
  <c r="AD63" i="8"/>
  <c r="AE63" i="8"/>
  <c r="AF63" i="8"/>
  <c r="AG63" i="8"/>
  <c r="AH63" i="8"/>
  <c r="AI63" i="8"/>
  <c r="AJ63" i="8"/>
  <c r="AK63" i="8"/>
  <c r="AL63" i="8"/>
  <c r="AM63" i="8"/>
  <c r="AN63" i="8"/>
  <c r="AO63" i="8"/>
  <c r="AP63" i="8"/>
  <c r="AQ63" i="8"/>
  <c r="AR63" i="8"/>
  <c r="AS63" i="8"/>
  <c r="AT63" i="8"/>
  <c r="AU63" i="8"/>
  <c r="AV63" i="8"/>
  <c r="AW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R64" i="8"/>
  <c r="AS64" i="8"/>
  <c r="AT64" i="8"/>
  <c r="AU64" i="8"/>
  <c r="AV64" i="8"/>
  <c r="AW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R65" i="8"/>
  <c r="AS65" i="8"/>
  <c r="AT65" i="8"/>
  <c r="AU65" i="8"/>
  <c r="AV65" i="8"/>
  <c r="AW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R66" i="8"/>
  <c r="AS66" i="8"/>
  <c r="AT66" i="8"/>
  <c r="AU66" i="8"/>
  <c r="AV66" i="8"/>
  <c r="AW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AO67" i="8"/>
  <c r="AP67" i="8"/>
  <c r="AQ67" i="8"/>
  <c r="AR67" i="8"/>
  <c r="AS67" i="8"/>
  <c r="AT67" i="8"/>
  <c r="AU67" i="8"/>
  <c r="AV67" i="8"/>
  <c r="AW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AB68" i="8"/>
  <c r="AC68" i="8"/>
  <c r="AD68" i="8"/>
  <c r="AE68" i="8"/>
  <c r="AF68" i="8"/>
  <c r="AG68" i="8"/>
  <c r="AH68" i="8"/>
  <c r="AI68" i="8"/>
  <c r="AJ68" i="8"/>
  <c r="AK68" i="8"/>
  <c r="AL68" i="8"/>
  <c r="AM68" i="8"/>
  <c r="AN68" i="8"/>
  <c r="AO68" i="8"/>
  <c r="AP68" i="8"/>
  <c r="AQ68" i="8"/>
  <c r="AR68" i="8"/>
  <c r="AS68" i="8"/>
  <c r="AT68" i="8"/>
  <c r="AU68" i="8"/>
  <c r="AV68" i="8"/>
  <c r="AW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AB69" i="8"/>
  <c r="AC69" i="8"/>
  <c r="AD69" i="8"/>
  <c r="AE69" i="8"/>
  <c r="AF69" i="8"/>
  <c r="AG69" i="8"/>
  <c r="AH69" i="8"/>
  <c r="AI69" i="8"/>
  <c r="AJ69" i="8"/>
  <c r="AK69" i="8"/>
  <c r="AL69" i="8"/>
  <c r="AM69" i="8"/>
  <c r="AN69" i="8"/>
  <c r="AO69" i="8"/>
  <c r="AP69" i="8"/>
  <c r="AQ69" i="8"/>
  <c r="AR69" i="8"/>
  <c r="AS69" i="8"/>
  <c r="AT69" i="8"/>
  <c r="AU69" i="8"/>
  <c r="AV69" i="8"/>
  <c r="AW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AB70" i="8"/>
  <c r="AC70" i="8"/>
  <c r="AD70" i="8"/>
  <c r="AE70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R70" i="8"/>
  <c r="AS70" i="8"/>
  <c r="AT70" i="8"/>
  <c r="AU70" i="8"/>
  <c r="AV70" i="8"/>
  <c r="AW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AB71" i="8"/>
  <c r="AC71" i="8"/>
  <c r="AD71" i="8"/>
  <c r="AE71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R71" i="8"/>
  <c r="AS71" i="8"/>
  <c r="AT71" i="8"/>
  <c r="AU71" i="8"/>
  <c r="AV71" i="8"/>
  <c r="AW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AB72" i="8"/>
  <c r="AC72" i="8"/>
  <c r="AD72" i="8"/>
  <c r="AE72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R72" i="8"/>
  <c r="AS72" i="8"/>
  <c r="AT72" i="8"/>
  <c r="AU72" i="8"/>
  <c r="AV72" i="8"/>
  <c r="AW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AB73" i="8"/>
  <c r="AC73" i="8"/>
  <c r="AD73" i="8"/>
  <c r="AE73" i="8"/>
  <c r="AF73" i="8"/>
  <c r="AG73" i="8"/>
  <c r="AH73" i="8"/>
  <c r="AI73" i="8"/>
  <c r="AJ73" i="8"/>
  <c r="AK73" i="8"/>
  <c r="AL73" i="8"/>
  <c r="AM73" i="8"/>
  <c r="AN73" i="8"/>
  <c r="AO73" i="8"/>
  <c r="AP73" i="8"/>
  <c r="AQ73" i="8"/>
  <c r="AR73" i="8"/>
  <c r="AS73" i="8"/>
  <c r="AT73" i="8"/>
  <c r="AU73" i="8"/>
  <c r="AV73" i="8"/>
  <c r="AW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AB74" i="8"/>
  <c r="AC74" i="8"/>
  <c r="AD74" i="8"/>
  <c r="AE74" i="8"/>
  <c r="AF74" i="8"/>
  <c r="AG74" i="8"/>
  <c r="AH74" i="8"/>
  <c r="AI74" i="8"/>
  <c r="AJ74" i="8"/>
  <c r="AK74" i="8"/>
  <c r="AL74" i="8"/>
  <c r="AM74" i="8"/>
  <c r="AN74" i="8"/>
  <c r="AO74" i="8"/>
  <c r="AP74" i="8"/>
  <c r="AQ74" i="8"/>
  <c r="AR74" i="8"/>
  <c r="AS74" i="8"/>
  <c r="AT74" i="8"/>
  <c r="AU74" i="8"/>
  <c r="AV74" i="8"/>
  <c r="AW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AB75" i="8"/>
  <c r="AC75" i="8"/>
  <c r="AD75" i="8"/>
  <c r="AE75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R75" i="8"/>
  <c r="AS75" i="8"/>
  <c r="AT75" i="8"/>
  <c r="AU75" i="8"/>
  <c r="AV75" i="8"/>
  <c r="AW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R76" i="8"/>
  <c r="AS76" i="8"/>
  <c r="AT76" i="8"/>
  <c r="AU76" i="8"/>
  <c r="AV76" i="8"/>
  <c r="AW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AB77" i="8"/>
  <c r="AC77" i="8"/>
  <c r="AD77" i="8"/>
  <c r="AE77" i="8"/>
  <c r="AF77" i="8"/>
  <c r="AG77" i="8"/>
  <c r="AH77" i="8"/>
  <c r="AI77" i="8"/>
  <c r="AJ77" i="8"/>
  <c r="AK77" i="8"/>
  <c r="AL77" i="8"/>
  <c r="AM77" i="8"/>
  <c r="AN77" i="8"/>
  <c r="AO77" i="8"/>
  <c r="AP77" i="8"/>
  <c r="AQ77" i="8"/>
  <c r="AR77" i="8"/>
  <c r="AS77" i="8"/>
  <c r="AT77" i="8"/>
  <c r="AU77" i="8"/>
  <c r="AV77" i="8"/>
  <c r="AW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AB78" i="8"/>
  <c r="AC78" i="8"/>
  <c r="AD78" i="8"/>
  <c r="AE78" i="8"/>
  <c r="AF78" i="8"/>
  <c r="AG78" i="8"/>
  <c r="AH78" i="8"/>
  <c r="AI78" i="8"/>
  <c r="AJ78" i="8"/>
  <c r="AK78" i="8"/>
  <c r="AL78" i="8"/>
  <c r="AM78" i="8"/>
  <c r="AN78" i="8"/>
  <c r="AO78" i="8"/>
  <c r="AP78" i="8"/>
  <c r="AQ78" i="8"/>
  <c r="AR78" i="8"/>
  <c r="AS78" i="8"/>
  <c r="AT78" i="8"/>
  <c r="AU78" i="8"/>
  <c r="AV78" i="8"/>
  <c r="AW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AB79" i="8"/>
  <c r="AC79" i="8"/>
  <c r="AD79" i="8"/>
  <c r="AE79" i="8"/>
  <c r="AF79" i="8"/>
  <c r="AG79" i="8"/>
  <c r="AH79" i="8"/>
  <c r="AI79" i="8"/>
  <c r="AJ79" i="8"/>
  <c r="AK79" i="8"/>
  <c r="AL79" i="8"/>
  <c r="AM79" i="8"/>
  <c r="AN79" i="8"/>
  <c r="AO79" i="8"/>
  <c r="AP79" i="8"/>
  <c r="AQ79" i="8"/>
  <c r="AR79" i="8"/>
  <c r="AS79" i="8"/>
  <c r="AT79" i="8"/>
  <c r="AU79" i="8"/>
  <c r="AV79" i="8"/>
  <c r="AW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AB80" i="8"/>
  <c r="AC80" i="8"/>
  <c r="AD80" i="8"/>
  <c r="AE80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R80" i="8"/>
  <c r="AS80" i="8"/>
  <c r="AT80" i="8"/>
  <c r="AU80" i="8"/>
  <c r="AV80" i="8"/>
  <c r="AW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AB81" i="8"/>
  <c r="AC81" i="8"/>
  <c r="AD81" i="8"/>
  <c r="AE81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R81" i="8"/>
  <c r="AS81" i="8"/>
  <c r="AT81" i="8"/>
  <c r="AU81" i="8"/>
  <c r="AV81" i="8"/>
  <c r="AW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AB82" i="8"/>
  <c r="AC82" i="8"/>
  <c r="AD82" i="8"/>
  <c r="AE82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R82" i="8"/>
  <c r="AS82" i="8"/>
  <c r="AT82" i="8"/>
  <c r="AU82" i="8"/>
  <c r="AV82" i="8"/>
  <c r="AW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AB83" i="8"/>
  <c r="AC83" i="8"/>
  <c r="AD83" i="8"/>
  <c r="AE83" i="8"/>
  <c r="AF83" i="8"/>
  <c r="AG83" i="8"/>
  <c r="AH83" i="8"/>
  <c r="AI83" i="8"/>
  <c r="AJ83" i="8"/>
  <c r="AK83" i="8"/>
  <c r="AL83" i="8"/>
  <c r="AM83" i="8"/>
  <c r="AN83" i="8"/>
  <c r="AO83" i="8"/>
  <c r="AP83" i="8"/>
  <c r="AQ83" i="8"/>
  <c r="AR83" i="8"/>
  <c r="AS83" i="8"/>
  <c r="AT83" i="8"/>
  <c r="AU83" i="8"/>
  <c r="AV83" i="8"/>
  <c r="AW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AB84" i="8"/>
  <c r="AC84" i="8"/>
  <c r="AD84" i="8"/>
  <c r="AE84" i="8"/>
  <c r="AF84" i="8"/>
  <c r="AG84" i="8"/>
  <c r="AH84" i="8"/>
  <c r="AI84" i="8"/>
  <c r="AJ84" i="8"/>
  <c r="AK84" i="8"/>
  <c r="AL84" i="8"/>
  <c r="AM84" i="8"/>
  <c r="AN84" i="8"/>
  <c r="AO84" i="8"/>
  <c r="AP84" i="8"/>
  <c r="AQ84" i="8"/>
  <c r="AR84" i="8"/>
  <c r="AS84" i="8"/>
  <c r="AT84" i="8"/>
  <c r="AU84" i="8"/>
  <c r="AV84" i="8"/>
  <c r="AW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AB85" i="8"/>
  <c r="AC85" i="8"/>
  <c r="AD85" i="8"/>
  <c r="AE85" i="8"/>
  <c r="AF85" i="8"/>
  <c r="AG85" i="8"/>
  <c r="AH85" i="8"/>
  <c r="AI85" i="8"/>
  <c r="AJ85" i="8"/>
  <c r="AK85" i="8"/>
  <c r="AL85" i="8"/>
  <c r="AM85" i="8"/>
  <c r="AN85" i="8"/>
  <c r="AO85" i="8"/>
  <c r="AP85" i="8"/>
  <c r="AQ85" i="8"/>
  <c r="AR85" i="8"/>
  <c r="AS85" i="8"/>
  <c r="AT85" i="8"/>
  <c r="AU85" i="8"/>
  <c r="AV85" i="8"/>
  <c r="AW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AB86" i="8"/>
  <c r="AC86" i="8"/>
  <c r="AD86" i="8"/>
  <c r="AE86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R86" i="8"/>
  <c r="AS86" i="8"/>
  <c r="AT86" i="8"/>
  <c r="AU86" i="8"/>
  <c r="AV86" i="8"/>
  <c r="AW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AB87" i="8"/>
  <c r="AC87" i="8"/>
  <c r="AD87" i="8"/>
  <c r="AE87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R87" i="8"/>
  <c r="AS87" i="8"/>
  <c r="AT87" i="8"/>
  <c r="AU87" i="8"/>
  <c r="AV87" i="8"/>
  <c r="AW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AB88" i="8"/>
  <c r="AC88" i="8"/>
  <c r="AD88" i="8"/>
  <c r="AE88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R88" i="8"/>
  <c r="AS88" i="8"/>
  <c r="AT88" i="8"/>
  <c r="AU88" i="8"/>
  <c r="AV88" i="8"/>
  <c r="AW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AB89" i="8"/>
  <c r="AC89" i="8"/>
  <c r="AD89" i="8"/>
  <c r="AE89" i="8"/>
  <c r="AF89" i="8"/>
  <c r="AG89" i="8"/>
  <c r="AH89" i="8"/>
  <c r="AI89" i="8"/>
  <c r="AJ89" i="8"/>
  <c r="AK89" i="8"/>
  <c r="AL89" i="8"/>
  <c r="AM89" i="8"/>
  <c r="AN89" i="8"/>
  <c r="AO89" i="8"/>
  <c r="AP89" i="8"/>
  <c r="AQ89" i="8"/>
  <c r="AR89" i="8"/>
  <c r="AS89" i="8"/>
  <c r="AT89" i="8"/>
  <c r="AU89" i="8"/>
  <c r="AV89" i="8"/>
  <c r="AW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AB90" i="8"/>
  <c r="AC90" i="8"/>
  <c r="AD90" i="8"/>
  <c r="AE90" i="8"/>
  <c r="AF90" i="8"/>
  <c r="AG90" i="8"/>
  <c r="AH90" i="8"/>
  <c r="AI90" i="8"/>
  <c r="AJ90" i="8"/>
  <c r="AK90" i="8"/>
  <c r="AL90" i="8"/>
  <c r="AM90" i="8"/>
  <c r="AN90" i="8"/>
  <c r="AO90" i="8"/>
  <c r="AP90" i="8"/>
  <c r="AQ90" i="8"/>
  <c r="AR90" i="8"/>
  <c r="AS90" i="8"/>
  <c r="AT90" i="8"/>
  <c r="AU90" i="8"/>
  <c r="AV90" i="8"/>
  <c r="AW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AB91" i="8"/>
  <c r="AC91" i="8"/>
  <c r="AD91" i="8"/>
  <c r="AE91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R91" i="8"/>
  <c r="AS91" i="8"/>
  <c r="AT91" i="8"/>
  <c r="AU91" i="8"/>
  <c r="AV91" i="8"/>
  <c r="AW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AB92" i="8"/>
  <c r="AC92" i="8"/>
  <c r="AD92" i="8"/>
  <c r="AE92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R92" i="8"/>
  <c r="AS92" i="8"/>
  <c r="AT92" i="8"/>
  <c r="AU92" i="8"/>
  <c r="AV92" i="8"/>
  <c r="AW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AB93" i="8"/>
  <c r="AC93" i="8"/>
  <c r="AD93" i="8"/>
  <c r="AE93" i="8"/>
  <c r="AF93" i="8"/>
  <c r="AG93" i="8"/>
  <c r="AH93" i="8"/>
  <c r="AI93" i="8"/>
  <c r="AJ93" i="8"/>
  <c r="AK93" i="8"/>
  <c r="AL93" i="8"/>
  <c r="AM93" i="8"/>
  <c r="AN93" i="8"/>
  <c r="AO93" i="8"/>
  <c r="AP93" i="8"/>
  <c r="AQ93" i="8"/>
  <c r="AR93" i="8"/>
  <c r="AS93" i="8"/>
  <c r="AT93" i="8"/>
  <c r="AU93" i="8"/>
  <c r="AV93" i="8"/>
  <c r="AW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AB94" i="8"/>
  <c r="AC94" i="8"/>
  <c r="AD94" i="8"/>
  <c r="AE94" i="8"/>
  <c r="AF94" i="8"/>
  <c r="AG94" i="8"/>
  <c r="AH94" i="8"/>
  <c r="AI94" i="8"/>
  <c r="AJ94" i="8"/>
  <c r="AK94" i="8"/>
  <c r="AL94" i="8"/>
  <c r="AM94" i="8"/>
  <c r="AN94" i="8"/>
  <c r="AO94" i="8"/>
  <c r="AP94" i="8"/>
  <c r="AQ94" i="8"/>
  <c r="AR94" i="8"/>
  <c r="AS94" i="8"/>
  <c r="AT94" i="8"/>
  <c r="AU94" i="8"/>
  <c r="AV94" i="8"/>
  <c r="AW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AB95" i="8"/>
  <c r="AC95" i="8"/>
  <c r="AD95" i="8"/>
  <c r="AE95" i="8"/>
  <c r="AF95" i="8"/>
  <c r="AG95" i="8"/>
  <c r="AH95" i="8"/>
  <c r="AI95" i="8"/>
  <c r="AJ95" i="8"/>
  <c r="AK95" i="8"/>
  <c r="AL95" i="8"/>
  <c r="AM95" i="8"/>
  <c r="AN95" i="8"/>
  <c r="AO95" i="8"/>
  <c r="AP95" i="8"/>
  <c r="AQ95" i="8"/>
  <c r="AR95" i="8"/>
  <c r="AS95" i="8"/>
  <c r="AT95" i="8"/>
  <c r="AU95" i="8"/>
  <c r="AV95" i="8"/>
  <c r="AW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AB96" i="8"/>
  <c r="AC96" i="8"/>
  <c r="AD96" i="8"/>
  <c r="AE96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R96" i="8"/>
  <c r="AS96" i="8"/>
  <c r="AT96" i="8"/>
  <c r="AU96" i="8"/>
  <c r="AV96" i="8"/>
  <c r="AW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AB97" i="8"/>
  <c r="AC97" i="8"/>
  <c r="AD97" i="8"/>
  <c r="AE97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R97" i="8"/>
  <c r="AS97" i="8"/>
  <c r="AT97" i="8"/>
  <c r="AU97" i="8"/>
  <c r="AV97" i="8"/>
  <c r="AW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AB98" i="8"/>
  <c r="AC98" i="8"/>
  <c r="AD98" i="8"/>
  <c r="AE98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R98" i="8"/>
  <c r="AS98" i="8"/>
  <c r="AT98" i="8"/>
  <c r="AU98" i="8"/>
  <c r="AV98" i="8"/>
  <c r="AW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AB99" i="8"/>
  <c r="AC99" i="8"/>
  <c r="AD99" i="8"/>
  <c r="AE99" i="8"/>
  <c r="AF99" i="8"/>
  <c r="AG99" i="8"/>
  <c r="AH99" i="8"/>
  <c r="AI99" i="8"/>
  <c r="AJ99" i="8"/>
  <c r="AK99" i="8"/>
  <c r="AL99" i="8"/>
  <c r="AM99" i="8"/>
  <c r="AN99" i="8"/>
  <c r="AO99" i="8"/>
  <c r="AP99" i="8"/>
  <c r="AQ99" i="8"/>
  <c r="AR99" i="8"/>
  <c r="AS99" i="8"/>
  <c r="AT99" i="8"/>
  <c r="AU99" i="8"/>
  <c r="AV99" i="8"/>
  <c r="AW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AB100" i="8"/>
  <c r="AC100" i="8"/>
  <c r="AD100" i="8"/>
  <c r="AE100" i="8"/>
  <c r="AF100" i="8"/>
  <c r="AG100" i="8"/>
  <c r="AH100" i="8"/>
  <c r="AI100" i="8"/>
  <c r="AJ100" i="8"/>
  <c r="AK100" i="8"/>
  <c r="AL100" i="8"/>
  <c r="AM100" i="8"/>
  <c r="AN100" i="8"/>
  <c r="AO100" i="8"/>
  <c r="AP100" i="8"/>
  <c r="AQ100" i="8"/>
  <c r="AR100" i="8"/>
  <c r="AS100" i="8"/>
  <c r="AT100" i="8"/>
  <c r="AU100" i="8"/>
  <c r="AV100" i="8"/>
  <c r="AW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AB101" i="8"/>
  <c r="AC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P101" i="8"/>
  <c r="AQ101" i="8"/>
  <c r="AR101" i="8"/>
  <c r="AS101" i="8"/>
  <c r="AT101" i="8"/>
  <c r="AU101" i="8"/>
  <c r="AV101" i="8"/>
  <c r="AW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AB102" i="8"/>
  <c r="AC102" i="8"/>
  <c r="AD102" i="8"/>
  <c r="AE102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R102" i="8"/>
  <c r="AS102" i="8"/>
  <c r="AT102" i="8"/>
  <c r="AU102" i="8"/>
  <c r="AV102" i="8"/>
  <c r="AW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AB103" i="8"/>
  <c r="AC103" i="8"/>
  <c r="AD103" i="8"/>
  <c r="AE103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R103" i="8"/>
  <c r="AS103" i="8"/>
  <c r="AT103" i="8"/>
  <c r="AU103" i="8"/>
  <c r="AV103" i="8"/>
  <c r="AW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AB104" i="8"/>
  <c r="AC104" i="8"/>
  <c r="AD104" i="8"/>
  <c r="AE104" i="8"/>
  <c r="AF104" i="8"/>
  <c r="AG104" i="8"/>
  <c r="AH104" i="8"/>
  <c r="AI104" i="8"/>
  <c r="AJ104" i="8"/>
  <c r="AK104" i="8"/>
  <c r="AL104" i="8"/>
  <c r="AM104" i="8"/>
  <c r="AN104" i="8"/>
  <c r="AO104" i="8"/>
  <c r="AP104" i="8"/>
  <c r="AQ104" i="8"/>
  <c r="AR104" i="8"/>
  <c r="AS104" i="8"/>
  <c r="AT104" i="8"/>
  <c r="AU104" i="8"/>
  <c r="AV104" i="8"/>
  <c r="AW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AB105" i="8"/>
  <c r="AC105" i="8"/>
  <c r="AD105" i="8"/>
  <c r="AE105" i="8"/>
  <c r="AF105" i="8"/>
  <c r="AG105" i="8"/>
  <c r="AH105" i="8"/>
  <c r="AI105" i="8"/>
  <c r="AJ105" i="8"/>
  <c r="AK105" i="8"/>
  <c r="AL105" i="8"/>
  <c r="AM105" i="8"/>
  <c r="AN105" i="8"/>
  <c r="AO105" i="8"/>
  <c r="AP105" i="8"/>
  <c r="AQ105" i="8"/>
  <c r="AR105" i="8"/>
  <c r="AS105" i="8"/>
  <c r="AT105" i="8"/>
  <c r="AU105" i="8"/>
  <c r="AV105" i="8"/>
  <c r="AW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AB106" i="8"/>
  <c r="AC106" i="8"/>
  <c r="AD106" i="8"/>
  <c r="AE106" i="8"/>
  <c r="AF106" i="8"/>
  <c r="AG106" i="8"/>
  <c r="AH106" i="8"/>
  <c r="AI106" i="8"/>
  <c r="AJ106" i="8"/>
  <c r="AK106" i="8"/>
  <c r="AL106" i="8"/>
  <c r="AM106" i="8"/>
  <c r="AN106" i="8"/>
  <c r="AO106" i="8"/>
  <c r="AP106" i="8"/>
  <c r="AQ106" i="8"/>
  <c r="AR106" i="8"/>
  <c r="AS106" i="8"/>
  <c r="AT106" i="8"/>
  <c r="AU106" i="8"/>
  <c r="AV106" i="8"/>
  <c r="AW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AB107" i="8"/>
  <c r="AC107" i="8"/>
  <c r="AD107" i="8"/>
  <c r="AE107" i="8"/>
  <c r="AF107" i="8"/>
  <c r="AG107" i="8"/>
  <c r="AH107" i="8"/>
  <c r="AI107" i="8"/>
  <c r="AJ107" i="8"/>
  <c r="AK107" i="8"/>
  <c r="AL107" i="8"/>
  <c r="AM107" i="8"/>
  <c r="AN107" i="8"/>
  <c r="AO107" i="8"/>
  <c r="AP107" i="8"/>
  <c r="AQ107" i="8"/>
  <c r="AR107" i="8"/>
  <c r="AS107" i="8"/>
  <c r="AT107" i="8"/>
  <c r="AU107" i="8"/>
  <c r="AV107" i="8"/>
  <c r="AW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AB108" i="8"/>
  <c r="AC108" i="8"/>
  <c r="AD108" i="8"/>
  <c r="AE108" i="8"/>
  <c r="AF108" i="8"/>
  <c r="AG108" i="8"/>
  <c r="AH108" i="8"/>
  <c r="AI108" i="8"/>
  <c r="AJ108" i="8"/>
  <c r="AK108" i="8"/>
  <c r="AL108" i="8"/>
  <c r="AM108" i="8"/>
  <c r="AN108" i="8"/>
  <c r="AO108" i="8"/>
  <c r="AP108" i="8"/>
  <c r="AQ108" i="8"/>
  <c r="AR108" i="8"/>
  <c r="AS108" i="8"/>
  <c r="AT108" i="8"/>
  <c r="AU108" i="8"/>
  <c r="AV108" i="8"/>
  <c r="AW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AB109" i="8"/>
  <c r="AC109" i="8"/>
  <c r="AD109" i="8"/>
  <c r="AE109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R109" i="8"/>
  <c r="AS109" i="8"/>
  <c r="AT109" i="8"/>
  <c r="AU109" i="8"/>
  <c r="AV109" i="8"/>
  <c r="AW109" i="8"/>
  <c r="A2" i="2"/>
  <c r="BZ4" i="2"/>
  <c r="DH4" i="2"/>
  <c r="CB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V5" i="2"/>
  <c r="CW5" i="2"/>
  <c r="CX5" i="2"/>
  <c r="CY5" i="2"/>
  <c r="CZ5" i="2"/>
  <c r="DA5" i="2"/>
  <c r="DB5" i="2"/>
  <c r="DC5" i="2"/>
  <c r="DD5" i="2"/>
  <c r="DG5" i="2"/>
  <c r="DH5" i="2"/>
  <c r="DI5" i="2"/>
  <c r="DL5" i="2"/>
  <c r="DM5" i="2"/>
  <c r="DN5" i="2"/>
  <c r="DQ5" i="2"/>
  <c r="DR5" i="2"/>
  <c r="DS5" i="2"/>
  <c r="DT5" i="2"/>
  <c r="DU5" i="2"/>
  <c r="DV5" i="2"/>
  <c r="DW5" i="2"/>
  <c r="DZ5" i="2"/>
  <c r="EA5" i="2"/>
  <c r="EB5" i="2"/>
  <c r="EE5" i="2"/>
  <c r="EF5" i="2"/>
  <c r="EG5" i="2"/>
  <c r="EH5" i="2"/>
  <c r="EK5" i="2"/>
  <c r="EL5" i="2"/>
  <c r="EM5" i="2"/>
  <c r="EN5" i="2"/>
  <c r="EO5" i="2"/>
  <c r="ER5" i="2"/>
  <c r="ES5" i="2"/>
  <c r="ET5" i="2"/>
  <c r="EW5" i="2"/>
  <c r="EX5" i="2"/>
  <c r="EY5" i="2"/>
  <c r="FB5" i="2"/>
  <c r="FC5" i="2"/>
  <c r="FD5" i="2"/>
  <c r="FE5" i="2"/>
  <c r="FH5" i="2"/>
  <c r="FI5" i="2"/>
  <c r="FJ5" i="2"/>
  <c r="FK5" i="2"/>
  <c r="FN5" i="2"/>
  <c r="FO5" i="2"/>
  <c r="FP5" i="2"/>
  <c r="FS5" i="2"/>
  <c r="FT5" i="2"/>
  <c r="FU5" i="2"/>
  <c r="FX5" i="2"/>
  <c r="FY5" i="2"/>
  <c r="FZ5" i="2"/>
  <c r="GC5" i="2"/>
  <c r="GD5" i="2"/>
  <c r="GE5" i="2"/>
  <c r="GH5" i="2"/>
  <c r="GI5" i="2"/>
  <c r="GJ5" i="2"/>
  <c r="GM5" i="2"/>
  <c r="GN5" i="2"/>
  <c r="GO5" i="2"/>
  <c r="AE6" i="2"/>
  <c r="AG6" i="2"/>
  <c r="AM6" i="2"/>
  <c r="AN6" i="2"/>
  <c r="AO6" i="2"/>
  <c r="AP6" i="2"/>
  <c r="AQ6" i="2"/>
  <c r="AR6" i="2"/>
  <c r="AS6" i="2"/>
  <c r="AT6" i="2"/>
  <c r="AU6" i="2"/>
  <c r="AV6" i="2"/>
  <c r="AW6" i="2"/>
  <c r="AX6" i="2"/>
  <c r="BA6" i="2"/>
  <c r="BB6" i="2"/>
  <c r="BC6" i="2"/>
  <c r="BD6" i="2"/>
  <c r="BE6" i="2"/>
  <c r="BF6" i="2"/>
  <c r="BG6" i="2"/>
  <c r="BH6" i="2"/>
  <c r="BK6" i="2"/>
  <c r="BL6" i="2"/>
  <c r="BP6" i="2"/>
  <c r="BQ6" i="2"/>
  <c r="BY6" i="2"/>
  <c r="BZ6" i="2"/>
  <c r="CB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U6" i="2"/>
  <c r="CV6" i="2"/>
  <c r="CW6" i="2"/>
  <c r="CX6" i="2"/>
  <c r="CY6" i="2"/>
  <c r="CZ6" i="2"/>
  <c r="DA6" i="2"/>
  <c r="DB6" i="2"/>
  <c r="DC6" i="2"/>
  <c r="DD6" i="2"/>
  <c r="DF6" i="2"/>
  <c r="DG6" i="2"/>
  <c r="DH6" i="2"/>
  <c r="DI6" i="2"/>
  <c r="DK6" i="2"/>
  <c r="DL6" i="2"/>
  <c r="DM6" i="2"/>
  <c r="DN6" i="2"/>
  <c r="DP6" i="2"/>
  <c r="DQ6" i="2"/>
  <c r="DR6" i="2"/>
  <c r="DS6" i="2"/>
  <c r="DT6" i="2"/>
  <c r="DU6" i="2"/>
  <c r="DV6" i="2"/>
  <c r="DW6" i="2"/>
  <c r="DY6" i="2"/>
  <c r="DZ6" i="2"/>
  <c r="EA6" i="2"/>
  <c r="EB6" i="2"/>
  <c r="ED6" i="2"/>
  <c r="EE6" i="2"/>
  <c r="EF6" i="2"/>
  <c r="EG6" i="2"/>
  <c r="EH6" i="2"/>
  <c r="EJ6" i="2"/>
  <c r="EK6" i="2"/>
  <c r="EL6" i="2"/>
  <c r="EM6" i="2"/>
  <c r="EN6" i="2"/>
  <c r="EO6" i="2"/>
  <c r="EQ6" i="2"/>
  <c r="ER6" i="2"/>
  <c r="ES6" i="2"/>
  <c r="ET6" i="2"/>
  <c r="EV6" i="2"/>
  <c r="EW6" i="2"/>
  <c r="EX6" i="2"/>
  <c r="EY6" i="2"/>
  <c r="FA6" i="2"/>
  <c r="FB6" i="2"/>
  <c r="FC6" i="2"/>
  <c r="FD6" i="2"/>
  <c r="FE6" i="2"/>
  <c r="FG6" i="2"/>
  <c r="FH6" i="2"/>
  <c r="FI6" i="2"/>
  <c r="FJ6" i="2"/>
  <c r="FK6" i="2"/>
  <c r="FM6" i="2"/>
  <c r="FN6" i="2"/>
  <c r="FO6" i="2"/>
  <c r="FP6" i="2"/>
  <c r="FR6" i="2"/>
  <c r="FS6" i="2"/>
  <c r="FT6" i="2"/>
  <c r="FU6" i="2"/>
  <c r="FW6" i="2"/>
  <c r="FX6" i="2"/>
  <c r="FY6" i="2"/>
  <c r="FZ6" i="2"/>
  <c r="GB6" i="2"/>
  <c r="GC6" i="2"/>
  <c r="GD6" i="2"/>
  <c r="GE6" i="2"/>
  <c r="GG6" i="2"/>
  <c r="GH6" i="2"/>
  <c r="GI6" i="2"/>
  <c r="GJ6" i="2"/>
  <c r="GL6" i="2"/>
  <c r="GM6" i="2"/>
  <c r="GN6" i="2"/>
  <c r="GO6" i="2"/>
  <c r="B7" i="2"/>
  <c r="C7" i="2"/>
  <c r="D7" i="2"/>
  <c r="E7" i="2"/>
  <c r="F7" i="2"/>
  <c r="G7" i="2"/>
  <c r="H7" i="2"/>
  <c r="I7" i="2"/>
  <c r="J7" i="2"/>
  <c r="K7" i="2"/>
  <c r="L7" i="2"/>
  <c r="N7" i="2"/>
  <c r="O7" i="2"/>
  <c r="P7" i="2"/>
  <c r="Q7" i="2"/>
  <c r="R7" i="2"/>
  <c r="S7" i="2"/>
  <c r="T7" i="2"/>
  <c r="V7" i="2"/>
  <c r="W7" i="2"/>
  <c r="X7" i="2"/>
  <c r="AE7" i="2"/>
  <c r="AG7" i="2"/>
  <c r="AI7" i="2"/>
  <c r="AM7" i="2"/>
  <c r="AO7" i="2"/>
  <c r="AQ7" i="2"/>
  <c r="AS7" i="2"/>
  <c r="AU7" i="2"/>
  <c r="AW7" i="2"/>
  <c r="BA7" i="2"/>
  <c r="BC7" i="2"/>
  <c r="BE7" i="2"/>
  <c r="BG7" i="2"/>
  <c r="BK7" i="2"/>
  <c r="BP7" i="2"/>
  <c r="BQ7" i="2"/>
  <c r="BS7" i="2"/>
  <c r="BU7" i="2"/>
  <c r="BY7" i="2"/>
  <c r="BZ7" i="2"/>
  <c r="CB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U7" i="2"/>
  <c r="CV7" i="2"/>
  <c r="CW7" i="2"/>
  <c r="CX7" i="2"/>
  <c r="CY7" i="2"/>
  <c r="CZ7" i="2"/>
  <c r="DA7" i="2"/>
  <c r="DB7" i="2"/>
  <c r="DC7" i="2"/>
  <c r="DD7" i="2"/>
  <c r="DF7" i="2"/>
  <c r="DG7" i="2"/>
  <c r="DH7" i="2"/>
  <c r="DI7" i="2"/>
  <c r="DK7" i="2"/>
  <c r="DL7" i="2"/>
  <c r="DM7" i="2"/>
  <c r="DN7" i="2"/>
  <c r="DP7" i="2"/>
  <c r="DQ7" i="2"/>
  <c r="DR7" i="2"/>
  <c r="DS7" i="2"/>
  <c r="DT7" i="2"/>
  <c r="DU7" i="2"/>
  <c r="DV7" i="2"/>
  <c r="DW7" i="2"/>
  <c r="DY7" i="2"/>
  <c r="DZ7" i="2"/>
  <c r="EA7" i="2"/>
  <c r="EB7" i="2"/>
  <c r="ED7" i="2"/>
  <c r="EE7" i="2"/>
  <c r="EF7" i="2"/>
  <c r="EG7" i="2"/>
  <c r="EH7" i="2"/>
  <c r="EJ7" i="2"/>
  <c r="EK7" i="2"/>
  <c r="EL7" i="2"/>
  <c r="EM7" i="2"/>
  <c r="EN7" i="2"/>
  <c r="EO7" i="2"/>
  <c r="EQ7" i="2"/>
  <c r="ER7" i="2"/>
  <c r="ES7" i="2"/>
  <c r="ET7" i="2"/>
  <c r="EV7" i="2"/>
  <c r="EW7" i="2"/>
  <c r="EX7" i="2"/>
  <c r="EY7" i="2"/>
  <c r="FA7" i="2"/>
  <c r="FB7" i="2"/>
  <c r="FC7" i="2"/>
  <c r="FD7" i="2"/>
  <c r="FE7" i="2"/>
  <c r="FG7" i="2"/>
  <c r="FH7" i="2"/>
  <c r="FI7" i="2"/>
  <c r="FJ7" i="2"/>
  <c r="FK7" i="2"/>
  <c r="FM7" i="2"/>
  <c r="FN7" i="2"/>
  <c r="FO7" i="2"/>
  <c r="FP7" i="2"/>
  <c r="FR7" i="2"/>
  <c r="FS7" i="2"/>
  <c r="FT7" i="2"/>
  <c r="FU7" i="2"/>
  <c r="FW7" i="2"/>
  <c r="FX7" i="2"/>
  <c r="FY7" i="2"/>
  <c r="FZ7" i="2"/>
  <c r="GB7" i="2"/>
  <c r="GC7" i="2"/>
  <c r="GD7" i="2"/>
  <c r="GE7" i="2"/>
  <c r="GG7" i="2"/>
  <c r="GH7" i="2"/>
  <c r="GI7" i="2"/>
  <c r="GJ7" i="2"/>
  <c r="GL7" i="2"/>
  <c r="GM7" i="2"/>
  <c r="GN7" i="2"/>
  <c r="GO7" i="2"/>
  <c r="B8" i="2"/>
  <c r="C8" i="2"/>
  <c r="D8" i="2"/>
  <c r="E8" i="2"/>
  <c r="F8" i="2"/>
  <c r="G8" i="2"/>
  <c r="H8" i="2"/>
  <c r="I8" i="2"/>
  <c r="J8" i="2"/>
  <c r="K8" i="2"/>
  <c r="L8" i="2"/>
  <c r="N8" i="2"/>
  <c r="O8" i="2"/>
  <c r="P8" i="2"/>
  <c r="Q8" i="2"/>
  <c r="R8" i="2"/>
  <c r="S8" i="2"/>
  <c r="T8" i="2"/>
  <c r="V8" i="2"/>
  <c r="W8" i="2"/>
  <c r="X8" i="2"/>
  <c r="AE8" i="2"/>
  <c r="AG8" i="2"/>
  <c r="AI8" i="2"/>
  <c r="AM8" i="2"/>
  <c r="AO8" i="2"/>
  <c r="AQ8" i="2"/>
  <c r="AS8" i="2"/>
  <c r="AU8" i="2"/>
  <c r="AW8" i="2"/>
  <c r="BA8" i="2"/>
  <c r="BC8" i="2"/>
  <c r="BE8" i="2"/>
  <c r="BG8" i="2"/>
  <c r="BK8" i="2"/>
  <c r="BP8" i="2"/>
  <c r="BQ8" i="2"/>
  <c r="BY8" i="2"/>
  <c r="BZ8" i="2"/>
  <c r="CB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U8" i="2"/>
  <c r="CV8" i="2"/>
  <c r="CW8" i="2"/>
  <c r="CX8" i="2"/>
  <c r="CY8" i="2"/>
  <c r="CZ8" i="2"/>
  <c r="DA8" i="2"/>
  <c r="DB8" i="2"/>
  <c r="DC8" i="2"/>
  <c r="DD8" i="2"/>
  <c r="DF8" i="2"/>
  <c r="DG8" i="2"/>
  <c r="DH8" i="2"/>
  <c r="DI8" i="2"/>
  <c r="DK8" i="2"/>
  <c r="DL8" i="2"/>
  <c r="DM8" i="2"/>
  <c r="DN8" i="2"/>
  <c r="DP8" i="2"/>
  <c r="DQ8" i="2"/>
  <c r="DR8" i="2"/>
  <c r="DS8" i="2"/>
  <c r="DT8" i="2"/>
  <c r="DU8" i="2"/>
  <c r="DV8" i="2"/>
  <c r="DW8" i="2"/>
  <c r="DY8" i="2"/>
  <c r="DZ8" i="2"/>
  <c r="EA8" i="2"/>
  <c r="EB8" i="2"/>
  <c r="ED8" i="2"/>
  <c r="EE8" i="2"/>
  <c r="EF8" i="2"/>
  <c r="EG8" i="2"/>
  <c r="EH8" i="2"/>
  <c r="EJ8" i="2"/>
  <c r="EK8" i="2"/>
  <c r="EL8" i="2"/>
  <c r="EM8" i="2"/>
  <c r="EN8" i="2"/>
  <c r="EO8" i="2"/>
  <c r="EQ8" i="2"/>
  <c r="ER8" i="2"/>
  <c r="ES8" i="2"/>
  <c r="ET8" i="2"/>
  <c r="EV8" i="2"/>
  <c r="EW8" i="2"/>
  <c r="EX8" i="2"/>
  <c r="EY8" i="2"/>
  <c r="FA8" i="2"/>
  <c r="FB8" i="2"/>
  <c r="FC8" i="2"/>
  <c r="FD8" i="2"/>
  <c r="FE8" i="2"/>
  <c r="FG8" i="2"/>
  <c r="FH8" i="2"/>
  <c r="FI8" i="2"/>
  <c r="FJ8" i="2"/>
  <c r="FK8" i="2"/>
  <c r="FM8" i="2"/>
  <c r="FN8" i="2"/>
  <c r="FO8" i="2"/>
  <c r="FP8" i="2"/>
  <c r="FR8" i="2"/>
  <c r="FS8" i="2"/>
  <c r="FT8" i="2"/>
  <c r="FU8" i="2"/>
  <c r="FW8" i="2"/>
  <c r="FX8" i="2"/>
  <c r="FY8" i="2"/>
  <c r="FZ8" i="2"/>
  <c r="GB8" i="2"/>
  <c r="GC8" i="2"/>
  <c r="GD8" i="2"/>
  <c r="GE8" i="2"/>
  <c r="GG8" i="2"/>
  <c r="GH8" i="2"/>
  <c r="GI8" i="2"/>
  <c r="GJ8" i="2"/>
  <c r="GL8" i="2"/>
  <c r="GM8" i="2"/>
  <c r="GN8" i="2"/>
  <c r="GO8" i="2"/>
  <c r="B9" i="2"/>
  <c r="C9" i="2"/>
  <c r="D9" i="2"/>
  <c r="E9" i="2"/>
  <c r="F9" i="2"/>
  <c r="G9" i="2"/>
  <c r="H9" i="2"/>
  <c r="I9" i="2"/>
  <c r="J9" i="2"/>
  <c r="K9" i="2"/>
  <c r="L9" i="2"/>
  <c r="N9" i="2"/>
  <c r="O9" i="2"/>
  <c r="P9" i="2"/>
  <c r="Q9" i="2"/>
  <c r="R9" i="2"/>
  <c r="S9" i="2"/>
  <c r="T9" i="2"/>
  <c r="V9" i="2"/>
  <c r="W9" i="2"/>
  <c r="X9" i="2"/>
  <c r="AE9" i="2"/>
  <c r="AG9" i="2"/>
  <c r="AI9" i="2"/>
  <c r="AM9" i="2"/>
  <c r="AO9" i="2"/>
  <c r="AQ9" i="2"/>
  <c r="AS9" i="2"/>
  <c r="AU9" i="2"/>
  <c r="AW9" i="2"/>
  <c r="BA9" i="2"/>
  <c r="BC9" i="2"/>
  <c r="BE9" i="2"/>
  <c r="BG9" i="2"/>
  <c r="BK9" i="2"/>
  <c r="BP9" i="2"/>
  <c r="BQ9" i="2"/>
  <c r="BY9" i="2"/>
  <c r="BZ9" i="2"/>
  <c r="CB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U9" i="2"/>
  <c r="CV9" i="2"/>
  <c r="CW9" i="2"/>
  <c r="CX9" i="2"/>
  <c r="CY9" i="2"/>
  <c r="CZ9" i="2"/>
  <c r="DA9" i="2"/>
  <c r="DB9" i="2"/>
  <c r="DC9" i="2"/>
  <c r="DD9" i="2"/>
  <c r="DF9" i="2"/>
  <c r="DG9" i="2"/>
  <c r="DH9" i="2"/>
  <c r="DI9" i="2"/>
  <c r="DK9" i="2"/>
  <c r="DL9" i="2"/>
  <c r="DM9" i="2"/>
  <c r="DN9" i="2"/>
  <c r="DP9" i="2"/>
  <c r="DQ9" i="2"/>
  <c r="DR9" i="2"/>
  <c r="DS9" i="2"/>
  <c r="DT9" i="2"/>
  <c r="DU9" i="2"/>
  <c r="DV9" i="2"/>
  <c r="DW9" i="2"/>
  <c r="DY9" i="2"/>
  <c r="DZ9" i="2"/>
  <c r="EA9" i="2"/>
  <c r="EB9" i="2"/>
  <c r="ED9" i="2"/>
  <c r="EE9" i="2"/>
  <c r="EF9" i="2"/>
  <c r="EG9" i="2"/>
  <c r="EH9" i="2"/>
  <c r="EJ9" i="2"/>
  <c r="EK9" i="2"/>
  <c r="EL9" i="2"/>
  <c r="EM9" i="2"/>
  <c r="EN9" i="2"/>
  <c r="EO9" i="2"/>
  <c r="EQ9" i="2"/>
  <c r="ER9" i="2"/>
  <c r="ES9" i="2"/>
  <c r="ET9" i="2"/>
  <c r="EV9" i="2"/>
  <c r="EW9" i="2"/>
  <c r="EX9" i="2"/>
  <c r="EY9" i="2"/>
  <c r="FA9" i="2"/>
  <c r="FB9" i="2"/>
  <c r="FC9" i="2"/>
  <c r="FD9" i="2"/>
  <c r="FE9" i="2"/>
  <c r="FG9" i="2"/>
  <c r="FH9" i="2"/>
  <c r="FI9" i="2"/>
  <c r="FJ9" i="2"/>
  <c r="FK9" i="2"/>
  <c r="FM9" i="2"/>
  <c r="FN9" i="2"/>
  <c r="FO9" i="2"/>
  <c r="FP9" i="2"/>
  <c r="FR9" i="2"/>
  <c r="FS9" i="2"/>
  <c r="FT9" i="2"/>
  <c r="FU9" i="2"/>
  <c r="FW9" i="2"/>
  <c r="FX9" i="2"/>
  <c r="FY9" i="2"/>
  <c r="FZ9" i="2"/>
  <c r="GB9" i="2"/>
  <c r="GC9" i="2"/>
  <c r="GD9" i="2"/>
  <c r="GE9" i="2"/>
  <c r="GG9" i="2"/>
  <c r="GH9" i="2"/>
  <c r="GI9" i="2"/>
  <c r="GJ9" i="2"/>
  <c r="GL9" i="2"/>
  <c r="GM9" i="2"/>
  <c r="GN9" i="2"/>
  <c r="GO9" i="2"/>
  <c r="B10" i="2"/>
  <c r="C10" i="2"/>
  <c r="D10" i="2"/>
  <c r="E10" i="2"/>
  <c r="F10" i="2"/>
  <c r="G10" i="2"/>
  <c r="H10" i="2"/>
  <c r="I10" i="2"/>
  <c r="J10" i="2"/>
  <c r="K10" i="2"/>
  <c r="L10" i="2"/>
  <c r="N10" i="2"/>
  <c r="O10" i="2"/>
  <c r="P10" i="2"/>
  <c r="Q10" i="2"/>
  <c r="R10" i="2"/>
  <c r="S10" i="2"/>
  <c r="T10" i="2"/>
  <c r="U10" i="2"/>
  <c r="V10" i="2"/>
  <c r="W10" i="2"/>
  <c r="X10" i="2"/>
  <c r="Y10" i="2"/>
  <c r="AE10" i="2"/>
  <c r="AG10" i="2"/>
  <c r="AI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BA10" i="2"/>
  <c r="BC10" i="2"/>
  <c r="BE10" i="2"/>
  <c r="BG10" i="2"/>
  <c r="BK10" i="2"/>
  <c r="BL10" i="2"/>
  <c r="BP10" i="2"/>
  <c r="BQ10" i="2"/>
  <c r="BY10" i="2"/>
  <c r="BZ10" i="2"/>
  <c r="CB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U10" i="2"/>
  <c r="CV10" i="2"/>
  <c r="CW10" i="2"/>
  <c r="CX10" i="2"/>
  <c r="CY10" i="2"/>
  <c r="CZ10" i="2"/>
  <c r="DA10" i="2"/>
  <c r="DB10" i="2"/>
  <c r="DC10" i="2"/>
  <c r="DD10" i="2"/>
  <c r="DF10" i="2"/>
  <c r="DG10" i="2"/>
  <c r="DH10" i="2"/>
  <c r="DI10" i="2"/>
  <c r="DK10" i="2"/>
  <c r="DL10" i="2"/>
  <c r="DM10" i="2"/>
  <c r="DN10" i="2"/>
  <c r="DP10" i="2"/>
  <c r="DQ10" i="2"/>
  <c r="DR10" i="2"/>
  <c r="DS10" i="2"/>
  <c r="DT10" i="2"/>
  <c r="DU10" i="2"/>
  <c r="DV10" i="2"/>
  <c r="DW10" i="2"/>
  <c r="DY10" i="2"/>
  <c r="DZ10" i="2"/>
  <c r="EA10" i="2"/>
  <c r="EB10" i="2"/>
  <c r="ED10" i="2"/>
  <c r="EE10" i="2"/>
  <c r="EF10" i="2"/>
  <c r="EG10" i="2"/>
  <c r="EH10" i="2"/>
  <c r="EJ10" i="2"/>
  <c r="EK10" i="2"/>
  <c r="EL10" i="2"/>
  <c r="EM10" i="2"/>
  <c r="EN10" i="2"/>
  <c r="EO10" i="2"/>
  <c r="EQ10" i="2"/>
  <c r="ER10" i="2"/>
  <c r="ES10" i="2"/>
  <c r="ET10" i="2"/>
  <c r="EV10" i="2"/>
  <c r="EW10" i="2"/>
  <c r="EX10" i="2"/>
  <c r="EY10" i="2"/>
  <c r="FA10" i="2"/>
  <c r="FB10" i="2"/>
  <c r="FC10" i="2"/>
  <c r="FD10" i="2"/>
  <c r="FE10" i="2"/>
  <c r="FG10" i="2"/>
  <c r="FH10" i="2"/>
  <c r="FI10" i="2"/>
  <c r="FJ10" i="2"/>
  <c r="FK10" i="2"/>
  <c r="FM10" i="2"/>
  <c r="FN10" i="2"/>
  <c r="FO10" i="2"/>
  <c r="FP10" i="2"/>
  <c r="FR10" i="2"/>
  <c r="FS10" i="2"/>
  <c r="FT10" i="2"/>
  <c r="FU10" i="2"/>
  <c r="FW10" i="2"/>
  <c r="FX10" i="2"/>
  <c r="FY10" i="2"/>
  <c r="FZ10" i="2"/>
  <c r="GB10" i="2"/>
  <c r="GC10" i="2"/>
  <c r="GD10" i="2"/>
  <c r="GE10" i="2"/>
  <c r="GG10" i="2"/>
  <c r="GH10" i="2"/>
  <c r="GI10" i="2"/>
  <c r="GJ10" i="2"/>
  <c r="GL10" i="2"/>
  <c r="GM10" i="2"/>
  <c r="GN10" i="2"/>
  <c r="GO10" i="2"/>
  <c r="B11" i="2"/>
  <c r="C11" i="2"/>
  <c r="D11" i="2"/>
  <c r="E11" i="2"/>
  <c r="F11" i="2"/>
  <c r="G11" i="2"/>
  <c r="H11" i="2"/>
  <c r="I11" i="2"/>
  <c r="J11" i="2"/>
  <c r="K11" i="2"/>
  <c r="L11" i="2"/>
  <c r="N11" i="2"/>
  <c r="O11" i="2"/>
  <c r="P11" i="2"/>
  <c r="Q11" i="2"/>
  <c r="R11" i="2"/>
  <c r="S11" i="2"/>
  <c r="T11" i="2"/>
  <c r="U11" i="2"/>
  <c r="V11" i="2"/>
  <c r="W11" i="2"/>
  <c r="X11" i="2"/>
  <c r="Y11" i="2"/>
  <c r="AE11" i="2"/>
  <c r="AG11" i="2"/>
  <c r="AI11" i="2"/>
  <c r="AM11" i="2"/>
  <c r="AO11" i="2"/>
  <c r="AQ11" i="2"/>
  <c r="AS11" i="2"/>
  <c r="AU11" i="2"/>
  <c r="AW11" i="2"/>
  <c r="BA11" i="2"/>
  <c r="BC11" i="2"/>
  <c r="BE11" i="2"/>
  <c r="BG11" i="2"/>
  <c r="BK11" i="2"/>
  <c r="BP11" i="2"/>
  <c r="BQ11" i="2"/>
  <c r="BY11" i="2"/>
  <c r="BZ11" i="2"/>
  <c r="CB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U11" i="2"/>
  <c r="CV11" i="2"/>
  <c r="CW11" i="2"/>
  <c r="CX11" i="2"/>
  <c r="CY11" i="2"/>
  <c r="CZ11" i="2"/>
  <c r="DA11" i="2"/>
  <c r="DB11" i="2"/>
  <c r="DC11" i="2"/>
  <c r="DD11" i="2"/>
  <c r="DF11" i="2"/>
  <c r="DG11" i="2"/>
  <c r="DH11" i="2"/>
  <c r="DI11" i="2"/>
  <c r="DK11" i="2"/>
  <c r="DL11" i="2"/>
  <c r="DM11" i="2"/>
  <c r="DN11" i="2"/>
  <c r="DP11" i="2"/>
  <c r="DQ11" i="2"/>
  <c r="DR11" i="2"/>
  <c r="DS11" i="2"/>
  <c r="DT11" i="2"/>
  <c r="DU11" i="2"/>
  <c r="DV11" i="2"/>
  <c r="DW11" i="2"/>
  <c r="DY11" i="2"/>
  <c r="DZ11" i="2"/>
  <c r="EA11" i="2"/>
  <c r="EB11" i="2"/>
  <c r="ED11" i="2"/>
  <c r="EE11" i="2"/>
  <c r="EF11" i="2"/>
  <c r="EG11" i="2"/>
  <c r="EH11" i="2"/>
  <c r="EJ11" i="2"/>
  <c r="EK11" i="2"/>
  <c r="EL11" i="2"/>
  <c r="EM11" i="2"/>
  <c r="EN11" i="2"/>
  <c r="EO11" i="2"/>
  <c r="EQ11" i="2"/>
  <c r="ER11" i="2"/>
  <c r="ES11" i="2"/>
  <c r="ET11" i="2"/>
  <c r="EV11" i="2"/>
  <c r="EW11" i="2"/>
  <c r="EX11" i="2"/>
  <c r="EY11" i="2"/>
  <c r="FA11" i="2"/>
  <c r="FB11" i="2"/>
  <c r="FC11" i="2"/>
  <c r="FD11" i="2"/>
  <c r="FE11" i="2"/>
  <c r="FG11" i="2"/>
  <c r="FH11" i="2"/>
  <c r="FI11" i="2"/>
  <c r="FJ11" i="2"/>
  <c r="FK11" i="2"/>
  <c r="FM11" i="2"/>
  <c r="FN11" i="2"/>
  <c r="FO11" i="2"/>
  <c r="FP11" i="2"/>
  <c r="FR11" i="2"/>
  <c r="FS11" i="2"/>
  <c r="FT11" i="2"/>
  <c r="FU11" i="2"/>
  <c r="FW11" i="2"/>
  <c r="FX11" i="2"/>
  <c r="FY11" i="2"/>
  <c r="FZ11" i="2"/>
  <c r="GB11" i="2"/>
  <c r="GC11" i="2"/>
  <c r="GD11" i="2"/>
  <c r="GE11" i="2"/>
  <c r="GG11" i="2"/>
  <c r="GH11" i="2"/>
  <c r="GI11" i="2"/>
  <c r="GJ11" i="2"/>
  <c r="GL11" i="2"/>
  <c r="GM11" i="2"/>
  <c r="GN11" i="2"/>
  <c r="GO11" i="2"/>
  <c r="B12" i="2"/>
  <c r="C12" i="2"/>
  <c r="D12" i="2"/>
  <c r="E12" i="2"/>
  <c r="F12" i="2"/>
  <c r="G12" i="2"/>
  <c r="H12" i="2"/>
  <c r="I12" i="2"/>
  <c r="J12" i="2"/>
  <c r="K12" i="2"/>
  <c r="L12" i="2"/>
  <c r="N12" i="2"/>
  <c r="O12" i="2"/>
  <c r="P12" i="2"/>
  <c r="Q12" i="2"/>
  <c r="R12" i="2"/>
  <c r="S12" i="2"/>
  <c r="T12" i="2"/>
  <c r="U12" i="2"/>
  <c r="V12" i="2"/>
  <c r="W12" i="2"/>
  <c r="X12" i="2"/>
  <c r="Y12" i="2"/>
  <c r="AE12" i="2"/>
  <c r="AG12" i="2"/>
  <c r="AI12" i="2"/>
  <c r="AJ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BA12" i="2"/>
  <c r="BB12" i="2"/>
  <c r="BC12" i="2"/>
  <c r="BD12" i="2"/>
  <c r="BE12" i="2"/>
  <c r="BF12" i="2"/>
  <c r="BG12" i="2"/>
  <c r="BH12" i="2"/>
  <c r="BK12" i="2"/>
  <c r="BL12" i="2"/>
  <c r="BP12" i="2"/>
  <c r="BQ12" i="2"/>
  <c r="BY12" i="2"/>
  <c r="BZ12" i="2"/>
  <c r="CB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U12" i="2"/>
  <c r="CV12" i="2"/>
  <c r="CW12" i="2"/>
  <c r="CX12" i="2"/>
  <c r="CY12" i="2"/>
  <c r="CZ12" i="2"/>
  <c r="DA12" i="2"/>
  <c r="DB12" i="2"/>
  <c r="DC12" i="2"/>
  <c r="DD12" i="2"/>
  <c r="DF12" i="2"/>
  <c r="DG12" i="2"/>
  <c r="DH12" i="2"/>
  <c r="DI12" i="2"/>
  <c r="DK12" i="2"/>
  <c r="DL12" i="2"/>
  <c r="DM12" i="2"/>
  <c r="DN12" i="2"/>
  <c r="DP12" i="2"/>
  <c r="DQ12" i="2"/>
  <c r="DR12" i="2"/>
  <c r="DS12" i="2"/>
  <c r="DT12" i="2"/>
  <c r="DU12" i="2"/>
  <c r="DV12" i="2"/>
  <c r="DW12" i="2"/>
  <c r="DY12" i="2"/>
  <c r="DZ12" i="2"/>
  <c r="EA12" i="2"/>
  <c r="EB12" i="2"/>
  <c r="ED12" i="2"/>
  <c r="EE12" i="2"/>
  <c r="EF12" i="2"/>
  <c r="EG12" i="2"/>
  <c r="EH12" i="2"/>
  <c r="EJ12" i="2"/>
  <c r="EK12" i="2"/>
  <c r="EL12" i="2"/>
  <c r="EM12" i="2"/>
  <c r="EN12" i="2"/>
  <c r="EO12" i="2"/>
  <c r="EQ12" i="2"/>
  <c r="ER12" i="2"/>
  <c r="ES12" i="2"/>
  <c r="ET12" i="2"/>
  <c r="EV12" i="2"/>
  <c r="EW12" i="2"/>
  <c r="EX12" i="2"/>
  <c r="EY12" i="2"/>
  <c r="FA12" i="2"/>
  <c r="FB12" i="2"/>
  <c r="FC12" i="2"/>
  <c r="FD12" i="2"/>
  <c r="FE12" i="2"/>
  <c r="FG12" i="2"/>
  <c r="FH12" i="2"/>
  <c r="FI12" i="2"/>
  <c r="FJ12" i="2"/>
  <c r="FK12" i="2"/>
  <c r="FM12" i="2"/>
  <c r="FN12" i="2"/>
  <c r="FO12" i="2"/>
  <c r="FP12" i="2"/>
  <c r="FR12" i="2"/>
  <c r="FS12" i="2"/>
  <c r="FT12" i="2"/>
  <c r="FU12" i="2"/>
  <c r="FW12" i="2"/>
  <c r="FX12" i="2"/>
  <c r="FY12" i="2"/>
  <c r="FZ12" i="2"/>
  <c r="GB12" i="2"/>
  <c r="GC12" i="2"/>
  <c r="GD12" i="2"/>
  <c r="GE12" i="2"/>
  <c r="GG12" i="2"/>
  <c r="GH12" i="2"/>
  <c r="GI12" i="2"/>
  <c r="GJ12" i="2"/>
  <c r="GL12" i="2"/>
  <c r="GM12" i="2"/>
  <c r="GN12" i="2"/>
  <c r="GO12" i="2"/>
  <c r="B13" i="2"/>
  <c r="C13" i="2"/>
  <c r="D13" i="2"/>
  <c r="E13" i="2"/>
  <c r="F13" i="2"/>
  <c r="G13" i="2"/>
  <c r="H13" i="2"/>
  <c r="I13" i="2"/>
  <c r="J13" i="2"/>
  <c r="K13" i="2"/>
  <c r="L13" i="2"/>
  <c r="N13" i="2"/>
  <c r="O13" i="2"/>
  <c r="P13" i="2"/>
  <c r="Q13" i="2"/>
  <c r="R13" i="2"/>
  <c r="S13" i="2"/>
  <c r="T13" i="2"/>
  <c r="U13" i="2"/>
  <c r="V13" i="2"/>
  <c r="W13" i="2"/>
  <c r="X13" i="2"/>
  <c r="Y13" i="2"/>
  <c r="AE13" i="2"/>
  <c r="AG13" i="2"/>
  <c r="AI13" i="2"/>
  <c r="AM13" i="2"/>
  <c r="AO13" i="2"/>
  <c r="AQ13" i="2"/>
  <c r="AS13" i="2"/>
  <c r="AU13" i="2"/>
  <c r="AW13" i="2"/>
  <c r="BA13" i="2"/>
  <c r="BC13" i="2"/>
  <c r="BE13" i="2"/>
  <c r="BG13" i="2"/>
  <c r="BK13" i="2"/>
  <c r="BP13" i="2"/>
  <c r="BQ13" i="2"/>
  <c r="BY13" i="2"/>
  <c r="BZ13" i="2"/>
  <c r="CB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U13" i="2"/>
  <c r="CV13" i="2"/>
  <c r="CW13" i="2"/>
  <c r="CX13" i="2"/>
  <c r="CY13" i="2"/>
  <c r="CZ13" i="2"/>
  <c r="DA13" i="2"/>
  <c r="DB13" i="2"/>
  <c r="DC13" i="2"/>
  <c r="DD13" i="2"/>
  <c r="DF13" i="2"/>
  <c r="DG13" i="2"/>
  <c r="DH13" i="2"/>
  <c r="DI13" i="2"/>
  <c r="DK13" i="2"/>
  <c r="DL13" i="2"/>
  <c r="DM13" i="2"/>
  <c r="DN13" i="2"/>
  <c r="DP13" i="2"/>
  <c r="DQ13" i="2"/>
  <c r="DR13" i="2"/>
  <c r="DS13" i="2"/>
  <c r="DT13" i="2"/>
  <c r="DU13" i="2"/>
  <c r="DV13" i="2"/>
  <c r="DW13" i="2"/>
  <c r="DY13" i="2"/>
  <c r="DZ13" i="2"/>
  <c r="EA13" i="2"/>
  <c r="EB13" i="2"/>
  <c r="ED13" i="2"/>
  <c r="EE13" i="2"/>
  <c r="EF13" i="2"/>
  <c r="EG13" i="2"/>
  <c r="EH13" i="2"/>
  <c r="EJ13" i="2"/>
  <c r="EK13" i="2"/>
  <c r="EL13" i="2"/>
  <c r="EM13" i="2"/>
  <c r="EN13" i="2"/>
  <c r="EO13" i="2"/>
  <c r="EQ13" i="2"/>
  <c r="ER13" i="2"/>
  <c r="ES13" i="2"/>
  <c r="ET13" i="2"/>
  <c r="EV13" i="2"/>
  <c r="EW13" i="2"/>
  <c r="EX13" i="2"/>
  <c r="EY13" i="2"/>
  <c r="FA13" i="2"/>
  <c r="FB13" i="2"/>
  <c r="FC13" i="2"/>
  <c r="FD13" i="2"/>
  <c r="FE13" i="2"/>
  <c r="FG13" i="2"/>
  <c r="FH13" i="2"/>
  <c r="FI13" i="2"/>
  <c r="FJ13" i="2"/>
  <c r="FK13" i="2"/>
  <c r="FM13" i="2"/>
  <c r="FN13" i="2"/>
  <c r="FO13" i="2"/>
  <c r="FP13" i="2"/>
  <c r="FR13" i="2"/>
  <c r="FS13" i="2"/>
  <c r="FT13" i="2"/>
  <c r="FU13" i="2"/>
  <c r="FW13" i="2"/>
  <c r="FX13" i="2"/>
  <c r="FY13" i="2"/>
  <c r="FZ13" i="2"/>
  <c r="GB13" i="2"/>
  <c r="GC13" i="2"/>
  <c r="GD13" i="2"/>
  <c r="GE13" i="2"/>
  <c r="GG13" i="2"/>
  <c r="GH13" i="2"/>
  <c r="GI13" i="2"/>
  <c r="GJ13" i="2"/>
  <c r="GL13" i="2"/>
  <c r="GM13" i="2"/>
  <c r="GN13" i="2"/>
  <c r="GO13" i="2"/>
  <c r="B14" i="2"/>
  <c r="C14" i="2"/>
  <c r="D14" i="2"/>
  <c r="E14" i="2"/>
  <c r="F14" i="2"/>
  <c r="G14" i="2"/>
  <c r="H14" i="2"/>
  <c r="I14" i="2"/>
  <c r="J14" i="2"/>
  <c r="K14" i="2"/>
  <c r="L14" i="2"/>
  <c r="N14" i="2"/>
  <c r="O14" i="2"/>
  <c r="P14" i="2"/>
  <c r="Q14" i="2"/>
  <c r="R14" i="2"/>
  <c r="S14" i="2"/>
  <c r="T14" i="2"/>
  <c r="U14" i="2"/>
  <c r="V14" i="2"/>
  <c r="W14" i="2"/>
  <c r="X14" i="2"/>
  <c r="Y14" i="2"/>
  <c r="AE14" i="2"/>
  <c r="AG14" i="2"/>
  <c r="AI14" i="2"/>
  <c r="AM14" i="2"/>
  <c r="AO14" i="2"/>
  <c r="AQ14" i="2"/>
  <c r="AS14" i="2"/>
  <c r="AU14" i="2"/>
  <c r="AW14" i="2"/>
  <c r="BA14" i="2"/>
  <c r="BC14" i="2"/>
  <c r="BE14" i="2"/>
  <c r="BG14" i="2"/>
  <c r="BK14" i="2"/>
  <c r="BP14" i="2"/>
  <c r="BQ14" i="2"/>
  <c r="BY14" i="2"/>
  <c r="BZ14" i="2"/>
  <c r="CB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U14" i="2"/>
  <c r="CV14" i="2"/>
  <c r="CW14" i="2"/>
  <c r="CX14" i="2"/>
  <c r="CY14" i="2"/>
  <c r="CZ14" i="2"/>
  <c r="DA14" i="2"/>
  <c r="DB14" i="2"/>
  <c r="DC14" i="2"/>
  <c r="DD14" i="2"/>
  <c r="DF14" i="2"/>
  <c r="DG14" i="2"/>
  <c r="DH14" i="2"/>
  <c r="DI14" i="2"/>
  <c r="DK14" i="2"/>
  <c r="DL14" i="2"/>
  <c r="DM14" i="2"/>
  <c r="DN14" i="2"/>
  <c r="DP14" i="2"/>
  <c r="DQ14" i="2"/>
  <c r="DR14" i="2"/>
  <c r="DS14" i="2"/>
  <c r="DT14" i="2"/>
  <c r="DU14" i="2"/>
  <c r="DV14" i="2"/>
  <c r="DW14" i="2"/>
  <c r="DY14" i="2"/>
  <c r="DZ14" i="2"/>
  <c r="EA14" i="2"/>
  <c r="EB14" i="2"/>
  <c r="ED14" i="2"/>
  <c r="EE14" i="2"/>
  <c r="EF14" i="2"/>
  <c r="EG14" i="2"/>
  <c r="EH14" i="2"/>
  <c r="EJ14" i="2"/>
  <c r="EK14" i="2"/>
  <c r="EL14" i="2"/>
  <c r="EM14" i="2"/>
  <c r="EN14" i="2"/>
  <c r="EO14" i="2"/>
  <c r="EQ14" i="2"/>
  <c r="ER14" i="2"/>
  <c r="ES14" i="2"/>
  <c r="ET14" i="2"/>
  <c r="EV14" i="2"/>
  <c r="EW14" i="2"/>
  <c r="EX14" i="2"/>
  <c r="EY14" i="2"/>
  <c r="FA14" i="2"/>
  <c r="FB14" i="2"/>
  <c r="FC14" i="2"/>
  <c r="FD14" i="2"/>
  <c r="FE14" i="2"/>
  <c r="FG14" i="2"/>
  <c r="FH14" i="2"/>
  <c r="FI14" i="2"/>
  <c r="FJ14" i="2"/>
  <c r="FK14" i="2"/>
  <c r="FM14" i="2"/>
  <c r="FN14" i="2"/>
  <c r="FO14" i="2"/>
  <c r="FP14" i="2"/>
  <c r="FR14" i="2"/>
  <c r="FS14" i="2"/>
  <c r="FT14" i="2"/>
  <c r="FU14" i="2"/>
  <c r="FW14" i="2"/>
  <c r="FX14" i="2"/>
  <c r="FY14" i="2"/>
  <c r="FZ14" i="2"/>
  <c r="GB14" i="2"/>
  <c r="GC14" i="2"/>
  <c r="GD14" i="2"/>
  <c r="GE14" i="2"/>
  <c r="GG14" i="2"/>
  <c r="GH14" i="2"/>
  <c r="GI14" i="2"/>
  <c r="GJ14" i="2"/>
  <c r="GL14" i="2"/>
  <c r="GM14" i="2"/>
  <c r="GN14" i="2"/>
  <c r="GO14" i="2"/>
  <c r="B15" i="2"/>
  <c r="C15" i="2"/>
  <c r="D15" i="2"/>
  <c r="E15" i="2"/>
  <c r="F15" i="2"/>
  <c r="G15" i="2"/>
  <c r="H15" i="2"/>
  <c r="I15" i="2"/>
  <c r="J15" i="2"/>
  <c r="K15" i="2"/>
  <c r="L15" i="2"/>
  <c r="N15" i="2"/>
  <c r="O15" i="2"/>
  <c r="P15" i="2"/>
  <c r="Q15" i="2"/>
  <c r="R15" i="2"/>
  <c r="S15" i="2"/>
  <c r="T15" i="2"/>
  <c r="V15" i="2"/>
  <c r="W15" i="2"/>
  <c r="X15" i="2"/>
  <c r="AE15" i="2"/>
  <c r="AG15" i="2"/>
  <c r="AI15" i="2"/>
  <c r="AM15" i="2"/>
  <c r="AO15" i="2"/>
  <c r="AQ15" i="2"/>
  <c r="AS15" i="2"/>
  <c r="AU15" i="2"/>
  <c r="AW15" i="2"/>
  <c r="BA15" i="2"/>
  <c r="BC15" i="2"/>
  <c r="BE15" i="2"/>
  <c r="BG15" i="2"/>
  <c r="BK15" i="2"/>
  <c r="BP15" i="2"/>
  <c r="BQ15" i="2"/>
  <c r="BY15" i="2"/>
  <c r="BZ15" i="2"/>
  <c r="CB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U15" i="2"/>
  <c r="CV15" i="2"/>
  <c r="CW15" i="2"/>
  <c r="CX15" i="2"/>
  <c r="CY15" i="2"/>
  <c r="CZ15" i="2"/>
  <c r="DA15" i="2"/>
  <c r="DB15" i="2"/>
  <c r="DC15" i="2"/>
  <c r="DD15" i="2"/>
  <c r="DF15" i="2"/>
  <c r="DG15" i="2"/>
  <c r="DH15" i="2"/>
  <c r="DI15" i="2"/>
  <c r="DK15" i="2"/>
  <c r="DL15" i="2"/>
  <c r="DM15" i="2"/>
  <c r="DN15" i="2"/>
  <c r="DP15" i="2"/>
  <c r="DQ15" i="2"/>
  <c r="DR15" i="2"/>
  <c r="DS15" i="2"/>
  <c r="DT15" i="2"/>
  <c r="DU15" i="2"/>
  <c r="DV15" i="2"/>
  <c r="DW15" i="2"/>
  <c r="DY15" i="2"/>
  <c r="DZ15" i="2"/>
  <c r="EA15" i="2"/>
  <c r="EB15" i="2"/>
  <c r="ED15" i="2"/>
  <c r="EE15" i="2"/>
  <c r="EF15" i="2"/>
  <c r="EG15" i="2"/>
  <c r="EH15" i="2"/>
  <c r="EJ15" i="2"/>
  <c r="EK15" i="2"/>
  <c r="EL15" i="2"/>
  <c r="EM15" i="2"/>
  <c r="EN15" i="2"/>
  <c r="EO15" i="2"/>
  <c r="EQ15" i="2"/>
  <c r="ER15" i="2"/>
  <c r="ES15" i="2"/>
  <c r="ET15" i="2"/>
  <c r="EV15" i="2"/>
  <c r="EW15" i="2"/>
  <c r="EX15" i="2"/>
  <c r="EY15" i="2"/>
  <c r="FA15" i="2"/>
  <c r="FB15" i="2"/>
  <c r="FC15" i="2"/>
  <c r="FD15" i="2"/>
  <c r="FE15" i="2"/>
  <c r="FG15" i="2"/>
  <c r="FH15" i="2"/>
  <c r="FI15" i="2"/>
  <c r="FJ15" i="2"/>
  <c r="FK15" i="2"/>
  <c r="FM15" i="2"/>
  <c r="FN15" i="2"/>
  <c r="FO15" i="2"/>
  <c r="FP15" i="2"/>
  <c r="FR15" i="2"/>
  <c r="FS15" i="2"/>
  <c r="FT15" i="2"/>
  <c r="FU15" i="2"/>
  <c r="FW15" i="2"/>
  <c r="FX15" i="2"/>
  <c r="FY15" i="2"/>
  <c r="FZ15" i="2"/>
  <c r="GB15" i="2"/>
  <c r="GC15" i="2"/>
  <c r="GD15" i="2"/>
  <c r="GE15" i="2"/>
  <c r="GG15" i="2"/>
  <c r="GH15" i="2"/>
  <c r="GI15" i="2"/>
  <c r="GJ15" i="2"/>
  <c r="GL15" i="2"/>
  <c r="GM15" i="2"/>
  <c r="GN15" i="2"/>
  <c r="GO15" i="2"/>
  <c r="B16" i="2"/>
  <c r="C16" i="2"/>
  <c r="D16" i="2"/>
  <c r="E16" i="2"/>
  <c r="F16" i="2"/>
  <c r="G16" i="2"/>
  <c r="H16" i="2"/>
  <c r="I16" i="2"/>
  <c r="J16" i="2"/>
  <c r="K16" i="2"/>
  <c r="L16" i="2"/>
  <c r="N16" i="2"/>
  <c r="O16" i="2"/>
  <c r="P16" i="2"/>
  <c r="Q16" i="2"/>
  <c r="R16" i="2"/>
  <c r="S16" i="2"/>
  <c r="T16" i="2"/>
  <c r="V16" i="2"/>
  <c r="W16" i="2"/>
  <c r="X16" i="2"/>
  <c r="AE16" i="2"/>
  <c r="AG16" i="2"/>
  <c r="AI16" i="2"/>
  <c r="AM16" i="2"/>
  <c r="AO16" i="2"/>
  <c r="AQ16" i="2"/>
  <c r="AS16" i="2"/>
  <c r="AU16" i="2"/>
  <c r="AW16" i="2"/>
  <c r="BA16" i="2"/>
  <c r="BC16" i="2"/>
  <c r="BE16" i="2"/>
  <c r="BG16" i="2"/>
  <c r="BK16" i="2"/>
  <c r="BP16" i="2"/>
  <c r="BQ16" i="2"/>
  <c r="BY16" i="2"/>
  <c r="BZ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U16" i="2"/>
  <c r="CV16" i="2"/>
  <c r="CW16" i="2"/>
  <c r="CX16" i="2"/>
  <c r="CY16" i="2"/>
  <c r="CZ16" i="2"/>
  <c r="DA16" i="2"/>
  <c r="DB16" i="2"/>
  <c r="DC16" i="2"/>
  <c r="DD16" i="2"/>
  <c r="DF16" i="2"/>
  <c r="DG16" i="2"/>
  <c r="DH16" i="2"/>
  <c r="DI16" i="2"/>
  <c r="DK16" i="2"/>
  <c r="DL16" i="2"/>
  <c r="DM16" i="2"/>
  <c r="DN16" i="2"/>
  <c r="DP16" i="2"/>
  <c r="DQ16" i="2"/>
  <c r="DR16" i="2"/>
  <c r="DS16" i="2"/>
  <c r="DT16" i="2"/>
  <c r="DU16" i="2"/>
  <c r="DV16" i="2"/>
  <c r="DW16" i="2"/>
  <c r="DY16" i="2"/>
  <c r="DZ16" i="2"/>
  <c r="EA16" i="2"/>
  <c r="EB16" i="2"/>
  <c r="ED16" i="2"/>
  <c r="EE16" i="2"/>
  <c r="EF16" i="2"/>
  <c r="EG16" i="2"/>
  <c r="EH16" i="2"/>
  <c r="EJ16" i="2"/>
  <c r="EK16" i="2"/>
  <c r="EL16" i="2"/>
  <c r="EM16" i="2"/>
  <c r="EN16" i="2"/>
  <c r="EO16" i="2"/>
  <c r="EQ16" i="2"/>
  <c r="ER16" i="2"/>
  <c r="ES16" i="2"/>
  <c r="ET16" i="2"/>
  <c r="EV16" i="2"/>
  <c r="EW16" i="2"/>
  <c r="EX16" i="2"/>
  <c r="EY16" i="2"/>
  <c r="FA16" i="2"/>
  <c r="FB16" i="2"/>
  <c r="FC16" i="2"/>
  <c r="FD16" i="2"/>
  <c r="FE16" i="2"/>
  <c r="FG16" i="2"/>
  <c r="FH16" i="2"/>
  <c r="FI16" i="2"/>
  <c r="FJ16" i="2"/>
  <c r="FK16" i="2"/>
  <c r="FM16" i="2"/>
  <c r="FN16" i="2"/>
  <c r="FO16" i="2"/>
  <c r="FP16" i="2"/>
  <c r="FR16" i="2"/>
  <c r="FS16" i="2"/>
  <c r="FT16" i="2"/>
  <c r="FU16" i="2"/>
  <c r="FW16" i="2"/>
  <c r="FX16" i="2"/>
  <c r="FY16" i="2"/>
  <c r="FZ16" i="2"/>
  <c r="GB16" i="2"/>
  <c r="GC16" i="2"/>
  <c r="GD16" i="2"/>
  <c r="GE16" i="2"/>
  <c r="GG16" i="2"/>
  <c r="GH16" i="2"/>
  <c r="GI16" i="2"/>
  <c r="GJ16" i="2"/>
  <c r="GL16" i="2"/>
  <c r="GM16" i="2"/>
  <c r="GN16" i="2"/>
  <c r="GO16" i="2"/>
  <c r="B17" i="2"/>
  <c r="C17" i="2"/>
  <c r="D17" i="2"/>
  <c r="E17" i="2"/>
  <c r="F17" i="2"/>
  <c r="G17" i="2"/>
  <c r="H17" i="2"/>
  <c r="I17" i="2"/>
  <c r="J17" i="2"/>
  <c r="K17" i="2"/>
  <c r="L17" i="2"/>
  <c r="N17" i="2"/>
  <c r="O17" i="2"/>
  <c r="P17" i="2"/>
  <c r="Q17" i="2"/>
  <c r="R17" i="2"/>
  <c r="S17" i="2"/>
  <c r="T17" i="2"/>
  <c r="V17" i="2"/>
  <c r="W17" i="2"/>
  <c r="X17" i="2"/>
  <c r="AE17" i="2"/>
  <c r="AG17" i="2"/>
  <c r="AI17" i="2"/>
  <c r="AM17" i="2"/>
  <c r="AO17" i="2"/>
  <c r="AQ17" i="2"/>
  <c r="AS17" i="2"/>
  <c r="AU17" i="2"/>
  <c r="AW17" i="2"/>
  <c r="BA17" i="2"/>
  <c r="BC17" i="2"/>
  <c r="BE17" i="2"/>
  <c r="BG17" i="2"/>
  <c r="BK17" i="2"/>
  <c r="BP17" i="2"/>
  <c r="BQ17" i="2"/>
  <c r="BY17" i="2"/>
  <c r="BZ17" i="2"/>
  <c r="CB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U17" i="2"/>
  <c r="CV17" i="2"/>
  <c r="CW17" i="2"/>
  <c r="CX17" i="2"/>
  <c r="CY17" i="2"/>
  <c r="CZ17" i="2"/>
  <c r="DA17" i="2"/>
  <c r="DB17" i="2"/>
  <c r="DC17" i="2"/>
  <c r="DD17" i="2"/>
  <c r="DF17" i="2"/>
  <c r="DG17" i="2"/>
  <c r="DH17" i="2"/>
  <c r="DI17" i="2"/>
  <c r="DK17" i="2"/>
  <c r="DL17" i="2"/>
  <c r="DM17" i="2"/>
  <c r="DN17" i="2"/>
  <c r="DP17" i="2"/>
  <c r="DQ17" i="2"/>
  <c r="DR17" i="2"/>
  <c r="DS17" i="2"/>
  <c r="DT17" i="2"/>
  <c r="DU17" i="2"/>
  <c r="DV17" i="2"/>
  <c r="DW17" i="2"/>
  <c r="DY17" i="2"/>
  <c r="DZ17" i="2"/>
  <c r="EA17" i="2"/>
  <c r="EB17" i="2"/>
  <c r="ED17" i="2"/>
  <c r="EE17" i="2"/>
  <c r="EF17" i="2"/>
  <c r="EG17" i="2"/>
  <c r="EH17" i="2"/>
  <c r="EJ17" i="2"/>
  <c r="EK17" i="2"/>
  <c r="EL17" i="2"/>
  <c r="EM17" i="2"/>
  <c r="EN17" i="2"/>
  <c r="EO17" i="2"/>
  <c r="EQ17" i="2"/>
  <c r="ER17" i="2"/>
  <c r="ES17" i="2"/>
  <c r="ET17" i="2"/>
  <c r="EV17" i="2"/>
  <c r="EW17" i="2"/>
  <c r="EX17" i="2"/>
  <c r="EY17" i="2"/>
  <c r="FA17" i="2"/>
  <c r="FB17" i="2"/>
  <c r="FC17" i="2"/>
  <c r="FD17" i="2"/>
  <c r="FE17" i="2"/>
  <c r="FG17" i="2"/>
  <c r="FH17" i="2"/>
  <c r="FI17" i="2"/>
  <c r="FJ17" i="2"/>
  <c r="FK17" i="2"/>
  <c r="FM17" i="2"/>
  <c r="FN17" i="2"/>
  <c r="FO17" i="2"/>
  <c r="FP17" i="2"/>
  <c r="FR17" i="2"/>
  <c r="FS17" i="2"/>
  <c r="FT17" i="2"/>
  <c r="FU17" i="2"/>
  <c r="FW17" i="2"/>
  <c r="FX17" i="2"/>
  <c r="FY17" i="2"/>
  <c r="FZ17" i="2"/>
  <c r="GB17" i="2"/>
  <c r="GC17" i="2"/>
  <c r="GD17" i="2"/>
  <c r="GE17" i="2"/>
  <c r="GG17" i="2"/>
  <c r="GH17" i="2"/>
  <c r="GI17" i="2"/>
  <c r="GJ17" i="2"/>
  <c r="GL17" i="2"/>
  <c r="GM17" i="2"/>
  <c r="GN17" i="2"/>
  <c r="GO17" i="2"/>
  <c r="B18" i="2"/>
  <c r="C18" i="2"/>
  <c r="D18" i="2"/>
  <c r="E18" i="2"/>
  <c r="F18" i="2"/>
  <c r="G18" i="2"/>
  <c r="H18" i="2"/>
  <c r="I18" i="2"/>
  <c r="J18" i="2"/>
  <c r="K18" i="2"/>
  <c r="L18" i="2"/>
  <c r="N18" i="2"/>
  <c r="O18" i="2"/>
  <c r="P18" i="2"/>
  <c r="Q18" i="2"/>
  <c r="R18" i="2"/>
  <c r="S18" i="2"/>
  <c r="T18" i="2"/>
  <c r="V18" i="2"/>
  <c r="W18" i="2"/>
  <c r="X18" i="2"/>
  <c r="AE18" i="2"/>
  <c r="AG18" i="2"/>
  <c r="AI18" i="2"/>
  <c r="AJ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BA18" i="2"/>
  <c r="BB18" i="2"/>
  <c r="BC18" i="2"/>
  <c r="BD18" i="2"/>
  <c r="BE18" i="2"/>
  <c r="BF18" i="2"/>
  <c r="BG18" i="2"/>
  <c r="BH18" i="2"/>
  <c r="BK18" i="2"/>
  <c r="BL18" i="2"/>
  <c r="BP18" i="2"/>
  <c r="BQ18" i="2"/>
  <c r="BY18" i="2"/>
  <c r="BZ18" i="2"/>
  <c r="CB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U18" i="2"/>
  <c r="CV18" i="2"/>
  <c r="CW18" i="2"/>
  <c r="CX18" i="2"/>
  <c r="CY18" i="2"/>
  <c r="CZ18" i="2"/>
  <c r="DA18" i="2"/>
  <c r="DB18" i="2"/>
  <c r="DC18" i="2"/>
  <c r="DD18" i="2"/>
  <c r="DF18" i="2"/>
  <c r="DG18" i="2"/>
  <c r="DH18" i="2"/>
  <c r="DI18" i="2"/>
  <c r="DK18" i="2"/>
  <c r="DL18" i="2"/>
  <c r="DM18" i="2"/>
  <c r="DN18" i="2"/>
  <c r="DP18" i="2"/>
  <c r="DQ18" i="2"/>
  <c r="DR18" i="2"/>
  <c r="DS18" i="2"/>
  <c r="DT18" i="2"/>
  <c r="DU18" i="2"/>
  <c r="DV18" i="2"/>
  <c r="DW18" i="2"/>
  <c r="DY18" i="2"/>
  <c r="DZ18" i="2"/>
  <c r="EA18" i="2"/>
  <c r="EB18" i="2"/>
  <c r="ED18" i="2"/>
  <c r="EE18" i="2"/>
  <c r="EF18" i="2"/>
  <c r="EG18" i="2"/>
  <c r="EH18" i="2"/>
  <c r="EJ18" i="2"/>
  <c r="EK18" i="2"/>
  <c r="EL18" i="2"/>
  <c r="EM18" i="2"/>
  <c r="EN18" i="2"/>
  <c r="EO18" i="2"/>
  <c r="EQ18" i="2"/>
  <c r="ER18" i="2"/>
  <c r="ES18" i="2"/>
  <c r="ET18" i="2"/>
  <c r="EV18" i="2"/>
  <c r="EW18" i="2"/>
  <c r="EX18" i="2"/>
  <c r="EY18" i="2"/>
  <c r="FA18" i="2"/>
  <c r="FB18" i="2"/>
  <c r="FC18" i="2"/>
  <c r="FD18" i="2"/>
  <c r="FE18" i="2"/>
  <c r="FG18" i="2"/>
  <c r="FH18" i="2"/>
  <c r="FI18" i="2"/>
  <c r="FJ18" i="2"/>
  <c r="FK18" i="2"/>
  <c r="FM18" i="2"/>
  <c r="FN18" i="2"/>
  <c r="FO18" i="2"/>
  <c r="FP18" i="2"/>
  <c r="FR18" i="2"/>
  <c r="FS18" i="2"/>
  <c r="FT18" i="2"/>
  <c r="FU18" i="2"/>
  <c r="FW18" i="2"/>
  <c r="FX18" i="2"/>
  <c r="FY18" i="2"/>
  <c r="FZ18" i="2"/>
  <c r="GB18" i="2"/>
  <c r="GC18" i="2"/>
  <c r="GD18" i="2"/>
  <c r="GE18" i="2"/>
  <c r="GG18" i="2"/>
  <c r="GH18" i="2"/>
  <c r="GI18" i="2"/>
  <c r="GJ18" i="2"/>
  <c r="GL18" i="2"/>
  <c r="GM18" i="2"/>
  <c r="GN18" i="2"/>
  <c r="GO18" i="2"/>
  <c r="B19" i="2"/>
  <c r="C19" i="2"/>
  <c r="D19" i="2"/>
  <c r="E19" i="2"/>
  <c r="F19" i="2"/>
  <c r="G19" i="2"/>
  <c r="H19" i="2"/>
  <c r="I19" i="2"/>
  <c r="J19" i="2"/>
  <c r="K19" i="2"/>
  <c r="L19" i="2"/>
  <c r="N19" i="2"/>
  <c r="O19" i="2"/>
  <c r="P19" i="2"/>
  <c r="Q19" i="2"/>
  <c r="R19" i="2"/>
  <c r="S19" i="2"/>
  <c r="T19" i="2"/>
  <c r="V19" i="2"/>
  <c r="W19" i="2"/>
  <c r="X19" i="2"/>
  <c r="AE19" i="2"/>
  <c r="AG19" i="2"/>
  <c r="AI19" i="2"/>
  <c r="AM19" i="2"/>
  <c r="AO19" i="2"/>
  <c r="AQ19" i="2"/>
  <c r="AS19" i="2"/>
  <c r="AU19" i="2"/>
  <c r="AW19" i="2"/>
  <c r="BA19" i="2"/>
  <c r="BC19" i="2"/>
  <c r="BE19" i="2"/>
  <c r="BG19" i="2"/>
  <c r="BK19" i="2"/>
  <c r="BP19" i="2"/>
  <c r="BQ19" i="2"/>
  <c r="BY19" i="2"/>
  <c r="BZ19" i="2"/>
  <c r="CB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U19" i="2"/>
  <c r="CV19" i="2"/>
  <c r="CW19" i="2"/>
  <c r="CX19" i="2"/>
  <c r="CY19" i="2"/>
  <c r="CZ19" i="2"/>
  <c r="DA19" i="2"/>
  <c r="DB19" i="2"/>
  <c r="DC19" i="2"/>
  <c r="DD19" i="2"/>
  <c r="DF19" i="2"/>
  <c r="DG19" i="2"/>
  <c r="DH19" i="2"/>
  <c r="DI19" i="2"/>
  <c r="DK19" i="2"/>
  <c r="DL19" i="2"/>
  <c r="DM19" i="2"/>
  <c r="DN19" i="2"/>
  <c r="DP19" i="2"/>
  <c r="DQ19" i="2"/>
  <c r="DR19" i="2"/>
  <c r="DS19" i="2"/>
  <c r="DT19" i="2"/>
  <c r="DU19" i="2"/>
  <c r="DV19" i="2"/>
  <c r="DW19" i="2"/>
  <c r="DY19" i="2"/>
  <c r="DZ19" i="2"/>
  <c r="EA19" i="2"/>
  <c r="EB19" i="2"/>
  <c r="ED19" i="2"/>
  <c r="EE19" i="2"/>
  <c r="EF19" i="2"/>
  <c r="EG19" i="2"/>
  <c r="EH19" i="2"/>
  <c r="EJ19" i="2"/>
  <c r="EK19" i="2"/>
  <c r="EL19" i="2"/>
  <c r="EM19" i="2"/>
  <c r="EN19" i="2"/>
  <c r="EO19" i="2"/>
  <c r="EQ19" i="2"/>
  <c r="ER19" i="2"/>
  <c r="ES19" i="2"/>
  <c r="ET19" i="2"/>
  <c r="EV19" i="2"/>
  <c r="EW19" i="2"/>
  <c r="EX19" i="2"/>
  <c r="EY19" i="2"/>
  <c r="FA19" i="2"/>
  <c r="FB19" i="2"/>
  <c r="FC19" i="2"/>
  <c r="FD19" i="2"/>
  <c r="FE19" i="2"/>
  <c r="FG19" i="2"/>
  <c r="FH19" i="2"/>
  <c r="FI19" i="2"/>
  <c r="FJ19" i="2"/>
  <c r="FK19" i="2"/>
  <c r="FM19" i="2"/>
  <c r="FN19" i="2"/>
  <c r="FO19" i="2"/>
  <c r="FP19" i="2"/>
  <c r="FR19" i="2"/>
  <c r="FS19" i="2"/>
  <c r="FT19" i="2"/>
  <c r="FU19" i="2"/>
  <c r="FW19" i="2"/>
  <c r="FX19" i="2"/>
  <c r="FY19" i="2"/>
  <c r="FZ19" i="2"/>
  <c r="GB19" i="2"/>
  <c r="GC19" i="2"/>
  <c r="GD19" i="2"/>
  <c r="GE19" i="2"/>
  <c r="GG19" i="2"/>
  <c r="GH19" i="2"/>
  <c r="GI19" i="2"/>
  <c r="GJ19" i="2"/>
  <c r="GL19" i="2"/>
  <c r="GM19" i="2"/>
  <c r="GN19" i="2"/>
  <c r="GO19" i="2"/>
  <c r="B20" i="2"/>
  <c r="C20" i="2"/>
  <c r="D20" i="2"/>
  <c r="E20" i="2"/>
  <c r="F20" i="2"/>
  <c r="G20" i="2"/>
  <c r="H20" i="2"/>
  <c r="I20" i="2"/>
  <c r="J20" i="2"/>
  <c r="K20" i="2"/>
  <c r="L20" i="2"/>
  <c r="N20" i="2"/>
  <c r="O20" i="2"/>
  <c r="P20" i="2"/>
  <c r="Q20" i="2"/>
  <c r="R20" i="2"/>
  <c r="S20" i="2"/>
  <c r="T20" i="2"/>
  <c r="V20" i="2"/>
  <c r="W20" i="2"/>
  <c r="X20" i="2"/>
  <c r="AE20" i="2"/>
  <c r="AG20" i="2"/>
  <c r="AI20" i="2"/>
  <c r="AM20" i="2"/>
  <c r="AO20" i="2"/>
  <c r="AQ20" i="2"/>
  <c r="AS20" i="2"/>
  <c r="AU20" i="2"/>
  <c r="AW20" i="2"/>
  <c r="BA20" i="2"/>
  <c r="BC20" i="2"/>
  <c r="BE20" i="2"/>
  <c r="BG20" i="2"/>
  <c r="BK20" i="2"/>
  <c r="BP20" i="2"/>
  <c r="BQ20" i="2"/>
  <c r="BY20" i="2"/>
  <c r="BZ20" i="2"/>
  <c r="CB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U20" i="2"/>
  <c r="CV20" i="2"/>
  <c r="CW20" i="2"/>
  <c r="CX20" i="2"/>
  <c r="CY20" i="2"/>
  <c r="CZ20" i="2"/>
  <c r="DA20" i="2"/>
  <c r="DB20" i="2"/>
  <c r="DC20" i="2"/>
  <c r="DD20" i="2"/>
  <c r="DF20" i="2"/>
  <c r="DG20" i="2"/>
  <c r="DH20" i="2"/>
  <c r="DI20" i="2"/>
  <c r="DK20" i="2"/>
  <c r="DL20" i="2"/>
  <c r="DM20" i="2"/>
  <c r="DN20" i="2"/>
  <c r="DP20" i="2"/>
  <c r="DQ20" i="2"/>
  <c r="DR20" i="2"/>
  <c r="DS20" i="2"/>
  <c r="DT20" i="2"/>
  <c r="DU20" i="2"/>
  <c r="DV20" i="2"/>
  <c r="DW20" i="2"/>
  <c r="DY20" i="2"/>
  <c r="DZ20" i="2"/>
  <c r="EA20" i="2"/>
  <c r="EB20" i="2"/>
  <c r="ED20" i="2"/>
  <c r="EE20" i="2"/>
  <c r="EF20" i="2"/>
  <c r="EG20" i="2"/>
  <c r="EH20" i="2"/>
  <c r="EJ20" i="2"/>
  <c r="EK20" i="2"/>
  <c r="EL20" i="2"/>
  <c r="EM20" i="2"/>
  <c r="EN20" i="2"/>
  <c r="EO20" i="2"/>
  <c r="EQ20" i="2"/>
  <c r="ER20" i="2"/>
  <c r="ES20" i="2"/>
  <c r="ET20" i="2"/>
  <c r="EV20" i="2"/>
  <c r="EW20" i="2"/>
  <c r="EX20" i="2"/>
  <c r="EY20" i="2"/>
  <c r="FA20" i="2"/>
  <c r="FB20" i="2"/>
  <c r="FC20" i="2"/>
  <c r="FD20" i="2"/>
  <c r="FE20" i="2"/>
  <c r="FG20" i="2"/>
  <c r="FH20" i="2"/>
  <c r="FI20" i="2"/>
  <c r="FJ20" i="2"/>
  <c r="FK20" i="2"/>
  <c r="FM20" i="2"/>
  <c r="FN20" i="2"/>
  <c r="FO20" i="2"/>
  <c r="FP20" i="2"/>
  <c r="FR20" i="2"/>
  <c r="FS20" i="2"/>
  <c r="FT20" i="2"/>
  <c r="FU20" i="2"/>
  <c r="FW20" i="2"/>
  <c r="FX20" i="2"/>
  <c r="FY20" i="2"/>
  <c r="FZ20" i="2"/>
  <c r="GB20" i="2"/>
  <c r="GC20" i="2"/>
  <c r="GD20" i="2"/>
  <c r="GE20" i="2"/>
  <c r="GG20" i="2"/>
  <c r="GH20" i="2"/>
  <c r="GI20" i="2"/>
  <c r="GJ20" i="2"/>
  <c r="GL20" i="2"/>
  <c r="GM20" i="2"/>
  <c r="GN20" i="2"/>
  <c r="GO20" i="2"/>
  <c r="B21" i="2"/>
  <c r="C21" i="2"/>
  <c r="D21" i="2"/>
  <c r="E21" i="2"/>
  <c r="F21" i="2"/>
  <c r="G21" i="2"/>
  <c r="H21" i="2"/>
  <c r="I21" i="2"/>
  <c r="J21" i="2"/>
  <c r="K21" i="2"/>
  <c r="L21" i="2"/>
  <c r="N21" i="2"/>
  <c r="O21" i="2"/>
  <c r="P21" i="2"/>
  <c r="Q21" i="2"/>
  <c r="R21" i="2"/>
  <c r="S21" i="2"/>
  <c r="T21" i="2"/>
  <c r="V21" i="2"/>
  <c r="W21" i="2"/>
  <c r="X21" i="2"/>
  <c r="AE21" i="2"/>
  <c r="AG21" i="2"/>
  <c r="AI21" i="2"/>
  <c r="AM21" i="2"/>
  <c r="AO21" i="2"/>
  <c r="AQ21" i="2"/>
  <c r="AS21" i="2"/>
  <c r="AU21" i="2"/>
  <c r="AW21" i="2"/>
  <c r="BA21" i="2"/>
  <c r="BC21" i="2"/>
  <c r="BE21" i="2"/>
  <c r="BG21" i="2"/>
  <c r="BK21" i="2"/>
  <c r="BP21" i="2"/>
  <c r="BQ21" i="2"/>
  <c r="BY21" i="2"/>
  <c r="BZ21" i="2"/>
  <c r="CB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U21" i="2"/>
  <c r="CV21" i="2"/>
  <c r="CW21" i="2"/>
  <c r="CX21" i="2"/>
  <c r="CY21" i="2"/>
  <c r="CZ21" i="2"/>
  <c r="DA21" i="2"/>
  <c r="DB21" i="2"/>
  <c r="DC21" i="2"/>
  <c r="DD21" i="2"/>
  <c r="DF21" i="2"/>
  <c r="DG21" i="2"/>
  <c r="DH21" i="2"/>
  <c r="DI21" i="2"/>
  <c r="DK21" i="2"/>
  <c r="DL21" i="2"/>
  <c r="DM21" i="2"/>
  <c r="DN21" i="2"/>
  <c r="DP21" i="2"/>
  <c r="DQ21" i="2"/>
  <c r="DR21" i="2"/>
  <c r="DS21" i="2"/>
  <c r="DT21" i="2"/>
  <c r="DU21" i="2"/>
  <c r="DV21" i="2"/>
  <c r="DW21" i="2"/>
  <c r="DY21" i="2"/>
  <c r="DZ21" i="2"/>
  <c r="EA21" i="2"/>
  <c r="EB21" i="2"/>
  <c r="ED21" i="2"/>
  <c r="EE21" i="2"/>
  <c r="EF21" i="2"/>
  <c r="EG21" i="2"/>
  <c r="EH21" i="2"/>
  <c r="EJ21" i="2"/>
  <c r="EK21" i="2"/>
  <c r="EL21" i="2"/>
  <c r="EM21" i="2"/>
  <c r="EN21" i="2"/>
  <c r="EO21" i="2"/>
  <c r="EQ21" i="2"/>
  <c r="ER21" i="2"/>
  <c r="ES21" i="2"/>
  <c r="ET21" i="2"/>
  <c r="EV21" i="2"/>
  <c r="EW21" i="2"/>
  <c r="EX21" i="2"/>
  <c r="EY21" i="2"/>
  <c r="FA21" i="2"/>
  <c r="FB21" i="2"/>
  <c r="FC21" i="2"/>
  <c r="FD21" i="2"/>
  <c r="FE21" i="2"/>
  <c r="FG21" i="2"/>
  <c r="FH21" i="2"/>
  <c r="FI21" i="2"/>
  <c r="FJ21" i="2"/>
  <c r="FK21" i="2"/>
  <c r="FM21" i="2"/>
  <c r="FN21" i="2"/>
  <c r="FO21" i="2"/>
  <c r="FP21" i="2"/>
  <c r="FR21" i="2"/>
  <c r="FS21" i="2"/>
  <c r="FT21" i="2"/>
  <c r="FU21" i="2"/>
  <c r="FW21" i="2"/>
  <c r="FX21" i="2"/>
  <c r="FY21" i="2"/>
  <c r="FZ21" i="2"/>
  <c r="GB21" i="2"/>
  <c r="GC21" i="2"/>
  <c r="GD21" i="2"/>
  <c r="GE21" i="2"/>
  <c r="GG21" i="2"/>
  <c r="GH21" i="2"/>
  <c r="GI21" i="2"/>
  <c r="GJ21" i="2"/>
  <c r="GL21" i="2"/>
  <c r="GM21" i="2"/>
  <c r="GN21" i="2"/>
  <c r="GO21" i="2"/>
  <c r="B22" i="2"/>
  <c r="C22" i="2"/>
  <c r="D22" i="2"/>
  <c r="E22" i="2"/>
  <c r="F22" i="2"/>
  <c r="G22" i="2"/>
  <c r="H22" i="2"/>
  <c r="I22" i="2"/>
  <c r="J22" i="2"/>
  <c r="K22" i="2"/>
  <c r="L22" i="2"/>
  <c r="N22" i="2"/>
  <c r="O22" i="2"/>
  <c r="P22" i="2"/>
  <c r="Q22" i="2"/>
  <c r="R22" i="2"/>
  <c r="S22" i="2"/>
  <c r="T22" i="2"/>
  <c r="V22" i="2"/>
  <c r="W22" i="2"/>
  <c r="X22" i="2"/>
  <c r="AE22" i="2"/>
  <c r="AG22" i="2"/>
  <c r="AI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BA22" i="2"/>
  <c r="BC22" i="2"/>
  <c r="BE22" i="2"/>
  <c r="BG22" i="2"/>
  <c r="BK22" i="2"/>
  <c r="BL22" i="2"/>
  <c r="BP22" i="2"/>
  <c r="BQ22" i="2"/>
  <c r="BY22" i="2"/>
  <c r="BZ22" i="2"/>
  <c r="CB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U22" i="2"/>
  <c r="CV22" i="2"/>
  <c r="CW22" i="2"/>
  <c r="CX22" i="2"/>
  <c r="CY22" i="2"/>
  <c r="CZ22" i="2"/>
  <c r="DA22" i="2"/>
  <c r="DB22" i="2"/>
  <c r="DC22" i="2"/>
  <c r="DD22" i="2"/>
  <c r="DF22" i="2"/>
  <c r="DG22" i="2"/>
  <c r="DH22" i="2"/>
  <c r="DI22" i="2"/>
  <c r="DK22" i="2"/>
  <c r="DL22" i="2"/>
  <c r="DM22" i="2"/>
  <c r="DN22" i="2"/>
  <c r="DP22" i="2"/>
  <c r="DQ22" i="2"/>
  <c r="DR22" i="2"/>
  <c r="DS22" i="2"/>
  <c r="DT22" i="2"/>
  <c r="DU22" i="2"/>
  <c r="DV22" i="2"/>
  <c r="DW22" i="2"/>
  <c r="DY22" i="2"/>
  <c r="DZ22" i="2"/>
  <c r="EA22" i="2"/>
  <c r="EB22" i="2"/>
  <c r="ED22" i="2"/>
  <c r="EE22" i="2"/>
  <c r="EF22" i="2"/>
  <c r="EG22" i="2"/>
  <c r="EH22" i="2"/>
  <c r="EJ22" i="2"/>
  <c r="EK22" i="2"/>
  <c r="EL22" i="2"/>
  <c r="EM22" i="2"/>
  <c r="EN22" i="2"/>
  <c r="EO22" i="2"/>
  <c r="EQ22" i="2"/>
  <c r="ER22" i="2"/>
  <c r="ES22" i="2"/>
  <c r="ET22" i="2"/>
  <c r="EV22" i="2"/>
  <c r="EW22" i="2"/>
  <c r="EX22" i="2"/>
  <c r="EY22" i="2"/>
  <c r="FA22" i="2"/>
  <c r="FB22" i="2"/>
  <c r="FC22" i="2"/>
  <c r="FD22" i="2"/>
  <c r="FE22" i="2"/>
  <c r="FG22" i="2"/>
  <c r="FH22" i="2"/>
  <c r="FI22" i="2"/>
  <c r="FJ22" i="2"/>
  <c r="FK22" i="2"/>
  <c r="FM22" i="2"/>
  <c r="FN22" i="2"/>
  <c r="FO22" i="2"/>
  <c r="FP22" i="2"/>
  <c r="FR22" i="2"/>
  <c r="FS22" i="2"/>
  <c r="FT22" i="2"/>
  <c r="FU22" i="2"/>
  <c r="FW22" i="2"/>
  <c r="FX22" i="2"/>
  <c r="FY22" i="2"/>
  <c r="FZ22" i="2"/>
  <c r="GB22" i="2"/>
  <c r="GC22" i="2"/>
  <c r="GD22" i="2"/>
  <c r="GE22" i="2"/>
  <c r="GG22" i="2"/>
  <c r="GH22" i="2"/>
  <c r="GI22" i="2"/>
  <c r="GJ22" i="2"/>
  <c r="GL22" i="2"/>
  <c r="GM22" i="2"/>
  <c r="GN22" i="2"/>
  <c r="GO22" i="2"/>
  <c r="B23" i="2"/>
  <c r="C23" i="2"/>
  <c r="D23" i="2"/>
  <c r="E23" i="2"/>
  <c r="F23" i="2"/>
  <c r="G23" i="2"/>
  <c r="H23" i="2"/>
  <c r="I23" i="2"/>
  <c r="J23" i="2"/>
  <c r="K23" i="2"/>
  <c r="L23" i="2"/>
  <c r="N23" i="2"/>
  <c r="O23" i="2"/>
  <c r="P23" i="2"/>
  <c r="Q23" i="2"/>
  <c r="R23" i="2"/>
  <c r="S23" i="2"/>
  <c r="T23" i="2"/>
  <c r="V23" i="2"/>
  <c r="W23" i="2"/>
  <c r="X23" i="2"/>
  <c r="AE23" i="2"/>
  <c r="AG23" i="2"/>
  <c r="AI23" i="2"/>
  <c r="AM23" i="2"/>
  <c r="AO23" i="2"/>
  <c r="AQ23" i="2"/>
  <c r="AS23" i="2"/>
  <c r="AU23" i="2"/>
  <c r="AW23" i="2"/>
  <c r="BA23" i="2"/>
  <c r="BC23" i="2"/>
  <c r="BE23" i="2"/>
  <c r="BG23" i="2"/>
  <c r="BK23" i="2"/>
  <c r="BP23" i="2"/>
  <c r="BQ23" i="2"/>
  <c r="BY23" i="2"/>
  <c r="BZ23" i="2"/>
  <c r="CB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U23" i="2"/>
  <c r="CV23" i="2"/>
  <c r="CW23" i="2"/>
  <c r="CX23" i="2"/>
  <c r="CY23" i="2"/>
  <c r="CZ23" i="2"/>
  <c r="DA23" i="2"/>
  <c r="DB23" i="2"/>
  <c r="DC23" i="2"/>
  <c r="DD23" i="2"/>
  <c r="DF23" i="2"/>
  <c r="DG23" i="2"/>
  <c r="DH23" i="2"/>
  <c r="DI23" i="2"/>
  <c r="DK23" i="2"/>
  <c r="DL23" i="2"/>
  <c r="DM23" i="2"/>
  <c r="DN23" i="2"/>
  <c r="DP23" i="2"/>
  <c r="DQ23" i="2"/>
  <c r="DR23" i="2"/>
  <c r="DS23" i="2"/>
  <c r="DT23" i="2"/>
  <c r="DU23" i="2"/>
  <c r="DV23" i="2"/>
  <c r="DW23" i="2"/>
  <c r="DY23" i="2"/>
  <c r="DZ23" i="2"/>
  <c r="EA23" i="2"/>
  <c r="EB23" i="2"/>
  <c r="ED23" i="2"/>
  <c r="EE23" i="2"/>
  <c r="EF23" i="2"/>
  <c r="EG23" i="2"/>
  <c r="EH23" i="2"/>
  <c r="EJ23" i="2"/>
  <c r="EK23" i="2"/>
  <c r="EL23" i="2"/>
  <c r="EM23" i="2"/>
  <c r="EN23" i="2"/>
  <c r="EO23" i="2"/>
  <c r="EQ23" i="2"/>
  <c r="ER23" i="2"/>
  <c r="ES23" i="2"/>
  <c r="ET23" i="2"/>
  <c r="EV23" i="2"/>
  <c r="EW23" i="2"/>
  <c r="EX23" i="2"/>
  <c r="EY23" i="2"/>
  <c r="FA23" i="2"/>
  <c r="FB23" i="2"/>
  <c r="FC23" i="2"/>
  <c r="FD23" i="2"/>
  <c r="FE23" i="2"/>
  <c r="FG23" i="2"/>
  <c r="FH23" i="2"/>
  <c r="FI23" i="2"/>
  <c r="FJ23" i="2"/>
  <c r="FK23" i="2"/>
  <c r="FM23" i="2"/>
  <c r="FN23" i="2"/>
  <c r="FO23" i="2"/>
  <c r="FP23" i="2"/>
  <c r="FR23" i="2"/>
  <c r="FS23" i="2"/>
  <c r="FT23" i="2"/>
  <c r="FU23" i="2"/>
  <c r="FW23" i="2"/>
  <c r="FX23" i="2"/>
  <c r="FY23" i="2"/>
  <c r="FZ23" i="2"/>
  <c r="GB23" i="2"/>
  <c r="GC23" i="2"/>
  <c r="GD23" i="2"/>
  <c r="GE23" i="2"/>
  <c r="GG23" i="2"/>
  <c r="GH23" i="2"/>
  <c r="GI23" i="2"/>
  <c r="GJ23" i="2"/>
  <c r="GL23" i="2"/>
  <c r="GM23" i="2"/>
  <c r="GN23" i="2"/>
  <c r="GO23" i="2"/>
  <c r="B24" i="2"/>
  <c r="C24" i="2"/>
  <c r="D24" i="2"/>
  <c r="E24" i="2"/>
  <c r="F24" i="2"/>
  <c r="G24" i="2"/>
  <c r="H24" i="2"/>
  <c r="I24" i="2"/>
  <c r="J24" i="2"/>
  <c r="K24" i="2"/>
  <c r="L24" i="2"/>
  <c r="N24" i="2"/>
  <c r="O24" i="2"/>
  <c r="P24" i="2"/>
  <c r="Q24" i="2"/>
  <c r="R24" i="2"/>
  <c r="S24" i="2"/>
  <c r="T24" i="2"/>
  <c r="V24" i="2"/>
  <c r="W24" i="2"/>
  <c r="X24" i="2"/>
  <c r="AE24" i="2"/>
  <c r="AG24" i="2"/>
  <c r="AI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BA24" i="2"/>
  <c r="BB24" i="2"/>
  <c r="BC24" i="2"/>
  <c r="BD24" i="2"/>
  <c r="BE24" i="2"/>
  <c r="BF24" i="2"/>
  <c r="BG24" i="2"/>
  <c r="BH24" i="2"/>
  <c r="BK24" i="2"/>
  <c r="BL24" i="2"/>
  <c r="BP24" i="2"/>
  <c r="BQ24" i="2"/>
  <c r="BY24" i="2"/>
  <c r="BZ24" i="2"/>
  <c r="CB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U24" i="2"/>
  <c r="CV24" i="2"/>
  <c r="CW24" i="2"/>
  <c r="CX24" i="2"/>
  <c r="CY24" i="2"/>
  <c r="CZ24" i="2"/>
  <c r="DA24" i="2"/>
  <c r="DB24" i="2"/>
  <c r="DC24" i="2"/>
  <c r="DD24" i="2"/>
  <c r="DF24" i="2"/>
  <c r="DG24" i="2"/>
  <c r="DH24" i="2"/>
  <c r="DI24" i="2"/>
  <c r="DK24" i="2"/>
  <c r="DL24" i="2"/>
  <c r="DM24" i="2"/>
  <c r="DN24" i="2"/>
  <c r="DP24" i="2"/>
  <c r="DQ24" i="2"/>
  <c r="DR24" i="2"/>
  <c r="DS24" i="2"/>
  <c r="DT24" i="2"/>
  <c r="DU24" i="2"/>
  <c r="DV24" i="2"/>
  <c r="DW24" i="2"/>
  <c r="DY24" i="2"/>
  <c r="DZ24" i="2"/>
  <c r="EA24" i="2"/>
  <c r="EB24" i="2"/>
  <c r="ED24" i="2"/>
  <c r="EE24" i="2"/>
  <c r="EF24" i="2"/>
  <c r="EG24" i="2"/>
  <c r="EH24" i="2"/>
  <c r="EJ24" i="2"/>
  <c r="EK24" i="2"/>
  <c r="EL24" i="2"/>
  <c r="EM24" i="2"/>
  <c r="EN24" i="2"/>
  <c r="EO24" i="2"/>
  <c r="EQ24" i="2"/>
  <c r="ER24" i="2"/>
  <c r="ES24" i="2"/>
  <c r="ET24" i="2"/>
  <c r="EV24" i="2"/>
  <c r="EW24" i="2"/>
  <c r="EX24" i="2"/>
  <c r="EY24" i="2"/>
  <c r="FA24" i="2"/>
  <c r="FB24" i="2"/>
  <c r="FC24" i="2"/>
  <c r="FD24" i="2"/>
  <c r="FE24" i="2"/>
  <c r="FG24" i="2"/>
  <c r="FH24" i="2"/>
  <c r="FI24" i="2"/>
  <c r="FJ24" i="2"/>
  <c r="FK24" i="2"/>
  <c r="FM24" i="2"/>
  <c r="FN24" i="2"/>
  <c r="FO24" i="2"/>
  <c r="FP24" i="2"/>
  <c r="FR24" i="2"/>
  <c r="FS24" i="2"/>
  <c r="FT24" i="2"/>
  <c r="FU24" i="2"/>
  <c r="FW24" i="2"/>
  <c r="FX24" i="2"/>
  <c r="FY24" i="2"/>
  <c r="FZ24" i="2"/>
  <c r="GB24" i="2"/>
  <c r="GC24" i="2"/>
  <c r="GD24" i="2"/>
  <c r="GE24" i="2"/>
  <c r="GG24" i="2"/>
  <c r="GH24" i="2"/>
  <c r="GI24" i="2"/>
  <c r="GJ24" i="2"/>
  <c r="GL24" i="2"/>
  <c r="GM24" i="2"/>
  <c r="GN24" i="2"/>
  <c r="GO24" i="2"/>
  <c r="B25" i="2"/>
  <c r="C25" i="2"/>
  <c r="D25" i="2"/>
  <c r="E25" i="2"/>
  <c r="F25" i="2"/>
  <c r="G25" i="2"/>
  <c r="H25" i="2"/>
  <c r="I25" i="2"/>
  <c r="J25" i="2"/>
  <c r="K25" i="2"/>
  <c r="L25" i="2"/>
  <c r="N25" i="2"/>
  <c r="O25" i="2"/>
  <c r="P25" i="2"/>
  <c r="Q25" i="2"/>
  <c r="R25" i="2"/>
  <c r="S25" i="2"/>
  <c r="T25" i="2"/>
  <c r="V25" i="2"/>
  <c r="W25" i="2"/>
  <c r="X25" i="2"/>
  <c r="AE25" i="2"/>
  <c r="AG25" i="2"/>
  <c r="AI25" i="2"/>
  <c r="AM25" i="2"/>
  <c r="AO25" i="2"/>
  <c r="AQ25" i="2"/>
  <c r="AS25" i="2"/>
  <c r="AU25" i="2"/>
  <c r="AW25" i="2"/>
  <c r="BA25" i="2"/>
  <c r="BC25" i="2"/>
  <c r="BE25" i="2"/>
  <c r="BG25" i="2"/>
  <c r="BK25" i="2"/>
  <c r="BP25" i="2"/>
  <c r="BQ25" i="2"/>
  <c r="BY25" i="2"/>
  <c r="BZ25" i="2"/>
  <c r="CB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U25" i="2"/>
  <c r="CV25" i="2"/>
  <c r="CW25" i="2"/>
  <c r="CX25" i="2"/>
  <c r="CY25" i="2"/>
  <c r="CZ25" i="2"/>
  <c r="DA25" i="2"/>
  <c r="DB25" i="2"/>
  <c r="DC25" i="2"/>
  <c r="DD25" i="2"/>
  <c r="DF25" i="2"/>
  <c r="DG25" i="2"/>
  <c r="DH25" i="2"/>
  <c r="DI25" i="2"/>
  <c r="DK25" i="2"/>
  <c r="DL25" i="2"/>
  <c r="DM25" i="2"/>
  <c r="DN25" i="2"/>
  <c r="DP25" i="2"/>
  <c r="DQ25" i="2"/>
  <c r="DR25" i="2"/>
  <c r="DS25" i="2"/>
  <c r="DT25" i="2"/>
  <c r="DU25" i="2"/>
  <c r="DV25" i="2"/>
  <c r="DW25" i="2"/>
  <c r="DY25" i="2"/>
  <c r="DZ25" i="2"/>
  <c r="EA25" i="2"/>
  <c r="EB25" i="2"/>
  <c r="ED25" i="2"/>
  <c r="EE25" i="2"/>
  <c r="EF25" i="2"/>
  <c r="EG25" i="2"/>
  <c r="EH25" i="2"/>
  <c r="EJ25" i="2"/>
  <c r="EK25" i="2"/>
  <c r="EL25" i="2"/>
  <c r="EM25" i="2"/>
  <c r="EN25" i="2"/>
  <c r="EO25" i="2"/>
  <c r="EQ25" i="2"/>
  <c r="ER25" i="2"/>
  <c r="ES25" i="2"/>
  <c r="ET25" i="2"/>
  <c r="EV25" i="2"/>
  <c r="EW25" i="2"/>
  <c r="EX25" i="2"/>
  <c r="EY25" i="2"/>
  <c r="FA25" i="2"/>
  <c r="FB25" i="2"/>
  <c r="FC25" i="2"/>
  <c r="FD25" i="2"/>
  <c r="FE25" i="2"/>
  <c r="FG25" i="2"/>
  <c r="FH25" i="2"/>
  <c r="FI25" i="2"/>
  <c r="FJ25" i="2"/>
  <c r="FK25" i="2"/>
  <c r="FM25" i="2"/>
  <c r="FN25" i="2"/>
  <c r="FO25" i="2"/>
  <c r="FP25" i="2"/>
  <c r="FR25" i="2"/>
  <c r="FS25" i="2"/>
  <c r="FT25" i="2"/>
  <c r="FU25" i="2"/>
  <c r="FW25" i="2"/>
  <c r="FX25" i="2"/>
  <c r="FY25" i="2"/>
  <c r="FZ25" i="2"/>
  <c r="GB25" i="2"/>
  <c r="GC25" i="2"/>
  <c r="GD25" i="2"/>
  <c r="GE25" i="2"/>
  <c r="GG25" i="2"/>
  <c r="GH25" i="2"/>
  <c r="GI25" i="2"/>
  <c r="GJ25" i="2"/>
  <c r="GL25" i="2"/>
  <c r="GM25" i="2"/>
  <c r="GN25" i="2"/>
  <c r="GO25" i="2"/>
  <c r="B26" i="2"/>
  <c r="C26" i="2"/>
  <c r="D26" i="2"/>
  <c r="E26" i="2"/>
  <c r="F26" i="2"/>
  <c r="G26" i="2"/>
  <c r="H26" i="2"/>
  <c r="I26" i="2"/>
  <c r="J26" i="2"/>
  <c r="K26" i="2"/>
  <c r="L26" i="2"/>
  <c r="N26" i="2"/>
  <c r="O26" i="2"/>
  <c r="P26" i="2"/>
  <c r="Q26" i="2"/>
  <c r="R26" i="2"/>
  <c r="S26" i="2"/>
  <c r="T26" i="2"/>
  <c r="V26" i="2"/>
  <c r="W26" i="2"/>
  <c r="X26" i="2"/>
  <c r="AE26" i="2"/>
  <c r="AG26" i="2"/>
  <c r="AI26" i="2"/>
  <c r="AM26" i="2"/>
  <c r="AO26" i="2"/>
  <c r="AQ26" i="2"/>
  <c r="AS26" i="2"/>
  <c r="AU26" i="2"/>
  <c r="AW26" i="2"/>
  <c r="BA26" i="2"/>
  <c r="BC26" i="2"/>
  <c r="BE26" i="2"/>
  <c r="BG26" i="2"/>
  <c r="BK26" i="2"/>
  <c r="BP26" i="2"/>
  <c r="BQ26" i="2"/>
  <c r="BY26" i="2"/>
  <c r="BZ26" i="2"/>
  <c r="CB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U26" i="2"/>
  <c r="CV26" i="2"/>
  <c r="CW26" i="2"/>
  <c r="CX26" i="2"/>
  <c r="CY26" i="2"/>
  <c r="CZ26" i="2"/>
  <c r="DA26" i="2"/>
  <c r="DB26" i="2"/>
  <c r="DC26" i="2"/>
  <c r="DD26" i="2"/>
  <c r="DF26" i="2"/>
  <c r="DG26" i="2"/>
  <c r="DH26" i="2"/>
  <c r="DI26" i="2"/>
  <c r="DK26" i="2"/>
  <c r="DL26" i="2"/>
  <c r="DM26" i="2"/>
  <c r="DN26" i="2"/>
  <c r="DP26" i="2"/>
  <c r="DQ26" i="2"/>
  <c r="DR26" i="2"/>
  <c r="DS26" i="2"/>
  <c r="DT26" i="2"/>
  <c r="DU26" i="2"/>
  <c r="DV26" i="2"/>
  <c r="DW26" i="2"/>
  <c r="DY26" i="2"/>
  <c r="DZ26" i="2"/>
  <c r="EA26" i="2"/>
  <c r="EB26" i="2"/>
  <c r="ED26" i="2"/>
  <c r="EE26" i="2"/>
  <c r="EF26" i="2"/>
  <c r="EG26" i="2"/>
  <c r="EH26" i="2"/>
  <c r="EJ26" i="2"/>
  <c r="EK26" i="2"/>
  <c r="EL26" i="2"/>
  <c r="EM26" i="2"/>
  <c r="EN26" i="2"/>
  <c r="EO26" i="2"/>
  <c r="EQ26" i="2"/>
  <c r="ER26" i="2"/>
  <c r="ES26" i="2"/>
  <c r="ET26" i="2"/>
  <c r="EV26" i="2"/>
  <c r="EW26" i="2"/>
  <c r="EX26" i="2"/>
  <c r="EY26" i="2"/>
  <c r="FA26" i="2"/>
  <c r="FB26" i="2"/>
  <c r="FC26" i="2"/>
  <c r="FD26" i="2"/>
  <c r="FE26" i="2"/>
  <c r="FG26" i="2"/>
  <c r="FH26" i="2"/>
  <c r="FI26" i="2"/>
  <c r="FJ26" i="2"/>
  <c r="FK26" i="2"/>
  <c r="FM26" i="2"/>
  <c r="FN26" i="2"/>
  <c r="FO26" i="2"/>
  <c r="FP26" i="2"/>
  <c r="FR26" i="2"/>
  <c r="FS26" i="2"/>
  <c r="FT26" i="2"/>
  <c r="FU26" i="2"/>
  <c r="FW26" i="2"/>
  <c r="FX26" i="2"/>
  <c r="FY26" i="2"/>
  <c r="FZ26" i="2"/>
  <c r="GB26" i="2"/>
  <c r="GC26" i="2"/>
  <c r="GD26" i="2"/>
  <c r="GE26" i="2"/>
  <c r="GG26" i="2"/>
  <c r="GH26" i="2"/>
  <c r="GI26" i="2"/>
  <c r="GJ26" i="2"/>
  <c r="GL26" i="2"/>
  <c r="GM26" i="2"/>
  <c r="GN26" i="2"/>
  <c r="GO26" i="2"/>
  <c r="B27" i="2"/>
  <c r="C27" i="2"/>
  <c r="D27" i="2"/>
  <c r="E27" i="2"/>
  <c r="F27" i="2"/>
  <c r="G27" i="2"/>
  <c r="H27" i="2"/>
  <c r="I27" i="2"/>
  <c r="J27" i="2"/>
  <c r="K27" i="2"/>
  <c r="L27" i="2"/>
  <c r="N27" i="2"/>
  <c r="O27" i="2"/>
  <c r="P27" i="2"/>
  <c r="Q27" i="2"/>
  <c r="R27" i="2"/>
  <c r="S27" i="2"/>
  <c r="T27" i="2"/>
  <c r="V27" i="2"/>
  <c r="W27" i="2"/>
  <c r="X27" i="2"/>
  <c r="AE27" i="2"/>
  <c r="AG27" i="2"/>
  <c r="AI27" i="2"/>
  <c r="AM27" i="2"/>
  <c r="AO27" i="2"/>
  <c r="AQ27" i="2"/>
  <c r="AS27" i="2"/>
  <c r="AU27" i="2"/>
  <c r="AW27" i="2"/>
  <c r="BA27" i="2"/>
  <c r="BC27" i="2"/>
  <c r="BE27" i="2"/>
  <c r="BG27" i="2"/>
  <c r="BK27" i="2"/>
  <c r="BP27" i="2"/>
  <c r="BQ27" i="2"/>
  <c r="BY27" i="2"/>
  <c r="BZ27" i="2"/>
  <c r="CB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U27" i="2"/>
  <c r="CV27" i="2"/>
  <c r="CW27" i="2"/>
  <c r="CX27" i="2"/>
  <c r="CY27" i="2"/>
  <c r="CZ27" i="2"/>
  <c r="DA27" i="2"/>
  <c r="DB27" i="2"/>
  <c r="DC27" i="2"/>
  <c r="DD27" i="2"/>
  <c r="DF27" i="2"/>
  <c r="DG27" i="2"/>
  <c r="DH27" i="2"/>
  <c r="DI27" i="2"/>
  <c r="DK27" i="2"/>
  <c r="DL27" i="2"/>
  <c r="DM27" i="2"/>
  <c r="DN27" i="2"/>
  <c r="DP27" i="2"/>
  <c r="DQ27" i="2"/>
  <c r="DR27" i="2"/>
  <c r="DS27" i="2"/>
  <c r="DT27" i="2"/>
  <c r="DU27" i="2"/>
  <c r="DV27" i="2"/>
  <c r="DW27" i="2"/>
  <c r="DY27" i="2"/>
  <c r="DZ27" i="2"/>
  <c r="EA27" i="2"/>
  <c r="EB27" i="2"/>
  <c r="ED27" i="2"/>
  <c r="EE27" i="2"/>
  <c r="EF27" i="2"/>
  <c r="EG27" i="2"/>
  <c r="EH27" i="2"/>
  <c r="EJ27" i="2"/>
  <c r="EK27" i="2"/>
  <c r="EL27" i="2"/>
  <c r="EM27" i="2"/>
  <c r="EN27" i="2"/>
  <c r="EO27" i="2"/>
  <c r="EQ27" i="2"/>
  <c r="ER27" i="2"/>
  <c r="ES27" i="2"/>
  <c r="ET27" i="2"/>
  <c r="EV27" i="2"/>
  <c r="EW27" i="2"/>
  <c r="EX27" i="2"/>
  <c r="EY27" i="2"/>
  <c r="FA27" i="2"/>
  <c r="FB27" i="2"/>
  <c r="FC27" i="2"/>
  <c r="FD27" i="2"/>
  <c r="FE27" i="2"/>
  <c r="FG27" i="2"/>
  <c r="FH27" i="2"/>
  <c r="FI27" i="2"/>
  <c r="FJ27" i="2"/>
  <c r="FK27" i="2"/>
  <c r="FM27" i="2"/>
  <c r="FN27" i="2"/>
  <c r="FO27" i="2"/>
  <c r="FP27" i="2"/>
  <c r="FR27" i="2"/>
  <c r="FS27" i="2"/>
  <c r="FT27" i="2"/>
  <c r="FU27" i="2"/>
  <c r="FW27" i="2"/>
  <c r="FX27" i="2"/>
  <c r="FY27" i="2"/>
  <c r="FZ27" i="2"/>
  <c r="GB27" i="2"/>
  <c r="GC27" i="2"/>
  <c r="GD27" i="2"/>
  <c r="GE27" i="2"/>
  <c r="GG27" i="2"/>
  <c r="GH27" i="2"/>
  <c r="GI27" i="2"/>
  <c r="GJ27" i="2"/>
  <c r="GL27" i="2"/>
  <c r="GM27" i="2"/>
  <c r="GN27" i="2"/>
  <c r="GO27" i="2"/>
  <c r="B28" i="2"/>
  <c r="C28" i="2"/>
  <c r="D28" i="2"/>
  <c r="E28" i="2"/>
  <c r="F28" i="2"/>
  <c r="G28" i="2"/>
  <c r="H28" i="2"/>
  <c r="I28" i="2"/>
  <c r="J28" i="2"/>
  <c r="K28" i="2"/>
  <c r="L28" i="2"/>
  <c r="N28" i="2"/>
  <c r="O28" i="2"/>
  <c r="P28" i="2"/>
  <c r="Q28" i="2"/>
  <c r="R28" i="2"/>
  <c r="S28" i="2"/>
  <c r="T28" i="2"/>
  <c r="V28" i="2"/>
  <c r="W28" i="2"/>
  <c r="X28" i="2"/>
  <c r="AE28" i="2"/>
  <c r="AG28" i="2"/>
  <c r="AI28" i="2"/>
  <c r="AM28" i="2"/>
  <c r="AO28" i="2"/>
  <c r="AQ28" i="2"/>
  <c r="AS28" i="2"/>
  <c r="AU28" i="2"/>
  <c r="AW28" i="2"/>
  <c r="BA28" i="2"/>
  <c r="BC28" i="2"/>
  <c r="BE28" i="2"/>
  <c r="BG28" i="2"/>
  <c r="BK28" i="2"/>
  <c r="BP28" i="2"/>
  <c r="BQ28" i="2"/>
  <c r="BY28" i="2"/>
  <c r="BZ28" i="2"/>
  <c r="CB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U28" i="2"/>
  <c r="CV28" i="2"/>
  <c r="CW28" i="2"/>
  <c r="CX28" i="2"/>
  <c r="CY28" i="2"/>
  <c r="CZ28" i="2"/>
  <c r="DA28" i="2"/>
  <c r="DB28" i="2"/>
  <c r="DC28" i="2"/>
  <c r="DD28" i="2"/>
  <c r="DF28" i="2"/>
  <c r="DG28" i="2"/>
  <c r="DH28" i="2"/>
  <c r="DI28" i="2"/>
  <c r="DK28" i="2"/>
  <c r="DL28" i="2"/>
  <c r="DM28" i="2"/>
  <c r="DN28" i="2"/>
  <c r="DP28" i="2"/>
  <c r="DQ28" i="2"/>
  <c r="DR28" i="2"/>
  <c r="DS28" i="2"/>
  <c r="DT28" i="2"/>
  <c r="DU28" i="2"/>
  <c r="DV28" i="2"/>
  <c r="DW28" i="2"/>
  <c r="DY28" i="2"/>
  <c r="DZ28" i="2"/>
  <c r="EA28" i="2"/>
  <c r="EB28" i="2"/>
  <c r="ED28" i="2"/>
  <c r="EE28" i="2"/>
  <c r="EF28" i="2"/>
  <c r="EG28" i="2"/>
  <c r="EH28" i="2"/>
  <c r="EJ28" i="2"/>
  <c r="EK28" i="2"/>
  <c r="EL28" i="2"/>
  <c r="EM28" i="2"/>
  <c r="EN28" i="2"/>
  <c r="EO28" i="2"/>
  <c r="EQ28" i="2"/>
  <c r="ER28" i="2"/>
  <c r="ES28" i="2"/>
  <c r="ET28" i="2"/>
  <c r="EV28" i="2"/>
  <c r="EW28" i="2"/>
  <c r="EX28" i="2"/>
  <c r="EY28" i="2"/>
  <c r="FA28" i="2"/>
  <c r="FB28" i="2"/>
  <c r="FC28" i="2"/>
  <c r="FD28" i="2"/>
  <c r="FE28" i="2"/>
  <c r="FG28" i="2"/>
  <c r="FH28" i="2"/>
  <c r="FI28" i="2"/>
  <c r="FJ28" i="2"/>
  <c r="FK28" i="2"/>
  <c r="FM28" i="2"/>
  <c r="FN28" i="2"/>
  <c r="FO28" i="2"/>
  <c r="FP28" i="2"/>
  <c r="FR28" i="2"/>
  <c r="FS28" i="2"/>
  <c r="FT28" i="2"/>
  <c r="FU28" i="2"/>
  <c r="FW28" i="2"/>
  <c r="FX28" i="2"/>
  <c r="FY28" i="2"/>
  <c r="FZ28" i="2"/>
  <c r="GB28" i="2"/>
  <c r="GC28" i="2"/>
  <c r="GD28" i="2"/>
  <c r="GE28" i="2"/>
  <c r="GG28" i="2"/>
  <c r="GH28" i="2"/>
  <c r="GI28" i="2"/>
  <c r="GJ28" i="2"/>
  <c r="GL28" i="2"/>
  <c r="GM28" i="2"/>
  <c r="GN28" i="2"/>
  <c r="GO28" i="2"/>
  <c r="B29" i="2"/>
  <c r="C29" i="2"/>
  <c r="D29" i="2"/>
  <c r="E29" i="2"/>
  <c r="F29" i="2"/>
  <c r="G29" i="2"/>
  <c r="H29" i="2"/>
  <c r="I29" i="2"/>
  <c r="J29" i="2"/>
  <c r="K29" i="2"/>
  <c r="L29" i="2"/>
  <c r="N29" i="2"/>
  <c r="O29" i="2"/>
  <c r="P29" i="2"/>
  <c r="Q29" i="2"/>
  <c r="R29" i="2"/>
  <c r="S29" i="2"/>
  <c r="T29" i="2"/>
  <c r="V29" i="2"/>
  <c r="W29" i="2"/>
  <c r="X29" i="2"/>
  <c r="AE29" i="2"/>
  <c r="AG29" i="2"/>
  <c r="AI29" i="2"/>
  <c r="AM29" i="2"/>
  <c r="AO29" i="2"/>
  <c r="AQ29" i="2"/>
  <c r="AS29" i="2"/>
  <c r="AU29" i="2"/>
  <c r="AW29" i="2"/>
  <c r="BA29" i="2"/>
  <c r="BC29" i="2"/>
  <c r="BE29" i="2"/>
  <c r="BG29" i="2"/>
  <c r="BK29" i="2"/>
  <c r="BP29" i="2"/>
  <c r="BQ29" i="2"/>
  <c r="BY29" i="2"/>
  <c r="BZ29" i="2"/>
  <c r="CB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U29" i="2"/>
  <c r="CV29" i="2"/>
  <c r="CW29" i="2"/>
  <c r="CX29" i="2"/>
  <c r="CY29" i="2"/>
  <c r="CZ29" i="2"/>
  <c r="DA29" i="2"/>
  <c r="DB29" i="2"/>
  <c r="DC29" i="2"/>
  <c r="DD29" i="2"/>
  <c r="DF29" i="2"/>
  <c r="DG29" i="2"/>
  <c r="DH29" i="2"/>
  <c r="DI29" i="2"/>
  <c r="DK29" i="2"/>
  <c r="DL29" i="2"/>
  <c r="DM29" i="2"/>
  <c r="DN29" i="2"/>
  <c r="DP29" i="2"/>
  <c r="DQ29" i="2"/>
  <c r="DR29" i="2"/>
  <c r="DS29" i="2"/>
  <c r="DT29" i="2"/>
  <c r="DU29" i="2"/>
  <c r="DV29" i="2"/>
  <c r="DW29" i="2"/>
  <c r="DY29" i="2"/>
  <c r="DZ29" i="2"/>
  <c r="EA29" i="2"/>
  <c r="EB29" i="2"/>
  <c r="ED29" i="2"/>
  <c r="EE29" i="2"/>
  <c r="EF29" i="2"/>
  <c r="EG29" i="2"/>
  <c r="EH29" i="2"/>
  <c r="EJ29" i="2"/>
  <c r="EK29" i="2"/>
  <c r="EL29" i="2"/>
  <c r="EM29" i="2"/>
  <c r="EN29" i="2"/>
  <c r="EO29" i="2"/>
  <c r="EQ29" i="2"/>
  <c r="ER29" i="2"/>
  <c r="ES29" i="2"/>
  <c r="ET29" i="2"/>
  <c r="EV29" i="2"/>
  <c r="EW29" i="2"/>
  <c r="EX29" i="2"/>
  <c r="EY29" i="2"/>
  <c r="FA29" i="2"/>
  <c r="FB29" i="2"/>
  <c r="FC29" i="2"/>
  <c r="FD29" i="2"/>
  <c r="FE29" i="2"/>
  <c r="FG29" i="2"/>
  <c r="FH29" i="2"/>
  <c r="FI29" i="2"/>
  <c r="FJ29" i="2"/>
  <c r="FK29" i="2"/>
  <c r="FM29" i="2"/>
  <c r="FN29" i="2"/>
  <c r="FO29" i="2"/>
  <c r="FP29" i="2"/>
  <c r="FR29" i="2"/>
  <c r="FS29" i="2"/>
  <c r="FT29" i="2"/>
  <c r="FU29" i="2"/>
  <c r="FW29" i="2"/>
  <c r="FX29" i="2"/>
  <c r="FY29" i="2"/>
  <c r="FZ29" i="2"/>
  <c r="GB29" i="2"/>
  <c r="GC29" i="2"/>
  <c r="GD29" i="2"/>
  <c r="GE29" i="2"/>
  <c r="GG29" i="2"/>
  <c r="GH29" i="2"/>
  <c r="GI29" i="2"/>
  <c r="GJ29" i="2"/>
  <c r="GL29" i="2"/>
  <c r="GM29" i="2"/>
  <c r="GN29" i="2"/>
  <c r="GO29" i="2"/>
  <c r="B30" i="2"/>
  <c r="C30" i="2"/>
  <c r="D30" i="2"/>
  <c r="E30" i="2"/>
  <c r="F30" i="2"/>
  <c r="G30" i="2"/>
  <c r="H30" i="2"/>
  <c r="I30" i="2"/>
  <c r="J30" i="2"/>
  <c r="K30" i="2"/>
  <c r="L30" i="2"/>
  <c r="N30" i="2"/>
  <c r="O30" i="2"/>
  <c r="P30" i="2"/>
  <c r="Q30" i="2"/>
  <c r="R30" i="2"/>
  <c r="S30" i="2"/>
  <c r="T30" i="2"/>
  <c r="V30" i="2"/>
  <c r="W30" i="2"/>
  <c r="X30" i="2"/>
  <c r="AE30" i="2"/>
  <c r="AG30" i="2"/>
  <c r="AI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BA30" i="2"/>
  <c r="BB30" i="2"/>
  <c r="BC30" i="2"/>
  <c r="BD30" i="2"/>
  <c r="BE30" i="2"/>
  <c r="BF30" i="2"/>
  <c r="BG30" i="2"/>
  <c r="BH30" i="2"/>
  <c r="BK30" i="2"/>
  <c r="BL30" i="2"/>
  <c r="BP30" i="2"/>
  <c r="BQ30" i="2"/>
  <c r="BY30" i="2"/>
  <c r="BZ30" i="2"/>
  <c r="CB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U30" i="2"/>
  <c r="CV30" i="2"/>
  <c r="CW30" i="2"/>
  <c r="CX30" i="2"/>
  <c r="CY30" i="2"/>
  <c r="CZ30" i="2"/>
  <c r="DA30" i="2"/>
  <c r="DB30" i="2"/>
  <c r="DC30" i="2"/>
  <c r="DD30" i="2"/>
  <c r="DF30" i="2"/>
  <c r="DG30" i="2"/>
  <c r="DH30" i="2"/>
  <c r="DI30" i="2"/>
  <c r="DK30" i="2"/>
  <c r="DL30" i="2"/>
  <c r="DM30" i="2"/>
  <c r="DN30" i="2"/>
  <c r="DP30" i="2"/>
  <c r="DQ30" i="2"/>
  <c r="DR30" i="2"/>
  <c r="DS30" i="2"/>
  <c r="DT30" i="2"/>
  <c r="DU30" i="2"/>
  <c r="DV30" i="2"/>
  <c r="DW30" i="2"/>
  <c r="DY30" i="2"/>
  <c r="DZ30" i="2"/>
  <c r="EA30" i="2"/>
  <c r="EB30" i="2"/>
  <c r="ED30" i="2"/>
  <c r="EE30" i="2"/>
  <c r="EF30" i="2"/>
  <c r="EG30" i="2"/>
  <c r="EH30" i="2"/>
  <c r="EJ30" i="2"/>
  <c r="EK30" i="2"/>
  <c r="EL30" i="2"/>
  <c r="EM30" i="2"/>
  <c r="EN30" i="2"/>
  <c r="EO30" i="2"/>
  <c r="EQ30" i="2"/>
  <c r="ER30" i="2"/>
  <c r="ES30" i="2"/>
  <c r="ET30" i="2"/>
  <c r="EV30" i="2"/>
  <c r="EW30" i="2"/>
  <c r="EX30" i="2"/>
  <c r="EY30" i="2"/>
  <c r="FA30" i="2"/>
  <c r="FB30" i="2"/>
  <c r="FC30" i="2"/>
  <c r="FD30" i="2"/>
  <c r="FE30" i="2"/>
  <c r="FG30" i="2"/>
  <c r="FH30" i="2"/>
  <c r="FI30" i="2"/>
  <c r="FJ30" i="2"/>
  <c r="FK30" i="2"/>
  <c r="FM30" i="2"/>
  <c r="FN30" i="2"/>
  <c r="FO30" i="2"/>
  <c r="FP30" i="2"/>
  <c r="FR30" i="2"/>
  <c r="FS30" i="2"/>
  <c r="FT30" i="2"/>
  <c r="FU30" i="2"/>
  <c r="FW30" i="2"/>
  <c r="FX30" i="2"/>
  <c r="FY30" i="2"/>
  <c r="FZ30" i="2"/>
  <c r="GB30" i="2"/>
  <c r="GC30" i="2"/>
  <c r="GD30" i="2"/>
  <c r="GE30" i="2"/>
  <c r="GG30" i="2"/>
  <c r="GH30" i="2"/>
  <c r="GI30" i="2"/>
  <c r="GJ30" i="2"/>
  <c r="GL30" i="2"/>
  <c r="GM30" i="2"/>
  <c r="GN30" i="2"/>
  <c r="GO30" i="2"/>
  <c r="B31" i="2"/>
  <c r="C31" i="2"/>
  <c r="D31" i="2"/>
  <c r="E31" i="2"/>
  <c r="F31" i="2"/>
  <c r="G31" i="2"/>
  <c r="H31" i="2"/>
  <c r="I31" i="2"/>
  <c r="J31" i="2"/>
  <c r="K31" i="2"/>
  <c r="L31" i="2"/>
  <c r="N31" i="2"/>
  <c r="O31" i="2"/>
  <c r="P31" i="2"/>
  <c r="Q31" i="2"/>
  <c r="R31" i="2"/>
  <c r="S31" i="2"/>
  <c r="T31" i="2"/>
  <c r="V31" i="2"/>
  <c r="W31" i="2"/>
  <c r="X31" i="2"/>
  <c r="AE31" i="2"/>
  <c r="AG31" i="2"/>
  <c r="AI31" i="2"/>
  <c r="AM31" i="2"/>
  <c r="AO31" i="2"/>
  <c r="AQ31" i="2"/>
  <c r="AS31" i="2"/>
  <c r="AU31" i="2"/>
  <c r="AW31" i="2"/>
  <c r="BA31" i="2"/>
  <c r="BC31" i="2"/>
  <c r="BE31" i="2"/>
  <c r="BG31" i="2"/>
  <c r="BK31" i="2"/>
  <c r="BP31" i="2"/>
  <c r="BQ31" i="2"/>
  <c r="BY31" i="2"/>
  <c r="BZ31" i="2"/>
  <c r="CB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U31" i="2"/>
  <c r="CV31" i="2"/>
  <c r="CW31" i="2"/>
  <c r="CX31" i="2"/>
  <c r="CY31" i="2"/>
  <c r="CZ31" i="2"/>
  <c r="DA31" i="2"/>
  <c r="DB31" i="2"/>
  <c r="DC31" i="2"/>
  <c r="DD31" i="2"/>
  <c r="DF31" i="2"/>
  <c r="DG31" i="2"/>
  <c r="DH31" i="2"/>
  <c r="DI31" i="2"/>
  <c r="DK31" i="2"/>
  <c r="DL31" i="2"/>
  <c r="DM31" i="2"/>
  <c r="DN31" i="2"/>
  <c r="DP31" i="2"/>
  <c r="DQ31" i="2"/>
  <c r="DR31" i="2"/>
  <c r="DS31" i="2"/>
  <c r="DT31" i="2"/>
  <c r="DU31" i="2"/>
  <c r="DV31" i="2"/>
  <c r="DW31" i="2"/>
  <c r="DY31" i="2"/>
  <c r="DZ31" i="2"/>
  <c r="EA31" i="2"/>
  <c r="EB31" i="2"/>
  <c r="ED31" i="2"/>
  <c r="EE31" i="2"/>
  <c r="EF31" i="2"/>
  <c r="EG31" i="2"/>
  <c r="EH31" i="2"/>
  <c r="EJ31" i="2"/>
  <c r="EK31" i="2"/>
  <c r="EL31" i="2"/>
  <c r="EM31" i="2"/>
  <c r="EN31" i="2"/>
  <c r="EO31" i="2"/>
  <c r="EQ31" i="2"/>
  <c r="ER31" i="2"/>
  <c r="ES31" i="2"/>
  <c r="ET31" i="2"/>
  <c r="EV31" i="2"/>
  <c r="EW31" i="2"/>
  <c r="EX31" i="2"/>
  <c r="EY31" i="2"/>
  <c r="FA31" i="2"/>
  <c r="FB31" i="2"/>
  <c r="FC31" i="2"/>
  <c r="FD31" i="2"/>
  <c r="FE31" i="2"/>
  <c r="FG31" i="2"/>
  <c r="FH31" i="2"/>
  <c r="FI31" i="2"/>
  <c r="FJ31" i="2"/>
  <c r="FK31" i="2"/>
  <c r="FM31" i="2"/>
  <c r="FN31" i="2"/>
  <c r="FO31" i="2"/>
  <c r="FP31" i="2"/>
  <c r="FR31" i="2"/>
  <c r="FS31" i="2"/>
  <c r="FT31" i="2"/>
  <c r="FU31" i="2"/>
  <c r="FW31" i="2"/>
  <c r="FX31" i="2"/>
  <c r="FY31" i="2"/>
  <c r="FZ31" i="2"/>
  <c r="GB31" i="2"/>
  <c r="GC31" i="2"/>
  <c r="GD31" i="2"/>
  <c r="GE31" i="2"/>
  <c r="GG31" i="2"/>
  <c r="GH31" i="2"/>
  <c r="GI31" i="2"/>
  <c r="GJ31" i="2"/>
  <c r="GL31" i="2"/>
  <c r="GM31" i="2"/>
  <c r="GN31" i="2"/>
  <c r="GO31" i="2"/>
  <c r="B32" i="2"/>
  <c r="C32" i="2"/>
  <c r="D32" i="2"/>
  <c r="E32" i="2"/>
  <c r="F32" i="2"/>
  <c r="G32" i="2"/>
  <c r="H32" i="2"/>
  <c r="I32" i="2"/>
  <c r="J32" i="2"/>
  <c r="K32" i="2"/>
  <c r="L32" i="2"/>
  <c r="N32" i="2"/>
  <c r="O32" i="2"/>
  <c r="P32" i="2"/>
  <c r="Q32" i="2"/>
  <c r="R32" i="2"/>
  <c r="S32" i="2"/>
  <c r="T32" i="2"/>
  <c r="V32" i="2"/>
  <c r="W32" i="2"/>
  <c r="X32" i="2"/>
  <c r="AE32" i="2"/>
  <c r="AG32" i="2"/>
  <c r="AI32" i="2"/>
  <c r="AM32" i="2"/>
  <c r="AO32" i="2"/>
  <c r="AQ32" i="2"/>
  <c r="AS32" i="2"/>
  <c r="AU32" i="2"/>
  <c r="AW32" i="2"/>
  <c r="BA32" i="2"/>
  <c r="BC32" i="2"/>
  <c r="BE32" i="2"/>
  <c r="BG32" i="2"/>
  <c r="BK32" i="2"/>
  <c r="BP32" i="2"/>
  <c r="BQ32" i="2"/>
  <c r="BY32" i="2"/>
  <c r="BZ32" i="2"/>
  <c r="CB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U32" i="2"/>
  <c r="CV32" i="2"/>
  <c r="CW32" i="2"/>
  <c r="CX32" i="2"/>
  <c r="CY32" i="2"/>
  <c r="CZ32" i="2"/>
  <c r="DA32" i="2"/>
  <c r="DB32" i="2"/>
  <c r="DC32" i="2"/>
  <c r="DD32" i="2"/>
  <c r="DF32" i="2"/>
  <c r="DG32" i="2"/>
  <c r="DH32" i="2"/>
  <c r="DI32" i="2"/>
  <c r="DK32" i="2"/>
  <c r="DL32" i="2"/>
  <c r="DM32" i="2"/>
  <c r="DN32" i="2"/>
  <c r="DP32" i="2"/>
  <c r="DQ32" i="2"/>
  <c r="DR32" i="2"/>
  <c r="DS32" i="2"/>
  <c r="DT32" i="2"/>
  <c r="DU32" i="2"/>
  <c r="DV32" i="2"/>
  <c r="DW32" i="2"/>
  <c r="DY32" i="2"/>
  <c r="DZ32" i="2"/>
  <c r="EA32" i="2"/>
  <c r="EB32" i="2"/>
  <c r="ED32" i="2"/>
  <c r="EE32" i="2"/>
  <c r="EF32" i="2"/>
  <c r="EG32" i="2"/>
  <c r="EH32" i="2"/>
  <c r="EJ32" i="2"/>
  <c r="EK32" i="2"/>
  <c r="EL32" i="2"/>
  <c r="EM32" i="2"/>
  <c r="EN32" i="2"/>
  <c r="EO32" i="2"/>
  <c r="EQ32" i="2"/>
  <c r="ER32" i="2"/>
  <c r="ES32" i="2"/>
  <c r="ET32" i="2"/>
  <c r="EV32" i="2"/>
  <c r="EW32" i="2"/>
  <c r="EX32" i="2"/>
  <c r="EY32" i="2"/>
  <c r="FA32" i="2"/>
  <c r="FB32" i="2"/>
  <c r="FC32" i="2"/>
  <c r="FD32" i="2"/>
  <c r="FE32" i="2"/>
  <c r="FG32" i="2"/>
  <c r="FH32" i="2"/>
  <c r="FI32" i="2"/>
  <c r="FJ32" i="2"/>
  <c r="FK32" i="2"/>
  <c r="FM32" i="2"/>
  <c r="FN32" i="2"/>
  <c r="FO32" i="2"/>
  <c r="FP32" i="2"/>
  <c r="FR32" i="2"/>
  <c r="FS32" i="2"/>
  <c r="FT32" i="2"/>
  <c r="FU32" i="2"/>
  <c r="FW32" i="2"/>
  <c r="FX32" i="2"/>
  <c r="FY32" i="2"/>
  <c r="FZ32" i="2"/>
  <c r="GB32" i="2"/>
  <c r="GC32" i="2"/>
  <c r="GD32" i="2"/>
  <c r="GE32" i="2"/>
  <c r="GG32" i="2"/>
  <c r="GH32" i="2"/>
  <c r="GI32" i="2"/>
  <c r="GJ32" i="2"/>
  <c r="GL32" i="2"/>
  <c r="GM32" i="2"/>
  <c r="GN32" i="2"/>
  <c r="GO32" i="2"/>
  <c r="B33" i="2"/>
  <c r="C33" i="2"/>
  <c r="D33" i="2"/>
  <c r="E33" i="2"/>
  <c r="F33" i="2"/>
  <c r="G33" i="2"/>
  <c r="H33" i="2"/>
  <c r="I33" i="2"/>
  <c r="J33" i="2"/>
  <c r="K33" i="2"/>
  <c r="L33" i="2"/>
  <c r="N33" i="2"/>
  <c r="O33" i="2"/>
  <c r="P33" i="2"/>
  <c r="Q33" i="2"/>
  <c r="R33" i="2"/>
  <c r="S33" i="2"/>
  <c r="T33" i="2"/>
  <c r="V33" i="2"/>
  <c r="W33" i="2"/>
  <c r="X33" i="2"/>
  <c r="AE33" i="2"/>
  <c r="AG33" i="2"/>
  <c r="AI33" i="2"/>
  <c r="AM33" i="2"/>
  <c r="AO33" i="2"/>
  <c r="AQ33" i="2"/>
  <c r="AS33" i="2"/>
  <c r="AU33" i="2"/>
  <c r="AW33" i="2"/>
  <c r="BA33" i="2"/>
  <c r="BC33" i="2"/>
  <c r="BE33" i="2"/>
  <c r="BG33" i="2"/>
  <c r="BK33" i="2"/>
  <c r="BP33" i="2"/>
  <c r="BQ33" i="2"/>
  <c r="BY33" i="2"/>
  <c r="BZ33" i="2"/>
  <c r="CB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U33" i="2"/>
  <c r="CV33" i="2"/>
  <c r="CW33" i="2"/>
  <c r="CX33" i="2"/>
  <c r="CY33" i="2"/>
  <c r="CZ33" i="2"/>
  <c r="DA33" i="2"/>
  <c r="DB33" i="2"/>
  <c r="DC33" i="2"/>
  <c r="DD33" i="2"/>
  <c r="DF33" i="2"/>
  <c r="DG33" i="2"/>
  <c r="DH33" i="2"/>
  <c r="DI33" i="2"/>
  <c r="DK33" i="2"/>
  <c r="DL33" i="2"/>
  <c r="DM33" i="2"/>
  <c r="DN33" i="2"/>
  <c r="DP33" i="2"/>
  <c r="DQ33" i="2"/>
  <c r="DR33" i="2"/>
  <c r="DS33" i="2"/>
  <c r="DT33" i="2"/>
  <c r="DU33" i="2"/>
  <c r="DV33" i="2"/>
  <c r="DW33" i="2"/>
  <c r="DY33" i="2"/>
  <c r="DZ33" i="2"/>
  <c r="EA33" i="2"/>
  <c r="EB33" i="2"/>
  <c r="ED33" i="2"/>
  <c r="EE33" i="2"/>
  <c r="EF33" i="2"/>
  <c r="EG33" i="2"/>
  <c r="EH33" i="2"/>
  <c r="EJ33" i="2"/>
  <c r="EK33" i="2"/>
  <c r="EL33" i="2"/>
  <c r="EM33" i="2"/>
  <c r="EN33" i="2"/>
  <c r="EO33" i="2"/>
  <c r="EQ33" i="2"/>
  <c r="ER33" i="2"/>
  <c r="ES33" i="2"/>
  <c r="ET33" i="2"/>
  <c r="EV33" i="2"/>
  <c r="EW33" i="2"/>
  <c r="EX33" i="2"/>
  <c r="EY33" i="2"/>
  <c r="FA33" i="2"/>
  <c r="FB33" i="2"/>
  <c r="FC33" i="2"/>
  <c r="FD33" i="2"/>
  <c r="FE33" i="2"/>
  <c r="FG33" i="2"/>
  <c r="FH33" i="2"/>
  <c r="FI33" i="2"/>
  <c r="FJ33" i="2"/>
  <c r="FK33" i="2"/>
  <c r="FM33" i="2"/>
  <c r="FN33" i="2"/>
  <c r="FO33" i="2"/>
  <c r="FP33" i="2"/>
  <c r="FR33" i="2"/>
  <c r="FS33" i="2"/>
  <c r="FT33" i="2"/>
  <c r="FU33" i="2"/>
  <c r="FW33" i="2"/>
  <c r="FX33" i="2"/>
  <c r="FY33" i="2"/>
  <c r="FZ33" i="2"/>
  <c r="GB33" i="2"/>
  <c r="GC33" i="2"/>
  <c r="GD33" i="2"/>
  <c r="GE33" i="2"/>
  <c r="GG33" i="2"/>
  <c r="GH33" i="2"/>
  <c r="GI33" i="2"/>
  <c r="GJ33" i="2"/>
  <c r="GL33" i="2"/>
  <c r="GM33" i="2"/>
  <c r="GN33" i="2"/>
  <c r="GO33" i="2"/>
  <c r="B34" i="2"/>
  <c r="C34" i="2"/>
  <c r="D34" i="2"/>
  <c r="E34" i="2"/>
  <c r="F34" i="2"/>
  <c r="G34" i="2"/>
  <c r="H34" i="2"/>
  <c r="I34" i="2"/>
  <c r="J34" i="2"/>
  <c r="K34" i="2"/>
  <c r="L34" i="2"/>
  <c r="N34" i="2"/>
  <c r="O34" i="2"/>
  <c r="P34" i="2"/>
  <c r="Q34" i="2"/>
  <c r="R34" i="2"/>
  <c r="S34" i="2"/>
  <c r="T34" i="2"/>
  <c r="V34" i="2"/>
  <c r="W34" i="2"/>
  <c r="X34" i="2"/>
  <c r="AE34" i="2"/>
  <c r="AI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BA34" i="2"/>
  <c r="BC34" i="2"/>
  <c r="BE34" i="2"/>
  <c r="BG34" i="2"/>
  <c r="BK34" i="2"/>
  <c r="BL34" i="2"/>
  <c r="BP34" i="2"/>
  <c r="BQ34" i="2"/>
  <c r="BY34" i="2"/>
  <c r="BZ34" i="2"/>
  <c r="CB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U34" i="2"/>
  <c r="CV34" i="2"/>
  <c r="CW34" i="2"/>
  <c r="CX34" i="2"/>
  <c r="CY34" i="2"/>
  <c r="CZ34" i="2"/>
  <c r="DA34" i="2"/>
  <c r="DB34" i="2"/>
  <c r="DC34" i="2"/>
  <c r="DD34" i="2"/>
  <c r="DF34" i="2"/>
  <c r="DG34" i="2"/>
  <c r="DH34" i="2"/>
  <c r="DI34" i="2"/>
  <c r="DK34" i="2"/>
  <c r="DL34" i="2"/>
  <c r="DM34" i="2"/>
  <c r="DN34" i="2"/>
  <c r="DP34" i="2"/>
  <c r="DQ34" i="2"/>
  <c r="DR34" i="2"/>
  <c r="DS34" i="2"/>
  <c r="DT34" i="2"/>
  <c r="DU34" i="2"/>
  <c r="DV34" i="2"/>
  <c r="DW34" i="2"/>
  <c r="DY34" i="2"/>
  <c r="DZ34" i="2"/>
  <c r="EA34" i="2"/>
  <c r="EB34" i="2"/>
  <c r="ED34" i="2"/>
  <c r="EE34" i="2"/>
  <c r="EF34" i="2"/>
  <c r="EG34" i="2"/>
  <c r="EH34" i="2"/>
  <c r="EJ34" i="2"/>
  <c r="EK34" i="2"/>
  <c r="EL34" i="2"/>
  <c r="EM34" i="2"/>
  <c r="EN34" i="2"/>
  <c r="EO34" i="2"/>
  <c r="EQ34" i="2"/>
  <c r="ER34" i="2"/>
  <c r="ES34" i="2"/>
  <c r="ET34" i="2"/>
  <c r="EV34" i="2"/>
  <c r="EW34" i="2"/>
  <c r="EX34" i="2"/>
  <c r="EY34" i="2"/>
  <c r="FA34" i="2"/>
  <c r="FB34" i="2"/>
  <c r="FC34" i="2"/>
  <c r="FD34" i="2"/>
  <c r="FE34" i="2"/>
  <c r="FG34" i="2"/>
  <c r="FH34" i="2"/>
  <c r="FI34" i="2"/>
  <c r="FJ34" i="2"/>
  <c r="FK34" i="2"/>
  <c r="FM34" i="2"/>
  <c r="FN34" i="2"/>
  <c r="FO34" i="2"/>
  <c r="FP34" i="2"/>
  <c r="FR34" i="2"/>
  <c r="FS34" i="2"/>
  <c r="FT34" i="2"/>
  <c r="FU34" i="2"/>
  <c r="FW34" i="2"/>
  <c r="FX34" i="2"/>
  <c r="FY34" i="2"/>
  <c r="FZ34" i="2"/>
  <c r="GB34" i="2"/>
  <c r="GC34" i="2"/>
  <c r="GD34" i="2"/>
  <c r="GE34" i="2"/>
  <c r="GG34" i="2"/>
  <c r="GH34" i="2"/>
  <c r="GI34" i="2"/>
  <c r="GJ34" i="2"/>
  <c r="GL34" i="2"/>
  <c r="GM34" i="2"/>
  <c r="GN34" i="2"/>
  <c r="GO34" i="2"/>
  <c r="B35" i="2"/>
  <c r="C35" i="2"/>
  <c r="D35" i="2"/>
  <c r="E35" i="2"/>
  <c r="F35" i="2"/>
  <c r="G35" i="2"/>
  <c r="H35" i="2"/>
  <c r="I35" i="2"/>
  <c r="J35" i="2"/>
  <c r="K35" i="2"/>
  <c r="L35" i="2"/>
  <c r="N35" i="2"/>
  <c r="O35" i="2"/>
  <c r="P35" i="2"/>
  <c r="Q35" i="2"/>
  <c r="R35" i="2"/>
  <c r="S35" i="2"/>
  <c r="T35" i="2"/>
  <c r="V35" i="2"/>
  <c r="W35" i="2"/>
  <c r="X35" i="2"/>
  <c r="AE35" i="2"/>
  <c r="AI35" i="2"/>
  <c r="AM35" i="2"/>
  <c r="AO35" i="2"/>
  <c r="AQ35" i="2"/>
  <c r="AS35" i="2"/>
  <c r="AU35" i="2"/>
  <c r="AW35" i="2"/>
  <c r="BA35" i="2"/>
  <c r="BC35" i="2"/>
  <c r="BE35" i="2"/>
  <c r="BG35" i="2"/>
  <c r="BK35" i="2"/>
  <c r="BP35" i="2"/>
  <c r="BQ35" i="2"/>
  <c r="BY35" i="2"/>
  <c r="BZ35" i="2"/>
  <c r="CB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U35" i="2"/>
  <c r="CV35" i="2"/>
  <c r="CW35" i="2"/>
  <c r="CX35" i="2"/>
  <c r="CY35" i="2"/>
  <c r="CZ35" i="2"/>
  <c r="DA35" i="2"/>
  <c r="DB35" i="2"/>
  <c r="DC35" i="2"/>
  <c r="DD35" i="2"/>
  <c r="DF35" i="2"/>
  <c r="DG35" i="2"/>
  <c r="DH35" i="2"/>
  <c r="DI35" i="2"/>
  <c r="DK35" i="2"/>
  <c r="DL35" i="2"/>
  <c r="DM35" i="2"/>
  <c r="DN35" i="2"/>
  <c r="DP35" i="2"/>
  <c r="DQ35" i="2"/>
  <c r="DR35" i="2"/>
  <c r="DS35" i="2"/>
  <c r="DT35" i="2"/>
  <c r="DU35" i="2"/>
  <c r="DV35" i="2"/>
  <c r="DW35" i="2"/>
  <c r="DY35" i="2"/>
  <c r="DZ35" i="2"/>
  <c r="EA35" i="2"/>
  <c r="EB35" i="2"/>
  <c r="ED35" i="2"/>
  <c r="EE35" i="2"/>
  <c r="EF35" i="2"/>
  <c r="EG35" i="2"/>
  <c r="EH35" i="2"/>
  <c r="EJ35" i="2"/>
  <c r="EK35" i="2"/>
  <c r="EL35" i="2"/>
  <c r="EM35" i="2"/>
  <c r="EN35" i="2"/>
  <c r="EO35" i="2"/>
  <c r="EQ35" i="2"/>
  <c r="ER35" i="2"/>
  <c r="ES35" i="2"/>
  <c r="ET35" i="2"/>
  <c r="EV35" i="2"/>
  <c r="EW35" i="2"/>
  <c r="EX35" i="2"/>
  <c r="EY35" i="2"/>
  <c r="FA35" i="2"/>
  <c r="FB35" i="2"/>
  <c r="FC35" i="2"/>
  <c r="FD35" i="2"/>
  <c r="FE35" i="2"/>
  <c r="FG35" i="2"/>
  <c r="FH35" i="2"/>
  <c r="FI35" i="2"/>
  <c r="FJ35" i="2"/>
  <c r="FK35" i="2"/>
  <c r="FM35" i="2"/>
  <c r="FN35" i="2"/>
  <c r="FO35" i="2"/>
  <c r="FP35" i="2"/>
  <c r="FR35" i="2"/>
  <c r="FS35" i="2"/>
  <c r="FT35" i="2"/>
  <c r="FU35" i="2"/>
  <c r="FW35" i="2"/>
  <c r="FX35" i="2"/>
  <c r="FY35" i="2"/>
  <c r="FZ35" i="2"/>
  <c r="GB35" i="2"/>
  <c r="GC35" i="2"/>
  <c r="GD35" i="2"/>
  <c r="GE35" i="2"/>
  <c r="GG35" i="2"/>
  <c r="GH35" i="2"/>
  <c r="GI35" i="2"/>
  <c r="GJ35" i="2"/>
  <c r="GL35" i="2"/>
  <c r="GM35" i="2"/>
  <c r="GN35" i="2"/>
  <c r="GO35" i="2"/>
  <c r="B36" i="2"/>
  <c r="C36" i="2"/>
  <c r="D36" i="2"/>
  <c r="E36" i="2"/>
  <c r="F36" i="2"/>
  <c r="G36" i="2"/>
  <c r="H36" i="2"/>
  <c r="I36" i="2"/>
  <c r="J36" i="2"/>
  <c r="K36" i="2"/>
  <c r="L36" i="2"/>
  <c r="N36" i="2"/>
  <c r="O36" i="2"/>
  <c r="P36" i="2"/>
  <c r="Q36" i="2"/>
  <c r="R36" i="2"/>
  <c r="S36" i="2"/>
  <c r="T36" i="2"/>
  <c r="V36" i="2"/>
  <c r="W36" i="2"/>
  <c r="X36" i="2"/>
  <c r="AE36" i="2"/>
  <c r="AI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BA36" i="2"/>
  <c r="BB36" i="2"/>
  <c r="BC36" i="2"/>
  <c r="BD36" i="2"/>
  <c r="BE36" i="2"/>
  <c r="BF36" i="2"/>
  <c r="BG36" i="2"/>
  <c r="BH36" i="2"/>
  <c r="BK36" i="2"/>
  <c r="BL36" i="2"/>
  <c r="BP36" i="2"/>
  <c r="BQ36" i="2"/>
  <c r="BY36" i="2"/>
  <c r="BZ36" i="2"/>
  <c r="CB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U36" i="2"/>
  <c r="CV36" i="2"/>
  <c r="CW36" i="2"/>
  <c r="CX36" i="2"/>
  <c r="CY36" i="2"/>
  <c r="CZ36" i="2"/>
  <c r="DA36" i="2"/>
  <c r="DB36" i="2"/>
  <c r="DC36" i="2"/>
  <c r="DD36" i="2"/>
  <c r="DF36" i="2"/>
  <c r="DG36" i="2"/>
  <c r="DH36" i="2"/>
  <c r="DI36" i="2"/>
  <c r="DK36" i="2"/>
  <c r="DL36" i="2"/>
  <c r="DM36" i="2"/>
  <c r="DN36" i="2"/>
  <c r="DP36" i="2"/>
  <c r="DQ36" i="2"/>
  <c r="DR36" i="2"/>
  <c r="DS36" i="2"/>
  <c r="DT36" i="2"/>
  <c r="DU36" i="2"/>
  <c r="DV36" i="2"/>
  <c r="DW36" i="2"/>
  <c r="DY36" i="2"/>
  <c r="DZ36" i="2"/>
  <c r="EA36" i="2"/>
  <c r="EB36" i="2"/>
  <c r="ED36" i="2"/>
  <c r="EE36" i="2"/>
  <c r="EF36" i="2"/>
  <c r="EG36" i="2"/>
  <c r="EH36" i="2"/>
  <c r="EJ36" i="2"/>
  <c r="EK36" i="2"/>
  <c r="EL36" i="2"/>
  <c r="EM36" i="2"/>
  <c r="EN36" i="2"/>
  <c r="EO36" i="2"/>
  <c r="EQ36" i="2"/>
  <c r="ER36" i="2"/>
  <c r="ES36" i="2"/>
  <c r="ET36" i="2"/>
  <c r="EV36" i="2"/>
  <c r="EW36" i="2"/>
  <c r="EX36" i="2"/>
  <c r="EY36" i="2"/>
  <c r="FA36" i="2"/>
  <c r="FB36" i="2"/>
  <c r="FC36" i="2"/>
  <c r="FD36" i="2"/>
  <c r="FE36" i="2"/>
  <c r="FG36" i="2"/>
  <c r="FH36" i="2"/>
  <c r="FI36" i="2"/>
  <c r="FJ36" i="2"/>
  <c r="FK36" i="2"/>
  <c r="FM36" i="2"/>
  <c r="FN36" i="2"/>
  <c r="FO36" i="2"/>
  <c r="FP36" i="2"/>
  <c r="FR36" i="2"/>
  <c r="FS36" i="2"/>
  <c r="FT36" i="2"/>
  <c r="FU36" i="2"/>
  <c r="FW36" i="2"/>
  <c r="FX36" i="2"/>
  <c r="FY36" i="2"/>
  <c r="FZ36" i="2"/>
  <c r="GB36" i="2"/>
  <c r="GC36" i="2"/>
  <c r="GD36" i="2"/>
  <c r="GE36" i="2"/>
  <c r="GG36" i="2"/>
  <c r="GH36" i="2"/>
  <c r="GI36" i="2"/>
  <c r="GJ36" i="2"/>
  <c r="GL36" i="2"/>
  <c r="GM36" i="2"/>
  <c r="GN36" i="2"/>
  <c r="GO36" i="2"/>
  <c r="B37" i="2"/>
  <c r="C37" i="2"/>
  <c r="D37" i="2"/>
  <c r="E37" i="2"/>
  <c r="F37" i="2"/>
  <c r="G37" i="2"/>
  <c r="H37" i="2"/>
  <c r="I37" i="2"/>
  <c r="J37" i="2"/>
  <c r="K37" i="2"/>
  <c r="L37" i="2"/>
  <c r="N37" i="2"/>
  <c r="O37" i="2"/>
  <c r="P37" i="2"/>
  <c r="Q37" i="2"/>
  <c r="R37" i="2"/>
  <c r="S37" i="2"/>
  <c r="T37" i="2"/>
  <c r="V37" i="2"/>
  <c r="W37" i="2"/>
  <c r="X37" i="2"/>
  <c r="AE37" i="2"/>
  <c r="AI37" i="2"/>
  <c r="AM37" i="2"/>
  <c r="AO37" i="2"/>
  <c r="AQ37" i="2"/>
  <c r="AS37" i="2"/>
  <c r="AU37" i="2"/>
  <c r="AW37" i="2"/>
  <c r="BA37" i="2"/>
  <c r="BC37" i="2"/>
  <c r="BE37" i="2"/>
  <c r="BG37" i="2"/>
  <c r="BK37" i="2"/>
  <c r="BP37" i="2"/>
  <c r="BQ37" i="2"/>
  <c r="BY37" i="2"/>
  <c r="BZ37" i="2"/>
  <c r="CB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U37" i="2"/>
  <c r="CV37" i="2"/>
  <c r="CW37" i="2"/>
  <c r="CX37" i="2"/>
  <c r="CY37" i="2"/>
  <c r="CZ37" i="2"/>
  <c r="DA37" i="2"/>
  <c r="DB37" i="2"/>
  <c r="DC37" i="2"/>
  <c r="DD37" i="2"/>
  <c r="DF37" i="2"/>
  <c r="DG37" i="2"/>
  <c r="DH37" i="2"/>
  <c r="DI37" i="2"/>
  <c r="DK37" i="2"/>
  <c r="DL37" i="2"/>
  <c r="DM37" i="2"/>
  <c r="DN37" i="2"/>
  <c r="DP37" i="2"/>
  <c r="DQ37" i="2"/>
  <c r="DR37" i="2"/>
  <c r="DS37" i="2"/>
  <c r="DT37" i="2"/>
  <c r="DU37" i="2"/>
  <c r="DV37" i="2"/>
  <c r="DW37" i="2"/>
  <c r="DY37" i="2"/>
  <c r="DZ37" i="2"/>
  <c r="EA37" i="2"/>
  <c r="EB37" i="2"/>
  <c r="ED37" i="2"/>
  <c r="EE37" i="2"/>
  <c r="EF37" i="2"/>
  <c r="EG37" i="2"/>
  <c r="EH37" i="2"/>
  <c r="EJ37" i="2"/>
  <c r="EK37" i="2"/>
  <c r="EL37" i="2"/>
  <c r="EM37" i="2"/>
  <c r="EN37" i="2"/>
  <c r="EO37" i="2"/>
  <c r="EQ37" i="2"/>
  <c r="ER37" i="2"/>
  <c r="ES37" i="2"/>
  <c r="ET37" i="2"/>
  <c r="EV37" i="2"/>
  <c r="EW37" i="2"/>
  <c r="EX37" i="2"/>
  <c r="EY37" i="2"/>
  <c r="FA37" i="2"/>
  <c r="FB37" i="2"/>
  <c r="FC37" i="2"/>
  <c r="FD37" i="2"/>
  <c r="FE37" i="2"/>
  <c r="FG37" i="2"/>
  <c r="FH37" i="2"/>
  <c r="FI37" i="2"/>
  <c r="FJ37" i="2"/>
  <c r="FK37" i="2"/>
  <c r="FM37" i="2"/>
  <c r="FN37" i="2"/>
  <c r="FO37" i="2"/>
  <c r="FP37" i="2"/>
  <c r="FR37" i="2"/>
  <c r="FS37" i="2"/>
  <c r="FT37" i="2"/>
  <c r="FU37" i="2"/>
  <c r="FW37" i="2"/>
  <c r="FX37" i="2"/>
  <c r="FY37" i="2"/>
  <c r="FZ37" i="2"/>
  <c r="GB37" i="2"/>
  <c r="GC37" i="2"/>
  <c r="GD37" i="2"/>
  <c r="GE37" i="2"/>
  <c r="GG37" i="2"/>
  <c r="GH37" i="2"/>
  <c r="GI37" i="2"/>
  <c r="GJ37" i="2"/>
  <c r="GL37" i="2"/>
  <c r="GM37" i="2"/>
  <c r="GN37" i="2"/>
  <c r="GO37" i="2"/>
  <c r="B38" i="2"/>
  <c r="C38" i="2"/>
  <c r="D38" i="2"/>
  <c r="E38" i="2"/>
  <c r="F38" i="2"/>
  <c r="G38" i="2"/>
  <c r="H38" i="2"/>
  <c r="I38" i="2"/>
  <c r="J38" i="2"/>
  <c r="K38" i="2"/>
  <c r="L38" i="2"/>
  <c r="N38" i="2"/>
  <c r="O38" i="2"/>
  <c r="P38" i="2"/>
  <c r="Q38" i="2"/>
  <c r="R38" i="2"/>
  <c r="S38" i="2"/>
  <c r="T38" i="2"/>
  <c r="V38" i="2"/>
  <c r="W38" i="2"/>
  <c r="X38" i="2"/>
  <c r="AE38" i="2"/>
  <c r="AI38" i="2"/>
  <c r="AM38" i="2"/>
  <c r="AO38" i="2"/>
  <c r="AQ38" i="2"/>
  <c r="AS38" i="2"/>
  <c r="AU38" i="2"/>
  <c r="AW38" i="2"/>
  <c r="BA38" i="2"/>
  <c r="BC38" i="2"/>
  <c r="BE38" i="2"/>
  <c r="BG38" i="2"/>
  <c r="BK38" i="2"/>
  <c r="BP38" i="2"/>
  <c r="BQ38" i="2"/>
  <c r="BY38" i="2"/>
  <c r="BZ38" i="2"/>
  <c r="CB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U38" i="2"/>
  <c r="CV38" i="2"/>
  <c r="CW38" i="2"/>
  <c r="CX38" i="2"/>
  <c r="CY38" i="2"/>
  <c r="CZ38" i="2"/>
  <c r="DA38" i="2"/>
  <c r="DB38" i="2"/>
  <c r="DC38" i="2"/>
  <c r="DD38" i="2"/>
  <c r="DF38" i="2"/>
  <c r="DG38" i="2"/>
  <c r="DH38" i="2"/>
  <c r="DI38" i="2"/>
  <c r="DK38" i="2"/>
  <c r="DL38" i="2"/>
  <c r="DM38" i="2"/>
  <c r="DN38" i="2"/>
  <c r="DP38" i="2"/>
  <c r="DQ38" i="2"/>
  <c r="DR38" i="2"/>
  <c r="DS38" i="2"/>
  <c r="DT38" i="2"/>
  <c r="DU38" i="2"/>
  <c r="DV38" i="2"/>
  <c r="DW38" i="2"/>
  <c r="DY38" i="2"/>
  <c r="DZ38" i="2"/>
  <c r="EA38" i="2"/>
  <c r="EB38" i="2"/>
  <c r="ED38" i="2"/>
  <c r="EE38" i="2"/>
  <c r="EF38" i="2"/>
  <c r="EG38" i="2"/>
  <c r="EH38" i="2"/>
  <c r="EJ38" i="2"/>
  <c r="EK38" i="2"/>
  <c r="EL38" i="2"/>
  <c r="EM38" i="2"/>
  <c r="EN38" i="2"/>
  <c r="EO38" i="2"/>
  <c r="EQ38" i="2"/>
  <c r="ER38" i="2"/>
  <c r="ES38" i="2"/>
  <c r="ET38" i="2"/>
  <c r="EV38" i="2"/>
  <c r="EW38" i="2"/>
  <c r="EX38" i="2"/>
  <c r="EY38" i="2"/>
  <c r="FA38" i="2"/>
  <c r="FB38" i="2"/>
  <c r="FC38" i="2"/>
  <c r="FD38" i="2"/>
  <c r="FE38" i="2"/>
  <c r="FG38" i="2"/>
  <c r="FH38" i="2"/>
  <c r="FI38" i="2"/>
  <c r="FJ38" i="2"/>
  <c r="FK38" i="2"/>
  <c r="FM38" i="2"/>
  <c r="FN38" i="2"/>
  <c r="FO38" i="2"/>
  <c r="FP38" i="2"/>
  <c r="FR38" i="2"/>
  <c r="FS38" i="2"/>
  <c r="FT38" i="2"/>
  <c r="FU38" i="2"/>
  <c r="FW38" i="2"/>
  <c r="FX38" i="2"/>
  <c r="FY38" i="2"/>
  <c r="FZ38" i="2"/>
  <c r="GB38" i="2"/>
  <c r="GC38" i="2"/>
  <c r="GD38" i="2"/>
  <c r="GE38" i="2"/>
  <c r="GG38" i="2"/>
  <c r="GH38" i="2"/>
  <c r="GI38" i="2"/>
  <c r="GJ38" i="2"/>
  <c r="GL38" i="2"/>
  <c r="GM38" i="2"/>
  <c r="GN38" i="2"/>
  <c r="GO38" i="2"/>
  <c r="B39" i="2"/>
  <c r="C39" i="2"/>
  <c r="D39" i="2"/>
  <c r="E39" i="2"/>
  <c r="F39" i="2"/>
  <c r="G39" i="2"/>
  <c r="H39" i="2"/>
  <c r="I39" i="2"/>
  <c r="J39" i="2"/>
  <c r="K39" i="2"/>
  <c r="L39" i="2"/>
  <c r="N39" i="2"/>
  <c r="O39" i="2"/>
  <c r="P39" i="2"/>
  <c r="Q39" i="2"/>
  <c r="R39" i="2"/>
  <c r="S39" i="2"/>
  <c r="T39" i="2"/>
  <c r="V39" i="2"/>
  <c r="W39" i="2"/>
  <c r="X39" i="2"/>
  <c r="AE39" i="2"/>
  <c r="AI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BA39" i="2"/>
  <c r="BB39" i="2"/>
  <c r="BC39" i="2"/>
  <c r="BD39" i="2"/>
  <c r="BE39" i="2"/>
  <c r="BF39" i="2"/>
  <c r="BG39" i="2"/>
  <c r="BH39" i="2"/>
  <c r="BK39" i="2"/>
  <c r="BL39" i="2"/>
  <c r="BP39" i="2"/>
  <c r="BQ39" i="2"/>
  <c r="BY39" i="2"/>
  <c r="BZ39" i="2"/>
  <c r="CB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U39" i="2"/>
  <c r="CV39" i="2"/>
  <c r="CW39" i="2"/>
  <c r="CX39" i="2"/>
  <c r="CY39" i="2"/>
  <c r="CZ39" i="2"/>
  <c r="DA39" i="2"/>
  <c r="DB39" i="2"/>
  <c r="DC39" i="2"/>
  <c r="DD39" i="2"/>
  <c r="DF39" i="2"/>
  <c r="DG39" i="2"/>
  <c r="DH39" i="2"/>
  <c r="DI39" i="2"/>
  <c r="DK39" i="2"/>
  <c r="DL39" i="2"/>
  <c r="DM39" i="2"/>
  <c r="DN39" i="2"/>
  <c r="DP39" i="2"/>
  <c r="DQ39" i="2"/>
  <c r="DR39" i="2"/>
  <c r="DS39" i="2"/>
  <c r="DT39" i="2"/>
  <c r="DU39" i="2"/>
  <c r="DV39" i="2"/>
  <c r="DW39" i="2"/>
  <c r="DY39" i="2"/>
  <c r="DZ39" i="2"/>
  <c r="EA39" i="2"/>
  <c r="EB39" i="2"/>
  <c r="ED39" i="2"/>
  <c r="EE39" i="2"/>
  <c r="EF39" i="2"/>
  <c r="EG39" i="2"/>
  <c r="EH39" i="2"/>
  <c r="EJ39" i="2"/>
  <c r="EK39" i="2"/>
  <c r="EL39" i="2"/>
  <c r="EM39" i="2"/>
  <c r="EN39" i="2"/>
  <c r="EO39" i="2"/>
  <c r="EQ39" i="2"/>
  <c r="ER39" i="2"/>
  <c r="ES39" i="2"/>
  <c r="ET39" i="2"/>
  <c r="EV39" i="2"/>
  <c r="EW39" i="2"/>
  <c r="EX39" i="2"/>
  <c r="EY39" i="2"/>
  <c r="FA39" i="2"/>
  <c r="FB39" i="2"/>
  <c r="FC39" i="2"/>
  <c r="FD39" i="2"/>
  <c r="FE39" i="2"/>
  <c r="FG39" i="2"/>
  <c r="FH39" i="2"/>
  <c r="FI39" i="2"/>
  <c r="FJ39" i="2"/>
  <c r="FK39" i="2"/>
  <c r="FM39" i="2"/>
  <c r="FN39" i="2"/>
  <c r="FO39" i="2"/>
  <c r="FP39" i="2"/>
  <c r="FR39" i="2"/>
  <c r="FS39" i="2"/>
  <c r="FT39" i="2"/>
  <c r="FU39" i="2"/>
  <c r="FW39" i="2"/>
  <c r="FX39" i="2"/>
  <c r="FY39" i="2"/>
  <c r="FZ39" i="2"/>
  <c r="GB39" i="2"/>
  <c r="GC39" i="2"/>
  <c r="GD39" i="2"/>
  <c r="GE39" i="2"/>
  <c r="GG39" i="2"/>
  <c r="GH39" i="2"/>
  <c r="GI39" i="2"/>
  <c r="GJ39" i="2"/>
  <c r="GL39" i="2"/>
  <c r="GM39" i="2"/>
  <c r="GN39" i="2"/>
  <c r="GO39" i="2"/>
  <c r="B40" i="2"/>
  <c r="C40" i="2"/>
  <c r="D40" i="2"/>
  <c r="E40" i="2"/>
  <c r="F40" i="2"/>
  <c r="G40" i="2"/>
  <c r="H40" i="2"/>
  <c r="I40" i="2"/>
  <c r="J40" i="2"/>
  <c r="K40" i="2"/>
  <c r="L40" i="2"/>
  <c r="N40" i="2"/>
  <c r="O40" i="2"/>
  <c r="P40" i="2"/>
  <c r="Q40" i="2"/>
  <c r="R40" i="2"/>
  <c r="S40" i="2"/>
  <c r="T40" i="2"/>
  <c r="V40" i="2"/>
  <c r="W40" i="2"/>
  <c r="X40" i="2"/>
  <c r="AE40" i="2"/>
  <c r="AI40" i="2"/>
  <c r="AM40" i="2"/>
  <c r="AO40" i="2"/>
  <c r="AQ40" i="2"/>
  <c r="AS40" i="2"/>
  <c r="AU40" i="2"/>
  <c r="AW40" i="2"/>
  <c r="BA40" i="2"/>
  <c r="BC40" i="2"/>
  <c r="BE40" i="2"/>
  <c r="BG40" i="2"/>
  <c r="BK40" i="2"/>
  <c r="BP40" i="2"/>
  <c r="BQ40" i="2"/>
  <c r="BY40" i="2"/>
  <c r="BZ40" i="2"/>
  <c r="CB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U40" i="2"/>
  <c r="CV40" i="2"/>
  <c r="CW40" i="2"/>
  <c r="CX40" i="2"/>
  <c r="CY40" i="2"/>
  <c r="CZ40" i="2"/>
  <c r="DA40" i="2"/>
  <c r="DB40" i="2"/>
  <c r="DC40" i="2"/>
  <c r="DD40" i="2"/>
  <c r="DF40" i="2"/>
  <c r="DG40" i="2"/>
  <c r="DH40" i="2"/>
  <c r="DI40" i="2"/>
  <c r="DK40" i="2"/>
  <c r="DL40" i="2"/>
  <c r="DM40" i="2"/>
  <c r="DN40" i="2"/>
  <c r="DP40" i="2"/>
  <c r="DQ40" i="2"/>
  <c r="DR40" i="2"/>
  <c r="DS40" i="2"/>
  <c r="DT40" i="2"/>
  <c r="DU40" i="2"/>
  <c r="DV40" i="2"/>
  <c r="DW40" i="2"/>
  <c r="DY40" i="2"/>
  <c r="DZ40" i="2"/>
  <c r="EA40" i="2"/>
  <c r="EB40" i="2"/>
  <c r="ED40" i="2"/>
  <c r="EE40" i="2"/>
  <c r="EF40" i="2"/>
  <c r="EG40" i="2"/>
  <c r="EH40" i="2"/>
  <c r="EJ40" i="2"/>
  <c r="EK40" i="2"/>
  <c r="EL40" i="2"/>
  <c r="EM40" i="2"/>
  <c r="EN40" i="2"/>
  <c r="EO40" i="2"/>
  <c r="EQ40" i="2"/>
  <c r="ER40" i="2"/>
  <c r="ES40" i="2"/>
  <c r="ET40" i="2"/>
  <c r="EV40" i="2"/>
  <c r="EW40" i="2"/>
  <c r="EX40" i="2"/>
  <c r="EY40" i="2"/>
  <c r="FA40" i="2"/>
  <c r="FB40" i="2"/>
  <c r="FC40" i="2"/>
  <c r="FD40" i="2"/>
  <c r="FE40" i="2"/>
  <c r="FG40" i="2"/>
  <c r="FH40" i="2"/>
  <c r="FI40" i="2"/>
  <c r="FJ40" i="2"/>
  <c r="FK40" i="2"/>
  <c r="FM40" i="2"/>
  <c r="FN40" i="2"/>
  <c r="FO40" i="2"/>
  <c r="FP40" i="2"/>
  <c r="FR40" i="2"/>
  <c r="FS40" i="2"/>
  <c r="FT40" i="2"/>
  <c r="FU40" i="2"/>
  <c r="FW40" i="2"/>
  <c r="FX40" i="2"/>
  <c r="FY40" i="2"/>
  <c r="FZ40" i="2"/>
  <c r="GB40" i="2"/>
  <c r="GC40" i="2"/>
  <c r="GD40" i="2"/>
  <c r="GE40" i="2"/>
  <c r="GG40" i="2"/>
  <c r="GH40" i="2"/>
  <c r="GI40" i="2"/>
  <c r="GJ40" i="2"/>
  <c r="GL40" i="2"/>
  <c r="GM40" i="2"/>
  <c r="GN40" i="2"/>
  <c r="GO40" i="2"/>
  <c r="B41" i="2"/>
  <c r="C41" i="2"/>
  <c r="D41" i="2"/>
  <c r="E41" i="2"/>
  <c r="F41" i="2"/>
  <c r="G41" i="2"/>
  <c r="H41" i="2"/>
  <c r="I41" i="2"/>
  <c r="J41" i="2"/>
  <c r="K41" i="2"/>
  <c r="L41" i="2"/>
  <c r="N41" i="2"/>
  <c r="O41" i="2"/>
  <c r="P41" i="2"/>
  <c r="Q41" i="2"/>
  <c r="R41" i="2"/>
  <c r="S41" i="2"/>
  <c r="T41" i="2"/>
  <c r="V41" i="2"/>
  <c r="W41" i="2"/>
  <c r="X41" i="2"/>
  <c r="AE41" i="2"/>
  <c r="AI41" i="2"/>
  <c r="AM41" i="2"/>
  <c r="AO41" i="2"/>
  <c r="AQ41" i="2"/>
  <c r="AS41" i="2"/>
  <c r="AU41" i="2"/>
  <c r="AW41" i="2"/>
  <c r="BA41" i="2"/>
  <c r="BC41" i="2"/>
  <c r="BE41" i="2"/>
  <c r="BG41" i="2"/>
  <c r="BK41" i="2"/>
  <c r="BP41" i="2"/>
  <c r="BQ41" i="2"/>
  <c r="BY41" i="2"/>
  <c r="BZ41" i="2"/>
  <c r="CB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U41" i="2"/>
  <c r="CV41" i="2"/>
  <c r="CW41" i="2"/>
  <c r="CX41" i="2"/>
  <c r="CY41" i="2"/>
  <c r="CZ41" i="2"/>
  <c r="DA41" i="2"/>
  <c r="DB41" i="2"/>
  <c r="DC41" i="2"/>
  <c r="DD41" i="2"/>
  <c r="DF41" i="2"/>
  <c r="DG41" i="2"/>
  <c r="DH41" i="2"/>
  <c r="DI41" i="2"/>
  <c r="DK41" i="2"/>
  <c r="DL41" i="2"/>
  <c r="DM41" i="2"/>
  <c r="DN41" i="2"/>
  <c r="DP41" i="2"/>
  <c r="DQ41" i="2"/>
  <c r="DR41" i="2"/>
  <c r="DS41" i="2"/>
  <c r="DT41" i="2"/>
  <c r="DU41" i="2"/>
  <c r="DV41" i="2"/>
  <c r="DW41" i="2"/>
  <c r="DY41" i="2"/>
  <c r="DZ41" i="2"/>
  <c r="EA41" i="2"/>
  <c r="EB41" i="2"/>
  <c r="ED41" i="2"/>
  <c r="EE41" i="2"/>
  <c r="EF41" i="2"/>
  <c r="EG41" i="2"/>
  <c r="EH41" i="2"/>
  <c r="EJ41" i="2"/>
  <c r="EK41" i="2"/>
  <c r="EL41" i="2"/>
  <c r="EM41" i="2"/>
  <c r="EN41" i="2"/>
  <c r="EO41" i="2"/>
  <c r="EQ41" i="2"/>
  <c r="ER41" i="2"/>
  <c r="ES41" i="2"/>
  <c r="ET41" i="2"/>
  <c r="EV41" i="2"/>
  <c r="EW41" i="2"/>
  <c r="EX41" i="2"/>
  <c r="EY41" i="2"/>
  <c r="FA41" i="2"/>
  <c r="FB41" i="2"/>
  <c r="FC41" i="2"/>
  <c r="FD41" i="2"/>
  <c r="FE41" i="2"/>
  <c r="FG41" i="2"/>
  <c r="FH41" i="2"/>
  <c r="FI41" i="2"/>
  <c r="FJ41" i="2"/>
  <c r="FK41" i="2"/>
  <c r="FM41" i="2"/>
  <c r="FN41" i="2"/>
  <c r="FO41" i="2"/>
  <c r="FP41" i="2"/>
  <c r="FR41" i="2"/>
  <c r="FS41" i="2"/>
  <c r="FT41" i="2"/>
  <c r="FU41" i="2"/>
  <c r="FW41" i="2"/>
  <c r="FX41" i="2"/>
  <c r="FY41" i="2"/>
  <c r="FZ41" i="2"/>
  <c r="GB41" i="2"/>
  <c r="GC41" i="2"/>
  <c r="GD41" i="2"/>
  <c r="GE41" i="2"/>
  <c r="GG41" i="2"/>
  <c r="GH41" i="2"/>
  <c r="GI41" i="2"/>
  <c r="GJ41" i="2"/>
  <c r="GL41" i="2"/>
  <c r="GM41" i="2"/>
  <c r="GN41" i="2"/>
  <c r="GO41" i="2"/>
  <c r="B42" i="2"/>
  <c r="C42" i="2"/>
  <c r="D42" i="2"/>
  <c r="E42" i="2"/>
  <c r="F42" i="2"/>
  <c r="G42" i="2"/>
  <c r="H42" i="2"/>
  <c r="I42" i="2"/>
  <c r="J42" i="2"/>
  <c r="K42" i="2"/>
  <c r="L42" i="2"/>
  <c r="N42" i="2"/>
  <c r="O42" i="2"/>
  <c r="P42" i="2"/>
  <c r="Q42" i="2"/>
  <c r="R42" i="2"/>
  <c r="S42" i="2"/>
  <c r="T42" i="2"/>
  <c r="V42" i="2"/>
  <c r="W42" i="2"/>
  <c r="X42" i="2"/>
  <c r="AE42" i="2"/>
  <c r="AI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BA42" i="2"/>
  <c r="BC42" i="2"/>
  <c r="BE42" i="2"/>
  <c r="BG42" i="2"/>
  <c r="BK42" i="2"/>
  <c r="BL42" i="2"/>
  <c r="BP42" i="2"/>
  <c r="BQ42" i="2"/>
  <c r="BY42" i="2"/>
  <c r="BZ42" i="2"/>
  <c r="CB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U42" i="2"/>
  <c r="CV42" i="2"/>
  <c r="CW42" i="2"/>
  <c r="CX42" i="2"/>
  <c r="CY42" i="2"/>
  <c r="CZ42" i="2"/>
  <c r="DA42" i="2"/>
  <c r="DB42" i="2"/>
  <c r="DC42" i="2"/>
  <c r="DD42" i="2"/>
  <c r="DF42" i="2"/>
  <c r="DG42" i="2"/>
  <c r="DH42" i="2"/>
  <c r="DI42" i="2"/>
  <c r="DK42" i="2"/>
  <c r="DL42" i="2"/>
  <c r="DM42" i="2"/>
  <c r="DN42" i="2"/>
  <c r="DP42" i="2"/>
  <c r="DQ42" i="2"/>
  <c r="DR42" i="2"/>
  <c r="DS42" i="2"/>
  <c r="DT42" i="2"/>
  <c r="DU42" i="2"/>
  <c r="DV42" i="2"/>
  <c r="DW42" i="2"/>
  <c r="DY42" i="2"/>
  <c r="DZ42" i="2"/>
  <c r="EA42" i="2"/>
  <c r="EB42" i="2"/>
  <c r="ED42" i="2"/>
  <c r="EE42" i="2"/>
  <c r="EF42" i="2"/>
  <c r="EG42" i="2"/>
  <c r="EH42" i="2"/>
  <c r="EJ42" i="2"/>
  <c r="EK42" i="2"/>
  <c r="EL42" i="2"/>
  <c r="EM42" i="2"/>
  <c r="EN42" i="2"/>
  <c r="EO42" i="2"/>
  <c r="EQ42" i="2"/>
  <c r="ER42" i="2"/>
  <c r="ES42" i="2"/>
  <c r="ET42" i="2"/>
  <c r="EV42" i="2"/>
  <c r="EW42" i="2"/>
  <c r="EX42" i="2"/>
  <c r="EY42" i="2"/>
  <c r="FA42" i="2"/>
  <c r="FB42" i="2"/>
  <c r="FC42" i="2"/>
  <c r="FD42" i="2"/>
  <c r="FE42" i="2"/>
  <c r="FG42" i="2"/>
  <c r="FH42" i="2"/>
  <c r="FI42" i="2"/>
  <c r="FJ42" i="2"/>
  <c r="FK42" i="2"/>
  <c r="FM42" i="2"/>
  <c r="FN42" i="2"/>
  <c r="FO42" i="2"/>
  <c r="FP42" i="2"/>
  <c r="FR42" i="2"/>
  <c r="FS42" i="2"/>
  <c r="FT42" i="2"/>
  <c r="FU42" i="2"/>
  <c r="FW42" i="2"/>
  <c r="FX42" i="2"/>
  <c r="FY42" i="2"/>
  <c r="FZ42" i="2"/>
  <c r="GB42" i="2"/>
  <c r="GC42" i="2"/>
  <c r="GD42" i="2"/>
  <c r="GE42" i="2"/>
  <c r="GG42" i="2"/>
  <c r="GH42" i="2"/>
  <c r="GI42" i="2"/>
  <c r="GJ42" i="2"/>
  <c r="GL42" i="2"/>
  <c r="GM42" i="2"/>
  <c r="GN42" i="2"/>
  <c r="GO42" i="2"/>
  <c r="B43" i="2"/>
  <c r="C43" i="2"/>
  <c r="D43" i="2"/>
  <c r="E43" i="2"/>
  <c r="F43" i="2"/>
  <c r="G43" i="2"/>
  <c r="H43" i="2"/>
  <c r="I43" i="2"/>
  <c r="J43" i="2"/>
  <c r="K43" i="2"/>
  <c r="L43" i="2"/>
  <c r="N43" i="2"/>
  <c r="O43" i="2"/>
  <c r="P43" i="2"/>
  <c r="Q43" i="2"/>
  <c r="R43" i="2"/>
  <c r="S43" i="2"/>
  <c r="T43" i="2"/>
  <c r="V43" i="2"/>
  <c r="W43" i="2"/>
  <c r="X43" i="2"/>
  <c r="AE43" i="2"/>
  <c r="AI43" i="2"/>
  <c r="AM43" i="2"/>
  <c r="AO43" i="2"/>
  <c r="AQ43" i="2"/>
  <c r="AS43" i="2"/>
  <c r="AU43" i="2"/>
  <c r="AW43" i="2"/>
  <c r="BA43" i="2"/>
  <c r="BC43" i="2"/>
  <c r="BE43" i="2"/>
  <c r="BG43" i="2"/>
  <c r="BK43" i="2"/>
  <c r="BP43" i="2"/>
  <c r="BQ43" i="2"/>
  <c r="BY43" i="2"/>
  <c r="BZ43" i="2"/>
  <c r="CB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U43" i="2"/>
  <c r="CV43" i="2"/>
  <c r="CW43" i="2"/>
  <c r="CX43" i="2"/>
  <c r="CY43" i="2"/>
  <c r="CZ43" i="2"/>
  <c r="DA43" i="2"/>
  <c r="DB43" i="2"/>
  <c r="DC43" i="2"/>
  <c r="DD43" i="2"/>
  <c r="DF43" i="2"/>
  <c r="DG43" i="2"/>
  <c r="DH43" i="2"/>
  <c r="DI43" i="2"/>
  <c r="DK43" i="2"/>
  <c r="DL43" i="2"/>
  <c r="DM43" i="2"/>
  <c r="DN43" i="2"/>
  <c r="DP43" i="2"/>
  <c r="DQ43" i="2"/>
  <c r="DR43" i="2"/>
  <c r="DS43" i="2"/>
  <c r="DT43" i="2"/>
  <c r="DU43" i="2"/>
  <c r="DV43" i="2"/>
  <c r="DW43" i="2"/>
  <c r="DY43" i="2"/>
  <c r="DZ43" i="2"/>
  <c r="EA43" i="2"/>
  <c r="EB43" i="2"/>
  <c r="ED43" i="2"/>
  <c r="EE43" i="2"/>
  <c r="EF43" i="2"/>
  <c r="EG43" i="2"/>
  <c r="EH43" i="2"/>
  <c r="EJ43" i="2"/>
  <c r="EK43" i="2"/>
  <c r="EL43" i="2"/>
  <c r="EM43" i="2"/>
  <c r="EN43" i="2"/>
  <c r="EO43" i="2"/>
  <c r="EQ43" i="2"/>
  <c r="ER43" i="2"/>
  <c r="ES43" i="2"/>
  <c r="ET43" i="2"/>
  <c r="EV43" i="2"/>
  <c r="EW43" i="2"/>
  <c r="EX43" i="2"/>
  <c r="EY43" i="2"/>
  <c r="FA43" i="2"/>
  <c r="FB43" i="2"/>
  <c r="FC43" i="2"/>
  <c r="FD43" i="2"/>
  <c r="FE43" i="2"/>
  <c r="FG43" i="2"/>
  <c r="FH43" i="2"/>
  <c r="FI43" i="2"/>
  <c r="FJ43" i="2"/>
  <c r="FK43" i="2"/>
  <c r="FM43" i="2"/>
  <c r="FN43" i="2"/>
  <c r="FO43" i="2"/>
  <c r="FP43" i="2"/>
  <c r="FR43" i="2"/>
  <c r="FS43" i="2"/>
  <c r="FT43" i="2"/>
  <c r="FU43" i="2"/>
  <c r="FW43" i="2"/>
  <c r="FX43" i="2"/>
  <c r="FY43" i="2"/>
  <c r="FZ43" i="2"/>
  <c r="GB43" i="2"/>
  <c r="GC43" i="2"/>
  <c r="GD43" i="2"/>
  <c r="GE43" i="2"/>
  <c r="GG43" i="2"/>
  <c r="GH43" i="2"/>
  <c r="GI43" i="2"/>
  <c r="GJ43" i="2"/>
  <c r="GL43" i="2"/>
  <c r="GM43" i="2"/>
  <c r="GN43" i="2"/>
  <c r="GO43" i="2"/>
  <c r="B44" i="2"/>
  <c r="C44" i="2"/>
  <c r="D44" i="2"/>
  <c r="E44" i="2"/>
  <c r="F44" i="2"/>
  <c r="G44" i="2"/>
  <c r="H44" i="2"/>
  <c r="I44" i="2"/>
  <c r="J44" i="2"/>
  <c r="K44" i="2"/>
  <c r="L44" i="2"/>
  <c r="N44" i="2"/>
  <c r="O44" i="2"/>
  <c r="P44" i="2"/>
  <c r="Q44" i="2"/>
  <c r="R44" i="2"/>
  <c r="S44" i="2"/>
  <c r="T44" i="2"/>
  <c r="V44" i="2"/>
  <c r="W44" i="2"/>
  <c r="X44" i="2"/>
  <c r="AE44" i="2"/>
  <c r="AI44" i="2"/>
  <c r="AM44" i="2"/>
  <c r="AO44" i="2"/>
  <c r="AQ44" i="2"/>
  <c r="AS44" i="2"/>
  <c r="AU44" i="2"/>
  <c r="AW44" i="2"/>
  <c r="BA44" i="2"/>
  <c r="BC44" i="2"/>
  <c r="BE44" i="2"/>
  <c r="BG44" i="2"/>
  <c r="BK44" i="2"/>
  <c r="BP44" i="2"/>
  <c r="BQ44" i="2"/>
  <c r="BY44" i="2"/>
  <c r="BZ44" i="2"/>
  <c r="CB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U44" i="2"/>
  <c r="CV44" i="2"/>
  <c r="CW44" i="2"/>
  <c r="CX44" i="2"/>
  <c r="CY44" i="2"/>
  <c r="CZ44" i="2"/>
  <c r="DA44" i="2"/>
  <c r="DB44" i="2"/>
  <c r="DC44" i="2"/>
  <c r="DD44" i="2"/>
  <c r="DF44" i="2"/>
  <c r="DG44" i="2"/>
  <c r="DH44" i="2"/>
  <c r="DI44" i="2"/>
  <c r="DK44" i="2"/>
  <c r="DL44" i="2"/>
  <c r="DM44" i="2"/>
  <c r="DN44" i="2"/>
  <c r="DP44" i="2"/>
  <c r="DQ44" i="2"/>
  <c r="DR44" i="2"/>
  <c r="DS44" i="2"/>
  <c r="DT44" i="2"/>
  <c r="DU44" i="2"/>
  <c r="DV44" i="2"/>
  <c r="DW44" i="2"/>
  <c r="DY44" i="2"/>
  <c r="DZ44" i="2"/>
  <c r="EA44" i="2"/>
  <c r="EB44" i="2"/>
  <c r="ED44" i="2"/>
  <c r="EE44" i="2"/>
  <c r="EF44" i="2"/>
  <c r="EG44" i="2"/>
  <c r="EH44" i="2"/>
  <c r="EJ44" i="2"/>
  <c r="EK44" i="2"/>
  <c r="EL44" i="2"/>
  <c r="EM44" i="2"/>
  <c r="EN44" i="2"/>
  <c r="EO44" i="2"/>
  <c r="EQ44" i="2"/>
  <c r="ER44" i="2"/>
  <c r="ES44" i="2"/>
  <c r="ET44" i="2"/>
  <c r="EV44" i="2"/>
  <c r="EW44" i="2"/>
  <c r="EX44" i="2"/>
  <c r="EY44" i="2"/>
  <c r="FA44" i="2"/>
  <c r="FB44" i="2"/>
  <c r="FC44" i="2"/>
  <c r="FD44" i="2"/>
  <c r="FE44" i="2"/>
  <c r="FG44" i="2"/>
  <c r="FH44" i="2"/>
  <c r="FI44" i="2"/>
  <c r="FJ44" i="2"/>
  <c r="FK44" i="2"/>
  <c r="FM44" i="2"/>
  <c r="FN44" i="2"/>
  <c r="FO44" i="2"/>
  <c r="FP44" i="2"/>
  <c r="FR44" i="2"/>
  <c r="FS44" i="2"/>
  <c r="FT44" i="2"/>
  <c r="FU44" i="2"/>
  <c r="FW44" i="2"/>
  <c r="FX44" i="2"/>
  <c r="FY44" i="2"/>
  <c r="FZ44" i="2"/>
  <c r="GB44" i="2"/>
  <c r="GC44" i="2"/>
  <c r="GD44" i="2"/>
  <c r="GE44" i="2"/>
  <c r="GG44" i="2"/>
  <c r="GH44" i="2"/>
  <c r="GI44" i="2"/>
  <c r="GJ44" i="2"/>
  <c r="GL44" i="2"/>
  <c r="GM44" i="2"/>
  <c r="GN44" i="2"/>
  <c r="GO44" i="2"/>
  <c r="B45" i="2"/>
  <c r="C45" i="2"/>
  <c r="D45" i="2"/>
  <c r="E45" i="2"/>
  <c r="F45" i="2"/>
  <c r="G45" i="2"/>
  <c r="H45" i="2"/>
  <c r="I45" i="2"/>
  <c r="J45" i="2"/>
  <c r="K45" i="2"/>
  <c r="L45" i="2"/>
  <c r="N45" i="2"/>
  <c r="O45" i="2"/>
  <c r="P45" i="2"/>
  <c r="Q45" i="2"/>
  <c r="R45" i="2"/>
  <c r="S45" i="2"/>
  <c r="T45" i="2"/>
  <c r="V45" i="2"/>
  <c r="W45" i="2"/>
  <c r="X45" i="2"/>
  <c r="AE45" i="2"/>
  <c r="AI45" i="2"/>
  <c r="AM45" i="2"/>
  <c r="AO45" i="2"/>
  <c r="AQ45" i="2"/>
  <c r="AS45" i="2"/>
  <c r="AU45" i="2"/>
  <c r="AW45" i="2"/>
  <c r="BA45" i="2"/>
  <c r="BC45" i="2"/>
  <c r="BE45" i="2"/>
  <c r="BG45" i="2"/>
  <c r="BK45" i="2"/>
  <c r="BP45" i="2"/>
  <c r="BQ45" i="2"/>
  <c r="BY45" i="2"/>
  <c r="BZ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U45" i="2"/>
  <c r="CV45" i="2"/>
  <c r="CW45" i="2"/>
  <c r="CX45" i="2"/>
  <c r="CY45" i="2"/>
  <c r="CZ45" i="2"/>
  <c r="DA45" i="2"/>
  <c r="DB45" i="2"/>
  <c r="DC45" i="2"/>
  <c r="DD45" i="2"/>
  <c r="DF45" i="2"/>
  <c r="DG45" i="2"/>
  <c r="DH45" i="2"/>
  <c r="DI45" i="2"/>
  <c r="DK45" i="2"/>
  <c r="DL45" i="2"/>
  <c r="DM45" i="2"/>
  <c r="DN45" i="2"/>
  <c r="DP45" i="2"/>
  <c r="DQ45" i="2"/>
  <c r="DR45" i="2"/>
  <c r="DS45" i="2"/>
  <c r="DT45" i="2"/>
  <c r="DU45" i="2"/>
  <c r="DV45" i="2"/>
  <c r="DW45" i="2"/>
  <c r="DY45" i="2"/>
  <c r="DZ45" i="2"/>
  <c r="EA45" i="2"/>
  <c r="EB45" i="2"/>
  <c r="ED45" i="2"/>
  <c r="EE45" i="2"/>
  <c r="EF45" i="2"/>
  <c r="EG45" i="2"/>
  <c r="EH45" i="2"/>
  <c r="EJ45" i="2"/>
  <c r="EK45" i="2"/>
  <c r="EL45" i="2"/>
  <c r="EM45" i="2"/>
  <c r="EN45" i="2"/>
  <c r="EO45" i="2"/>
  <c r="EQ45" i="2"/>
  <c r="ER45" i="2"/>
  <c r="ES45" i="2"/>
  <c r="ET45" i="2"/>
  <c r="EV45" i="2"/>
  <c r="EW45" i="2"/>
  <c r="EX45" i="2"/>
  <c r="EY45" i="2"/>
  <c r="FA45" i="2"/>
  <c r="FB45" i="2"/>
  <c r="FC45" i="2"/>
  <c r="FD45" i="2"/>
  <c r="FE45" i="2"/>
  <c r="FG45" i="2"/>
  <c r="FH45" i="2"/>
  <c r="FI45" i="2"/>
  <c r="FJ45" i="2"/>
  <c r="FK45" i="2"/>
  <c r="FM45" i="2"/>
  <c r="FN45" i="2"/>
  <c r="FO45" i="2"/>
  <c r="FP45" i="2"/>
  <c r="FR45" i="2"/>
  <c r="FS45" i="2"/>
  <c r="FT45" i="2"/>
  <c r="FU45" i="2"/>
  <c r="FW45" i="2"/>
  <c r="FX45" i="2"/>
  <c r="FY45" i="2"/>
  <c r="FZ45" i="2"/>
  <c r="GB45" i="2"/>
  <c r="GC45" i="2"/>
  <c r="GD45" i="2"/>
  <c r="GE45" i="2"/>
  <c r="GG45" i="2"/>
  <c r="GH45" i="2"/>
  <c r="GI45" i="2"/>
  <c r="GJ45" i="2"/>
  <c r="GL45" i="2"/>
  <c r="GM45" i="2"/>
  <c r="GN45" i="2"/>
  <c r="GO45" i="2"/>
  <c r="B46" i="2"/>
  <c r="C46" i="2"/>
  <c r="D46" i="2"/>
  <c r="E46" i="2"/>
  <c r="F46" i="2"/>
  <c r="G46" i="2"/>
  <c r="H46" i="2"/>
  <c r="I46" i="2"/>
  <c r="J46" i="2"/>
  <c r="K46" i="2"/>
  <c r="L46" i="2"/>
  <c r="N46" i="2"/>
  <c r="O46" i="2"/>
  <c r="P46" i="2"/>
  <c r="Q46" i="2"/>
  <c r="R46" i="2"/>
  <c r="S46" i="2"/>
  <c r="T46" i="2"/>
  <c r="V46" i="2"/>
  <c r="W46" i="2"/>
  <c r="X46" i="2"/>
  <c r="AE46" i="2"/>
  <c r="AI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BA46" i="2"/>
  <c r="BC46" i="2"/>
  <c r="BE46" i="2"/>
  <c r="BG46" i="2"/>
  <c r="BK46" i="2"/>
  <c r="BL46" i="2"/>
  <c r="BP46" i="2"/>
  <c r="BQ46" i="2"/>
  <c r="BY46" i="2"/>
  <c r="BZ46" i="2"/>
  <c r="CB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U46" i="2"/>
  <c r="CV46" i="2"/>
  <c r="CW46" i="2"/>
  <c r="CX46" i="2"/>
  <c r="CY46" i="2"/>
  <c r="CZ46" i="2"/>
  <c r="DA46" i="2"/>
  <c r="DB46" i="2"/>
  <c r="DC46" i="2"/>
  <c r="DD46" i="2"/>
  <c r="DF46" i="2"/>
  <c r="DG46" i="2"/>
  <c r="DH46" i="2"/>
  <c r="DI46" i="2"/>
  <c r="DK46" i="2"/>
  <c r="DL46" i="2"/>
  <c r="DM46" i="2"/>
  <c r="DN46" i="2"/>
  <c r="DP46" i="2"/>
  <c r="DQ46" i="2"/>
  <c r="DR46" i="2"/>
  <c r="DS46" i="2"/>
  <c r="DT46" i="2"/>
  <c r="DU46" i="2"/>
  <c r="DV46" i="2"/>
  <c r="DW46" i="2"/>
  <c r="DY46" i="2"/>
  <c r="DZ46" i="2"/>
  <c r="EA46" i="2"/>
  <c r="EB46" i="2"/>
  <c r="ED46" i="2"/>
  <c r="EE46" i="2"/>
  <c r="EF46" i="2"/>
  <c r="EG46" i="2"/>
  <c r="EH46" i="2"/>
  <c r="EJ46" i="2"/>
  <c r="EK46" i="2"/>
  <c r="EL46" i="2"/>
  <c r="EM46" i="2"/>
  <c r="EN46" i="2"/>
  <c r="EO46" i="2"/>
  <c r="EQ46" i="2"/>
  <c r="ER46" i="2"/>
  <c r="ES46" i="2"/>
  <c r="ET46" i="2"/>
  <c r="EV46" i="2"/>
  <c r="EW46" i="2"/>
  <c r="EX46" i="2"/>
  <c r="EY46" i="2"/>
  <c r="FA46" i="2"/>
  <c r="FB46" i="2"/>
  <c r="FC46" i="2"/>
  <c r="FD46" i="2"/>
  <c r="FE46" i="2"/>
  <c r="FG46" i="2"/>
  <c r="FH46" i="2"/>
  <c r="FI46" i="2"/>
  <c r="FJ46" i="2"/>
  <c r="FK46" i="2"/>
  <c r="FM46" i="2"/>
  <c r="FN46" i="2"/>
  <c r="FO46" i="2"/>
  <c r="FP46" i="2"/>
  <c r="FR46" i="2"/>
  <c r="FS46" i="2"/>
  <c r="FT46" i="2"/>
  <c r="FU46" i="2"/>
  <c r="FW46" i="2"/>
  <c r="FX46" i="2"/>
  <c r="FY46" i="2"/>
  <c r="FZ46" i="2"/>
  <c r="GB46" i="2"/>
  <c r="GC46" i="2"/>
  <c r="GD46" i="2"/>
  <c r="GE46" i="2"/>
  <c r="GG46" i="2"/>
  <c r="GH46" i="2"/>
  <c r="GI46" i="2"/>
  <c r="GJ46" i="2"/>
  <c r="GL46" i="2"/>
  <c r="GM46" i="2"/>
  <c r="GN46" i="2"/>
  <c r="GO46" i="2"/>
  <c r="B47" i="2"/>
  <c r="C47" i="2"/>
  <c r="D47" i="2"/>
  <c r="E47" i="2"/>
  <c r="F47" i="2"/>
  <c r="G47" i="2"/>
  <c r="H47" i="2"/>
  <c r="I47" i="2"/>
  <c r="J47" i="2"/>
  <c r="K47" i="2"/>
  <c r="L47" i="2"/>
  <c r="N47" i="2"/>
  <c r="O47" i="2"/>
  <c r="P47" i="2"/>
  <c r="Q47" i="2"/>
  <c r="R47" i="2"/>
  <c r="S47" i="2"/>
  <c r="T47" i="2"/>
  <c r="V47" i="2"/>
  <c r="W47" i="2"/>
  <c r="X47" i="2"/>
  <c r="AE47" i="2"/>
  <c r="AI47" i="2"/>
  <c r="AM47" i="2"/>
  <c r="AO47" i="2"/>
  <c r="AQ47" i="2"/>
  <c r="AS47" i="2"/>
  <c r="AU47" i="2"/>
  <c r="AW47" i="2"/>
  <c r="BA47" i="2"/>
  <c r="BC47" i="2"/>
  <c r="BE47" i="2"/>
  <c r="BG47" i="2"/>
  <c r="BK47" i="2"/>
  <c r="BP47" i="2"/>
  <c r="BQ47" i="2"/>
  <c r="BY47" i="2"/>
  <c r="BZ47" i="2"/>
  <c r="CB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U47" i="2"/>
  <c r="CV47" i="2"/>
  <c r="CW47" i="2"/>
  <c r="CX47" i="2"/>
  <c r="CY47" i="2"/>
  <c r="CZ47" i="2"/>
  <c r="DA47" i="2"/>
  <c r="DB47" i="2"/>
  <c r="DC47" i="2"/>
  <c r="DD47" i="2"/>
  <c r="DF47" i="2"/>
  <c r="DG47" i="2"/>
  <c r="DH47" i="2"/>
  <c r="DI47" i="2"/>
  <c r="DK47" i="2"/>
  <c r="DL47" i="2"/>
  <c r="DM47" i="2"/>
  <c r="DN47" i="2"/>
  <c r="DP47" i="2"/>
  <c r="DQ47" i="2"/>
  <c r="DR47" i="2"/>
  <c r="DS47" i="2"/>
  <c r="DT47" i="2"/>
  <c r="DU47" i="2"/>
  <c r="DV47" i="2"/>
  <c r="DW47" i="2"/>
  <c r="DY47" i="2"/>
  <c r="DZ47" i="2"/>
  <c r="EA47" i="2"/>
  <c r="EB47" i="2"/>
  <c r="ED47" i="2"/>
  <c r="EE47" i="2"/>
  <c r="EF47" i="2"/>
  <c r="EG47" i="2"/>
  <c r="EH47" i="2"/>
  <c r="EJ47" i="2"/>
  <c r="EK47" i="2"/>
  <c r="EL47" i="2"/>
  <c r="EM47" i="2"/>
  <c r="EN47" i="2"/>
  <c r="EO47" i="2"/>
  <c r="EQ47" i="2"/>
  <c r="ER47" i="2"/>
  <c r="ES47" i="2"/>
  <c r="ET47" i="2"/>
  <c r="EV47" i="2"/>
  <c r="EW47" i="2"/>
  <c r="EX47" i="2"/>
  <c r="EY47" i="2"/>
  <c r="FA47" i="2"/>
  <c r="FB47" i="2"/>
  <c r="FC47" i="2"/>
  <c r="FD47" i="2"/>
  <c r="FE47" i="2"/>
  <c r="FG47" i="2"/>
  <c r="FH47" i="2"/>
  <c r="FI47" i="2"/>
  <c r="FJ47" i="2"/>
  <c r="FK47" i="2"/>
  <c r="FM47" i="2"/>
  <c r="FN47" i="2"/>
  <c r="FO47" i="2"/>
  <c r="FP47" i="2"/>
  <c r="FR47" i="2"/>
  <c r="FS47" i="2"/>
  <c r="FT47" i="2"/>
  <c r="FU47" i="2"/>
  <c r="FW47" i="2"/>
  <c r="FX47" i="2"/>
  <c r="FY47" i="2"/>
  <c r="FZ47" i="2"/>
  <c r="GB47" i="2"/>
  <c r="GC47" i="2"/>
  <c r="GD47" i="2"/>
  <c r="GE47" i="2"/>
  <c r="GG47" i="2"/>
  <c r="GH47" i="2"/>
  <c r="GI47" i="2"/>
  <c r="GJ47" i="2"/>
  <c r="GL47" i="2"/>
  <c r="GM47" i="2"/>
  <c r="GN47" i="2"/>
  <c r="GO47" i="2"/>
  <c r="B48" i="2"/>
  <c r="C48" i="2"/>
  <c r="D48" i="2"/>
  <c r="E48" i="2"/>
  <c r="F48" i="2"/>
  <c r="G48" i="2"/>
  <c r="H48" i="2"/>
  <c r="I48" i="2"/>
  <c r="J48" i="2"/>
  <c r="K48" i="2"/>
  <c r="L48" i="2"/>
  <c r="N48" i="2"/>
  <c r="O48" i="2"/>
  <c r="P48" i="2"/>
  <c r="Q48" i="2"/>
  <c r="R48" i="2"/>
  <c r="S48" i="2"/>
  <c r="T48" i="2"/>
  <c r="V48" i="2"/>
  <c r="W48" i="2"/>
  <c r="X48" i="2"/>
  <c r="AE48" i="2"/>
  <c r="AI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BA48" i="2"/>
  <c r="BC48" i="2"/>
  <c r="BE48" i="2"/>
  <c r="BG48" i="2"/>
  <c r="BK48" i="2"/>
  <c r="BL48" i="2"/>
  <c r="BP48" i="2"/>
  <c r="BQ48" i="2"/>
  <c r="BY48" i="2"/>
  <c r="BZ48" i="2"/>
  <c r="CB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U48" i="2"/>
  <c r="CV48" i="2"/>
  <c r="CW48" i="2"/>
  <c r="CX48" i="2"/>
  <c r="CY48" i="2"/>
  <c r="CZ48" i="2"/>
  <c r="DA48" i="2"/>
  <c r="DB48" i="2"/>
  <c r="DC48" i="2"/>
  <c r="DD48" i="2"/>
  <c r="DF48" i="2"/>
  <c r="DG48" i="2"/>
  <c r="DH48" i="2"/>
  <c r="DI48" i="2"/>
  <c r="DK48" i="2"/>
  <c r="DL48" i="2"/>
  <c r="DM48" i="2"/>
  <c r="DN48" i="2"/>
  <c r="DP48" i="2"/>
  <c r="DQ48" i="2"/>
  <c r="DR48" i="2"/>
  <c r="DS48" i="2"/>
  <c r="DT48" i="2"/>
  <c r="DU48" i="2"/>
  <c r="DV48" i="2"/>
  <c r="DW48" i="2"/>
  <c r="DY48" i="2"/>
  <c r="DZ48" i="2"/>
  <c r="EA48" i="2"/>
  <c r="EB48" i="2"/>
  <c r="ED48" i="2"/>
  <c r="EE48" i="2"/>
  <c r="EF48" i="2"/>
  <c r="EG48" i="2"/>
  <c r="EH48" i="2"/>
  <c r="EJ48" i="2"/>
  <c r="EK48" i="2"/>
  <c r="EL48" i="2"/>
  <c r="EM48" i="2"/>
  <c r="EN48" i="2"/>
  <c r="EO48" i="2"/>
  <c r="EQ48" i="2"/>
  <c r="ER48" i="2"/>
  <c r="ES48" i="2"/>
  <c r="ET48" i="2"/>
  <c r="EV48" i="2"/>
  <c r="EW48" i="2"/>
  <c r="EX48" i="2"/>
  <c r="EY48" i="2"/>
  <c r="FA48" i="2"/>
  <c r="FB48" i="2"/>
  <c r="FC48" i="2"/>
  <c r="FD48" i="2"/>
  <c r="FE48" i="2"/>
  <c r="FG48" i="2"/>
  <c r="FH48" i="2"/>
  <c r="FI48" i="2"/>
  <c r="FJ48" i="2"/>
  <c r="FK48" i="2"/>
  <c r="FM48" i="2"/>
  <c r="FN48" i="2"/>
  <c r="FO48" i="2"/>
  <c r="FP48" i="2"/>
  <c r="FR48" i="2"/>
  <c r="FS48" i="2"/>
  <c r="FT48" i="2"/>
  <c r="FU48" i="2"/>
  <c r="FW48" i="2"/>
  <c r="FX48" i="2"/>
  <c r="FY48" i="2"/>
  <c r="FZ48" i="2"/>
  <c r="GB48" i="2"/>
  <c r="GC48" i="2"/>
  <c r="GD48" i="2"/>
  <c r="GE48" i="2"/>
  <c r="GG48" i="2"/>
  <c r="GH48" i="2"/>
  <c r="GI48" i="2"/>
  <c r="GJ48" i="2"/>
  <c r="GL48" i="2"/>
  <c r="GM48" i="2"/>
  <c r="GN48" i="2"/>
  <c r="GO48" i="2"/>
  <c r="B49" i="2"/>
  <c r="C49" i="2"/>
  <c r="D49" i="2"/>
  <c r="E49" i="2"/>
  <c r="F49" i="2"/>
  <c r="G49" i="2"/>
  <c r="H49" i="2"/>
  <c r="I49" i="2"/>
  <c r="J49" i="2"/>
  <c r="K49" i="2"/>
  <c r="L49" i="2"/>
  <c r="N49" i="2"/>
  <c r="O49" i="2"/>
  <c r="P49" i="2"/>
  <c r="Q49" i="2"/>
  <c r="R49" i="2"/>
  <c r="S49" i="2"/>
  <c r="T49" i="2"/>
  <c r="V49" i="2"/>
  <c r="W49" i="2"/>
  <c r="X49" i="2"/>
  <c r="AE49" i="2"/>
  <c r="AI49" i="2"/>
  <c r="AM49" i="2"/>
  <c r="AO49" i="2"/>
  <c r="AQ49" i="2"/>
  <c r="AS49" i="2"/>
  <c r="AU49" i="2"/>
  <c r="AW49" i="2"/>
  <c r="BA49" i="2"/>
  <c r="BC49" i="2"/>
  <c r="BE49" i="2"/>
  <c r="BG49" i="2"/>
  <c r="BK49" i="2"/>
  <c r="BP49" i="2"/>
  <c r="BQ49" i="2"/>
  <c r="BY49" i="2"/>
  <c r="BZ49" i="2"/>
  <c r="CB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U49" i="2"/>
  <c r="CV49" i="2"/>
  <c r="CW49" i="2"/>
  <c r="CX49" i="2"/>
  <c r="CY49" i="2"/>
  <c r="CZ49" i="2"/>
  <c r="DA49" i="2"/>
  <c r="DB49" i="2"/>
  <c r="DC49" i="2"/>
  <c r="DD49" i="2"/>
  <c r="DF49" i="2"/>
  <c r="DG49" i="2"/>
  <c r="DH49" i="2"/>
  <c r="DI49" i="2"/>
  <c r="DK49" i="2"/>
  <c r="DL49" i="2"/>
  <c r="DM49" i="2"/>
  <c r="DN49" i="2"/>
  <c r="DP49" i="2"/>
  <c r="DQ49" i="2"/>
  <c r="DR49" i="2"/>
  <c r="DS49" i="2"/>
  <c r="DT49" i="2"/>
  <c r="DU49" i="2"/>
  <c r="DV49" i="2"/>
  <c r="DW49" i="2"/>
  <c r="DY49" i="2"/>
  <c r="DZ49" i="2"/>
  <c r="EA49" i="2"/>
  <c r="EB49" i="2"/>
  <c r="ED49" i="2"/>
  <c r="EE49" i="2"/>
  <c r="EF49" i="2"/>
  <c r="EG49" i="2"/>
  <c r="EH49" i="2"/>
  <c r="EJ49" i="2"/>
  <c r="EK49" i="2"/>
  <c r="EL49" i="2"/>
  <c r="EM49" i="2"/>
  <c r="EN49" i="2"/>
  <c r="EO49" i="2"/>
  <c r="EQ49" i="2"/>
  <c r="ER49" i="2"/>
  <c r="ES49" i="2"/>
  <c r="ET49" i="2"/>
  <c r="EV49" i="2"/>
  <c r="EW49" i="2"/>
  <c r="EX49" i="2"/>
  <c r="EY49" i="2"/>
  <c r="FA49" i="2"/>
  <c r="FB49" i="2"/>
  <c r="FC49" i="2"/>
  <c r="FD49" i="2"/>
  <c r="FE49" i="2"/>
  <c r="FG49" i="2"/>
  <c r="FH49" i="2"/>
  <c r="FI49" i="2"/>
  <c r="FJ49" i="2"/>
  <c r="FK49" i="2"/>
  <c r="FM49" i="2"/>
  <c r="FN49" i="2"/>
  <c r="FO49" i="2"/>
  <c r="FP49" i="2"/>
  <c r="FR49" i="2"/>
  <c r="FS49" i="2"/>
  <c r="FT49" i="2"/>
  <c r="FU49" i="2"/>
  <c r="FW49" i="2"/>
  <c r="FX49" i="2"/>
  <c r="FY49" i="2"/>
  <c r="FZ49" i="2"/>
  <c r="GB49" i="2"/>
  <c r="GC49" i="2"/>
  <c r="GD49" i="2"/>
  <c r="GE49" i="2"/>
  <c r="GG49" i="2"/>
  <c r="GH49" i="2"/>
  <c r="GI49" i="2"/>
  <c r="GJ49" i="2"/>
  <c r="GL49" i="2"/>
  <c r="GM49" i="2"/>
  <c r="GN49" i="2"/>
  <c r="GO49" i="2"/>
  <c r="B50" i="2"/>
  <c r="C50" i="2"/>
  <c r="D50" i="2"/>
  <c r="E50" i="2"/>
  <c r="F50" i="2"/>
  <c r="G50" i="2"/>
  <c r="H50" i="2"/>
  <c r="I50" i="2"/>
  <c r="J50" i="2"/>
  <c r="K50" i="2"/>
  <c r="L50" i="2"/>
  <c r="N50" i="2"/>
  <c r="O50" i="2"/>
  <c r="P50" i="2"/>
  <c r="Q50" i="2"/>
  <c r="R50" i="2"/>
  <c r="S50" i="2"/>
  <c r="T50" i="2"/>
  <c r="V50" i="2"/>
  <c r="W50" i="2"/>
  <c r="X50" i="2"/>
  <c r="AE50" i="2"/>
  <c r="AI50" i="2"/>
  <c r="AM50" i="2"/>
  <c r="AO50" i="2"/>
  <c r="AQ50" i="2"/>
  <c r="AS50" i="2"/>
  <c r="AU50" i="2"/>
  <c r="AW50" i="2"/>
  <c r="BA50" i="2"/>
  <c r="BC50" i="2"/>
  <c r="BE50" i="2"/>
  <c r="BG50" i="2"/>
  <c r="BK50" i="2"/>
  <c r="BP50" i="2"/>
  <c r="BQ50" i="2"/>
  <c r="BY50" i="2"/>
  <c r="BZ50" i="2"/>
  <c r="CB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U50" i="2"/>
  <c r="CV50" i="2"/>
  <c r="CW50" i="2"/>
  <c r="CX50" i="2"/>
  <c r="CY50" i="2"/>
  <c r="CZ50" i="2"/>
  <c r="DA50" i="2"/>
  <c r="DB50" i="2"/>
  <c r="DC50" i="2"/>
  <c r="DD50" i="2"/>
  <c r="DF50" i="2"/>
  <c r="DG50" i="2"/>
  <c r="DH50" i="2"/>
  <c r="DI50" i="2"/>
  <c r="DK50" i="2"/>
  <c r="DL50" i="2"/>
  <c r="DM50" i="2"/>
  <c r="DN50" i="2"/>
  <c r="DP50" i="2"/>
  <c r="DQ50" i="2"/>
  <c r="DR50" i="2"/>
  <c r="DS50" i="2"/>
  <c r="DT50" i="2"/>
  <c r="DU50" i="2"/>
  <c r="DV50" i="2"/>
  <c r="DW50" i="2"/>
  <c r="DY50" i="2"/>
  <c r="DZ50" i="2"/>
  <c r="EA50" i="2"/>
  <c r="EB50" i="2"/>
  <c r="ED50" i="2"/>
  <c r="EE50" i="2"/>
  <c r="EF50" i="2"/>
  <c r="EG50" i="2"/>
  <c r="EH50" i="2"/>
  <c r="EJ50" i="2"/>
  <c r="EK50" i="2"/>
  <c r="EL50" i="2"/>
  <c r="EM50" i="2"/>
  <c r="EN50" i="2"/>
  <c r="EO50" i="2"/>
  <c r="EQ50" i="2"/>
  <c r="ER50" i="2"/>
  <c r="ES50" i="2"/>
  <c r="ET50" i="2"/>
  <c r="EV50" i="2"/>
  <c r="EW50" i="2"/>
  <c r="EX50" i="2"/>
  <c r="EY50" i="2"/>
  <c r="FA50" i="2"/>
  <c r="FB50" i="2"/>
  <c r="FC50" i="2"/>
  <c r="FD50" i="2"/>
  <c r="FE50" i="2"/>
  <c r="FG50" i="2"/>
  <c r="FH50" i="2"/>
  <c r="FI50" i="2"/>
  <c r="FJ50" i="2"/>
  <c r="FK50" i="2"/>
  <c r="FM50" i="2"/>
  <c r="FN50" i="2"/>
  <c r="FO50" i="2"/>
  <c r="FP50" i="2"/>
  <c r="FR50" i="2"/>
  <c r="FS50" i="2"/>
  <c r="FT50" i="2"/>
  <c r="FU50" i="2"/>
  <c r="FW50" i="2"/>
  <c r="FX50" i="2"/>
  <c r="FY50" i="2"/>
  <c r="FZ50" i="2"/>
  <c r="GB50" i="2"/>
  <c r="GC50" i="2"/>
  <c r="GD50" i="2"/>
  <c r="GE50" i="2"/>
  <c r="GG50" i="2"/>
  <c r="GH50" i="2"/>
  <c r="GI50" i="2"/>
  <c r="GJ50" i="2"/>
  <c r="GL50" i="2"/>
  <c r="GM50" i="2"/>
  <c r="GN50" i="2"/>
  <c r="GO50" i="2"/>
  <c r="B51" i="2"/>
  <c r="C51" i="2"/>
  <c r="D51" i="2"/>
  <c r="E51" i="2"/>
  <c r="F51" i="2"/>
  <c r="G51" i="2"/>
  <c r="H51" i="2"/>
  <c r="I51" i="2"/>
  <c r="J51" i="2"/>
  <c r="K51" i="2"/>
  <c r="L51" i="2"/>
  <c r="N51" i="2"/>
  <c r="O51" i="2"/>
  <c r="P51" i="2"/>
  <c r="Q51" i="2"/>
  <c r="R51" i="2"/>
  <c r="S51" i="2"/>
  <c r="T51" i="2"/>
  <c r="V51" i="2"/>
  <c r="W51" i="2"/>
  <c r="X51" i="2"/>
  <c r="AE51" i="2"/>
  <c r="AI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BA51" i="2"/>
  <c r="BB51" i="2"/>
  <c r="BC51" i="2"/>
  <c r="BD51" i="2"/>
  <c r="BE51" i="2"/>
  <c r="BF51" i="2"/>
  <c r="BG51" i="2"/>
  <c r="BH51" i="2"/>
  <c r="BK51" i="2"/>
  <c r="BL51" i="2"/>
  <c r="BP51" i="2"/>
  <c r="BQ51" i="2"/>
  <c r="BY51" i="2"/>
  <c r="BZ51" i="2"/>
  <c r="CB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U51" i="2"/>
  <c r="CV51" i="2"/>
  <c r="CW51" i="2"/>
  <c r="CX51" i="2"/>
  <c r="CY51" i="2"/>
  <c r="CZ51" i="2"/>
  <c r="DA51" i="2"/>
  <c r="DB51" i="2"/>
  <c r="DC51" i="2"/>
  <c r="DD51" i="2"/>
  <c r="DF51" i="2"/>
  <c r="DG51" i="2"/>
  <c r="DH51" i="2"/>
  <c r="DI51" i="2"/>
  <c r="DK51" i="2"/>
  <c r="DL51" i="2"/>
  <c r="DM51" i="2"/>
  <c r="DN51" i="2"/>
  <c r="DP51" i="2"/>
  <c r="DQ51" i="2"/>
  <c r="DR51" i="2"/>
  <c r="DS51" i="2"/>
  <c r="DT51" i="2"/>
  <c r="DU51" i="2"/>
  <c r="DV51" i="2"/>
  <c r="DW51" i="2"/>
  <c r="DY51" i="2"/>
  <c r="DZ51" i="2"/>
  <c r="EA51" i="2"/>
  <c r="EB51" i="2"/>
  <c r="ED51" i="2"/>
  <c r="EE51" i="2"/>
  <c r="EF51" i="2"/>
  <c r="EG51" i="2"/>
  <c r="EH51" i="2"/>
  <c r="EJ51" i="2"/>
  <c r="EK51" i="2"/>
  <c r="EL51" i="2"/>
  <c r="EM51" i="2"/>
  <c r="EN51" i="2"/>
  <c r="EO51" i="2"/>
  <c r="EQ51" i="2"/>
  <c r="ER51" i="2"/>
  <c r="ES51" i="2"/>
  <c r="ET51" i="2"/>
  <c r="EV51" i="2"/>
  <c r="EW51" i="2"/>
  <c r="EX51" i="2"/>
  <c r="EY51" i="2"/>
  <c r="FA51" i="2"/>
  <c r="FB51" i="2"/>
  <c r="FC51" i="2"/>
  <c r="FD51" i="2"/>
  <c r="FE51" i="2"/>
  <c r="FG51" i="2"/>
  <c r="FH51" i="2"/>
  <c r="FI51" i="2"/>
  <c r="FJ51" i="2"/>
  <c r="FK51" i="2"/>
  <c r="FM51" i="2"/>
  <c r="FN51" i="2"/>
  <c r="FO51" i="2"/>
  <c r="FP51" i="2"/>
  <c r="FR51" i="2"/>
  <c r="FS51" i="2"/>
  <c r="FT51" i="2"/>
  <c r="FU51" i="2"/>
  <c r="FW51" i="2"/>
  <c r="FX51" i="2"/>
  <c r="FY51" i="2"/>
  <c r="FZ51" i="2"/>
  <c r="GB51" i="2"/>
  <c r="GC51" i="2"/>
  <c r="GD51" i="2"/>
  <c r="GE51" i="2"/>
  <c r="GG51" i="2"/>
  <c r="GH51" i="2"/>
  <c r="GI51" i="2"/>
  <c r="GJ51" i="2"/>
  <c r="GL51" i="2"/>
  <c r="GM51" i="2"/>
  <c r="GN51" i="2"/>
  <c r="GO51" i="2"/>
  <c r="B52" i="2"/>
  <c r="C52" i="2"/>
  <c r="D52" i="2"/>
  <c r="E52" i="2"/>
  <c r="F52" i="2"/>
  <c r="G52" i="2"/>
  <c r="H52" i="2"/>
  <c r="I52" i="2"/>
  <c r="J52" i="2"/>
  <c r="K52" i="2"/>
  <c r="L52" i="2"/>
  <c r="N52" i="2"/>
  <c r="O52" i="2"/>
  <c r="P52" i="2"/>
  <c r="Q52" i="2"/>
  <c r="R52" i="2"/>
  <c r="S52" i="2"/>
  <c r="T52" i="2"/>
  <c r="V52" i="2"/>
  <c r="W52" i="2"/>
  <c r="X52" i="2"/>
  <c r="AE52" i="2"/>
  <c r="AI52" i="2"/>
  <c r="AM52" i="2"/>
  <c r="AO52" i="2"/>
  <c r="AQ52" i="2"/>
  <c r="AS52" i="2"/>
  <c r="AU52" i="2"/>
  <c r="AW52" i="2"/>
  <c r="BA52" i="2"/>
  <c r="BC52" i="2"/>
  <c r="BE52" i="2"/>
  <c r="BG52" i="2"/>
  <c r="BK52" i="2"/>
  <c r="BP52" i="2"/>
  <c r="BQ52" i="2"/>
  <c r="BY52" i="2"/>
  <c r="BZ52" i="2"/>
  <c r="CB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U52" i="2"/>
  <c r="CV52" i="2"/>
  <c r="CW52" i="2"/>
  <c r="CX52" i="2"/>
  <c r="CY52" i="2"/>
  <c r="CZ52" i="2"/>
  <c r="DA52" i="2"/>
  <c r="DB52" i="2"/>
  <c r="DC52" i="2"/>
  <c r="DD52" i="2"/>
  <c r="DF52" i="2"/>
  <c r="DG52" i="2"/>
  <c r="DH52" i="2"/>
  <c r="DI52" i="2"/>
  <c r="DK52" i="2"/>
  <c r="DL52" i="2"/>
  <c r="DM52" i="2"/>
  <c r="DN52" i="2"/>
  <c r="DP52" i="2"/>
  <c r="DQ52" i="2"/>
  <c r="DR52" i="2"/>
  <c r="DS52" i="2"/>
  <c r="DT52" i="2"/>
  <c r="DU52" i="2"/>
  <c r="DV52" i="2"/>
  <c r="DW52" i="2"/>
  <c r="DY52" i="2"/>
  <c r="DZ52" i="2"/>
  <c r="EA52" i="2"/>
  <c r="EB52" i="2"/>
  <c r="ED52" i="2"/>
  <c r="EE52" i="2"/>
  <c r="EF52" i="2"/>
  <c r="EG52" i="2"/>
  <c r="EH52" i="2"/>
  <c r="EJ52" i="2"/>
  <c r="EK52" i="2"/>
  <c r="EL52" i="2"/>
  <c r="EM52" i="2"/>
  <c r="EN52" i="2"/>
  <c r="EO52" i="2"/>
  <c r="EQ52" i="2"/>
  <c r="ER52" i="2"/>
  <c r="ES52" i="2"/>
  <c r="ET52" i="2"/>
  <c r="EV52" i="2"/>
  <c r="EW52" i="2"/>
  <c r="EX52" i="2"/>
  <c r="EY52" i="2"/>
  <c r="FA52" i="2"/>
  <c r="FB52" i="2"/>
  <c r="FC52" i="2"/>
  <c r="FD52" i="2"/>
  <c r="FE52" i="2"/>
  <c r="FG52" i="2"/>
  <c r="FH52" i="2"/>
  <c r="FI52" i="2"/>
  <c r="FJ52" i="2"/>
  <c r="FK52" i="2"/>
  <c r="FM52" i="2"/>
  <c r="FN52" i="2"/>
  <c r="FO52" i="2"/>
  <c r="FP52" i="2"/>
  <c r="FR52" i="2"/>
  <c r="FS52" i="2"/>
  <c r="FT52" i="2"/>
  <c r="FU52" i="2"/>
  <c r="FW52" i="2"/>
  <c r="FX52" i="2"/>
  <c r="FY52" i="2"/>
  <c r="FZ52" i="2"/>
  <c r="GB52" i="2"/>
  <c r="GC52" i="2"/>
  <c r="GD52" i="2"/>
  <c r="GE52" i="2"/>
  <c r="GG52" i="2"/>
  <c r="GH52" i="2"/>
  <c r="GI52" i="2"/>
  <c r="GJ52" i="2"/>
  <c r="GL52" i="2"/>
  <c r="GM52" i="2"/>
  <c r="GN52" i="2"/>
  <c r="GO52" i="2"/>
  <c r="B53" i="2"/>
  <c r="C53" i="2"/>
  <c r="D53" i="2"/>
  <c r="E53" i="2"/>
  <c r="F53" i="2"/>
  <c r="G53" i="2"/>
  <c r="H53" i="2"/>
  <c r="I53" i="2"/>
  <c r="J53" i="2"/>
  <c r="K53" i="2"/>
  <c r="L53" i="2"/>
  <c r="N53" i="2"/>
  <c r="O53" i="2"/>
  <c r="P53" i="2"/>
  <c r="Q53" i="2"/>
  <c r="R53" i="2"/>
  <c r="S53" i="2"/>
  <c r="T53" i="2"/>
  <c r="V53" i="2"/>
  <c r="W53" i="2"/>
  <c r="X53" i="2"/>
  <c r="AE53" i="2"/>
  <c r="AI53" i="2"/>
  <c r="AM53" i="2"/>
  <c r="AO53" i="2"/>
  <c r="AQ53" i="2"/>
  <c r="AS53" i="2"/>
  <c r="AU53" i="2"/>
  <c r="AW53" i="2"/>
  <c r="BA53" i="2"/>
  <c r="BC53" i="2"/>
  <c r="BE53" i="2"/>
  <c r="BG53" i="2"/>
  <c r="BK53" i="2"/>
  <c r="BP53" i="2"/>
  <c r="BQ53" i="2"/>
  <c r="BY53" i="2"/>
  <c r="BZ53" i="2"/>
  <c r="CB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U53" i="2"/>
  <c r="CV53" i="2"/>
  <c r="CW53" i="2"/>
  <c r="CX53" i="2"/>
  <c r="CY53" i="2"/>
  <c r="CZ53" i="2"/>
  <c r="DA53" i="2"/>
  <c r="DB53" i="2"/>
  <c r="DC53" i="2"/>
  <c r="DD53" i="2"/>
  <c r="DF53" i="2"/>
  <c r="DG53" i="2"/>
  <c r="DH53" i="2"/>
  <c r="DI53" i="2"/>
  <c r="DK53" i="2"/>
  <c r="DL53" i="2"/>
  <c r="DM53" i="2"/>
  <c r="DN53" i="2"/>
  <c r="DP53" i="2"/>
  <c r="DQ53" i="2"/>
  <c r="DR53" i="2"/>
  <c r="DS53" i="2"/>
  <c r="DT53" i="2"/>
  <c r="DU53" i="2"/>
  <c r="DV53" i="2"/>
  <c r="DW53" i="2"/>
  <c r="DY53" i="2"/>
  <c r="DZ53" i="2"/>
  <c r="EA53" i="2"/>
  <c r="EB53" i="2"/>
  <c r="ED53" i="2"/>
  <c r="EE53" i="2"/>
  <c r="EF53" i="2"/>
  <c r="EG53" i="2"/>
  <c r="EH53" i="2"/>
  <c r="EJ53" i="2"/>
  <c r="EK53" i="2"/>
  <c r="EL53" i="2"/>
  <c r="EM53" i="2"/>
  <c r="EN53" i="2"/>
  <c r="EO53" i="2"/>
  <c r="EQ53" i="2"/>
  <c r="ER53" i="2"/>
  <c r="ES53" i="2"/>
  <c r="ET53" i="2"/>
  <c r="EV53" i="2"/>
  <c r="EW53" i="2"/>
  <c r="EX53" i="2"/>
  <c r="EY53" i="2"/>
  <c r="FA53" i="2"/>
  <c r="FB53" i="2"/>
  <c r="FC53" i="2"/>
  <c r="FD53" i="2"/>
  <c r="FE53" i="2"/>
  <c r="FG53" i="2"/>
  <c r="FH53" i="2"/>
  <c r="FI53" i="2"/>
  <c r="FJ53" i="2"/>
  <c r="FK53" i="2"/>
  <c r="FM53" i="2"/>
  <c r="FN53" i="2"/>
  <c r="FO53" i="2"/>
  <c r="FP53" i="2"/>
  <c r="FR53" i="2"/>
  <c r="FS53" i="2"/>
  <c r="FT53" i="2"/>
  <c r="FU53" i="2"/>
  <c r="FW53" i="2"/>
  <c r="FX53" i="2"/>
  <c r="FY53" i="2"/>
  <c r="FZ53" i="2"/>
  <c r="GB53" i="2"/>
  <c r="GC53" i="2"/>
  <c r="GD53" i="2"/>
  <c r="GE53" i="2"/>
  <c r="GG53" i="2"/>
  <c r="GH53" i="2"/>
  <c r="GI53" i="2"/>
  <c r="GJ53" i="2"/>
  <c r="GL53" i="2"/>
  <c r="GM53" i="2"/>
  <c r="GN53" i="2"/>
  <c r="GO53" i="2"/>
  <c r="B54" i="2"/>
  <c r="C54" i="2"/>
  <c r="D54" i="2"/>
  <c r="E54" i="2"/>
  <c r="F54" i="2"/>
  <c r="G54" i="2"/>
  <c r="H54" i="2"/>
  <c r="I54" i="2"/>
  <c r="J54" i="2"/>
  <c r="K54" i="2"/>
  <c r="L54" i="2"/>
  <c r="N54" i="2"/>
  <c r="O54" i="2"/>
  <c r="P54" i="2"/>
  <c r="Q54" i="2"/>
  <c r="R54" i="2"/>
  <c r="S54" i="2"/>
  <c r="T54" i="2"/>
  <c r="V54" i="2"/>
  <c r="W54" i="2"/>
  <c r="X54" i="2"/>
  <c r="AE54" i="2"/>
  <c r="AI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BA54" i="2"/>
  <c r="BC54" i="2"/>
  <c r="BE54" i="2"/>
  <c r="BG54" i="2"/>
  <c r="BK54" i="2"/>
  <c r="BL54" i="2"/>
  <c r="BP54" i="2"/>
  <c r="BQ54" i="2"/>
  <c r="BY54" i="2"/>
  <c r="BZ54" i="2"/>
  <c r="CB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U54" i="2"/>
  <c r="CV54" i="2"/>
  <c r="CW54" i="2"/>
  <c r="CX54" i="2"/>
  <c r="CY54" i="2"/>
  <c r="CZ54" i="2"/>
  <c r="DA54" i="2"/>
  <c r="DB54" i="2"/>
  <c r="DC54" i="2"/>
  <c r="DD54" i="2"/>
  <c r="DF54" i="2"/>
  <c r="DG54" i="2"/>
  <c r="DH54" i="2"/>
  <c r="DI54" i="2"/>
  <c r="DK54" i="2"/>
  <c r="DL54" i="2"/>
  <c r="DM54" i="2"/>
  <c r="DN54" i="2"/>
  <c r="DP54" i="2"/>
  <c r="DQ54" i="2"/>
  <c r="DR54" i="2"/>
  <c r="DS54" i="2"/>
  <c r="DT54" i="2"/>
  <c r="DU54" i="2"/>
  <c r="DV54" i="2"/>
  <c r="DW54" i="2"/>
  <c r="DY54" i="2"/>
  <c r="DZ54" i="2"/>
  <c r="EA54" i="2"/>
  <c r="EB54" i="2"/>
  <c r="ED54" i="2"/>
  <c r="EE54" i="2"/>
  <c r="EF54" i="2"/>
  <c r="EG54" i="2"/>
  <c r="EH54" i="2"/>
  <c r="EJ54" i="2"/>
  <c r="EK54" i="2"/>
  <c r="EL54" i="2"/>
  <c r="EM54" i="2"/>
  <c r="EN54" i="2"/>
  <c r="EO54" i="2"/>
  <c r="EQ54" i="2"/>
  <c r="ER54" i="2"/>
  <c r="ES54" i="2"/>
  <c r="ET54" i="2"/>
  <c r="EV54" i="2"/>
  <c r="EW54" i="2"/>
  <c r="EX54" i="2"/>
  <c r="EY54" i="2"/>
  <c r="FA54" i="2"/>
  <c r="FB54" i="2"/>
  <c r="FC54" i="2"/>
  <c r="FD54" i="2"/>
  <c r="FE54" i="2"/>
  <c r="FG54" i="2"/>
  <c r="FH54" i="2"/>
  <c r="FI54" i="2"/>
  <c r="FJ54" i="2"/>
  <c r="FK54" i="2"/>
  <c r="FM54" i="2"/>
  <c r="FN54" i="2"/>
  <c r="FO54" i="2"/>
  <c r="FP54" i="2"/>
  <c r="FR54" i="2"/>
  <c r="FS54" i="2"/>
  <c r="FT54" i="2"/>
  <c r="FU54" i="2"/>
  <c r="FW54" i="2"/>
  <c r="FX54" i="2"/>
  <c r="FY54" i="2"/>
  <c r="FZ54" i="2"/>
  <c r="GB54" i="2"/>
  <c r="GC54" i="2"/>
  <c r="GD54" i="2"/>
  <c r="GE54" i="2"/>
  <c r="GG54" i="2"/>
  <c r="GH54" i="2"/>
  <c r="GI54" i="2"/>
  <c r="GJ54" i="2"/>
  <c r="GL54" i="2"/>
  <c r="GM54" i="2"/>
  <c r="GN54" i="2"/>
  <c r="GO54" i="2"/>
  <c r="B55" i="2"/>
  <c r="C55" i="2"/>
  <c r="D55" i="2"/>
  <c r="E55" i="2"/>
  <c r="F55" i="2"/>
  <c r="G55" i="2"/>
  <c r="H55" i="2"/>
  <c r="I55" i="2"/>
  <c r="J55" i="2"/>
  <c r="K55" i="2"/>
  <c r="L55" i="2"/>
  <c r="N55" i="2"/>
  <c r="O55" i="2"/>
  <c r="P55" i="2"/>
  <c r="Q55" i="2"/>
  <c r="R55" i="2"/>
  <c r="S55" i="2"/>
  <c r="T55" i="2"/>
  <c r="V55" i="2"/>
  <c r="W55" i="2"/>
  <c r="X55" i="2"/>
  <c r="AE55" i="2"/>
  <c r="AI55" i="2"/>
  <c r="AM55" i="2"/>
  <c r="AO55" i="2"/>
  <c r="AQ55" i="2"/>
  <c r="AS55" i="2"/>
  <c r="AU55" i="2"/>
  <c r="AW55" i="2"/>
  <c r="BA55" i="2"/>
  <c r="BC55" i="2"/>
  <c r="BE55" i="2"/>
  <c r="BG55" i="2"/>
  <c r="BK55" i="2"/>
  <c r="BP55" i="2"/>
  <c r="BQ55" i="2"/>
  <c r="BY55" i="2"/>
  <c r="BZ55" i="2"/>
  <c r="CB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U55" i="2"/>
  <c r="CV55" i="2"/>
  <c r="CW55" i="2"/>
  <c r="CX55" i="2"/>
  <c r="CY55" i="2"/>
  <c r="CZ55" i="2"/>
  <c r="DA55" i="2"/>
  <c r="DB55" i="2"/>
  <c r="DC55" i="2"/>
  <c r="DD55" i="2"/>
  <c r="DF55" i="2"/>
  <c r="DG55" i="2"/>
  <c r="DH55" i="2"/>
  <c r="DI55" i="2"/>
  <c r="DK55" i="2"/>
  <c r="DL55" i="2"/>
  <c r="DM55" i="2"/>
  <c r="DN55" i="2"/>
  <c r="DP55" i="2"/>
  <c r="DQ55" i="2"/>
  <c r="DR55" i="2"/>
  <c r="DS55" i="2"/>
  <c r="DT55" i="2"/>
  <c r="DU55" i="2"/>
  <c r="DV55" i="2"/>
  <c r="DW55" i="2"/>
  <c r="DY55" i="2"/>
  <c r="DZ55" i="2"/>
  <c r="EA55" i="2"/>
  <c r="EB55" i="2"/>
  <c r="ED55" i="2"/>
  <c r="EE55" i="2"/>
  <c r="EF55" i="2"/>
  <c r="EG55" i="2"/>
  <c r="EH55" i="2"/>
  <c r="EJ55" i="2"/>
  <c r="EK55" i="2"/>
  <c r="EL55" i="2"/>
  <c r="EM55" i="2"/>
  <c r="EN55" i="2"/>
  <c r="EO55" i="2"/>
  <c r="EQ55" i="2"/>
  <c r="ER55" i="2"/>
  <c r="ES55" i="2"/>
  <c r="ET55" i="2"/>
  <c r="EV55" i="2"/>
  <c r="EW55" i="2"/>
  <c r="EX55" i="2"/>
  <c r="EY55" i="2"/>
  <c r="FA55" i="2"/>
  <c r="FB55" i="2"/>
  <c r="FC55" i="2"/>
  <c r="FD55" i="2"/>
  <c r="FE55" i="2"/>
  <c r="FG55" i="2"/>
  <c r="FH55" i="2"/>
  <c r="FI55" i="2"/>
  <c r="FJ55" i="2"/>
  <c r="FK55" i="2"/>
  <c r="FM55" i="2"/>
  <c r="FN55" i="2"/>
  <c r="FO55" i="2"/>
  <c r="FP55" i="2"/>
  <c r="FR55" i="2"/>
  <c r="FS55" i="2"/>
  <c r="FT55" i="2"/>
  <c r="FU55" i="2"/>
  <c r="FW55" i="2"/>
  <c r="FX55" i="2"/>
  <c r="FY55" i="2"/>
  <c r="FZ55" i="2"/>
  <c r="GB55" i="2"/>
  <c r="GC55" i="2"/>
  <c r="GD55" i="2"/>
  <c r="GE55" i="2"/>
  <c r="GG55" i="2"/>
  <c r="GH55" i="2"/>
  <c r="GI55" i="2"/>
  <c r="GJ55" i="2"/>
  <c r="GL55" i="2"/>
  <c r="GM55" i="2"/>
  <c r="GN55" i="2"/>
  <c r="GO55" i="2"/>
  <c r="B56" i="2"/>
  <c r="C56" i="2"/>
  <c r="D56" i="2"/>
  <c r="E56" i="2"/>
  <c r="F56" i="2"/>
  <c r="G56" i="2"/>
  <c r="H56" i="2"/>
  <c r="I56" i="2"/>
  <c r="J56" i="2"/>
  <c r="K56" i="2"/>
  <c r="L56" i="2"/>
  <c r="N56" i="2"/>
  <c r="O56" i="2"/>
  <c r="P56" i="2"/>
  <c r="Q56" i="2"/>
  <c r="R56" i="2"/>
  <c r="S56" i="2"/>
  <c r="T56" i="2"/>
  <c r="V56" i="2"/>
  <c r="W56" i="2"/>
  <c r="X56" i="2"/>
  <c r="AE56" i="2"/>
  <c r="AI56" i="2"/>
  <c r="AM56" i="2"/>
  <c r="AO56" i="2"/>
  <c r="AQ56" i="2"/>
  <c r="AS56" i="2"/>
  <c r="AU56" i="2"/>
  <c r="AW56" i="2"/>
  <c r="BA56" i="2"/>
  <c r="BC56" i="2"/>
  <c r="BE56" i="2"/>
  <c r="BG56" i="2"/>
  <c r="BK56" i="2"/>
  <c r="BP56" i="2"/>
  <c r="BQ56" i="2"/>
  <c r="BY56" i="2"/>
  <c r="BZ56" i="2"/>
  <c r="CB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U56" i="2"/>
  <c r="CV56" i="2"/>
  <c r="CW56" i="2"/>
  <c r="CX56" i="2"/>
  <c r="CY56" i="2"/>
  <c r="CZ56" i="2"/>
  <c r="DA56" i="2"/>
  <c r="DB56" i="2"/>
  <c r="DC56" i="2"/>
  <c r="DD56" i="2"/>
  <c r="DF56" i="2"/>
  <c r="DG56" i="2"/>
  <c r="DH56" i="2"/>
  <c r="DI56" i="2"/>
  <c r="DK56" i="2"/>
  <c r="DL56" i="2"/>
  <c r="DM56" i="2"/>
  <c r="DN56" i="2"/>
  <c r="DP56" i="2"/>
  <c r="DQ56" i="2"/>
  <c r="DR56" i="2"/>
  <c r="DS56" i="2"/>
  <c r="DT56" i="2"/>
  <c r="DU56" i="2"/>
  <c r="DV56" i="2"/>
  <c r="DW56" i="2"/>
  <c r="DY56" i="2"/>
  <c r="DZ56" i="2"/>
  <c r="EA56" i="2"/>
  <c r="EB56" i="2"/>
  <c r="ED56" i="2"/>
  <c r="EE56" i="2"/>
  <c r="EF56" i="2"/>
  <c r="EG56" i="2"/>
  <c r="EH56" i="2"/>
  <c r="EJ56" i="2"/>
  <c r="EK56" i="2"/>
  <c r="EL56" i="2"/>
  <c r="EM56" i="2"/>
  <c r="EN56" i="2"/>
  <c r="EO56" i="2"/>
  <c r="EQ56" i="2"/>
  <c r="ER56" i="2"/>
  <c r="ES56" i="2"/>
  <c r="ET56" i="2"/>
  <c r="EV56" i="2"/>
  <c r="EW56" i="2"/>
  <c r="EX56" i="2"/>
  <c r="EY56" i="2"/>
  <c r="FA56" i="2"/>
  <c r="FB56" i="2"/>
  <c r="FC56" i="2"/>
  <c r="FD56" i="2"/>
  <c r="FE56" i="2"/>
  <c r="FG56" i="2"/>
  <c r="FH56" i="2"/>
  <c r="FI56" i="2"/>
  <c r="FJ56" i="2"/>
  <c r="FK56" i="2"/>
  <c r="FM56" i="2"/>
  <c r="FN56" i="2"/>
  <c r="FO56" i="2"/>
  <c r="FP56" i="2"/>
  <c r="FR56" i="2"/>
  <c r="FS56" i="2"/>
  <c r="FT56" i="2"/>
  <c r="FU56" i="2"/>
  <c r="FW56" i="2"/>
  <c r="FX56" i="2"/>
  <c r="FY56" i="2"/>
  <c r="FZ56" i="2"/>
  <c r="GB56" i="2"/>
  <c r="GC56" i="2"/>
  <c r="GD56" i="2"/>
  <c r="GE56" i="2"/>
  <c r="GG56" i="2"/>
  <c r="GH56" i="2"/>
  <c r="GI56" i="2"/>
  <c r="GJ56" i="2"/>
  <c r="GL56" i="2"/>
  <c r="GM56" i="2"/>
  <c r="GN56" i="2"/>
  <c r="GO56" i="2"/>
  <c r="B57" i="2"/>
  <c r="C57" i="2"/>
  <c r="D57" i="2"/>
  <c r="E57" i="2"/>
  <c r="F57" i="2"/>
  <c r="G57" i="2"/>
  <c r="H57" i="2"/>
  <c r="I57" i="2"/>
  <c r="J57" i="2"/>
  <c r="K57" i="2"/>
  <c r="L57" i="2"/>
  <c r="N57" i="2"/>
  <c r="O57" i="2"/>
  <c r="P57" i="2"/>
  <c r="Q57" i="2"/>
  <c r="R57" i="2"/>
  <c r="S57" i="2"/>
  <c r="T57" i="2"/>
  <c r="V57" i="2"/>
  <c r="W57" i="2"/>
  <c r="X57" i="2"/>
  <c r="AE57" i="2"/>
  <c r="AI57" i="2"/>
  <c r="AM57" i="2"/>
  <c r="AO57" i="2"/>
  <c r="AQ57" i="2"/>
  <c r="AS57" i="2"/>
  <c r="AU57" i="2"/>
  <c r="AW57" i="2"/>
  <c r="BA57" i="2"/>
  <c r="BC57" i="2"/>
  <c r="BE57" i="2"/>
  <c r="BG57" i="2"/>
  <c r="BK57" i="2"/>
  <c r="BP57" i="2"/>
  <c r="BQ57" i="2"/>
  <c r="BY57" i="2"/>
  <c r="BZ57" i="2"/>
  <c r="CB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U57" i="2"/>
  <c r="CV57" i="2"/>
  <c r="CW57" i="2"/>
  <c r="CX57" i="2"/>
  <c r="CY57" i="2"/>
  <c r="CZ57" i="2"/>
  <c r="DA57" i="2"/>
  <c r="DB57" i="2"/>
  <c r="DC57" i="2"/>
  <c r="DD57" i="2"/>
  <c r="DF57" i="2"/>
  <c r="DG57" i="2"/>
  <c r="DH57" i="2"/>
  <c r="DI57" i="2"/>
  <c r="DK57" i="2"/>
  <c r="DL57" i="2"/>
  <c r="DM57" i="2"/>
  <c r="DN57" i="2"/>
  <c r="DP57" i="2"/>
  <c r="DQ57" i="2"/>
  <c r="DR57" i="2"/>
  <c r="DS57" i="2"/>
  <c r="DT57" i="2"/>
  <c r="DU57" i="2"/>
  <c r="DV57" i="2"/>
  <c r="DW57" i="2"/>
  <c r="DY57" i="2"/>
  <c r="DZ57" i="2"/>
  <c r="EA57" i="2"/>
  <c r="EB57" i="2"/>
  <c r="ED57" i="2"/>
  <c r="EE57" i="2"/>
  <c r="EF57" i="2"/>
  <c r="EG57" i="2"/>
  <c r="EH57" i="2"/>
  <c r="EJ57" i="2"/>
  <c r="EK57" i="2"/>
  <c r="EL57" i="2"/>
  <c r="EM57" i="2"/>
  <c r="EN57" i="2"/>
  <c r="EO57" i="2"/>
  <c r="EQ57" i="2"/>
  <c r="ER57" i="2"/>
  <c r="ES57" i="2"/>
  <c r="ET57" i="2"/>
  <c r="EV57" i="2"/>
  <c r="EW57" i="2"/>
  <c r="EX57" i="2"/>
  <c r="EY57" i="2"/>
  <c r="FA57" i="2"/>
  <c r="FB57" i="2"/>
  <c r="FC57" i="2"/>
  <c r="FD57" i="2"/>
  <c r="FE57" i="2"/>
  <c r="FG57" i="2"/>
  <c r="FH57" i="2"/>
  <c r="FI57" i="2"/>
  <c r="FJ57" i="2"/>
  <c r="FK57" i="2"/>
  <c r="FM57" i="2"/>
  <c r="FN57" i="2"/>
  <c r="FO57" i="2"/>
  <c r="FP57" i="2"/>
  <c r="FR57" i="2"/>
  <c r="FS57" i="2"/>
  <c r="FT57" i="2"/>
  <c r="FU57" i="2"/>
  <c r="FW57" i="2"/>
  <c r="FX57" i="2"/>
  <c r="FY57" i="2"/>
  <c r="FZ57" i="2"/>
  <c r="GB57" i="2"/>
  <c r="GC57" i="2"/>
  <c r="GD57" i="2"/>
  <c r="GE57" i="2"/>
  <c r="GG57" i="2"/>
  <c r="GH57" i="2"/>
  <c r="GI57" i="2"/>
  <c r="GJ57" i="2"/>
  <c r="GL57" i="2"/>
  <c r="GM57" i="2"/>
  <c r="GN57" i="2"/>
  <c r="GO57" i="2"/>
  <c r="B58" i="2"/>
  <c r="C58" i="2"/>
  <c r="D58" i="2"/>
  <c r="E58" i="2"/>
  <c r="F58" i="2"/>
  <c r="G58" i="2"/>
  <c r="H58" i="2"/>
  <c r="I58" i="2"/>
  <c r="J58" i="2"/>
  <c r="K58" i="2"/>
  <c r="L58" i="2"/>
  <c r="N58" i="2"/>
  <c r="O58" i="2"/>
  <c r="P58" i="2"/>
  <c r="Q58" i="2"/>
  <c r="R58" i="2"/>
  <c r="S58" i="2"/>
  <c r="T58" i="2"/>
  <c r="V58" i="2"/>
  <c r="W58" i="2"/>
  <c r="X58" i="2"/>
  <c r="AE58" i="2"/>
  <c r="AI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BA58" i="2"/>
  <c r="BC58" i="2"/>
  <c r="BE58" i="2"/>
  <c r="BG58" i="2"/>
  <c r="BK58" i="2"/>
  <c r="BL58" i="2"/>
  <c r="BP58" i="2"/>
  <c r="BY58" i="2"/>
  <c r="BZ58" i="2"/>
  <c r="CB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U58" i="2"/>
  <c r="CV58" i="2"/>
  <c r="CW58" i="2"/>
  <c r="CX58" i="2"/>
  <c r="CY58" i="2"/>
  <c r="CZ58" i="2"/>
  <c r="DA58" i="2"/>
  <c r="DB58" i="2"/>
  <c r="DC58" i="2"/>
  <c r="DD58" i="2"/>
  <c r="DF58" i="2"/>
  <c r="DG58" i="2"/>
  <c r="DH58" i="2"/>
  <c r="DI58" i="2"/>
  <c r="DK58" i="2"/>
  <c r="DL58" i="2"/>
  <c r="DM58" i="2"/>
  <c r="DN58" i="2"/>
  <c r="DP58" i="2"/>
  <c r="DQ58" i="2"/>
  <c r="DR58" i="2"/>
  <c r="DS58" i="2"/>
  <c r="DT58" i="2"/>
  <c r="DU58" i="2"/>
  <c r="DV58" i="2"/>
  <c r="DW58" i="2"/>
  <c r="DY58" i="2"/>
  <c r="DZ58" i="2"/>
  <c r="EA58" i="2"/>
  <c r="EB58" i="2"/>
  <c r="ED58" i="2"/>
  <c r="EE58" i="2"/>
  <c r="EF58" i="2"/>
  <c r="EG58" i="2"/>
  <c r="EH58" i="2"/>
  <c r="EJ58" i="2"/>
  <c r="EK58" i="2"/>
  <c r="EL58" i="2"/>
  <c r="EM58" i="2"/>
  <c r="EN58" i="2"/>
  <c r="EO58" i="2"/>
  <c r="EQ58" i="2"/>
  <c r="ER58" i="2"/>
  <c r="ES58" i="2"/>
  <c r="ET58" i="2"/>
  <c r="EV58" i="2"/>
  <c r="EW58" i="2"/>
  <c r="EX58" i="2"/>
  <c r="EY58" i="2"/>
  <c r="FA58" i="2"/>
  <c r="FB58" i="2"/>
  <c r="FC58" i="2"/>
  <c r="FD58" i="2"/>
  <c r="FE58" i="2"/>
  <c r="FG58" i="2"/>
  <c r="FH58" i="2"/>
  <c r="FI58" i="2"/>
  <c r="FJ58" i="2"/>
  <c r="FK58" i="2"/>
  <c r="FM58" i="2"/>
  <c r="FN58" i="2"/>
  <c r="FO58" i="2"/>
  <c r="FP58" i="2"/>
  <c r="FR58" i="2"/>
  <c r="FS58" i="2"/>
  <c r="FT58" i="2"/>
  <c r="FU58" i="2"/>
  <c r="FW58" i="2"/>
  <c r="FX58" i="2"/>
  <c r="FY58" i="2"/>
  <c r="FZ58" i="2"/>
  <c r="GB58" i="2"/>
  <c r="GC58" i="2"/>
  <c r="GD58" i="2"/>
  <c r="GE58" i="2"/>
  <c r="GG58" i="2"/>
  <c r="GH58" i="2"/>
  <c r="GI58" i="2"/>
  <c r="GJ58" i="2"/>
  <c r="GL58" i="2"/>
  <c r="GM58" i="2"/>
  <c r="GN58" i="2"/>
  <c r="GO58" i="2"/>
  <c r="B59" i="2"/>
  <c r="C59" i="2"/>
  <c r="D59" i="2"/>
  <c r="E59" i="2"/>
  <c r="F59" i="2"/>
  <c r="G59" i="2"/>
  <c r="H59" i="2"/>
  <c r="I59" i="2"/>
  <c r="J59" i="2"/>
  <c r="K59" i="2"/>
  <c r="L59" i="2"/>
  <c r="N59" i="2"/>
  <c r="O59" i="2"/>
  <c r="P59" i="2"/>
  <c r="Q59" i="2"/>
  <c r="R59" i="2"/>
  <c r="S59" i="2"/>
  <c r="T59" i="2"/>
  <c r="V59" i="2"/>
  <c r="W59" i="2"/>
  <c r="X59" i="2"/>
  <c r="AE59" i="2"/>
  <c r="AI59" i="2"/>
  <c r="AM59" i="2"/>
  <c r="AO59" i="2"/>
  <c r="AQ59" i="2"/>
  <c r="AS59" i="2"/>
  <c r="AU59" i="2"/>
  <c r="AW59" i="2"/>
  <c r="BA59" i="2"/>
  <c r="BC59" i="2"/>
  <c r="BE59" i="2"/>
  <c r="BG59" i="2"/>
  <c r="BK59" i="2"/>
  <c r="BP59" i="2"/>
  <c r="BY59" i="2"/>
  <c r="BZ59" i="2"/>
  <c r="CB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U59" i="2"/>
  <c r="CV59" i="2"/>
  <c r="CW59" i="2"/>
  <c r="CX59" i="2"/>
  <c r="CY59" i="2"/>
  <c r="CZ59" i="2"/>
  <c r="DA59" i="2"/>
  <c r="DB59" i="2"/>
  <c r="DC59" i="2"/>
  <c r="DD59" i="2"/>
  <c r="DF59" i="2"/>
  <c r="DG59" i="2"/>
  <c r="DH59" i="2"/>
  <c r="DI59" i="2"/>
  <c r="DK59" i="2"/>
  <c r="DL59" i="2"/>
  <c r="DM59" i="2"/>
  <c r="DN59" i="2"/>
  <c r="DP59" i="2"/>
  <c r="DQ59" i="2"/>
  <c r="DR59" i="2"/>
  <c r="DS59" i="2"/>
  <c r="DT59" i="2"/>
  <c r="DU59" i="2"/>
  <c r="DV59" i="2"/>
  <c r="DW59" i="2"/>
  <c r="DY59" i="2"/>
  <c r="DZ59" i="2"/>
  <c r="EA59" i="2"/>
  <c r="EB59" i="2"/>
  <c r="ED59" i="2"/>
  <c r="EE59" i="2"/>
  <c r="EF59" i="2"/>
  <c r="EG59" i="2"/>
  <c r="EH59" i="2"/>
  <c r="EJ59" i="2"/>
  <c r="EK59" i="2"/>
  <c r="EL59" i="2"/>
  <c r="EM59" i="2"/>
  <c r="EN59" i="2"/>
  <c r="EO59" i="2"/>
  <c r="EQ59" i="2"/>
  <c r="ER59" i="2"/>
  <c r="ES59" i="2"/>
  <c r="ET59" i="2"/>
  <c r="EV59" i="2"/>
  <c r="EW59" i="2"/>
  <c r="EX59" i="2"/>
  <c r="EY59" i="2"/>
  <c r="FA59" i="2"/>
  <c r="FB59" i="2"/>
  <c r="FC59" i="2"/>
  <c r="FD59" i="2"/>
  <c r="FE59" i="2"/>
  <c r="FG59" i="2"/>
  <c r="FH59" i="2"/>
  <c r="FI59" i="2"/>
  <c r="FJ59" i="2"/>
  <c r="FK59" i="2"/>
  <c r="FM59" i="2"/>
  <c r="FN59" i="2"/>
  <c r="FO59" i="2"/>
  <c r="FP59" i="2"/>
  <c r="FR59" i="2"/>
  <c r="FS59" i="2"/>
  <c r="FT59" i="2"/>
  <c r="FU59" i="2"/>
  <c r="FW59" i="2"/>
  <c r="FX59" i="2"/>
  <c r="FY59" i="2"/>
  <c r="FZ59" i="2"/>
  <c r="GB59" i="2"/>
  <c r="GC59" i="2"/>
  <c r="GD59" i="2"/>
  <c r="GE59" i="2"/>
  <c r="GG59" i="2"/>
  <c r="GH59" i="2"/>
  <c r="GI59" i="2"/>
  <c r="GJ59" i="2"/>
  <c r="GL59" i="2"/>
  <c r="GM59" i="2"/>
  <c r="GN59" i="2"/>
  <c r="GO59" i="2"/>
  <c r="B60" i="2"/>
  <c r="C60" i="2"/>
  <c r="D60" i="2"/>
  <c r="E60" i="2"/>
  <c r="F60" i="2"/>
  <c r="G60" i="2"/>
  <c r="H60" i="2"/>
  <c r="I60" i="2"/>
  <c r="J60" i="2"/>
  <c r="K60" i="2"/>
  <c r="L60" i="2"/>
  <c r="N60" i="2"/>
  <c r="O60" i="2"/>
  <c r="P60" i="2"/>
  <c r="Q60" i="2"/>
  <c r="R60" i="2"/>
  <c r="S60" i="2"/>
  <c r="T60" i="2"/>
  <c r="V60" i="2"/>
  <c r="W60" i="2"/>
  <c r="X60" i="2"/>
  <c r="AE60" i="2"/>
  <c r="AI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BA60" i="2"/>
  <c r="BC60" i="2"/>
  <c r="BE60" i="2"/>
  <c r="BG60" i="2"/>
  <c r="BK60" i="2"/>
  <c r="BL60" i="2"/>
  <c r="BM60" i="2"/>
  <c r="BP60" i="2"/>
  <c r="BY60" i="2"/>
  <c r="BZ60" i="2"/>
  <c r="CB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U60" i="2"/>
  <c r="CV60" i="2"/>
  <c r="CW60" i="2"/>
  <c r="CX60" i="2"/>
  <c r="CY60" i="2"/>
  <c r="CZ60" i="2"/>
  <c r="DA60" i="2"/>
  <c r="DB60" i="2"/>
  <c r="DC60" i="2"/>
  <c r="DD60" i="2"/>
  <c r="DF60" i="2"/>
  <c r="DG60" i="2"/>
  <c r="DH60" i="2"/>
  <c r="DI60" i="2"/>
  <c r="DK60" i="2"/>
  <c r="DL60" i="2"/>
  <c r="DM60" i="2"/>
  <c r="DN60" i="2"/>
  <c r="DP60" i="2"/>
  <c r="DQ60" i="2"/>
  <c r="DR60" i="2"/>
  <c r="DS60" i="2"/>
  <c r="DT60" i="2"/>
  <c r="DU60" i="2"/>
  <c r="DV60" i="2"/>
  <c r="DW60" i="2"/>
  <c r="DY60" i="2"/>
  <c r="DZ60" i="2"/>
  <c r="EA60" i="2"/>
  <c r="EB60" i="2"/>
  <c r="ED60" i="2"/>
  <c r="EE60" i="2"/>
  <c r="EF60" i="2"/>
  <c r="EG60" i="2"/>
  <c r="EH60" i="2"/>
  <c r="EJ60" i="2"/>
  <c r="EK60" i="2"/>
  <c r="EL60" i="2"/>
  <c r="EM60" i="2"/>
  <c r="EN60" i="2"/>
  <c r="EO60" i="2"/>
  <c r="EQ60" i="2"/>
  <c r="ER60" i="2"/>
  <c r="ES60" i="2"/>
  <c r="ET60" i="2"/>
  <c r="EV60" i="2"/>
  <c r="EW60" i="2"/>
  <c r="EX60" i="2"/>
  <c r="EY60" i="2"/>
  <c r="FA60" i="2"/>
  <c r="FB60" i="2"/>
  <c r="FC60" i="2"/>
  <c r="FD60" i="2"/>
  <c r="FE60" i="2"/>
  <c r="FG60" i="2"/>
  <c r="FH60" i="2"/>
  <c r="FI60" i="2"/>
  <c r="FJ60" i="2"/>
  <c r="FK60" i="2"/>
  <c r="FM60" i="2"/>
  <c r="FN60" i="2"/>
  <c r="FO60" i="2"/>
  <c r="FP60" i="2"/>
  <c r="FR60" i="2"/>
  <c r="FS60" i="2"/>
  <c r="FT60" i="2"/>
  <c r="FU60" i="2"/>
  <c r="FW60" i="2"/>
  <c r="FX60" i="2"/>
  <c r="FY60" i="2"/>
  <c r="FZ60" i="2"/>
  <c r="GB60" i="2"/>
  <c r="GC60" i="2"/>
  <c r="GD60" i="2"/>
  <c r="GE60" i="2"/>
  <c r="GG60" i="2"/>
  <c r="GH60" i="2"/>
  <c r="GI60" i="2"/>
  <c r="GJ60" i="2"/>
  <c r="GL60" i="2"/>
  <c r="GM60" i="2"/>
  <c r="GN60" i="2"/>
  <c r="GO60" i="2"/>
  <c r="B61" i="2"/>
  <c r="C61" i="2"/>
  <c r="D61" i="2"/>
  <c r="E61" i="2"/>
  <c r="F61" i="2"/>
  <c r="G61" i="2"/>
  <c r="H61" i="2"/>
  <c r="I61" i="2"/>
  <c r="J61" i="2"/>
  <c r="K61" i="2"/>
  <c r="L61" i="2"/>
  <c r="N61" i="2"/>
  <c r="O61" i="2"/>
  <c r="P61" i="2"/>
  <c r="Q61" i="2"/>
  <c r="R61" i="2"/>
  <c r="S61" i="2"/>
  <c r="T61" i="2"/>
  <c r="V61" i="2"/>
  <c r="W61" i="2"/>
  <c r="X61" i="2"/>
  <c r="AE61" i="2"/>
  <c r="AI61" i="2"/>
  <c r="AM61" i="2"/>
  <c r="AO61" i="2"/>
  <c r="AQ61" i="2"/>
  <c r="AS61" i="2"/>
  <c r="AU61" i="2"/>
  <c r="AW61" i="2"/>
  <c r="BA61" i="2"/>
  <c r="BC61" i="2"/>
  <c r="BE61" i="2"/>
  <c r="BG61" i="2"/>
  <c r="BK61" i="2"/>
  <c r="BM61" i="2"/>
  <c r="BP61" i="2"/>
  <c r="BY61" i="2"/>
  <c r="BZ61" i="2"/>
  <c r="CB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U61" i="2"/>
  <c r="CV61" i="2"/>
  <c r="CW61" i="2"/>
  <c r="CX61" i="2"/>
  <c r="CY61" i="2"/>
  <c r="CZ61" i="2"/>
  <c r="DA61" i="2"/>
  <c r="DB61" i="2"/>
  <c r="DC61" i="2"/>
  <c r="DD61" i="2"/>
  <c r="DF61" i="2"/>
  <c r="DG61" i="2"/>
  <c r="DH61" i="2"/>
  <c r="DI61" i="2"/>
  <c r="DK61" i="2"/>
  <c r="DL61" i="2"/>
  <c r="DM61" i="2"/>
  <c r="DN61" i="2"/>
  <c r="DP61" i="2"/>
  <c r="DQ61" i="2"/>
  <c r="DR61" i="2"/>
  <c r="DS61" i="2"/>
  <c r="DT61" i="2"/>
  <c r="DU61" i="2"/>
  <c r="DV61" i="2"/>
  <c r="DW61" i="2"/>
  <c r="DY61" i="2"/>
  <c r="DZ61" i="2"/>
  <c r="EA61" i="2"/>
  <c r="EB61" i="2"/>
  <c r="ED61" i="2"/>
  <c r="EE61" i="2"/>
  <c r="EF61" i="2"/>
  <c r="EG61" i="2"/>
  <c r="EH61" i="2"/>
  <c r="EJ61" i="2"/>
  <c r="EK61" i="2"/>
  <c r="EL61" i="2"/>
  <c r="EM61" i="2"/>
  <c r="EN61" i="2"/>
  <c r="EO61" i="2"/>
  <c r="EQ61" i="2"/>
  <c r="ER61" i="2"/>
  <c r="ES61" i="2"/>
  <c r="ET61" i="2"/>
  <c r="EV61" i="2"/>
  <c r="EW61" i="2"/>
  <c r="EX61" i="2"/>
  <c r="EY61" i="2"/>
  <c r="FA61" i="2"/>
  <c r="FB61" i="2"/>
  <c r="FC61" i="2"/>
  <c r="FD61" i="2"/>
  <c r="FE61" i="2"/>
  <c r="FG61" i="2"/>
  <c r="FH61" i="2"/>
  <c r="FI61" i="2"/>
  <c r="FJ61" i="2"/>
  <c r="FK61" i="2"/>
  <c r="FM61" i="2"/>
  <c r="FN61" i="2"/>
  <c r="FO61" i="2"/>
  <c r="FP61" i="2"/>
  <c r="FR61" i="2"/>
  <c r="FS61" i="2"/>
  <c r="FT61" i="2"/>
  <c r="FU61" i="2"/>
  <c r="FW61" i="2"/>
  <c r="FX61" i="2"/>
  <c r="FY61" i="2"/>
  <c r="FZ61" i="2"/>
  <c r="GB61" i="2"/>
  <c r="GC61" i="2"/>
  <c r="GD61" i="2"/>
  <c r="GE61" i="2"/>
  <c r="GG61" i="2"/>
  <c r="GH61" i="2"/>
  <c r="GI61" i="2"/>
  <c r="GJ61" i="2"/>
  <c r="GL61" i="2"/>
  <c r="GM61" i="2"/>
  <c r="GN61" i="2"/>
  <c r="GO61" i="2"/>
  <c r="B62" i="2"/>
  <c r="C62" i="2"/>
  <c r="D62" i="2"/>
  <c r="E62" i="2"/>
  <c r="F62" i="2"/>
  <c r="G62" i="2"/>
  <c r="H62" i="2"/>
  <c r="I62" i="2"/>
  <c r="J62" i="2"/>
  <c r="K62" i="2"/>
  <c r="L62" i="2"/>
  <c r="N62" i="2"/>
  <c r="O62" i="2"/>
  <c r="P62" i="2"/>
  <c r="Q62" i="2"/>
  <c r="R62" i="2"/>
  <c r="S62" i="2"/>
  <c r="T62" i="2"/>
  <c r="V62" i="2"/>
  <c r="W62" i="2"/>
  <c r="X62" i="2"/>
  <c r="AE62" i="2"/>
  <c r="AI62" i="2"/>
  <c r="AM62" i="2"/>
  <c r="AO62" i="2"/>
  <c r="AQ62" i="2"/>
  <c r="AS62" i="2"/>
  <c r="AU62" i="2"/>
  <c r="AW62" i="2"/>
  <c r="BA62" i="2"/>
  <c r="BC62" i="2"/>
  <c r="BE62" i="2"/>
  <c r="BG62" i="2"/>
  <c r="BK62" i="2"/>
  <c r="BP62" i="2"/>
  <c r="BY62" i="2"/>
  <c r="BZ62" i="2"/>
  <c r="CB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U62" i="2"/>
  <c r="CV62" i="2"/>
  <c r="CW62" i="2"/>
  <c r="CX62" i="2"/>
  <c r="CY62" i="2"/>
  <c r="CZ62" i="2"/>
  <c r="DA62" i="2"/>
  <c r="DB62" i="2"/>
  <c r="DC62" i="2"/>
  <c r="DD62" i="2"/>
  <c r="DF62" i="2"/>
  <c r="DG62" i="2"/>
  <c r="DH62" i="2"/>
  <c r="DI62" i="2"/>
  <c r="DK62" i="2"/>
  <c r="DL62" i="2"/>
  <c r="DM62" i="2"/>
  <c r="DN62" i="2"/>
  <c r="DP62" i="2"/>
  <c r="DQ62" i="2"/>
  <c r="DR62" i="2"/>
  <c r="DS62" i="2"/>
  <c r="DT62" i="2"/>
  <c r="DU62" i="2"/>
  <c r="DV62" i="2"/>
  <c r="DW62" i="2"/>
  <c r="DY62" i="2"/>
  <c r="DZ62" i="2"/>
  <c r="EA62" i="2"/>
  <c r="EB62" i="2"/>
  <c r="ED62" i="2"/>
  <c r="EE62" i="2"/>
  <c r="EF62" i="2"/>
  <c r="EG62" i="2"/>
  <c r="EH62" i="2"/>
  <c r="EJ62" i="2"/>
  <c r="EK62" i="2"/>
  <c r="EL62" i="2"/>
  <c r="EM62" i="2"/>
  <c r="EN62" i="2"/>
  <c r="EO62" i="2"/>
  <c r="EQ62" i="2"/>
  <c r="ER62" i="2"/>
  <c r="ES62" i="2"/>
  <c r="ET62" i="2"/>
  <c r="EV62" i="2"/>
  <c r="EW62" i="2"/>
  <c r="EX62" i="2"/>
  <c r="EY62" i="2"/>
  <c r="FA62" i="2"/>
  <c r="FB62" i="2"/>
  <c r="FC62" i="2"/>
  <c r="FD62" i="2"/>
  <c r="FE62" i="2"/>
  <c r="FG62" i="2"/>
  <c r="FH62" i="2"/>
  <c r="FI62" i="2"/>
  <c r="FJ62" i="2"/>
  <c r="FK62" i="2"/>
  <c r="FM62" i="2"/>
  <c r="FN62" i="2"/>
  <c r="FO62" i="2"/>
  <c r="FP62" i="2"/>
  <c r="FR62" i="2"/>
  <c r="FS62" i="2"/>
  <c r="FT62" i="2"/>
  <c r="FU62" i="2"/>
  <c r="FW62" i="2"/>
  <c r="FX62" i="2"/>
  <c r="FY62" i="2"/>
  <c r="FZ62" i="2"/>
  <c r="GB62" i="2"/>
  <c r="GC62" i="2"/>
  <c r="GD62" i="2"/>
  <c r="GE62" i="2"/>
  <c r="GG62" i="2"/>
  <c r="GH62" i="2"/>
  <c r="GI62" i="2"/>
  <c r="GJ62" i="2"/>
  <c r="GL62" i="2"/>
  <c r="GM62" i="2"/>
  <c r="GN62" i="2"/>
  <c r="GO62" i="2"/>
  <c r="B63" i="2"/>
  <c r="C63" i="2"/>
  <c r="D63" i="2"/>
  <c r="E63" i="2"/>
  <c r="F63" i="2"/>
  <c r="G63" i="2"/>
  <c r="H63" i="2"/>
  <c r="I63" i="2"/>
  <c r="J63" i="2"/>
  <c r="K63" i="2"/>
  <c r="L63" i="2"/>
  <c r="N63" i="2"/>
  <c r="O63" i="2"/>
  <c r="P63" i="2"/>
  <c r="Q63" i="2"/>
  <c r="R63" i="2"/>
  <c r="S63" i="2"/>
  <c r="T63" i="2"/>
  <c r="V63" i="2"/>
  <c r="W63" i="2"/>
  <c r="X63" i="2"/>
  <c r="AE63" i="2"/>
  <c r="AI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BA63" i="2"/>
  <c r="BB63" i="2"/>
  <c r="BC63" i="2"/>
  <c r="BD63" i="2"/>
  <c r="BE63" i="2"/>
  <c r="BF63" i="2"/>
  <c r="BG63" i="2"/>
  <c r="BH63" i="2"/>
  <c r="BK63" i="2"/>
  <c r="BL63" i="2"/>
  <c r="BP63" i="2"/>
  <c r="BY63" i="2"/>
  <c r="BZ63" i="2"/>
  <c r="CB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U63" i="2"/>
  <c r="CV63" i="2"/>
  <c r="CW63" i="2"/>
  <c r="CX63" i="2"/>
  <c r="CY63" i="2"/>
  <c r="CZ63" i="2"/>
  <c r="DA63" i="2"/>
  <c r="DB63" i="2"/>
  <c r="DC63" i="2"/>
  <c r="DD63" i="2"/>
  <c r="DF63" i="2"/>
  <c r="DG63" i="2"/>
  <c r="DH63" i="2"/>
  <c r="DI63" i="2"/>
  <c r="DK63" i="2"/>
  <c r="DL63" i="2"/>
  <c r="DM63" i="2"/>
  <c r="DN63" i="2"/>
  <c r="DP63" i="2"/>
  <c r="DQ63" i="2"/>
  <c r="DR63" i="2"/>
  <c r="DS63" i="2"/>
  <c r="DT63" i="2"/>
  <c r="DU63" i="2"/>
  <c r="DV63" i="2"/>
  <c r="DW63" i="2"/>
  <c r="DY63" i="2"/>
  <c r="DZ63" i="2"/>
  <c r="EA63" i="2"/>
  <c r="EB63" i="2"/>
  <c r="ED63" i="2"/>
  <c r="EE63" i="2"/>
  <c r="EF63" i="2"/>
  <c r="EG63" i="2"/>
  <c r="EH63" i="2"/>
  <c r="EJ63" i="2"/>
  <c r="EK63" i="2"/>
  <c r="EL63" i="2"/>
  <c r="EM63" i="2"/>
  <c r="EN63" i="2"/>
  <c r="EO63" i="2"/>
  <c r="EQ63" i="2"/>
  <c r="ER63" i="2"/>
  <c r="ES63" i="2"/>
  <c r="ET63" i="2"/>
  <c r="EV63" i="2"/>
  <c r="EW63" i="2"/>
  <c r="EX63" i="2"/>
  <c r="EY63" i="2"/>
  <c r="FA63" i="2"/>
  <c r="FB63" i="2"/>
  <c r="FC63" i="2"/>
  <c r="FD63" i="2"/>
  <c r="FE63" i="2"/>
  <c r="FG63" i="2"/>
  <c r="FH63" i="2"/>
  <c r="FI63" i="2"/>
  <c r="FJ63" i="2"/>
  <c r="FK63" i="2"/>
  <c r="FM63" i="2"/>
  <c r="FN63" i="2"/>
  <c r="FO63" i="2"/>
  <c r="FP63" i="2"/>
  <c r="FR63" i="2"/>
  <c r="FS63" i="2"/>
  <c r="FT63" i="2"/>
  <c r="FU63" i="2"/>
  <c r="FW63" i="2"/>
  <c r="FX63" i="2"/>
  <c r="FY63" i="2"/>
  <c r="FZ63" i="2"/>
  <c r="GB63" i="2"/>
  <c r="GC63" i="2"/>
  <c r="GD63" i="2"/>
  <c r="GE63" i="2"/>
  <c r="GG63" i="2"/>
  <c r="GH63" i="2"/>
  <c r="GI63" i="2"/>
  <c r="GJ63" i="2"/>
  <c r="GL63" i="2"/>
  <c r="GM63" i="2"/>
  <c r="GN63" i="2"/>
  <c r="GO63" i="2"/>
  <c r="B64" i="2"/>
  <c r="C64" i="2"/>
  <c r="D64" i="2"/>
  <c r="E64" i="2"/>
  <c r="F64" i="2"/>
  <c r="G64" i="2"/>
  <c r="H64" i="2"/>
  <c r="I64" i="2"/>
  <c r="J64" i="2"/>
  <c r="K64" i="2"/>
  <c r="L64" i="2"/>
  <c r="N64" i="2"/>
  <c r="O64" i="2"/>
  <c r="P64" i="2"/>
  <c r="Q64" i="2"/>
  <c r="R64" i="2"/>
  <c r="S64" i="2"/>
  <c r="T64" i="2"/>
  <c r="V64" i="2"/>
  <c r="W64" i="2"/>
  <c r="X64" i="2"/>
  <c r="AE64" i="2"/>
  <c r="AI64" i="2"/>
  <c r="AM64" i="2"/>
  <c r="AO64" i="2"/>
  <c r="AQ64" i="2"/>
  <c r="AS64" i="2"/>
  <c r="AU64" i="2"/>
  <c r="AW64" i="2"/>
  <c r="BA64" i="2"/>
  <c r="BC64" i="2"/>
  <c r="BE64" i="2"/>
  <c r="BG64" i="2"/>
  <c r="BK64" i="2"/>
  <c r="BP64" i="2"/>
  <c r="BY64" i="2"/>
  <c r="BZ64" i="2"/>
  <c r="CB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U64" i="2"/>
  <c r="CV64" i="2"/>
  <c r="CW64" i="2"/>
  <c r="CX64" i="2"/>
  <c r="CY64" i="2"/>
  <c r="CZ64" i="2"/>
  <c r="DA64" i="2"/>
  <c r="DB64" i="2"/>
  <c r="DC64" i="2"/>
  <c r="DD64" i="2"/>
  <c r="DF64" i="2"/>
  <c r="DG64" i="2"/>
  <c r="DH64" i="2"/>
  <c r="DI64" i="2"/>
  <c r="DK64" i="2"/>
  <c r="DL64" i="2"/>
  <c r="DM64" i="2"/>
  <c r="DN64" i="2"/>
  <c r="DP64" i="2"/>
  <c r="DQ64" i="2"/>
  <c r="DR64" i="2"/>
  <c r="DS64" i="2"/>
  <c r="DT64" i="2"/>
  <c r="DU64" i="2"/>
  <c r="DV64" i="2"/>
  <c r="DW64" i="2"/>
  <c r="DY64" i="2"/>
  <c r="DZ64" i="2"/>
  <c r="EA64" i="2"/>
  <c r="EB64" i="2"/>
  <c r="ED64" i="2"/>
  <c r="EE64" i="2"/>
  <c r="EF64" i="2"/>
  <c r="EG64" i="2"/>
  <c r="EH64" i="2"/>
  <c r="EJ64" i="2"/>
  <c r="EK64" i="2"/>
  <c r="EL64" i="2"/>
  <c r="EM64" i="2"/>
  <c r="EN64" i="2"/>
  <c r="EO64" i="2"/>
  <c r="EQ64" i="2"/>
  <c r="ER64" i="2"/>
  <c r="ES64" i="2"/>
  <c r="ET64" i="2"/>
  <c r="EV64" i="2"/>
  <c r="EW64" i="2"/>
  <c r="EX64" i="2"/>
  <c r="EY64" i="2"/>
  <c r="FA64" i="2"/>
  <c r="FB64" i="2"/>
  <c r="FC64" i="2"/>
  <c r="FD64" i="2"/>
  <c r="FE64" i="2"/>
  <c r="FG64" i="2"/>
  <c r="FH64" i="2"/>
  <c r="FI64" i="2"/>
  <c r="FJ64" i="2"/>
  <c r="FK64" i="2"/>
  <c r="FM64" i="2"/>
  <c r="FN64" i="2"/>
  <c r="FO64" i="2"/>
  <c r="FP64" i="2"/>
  <c r="FR64" i="2"/>
  <c r="FS64" i="2"/>
  <c r="FT64" i="2"/>
  <c r="FU64" i="2"/>
  <c r="FW64" i="2"/>
  <c r="FX64" i="2"/>
  <c r="FY64" i="2"/>
  <c r="FZ64" i="2"/>
  <c r="GB64" i="2"/>
  <c r="GC64" i="2"/>
  <c r="GD64" i="2"/>
  <c r="GE64" i="2"/>
  <c r="GG64" i="2"/>
  <c r="GH64" i="2"/>
  <c r="GI64" i="2"/>
  <c r="GJ64" i="2"/>
  <c r="GL64" i="2"/>
  <c r="GM64" i="2"/>
  <c r="GN64" i="2"/>
  <c r="GO64" i="2"/>
  <c r="B65" i="2"/>
  <c r="C65" i="2"/>
  <c r="D65" i="2"/>
  <c r="E65" i="2"/>
  <c r="F65" i="2"/>
  <c r="G65" i="2"/>
  <c r="H65" i="2"/>
  <c r="I65" i="2"/>
  <c r="J65" i="2"/>
  <c r="K65" i="2"/>
  <c r="L65" i="2"/>
  <c r="N65" i="2"/>
  <c r="O65" i="2"/>
  <c r="P65" i="2"/>
  <c r="Q65" i="2"/>
  <c r="R65" i="2"/>
  <c r="S65" i="2"/>
  <c r="T65" i="2"/>
  <c r="V65" i="2"/>
  <c r="W65" i="2"/>
  <c r="X65" i="2"/>
  <c r="AE65" i="2"/>
  <c r="AI65" i="2"/>
  <c r="AM65" i="2"/>
  <c r="AO65" i="2"/>
  <c r="AQ65" i="2"/>
  <c r="AS65" i="2"/>
  <c r="AU65" i="2"/>
  <c r="AW65" i="2"/>
  <c r="BA65" i="2"/>
  <c r="BC65" i="2"/>
  <c r="BE65" i="2"/>
  <c r="BG65" i="2"/>
  <c r="BK65" i="2"/>
  <c r="BP65" i="2"/>
  <c r="BY65" i="2"/>
  <c r="BZ65" i="2"/>
  <c r="CB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U65" i="2"/>
  <c r="CV65" i="2"/>
  <c r="CW65" i="2"/>
  <c r="CX65" i="2"/>
  <c r="CY65" i="2"/>
  <c r="CZ65" i="2"/>
  <c r="DA65" i="2"/>
  <c r="DB65" i="2"/>
  <c r="DC65" i="2"/>
  <c r="DD65" i="2"/>
  <c r="DF65" i="2"/>
  <c r="DG65" i="2"/>
  <c r="DH65" i="2"/>
  <c r="DI65" i="2"/>
  <c r="DK65" i="2"/>
  <c r="DL65" i="2"/>
  <c r="DM65" i="2"/>
  <c r="DN65" i="2"/>
  <c r="DP65" i="2"/>
  <c r="DQ65" i="2"/>
  <c r="DR65" i="2"/>
  <c r="DS65" i="2"/>
  <c r="DT65" i="2"/>
  <c r="DU65" i="2"/>
  <c r="DV65" i="2"/>
  <c r="DW65" i="2"/>
  <c r="DY65" i="2"/>
  <c r="DZ65" i="2"/>
  <c r="EA65" i="2"/>
  <c r="EB65" i="2"/>
  <c r="ED65" i="2"/>
  <c r="EE65" i="2"/>
  <c r="EF65" i="2"/>
  <c r="EG65" i="2"/>
  <c r="EH65" i="2"/>
  <c r="EJ65" i="2"/>
  <c r="EK65" i="2"/>
  <c r="EL65" i="2"/>
  <c r="EM65" i="2"/>
  <c r="EN65" i="2"/>
  <c r="EO65" i="2"/>
  <c r="EQ65" i="2"/>
  <c r="ER65" i="2"/>
  <c r="ES65" i="2"/>
  <c r="ET65" i="2"/>
  <c r="EV65" i="2"/>
  <c r="EW65" i="2"/>
  <c r="EX65" i="2"/>
  <c r="EY65" i="2"/>
  <c r="FA65" i="2"/>
  <c r="FB65" i="2"/>
  <c r="FC65" i="2"/>
  <c r="FD65" i="2"/>
  <c r="FE65" i="2"/>
  <c r="FG65" i="2"/>
  <c r="FH65" i="2"/>
  <c r="FI65" i="2"/>
  <c r="FJ65" i="2"/>
  <c r="FK65" i="2"/>
  <c r="FM65" i="2"/>
  <c r="FN65" i="2"/>
  <c r="FO65" i="2"/>
  <c r="FP65" i="2"/>
  <c r="FR65" i="2"/>
  <c r="FS65" i="2"/>
  <c r="FT65" i="2"/>
  <c r="FU65" i="2"/>
  <c r="FW65" i="2"/>
  <c r="FX65" i="2"/>
  <c r="FY65" i="2"/>
  <c r="FZ65" i="2"/>
  <c r="GB65" i="2"/>
  <c r="GC65" i="2"/>
  <c r="GD65" i="2"/>
  <c r="GE65" i="2"/>
  <c r="GG65" i="2"/>
  <c r="GH65" i="2"/>
  <c r="GI65" i="2"/>
  <c r="GJ65" i="2"/>
  <c r="GL65" i="2"/>
  <c r="GM65" i="2"/>
  <c r="GN65" i="2"/>
  <c r="GO65" i="2"/>
  <c r="B66" i="2"/>
  <c r="C66" i="2"/>
  <c r="D66" i="2"/>
  <c r="E66" i="2"/>
  <c r="F66" i="2"/>
  <c r="G66" i="2"/>
  <c r="H66" i="2"/>
  <c r="I66" i="2"/>
  <c r="J66" i="2"/>
  <c r="K66" i="2"/>
  <c r="L66" i="2"/>
  <c r="N66" i="2"/>
  <c r="O66" i="2"/>
  <c r="P66" i="2"/>
  <c r="Q66" i="2"/>
  <c r="R66" i="2"/>
  <c r="S66" i="2"/>
  <c r="T66" i="2"/>
  <c r="V66" i="2"/>
  <c r="W66" i="2"/>
  <c r="X66" i="2"/>
  <c r="AE66" i="2"/>
  <c r="AI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BA66" i="2"/>
  <c r="BC66" i="2"/>
  <c r="BE66" i="2"/>
  <c r="BG66" i="2"/>
  <c r="BK66" i="2"/>
  <c r="BL66" i="2"/>
  <c r="BP66" i="2"/>
  <c r="BY66" i="2"/>
  <c r="BZ66" i="2"/>
  <c r="CB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U66" i="2"/>
  <c r="CV66" i="2"/>
  <c r="CW66" i="2"/>
  <c r="CX66" i="2"/>
  <c r="CY66" i="2"/>
  <c r="CZ66" i="2"/>
  <c r="DA66" i="2"/>
  <c r="DB66" i="2"/>
  <c r="DC66" i="2"/>
  <c r="DD66" i="2"/>
  <c r="DF66" i="2"/>
  <c r="DG66" i="2"/>
  <c r="DH66" i="2"/>
  <c r="DI66" i="2"/>
  <c r="DK66" i="2"/>
  <c r="DL66" i="2"/>
  <c r="DM66" i="2"/>
  <c r="DN66" i="2"/>
  <c r="DP66" i="2"/>
  <c r="DQ66" i="2"/>
  <c r="DR66" i="2"/>
  <c r="DS66" i="2"/>
  <c r="DT66" i="2"/>
  <c r="DU66" i="2"/>
  <c r="DV66" i="2"/>
  <c r="DW66" i="2"/>
  <c r="DY66" i="2"/>
  <c r="DZ66" i="2"/>
  <c r="EA66" i="2"/>
  <c r="EB66" i="2"/>
  <c r="ED66" i="2"/>
  <c r="EE66" i="2"/>
  <c r="EF66" i="2"/>
  <c r="EG66" i="2"/>
  <c r="EH66" i="2"/>
  <c r="EJ66" i="2"/>
  <c r="EK66" i="2"/>
  <c r="EL66" i="2"/>
  <c r="EM66" i="2"/>
  <c r="EN66" i="2"/>
  <c r="EO66" i="2"/>
  <c r="EQ66" i="2"/>
  <c r="ER66" i="2"/>
  <c r="ES66" i="2"/>
  <c r="ET66" i="2"/>
  <c r="EV66" i="2"/>
  <c r="EW66" i="2"/>
  <c r="EX66" i="2"/>
  <c r="EY66" i="2"/>
  <c r="FA66" i="2"/>
  <c r="FB66" i="2"/>
  <c r="FC66" i="2"/>
  <c r="FD66" i="2"/>
  <c r="FE66" i="2"/>
  <c r="FG66" i="2"/>
  <c r="FH66" i="2"/>
  <c r="FI66" i="2"/>
  <c r="FJ66" i="2"/>
  <c r="FK66" i="2"/>
  <c r="FM66" i="2"/>
  <c r="FN66" i="2"/>
  <c r="FO66" i="2"/>
  <c r="FP66" i="2"/>
  <c r="FR66" i="2"/>
  <c r="FS66" i="2"/>
  <c r="FT66" i="2"/>
  <c r="FU66" i="2"/>
  <c r="FW66" i="2"/>
  <c r="FX66" i="2"/>
  <c r="FY66" i="2"/>
  <c r="FZ66" i="2"/>
  <c r="GB66" i="2"/>
  <c r="GC66" i="2"/>
  <c r="GD66" i="2"/>
  <c r="GE66" i="2"/>
  <c r="GG66" i="2"/>
  <c r="GH66" i="2"/>
  <c r="GI66" i="2"/>
  <c r="GJ66" i="2"/>
  <c r="GL66" i="2"/>
  <c r="GM66" i="2"/>
  <c r="GN66" i="2"/>
  <c r="GO66" i="2"/>
  <c r="B67" i="2"/>
  <c r="C67" i="2"/>
  <c r="D67" i="2"/>
  <c r="E67" i="2"/>
  <c r="F67" i="2"/>
  <c r="G67" i="2"/>
  <c r="H67" i="2"/>
  <c r="I67" i="2"/>
  <c r="J67" i="2"/>
  <c r="K67" i="2"/>
  <c r="L67" i="2"/>
  <c r="N67" i="2"/>
  <c r="O67" i="2"/>
  <c r="P67" i="2"/>
  <c r="Q67" i="2"/>
  <c r="R67" i="2"/>
  <c r="S67" i="2"/>
  <c r="T67" i="2"/>
  <c r="V67" i="2"/>
  <c r="W67" i="2"/>
  <c r="X67" i="2"/>
  <c r="AE67" i="2"/>
  <c r="AI67" i="2"/>
  <c r="AM67" i="2"/>
  <c r="AO67" i="2"/>
  <c r="AQ67" i="2"/>
  <c r="AS67" i="2"/>
  <c r="AU67" i="2"/>
  <c r="AW67" i="2"/>
  <c r="BA67" i="2"/>
  <c r="BC67" i="2"/>
  <c r="BE67" i="2"/>
  <c r="BG67" i="2"/>
  <c r="BK67" i="2"/>
  <c r="BP67" i="2"/>
  <c r="BY67" i="2"/>
  <c r="BZ67" i="2"/>
  <c r="CB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U67" i="2"/>
  <c r="CV67" i="2"/>
  <c r="CW67" i="2"/>
  <c r="CX67" i="2"/>
  <c r="CY67" i="2"/>
  <c r="CZ67" i="2"/>
  <c r="DA67" i="2"/>
  <c r="DB67" i="2"/>
  <c r="DC67" i="2"/>
  <c r="DD67" i="2"/>
  <c r="DF67" i="2"/>
  <c r="DG67" i="2"/>
  <c r="DH67" i="2"/>
  <c r="DI67" i="2"/>
  <c r="DK67" i="2"/>
  <c r="DL67" i="2"/>
  <c r="DM67" i="2"/>
  <c r="DN67" i="2"/>
  <c r="DP67" i="2"/>
  <c r="DQ67" i="2"/>
  <c r="DR67" i="2"/>
  <c r="DS67" i="2"/>
  <c r="DT67" i="2"/>
  <c r="DU67" i="2"/>
  <c r="DV67" i="2"/>
  <c r="DW67" i="2"/>
  <c r="DY67" i="2"/>
  <c r="DZ67" i="2"/>
  <c r="EA67" i="2"/>
  <c r="EB67" i="2"/>
  <c r="ED67" i="2"/>
  <c r="EE67" i="2"/>
  <c r="EF67" i="2"/>
  <c r="EG67" i="2"/>
  <c r="EH67" i="2"/>
  <c r="EJ67" i="2"/>
  <c r="EK67" i="2"/>
  <c r="EL67" i="2"/>
  <c r="EM67" i="2"/>
  <c r="EN67" i="2"/>
  <c r="EO67" i="2"/>
  <c r="EQ67" i="2"/>
  <c r="ER67" i="2"/>
  <c r="ES67" i="2"/>
  <c r="ET67" i="2"/>
  <c r="EV67" i="2"/>
  <c r="EW67" i="2"/>
  <c r="EX67" i="2"/>
  <c r="EY67" i="2"/>
  <c r="FA67" i="2"/>
  <c r="FB67" i="2"/>
  <c r="FC67" i="2"/>
  <c r="FD67" i="2"/>
  <c r="FE67" i="2"/>
  <c r="FG67" i="2"/>
  <c r="FH67" i="2"/>
  <c r="FI67" i="2"/>
  <c r="FJ67" i="2"/>
  <c r="FK67" i="2"/>
  <c r="FM67" i="2"/>
  <c r="FN67" i="2"/>
  <c r="FO67" i="2"/>
  <c r="FP67" i="2"/>
  <c r="FR67" i="2"/>
  <c r="FS67" i="2"/>
  <c r="FT67" i="2"/>
  <c r="FU67" i="2"/>
  <c r="FW67" i="2"/>
  <c r="FX67" i="2"/>
  <c r="FY67" i="2"/>
  <c r="FZ67" i="2"/>
  <c r="GB67" i="2"/>
  <c r="GC67" i="2"/>
  <c r="GD67" i="2"/>
  <c r="GE67" i="2"/>
  <c r="GG67" i="2"/>
  <c r="GH67" i="2"/>
  <c r="GI67" i="2"/>
  <c r="GJ67" i="2"/>
  <c r="GL67" i="2"/>
  <c r="GM67" i="2"/>
  <c r="GN67" i="2"/>
  <c r="GO67" i="2"/>
  <c r="B68" i="2"/>
  <c r="C68" i="2"/>
  <c r="D68" i="2"/>
  <c r="E68" i="2"/>
  <c r="F68" i="2"/>
  <c r="G68" i="2"/>
  <c r="H68" i="2"/>
  <c r="I68" i="2"/>
  <c r="J68" i="2"/>
  <c r="K68" i="2"/>
  <c r="L68" i="2"/>
  <c r="N68" i="2"/>
  <c r="O68" i="2"/>
  <c r="P68" i="2"/>
  <c r="Q68" i="2"/>
  <c r="R68" i="2"/>
  <c r="S68" i="2"/>
  <c r="T68" i="2"/>
  <c r="V68" i="2"/>
  <c r="W68" i="2"/>
  <c r="X68" i="2"/>
  <c r="AE68" i="2"/>
  <c r="AI68" i="2"/>
  <c r="AM68" i="2"/>
  <c r="AO68" i="2"/>
  <c r="AQ68" i="2"/>
  <c r="AS68" i="2"/>
  <c r="AU68" i="2"/>
  <c r="AW68" i="2"/>
  <c r="BA68" i="2"/>
  <c r="BC68" i="2"/>
  <c r="BE68" i="2"/>
  <c r="BG68" i="2"/>
  <c r="BK68" i="2"/>
  <c r="BP68" i="2"/>
  <c r="BY68" i="2"/>
  <c r="BZ68" i="2"/>
  <c r="CB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U68" i="2"/>
  <c r="CV68" i="2"/>
  <c r="CW68" i="2"/>
  <c r="CX68" i="2"/>
  <c r="CY68" i="2"/>
  <c r="CZ68" i="2"/>
  <c r="DA68" i="2"/>
  <c r="DB68" i="2"/>
  <c r="DC68" i="2"/>
  <c r="DD68" i="2"/>
  <c r="DF68" i="2"/>
  <c r="DG68" i="2"/>
  <c r="DH68" i="2"/>
  <c r="DI68" i="2"/>
  <c r="DK68" i="2"/>
  <c r="DL68" i="2"/>
  <c r="DM68" i="2"/>
  <c r="DN68" i="2"/>
  <c r="DP68" i="2"/>
  <c r="DQ68" i="2"/>
  <c r="DR68" i="2"/>
  <c r="DS68" i="2"/>
  <c r="DT68" i="2"/>
  <c r="DU68" i="2"/>
  <c r="DV68" i="2"/>
  <c r="DW68" i="2"/>
  <c r="DY68" i="2"/>
  <c r="DZ68" i="2"/>
  <c r="EA68" i="2"/>
  <c r="EB68" i="2"/>
  <c r="ED68" i="2"/>
  <c r="EE68" i="2"/>
  <c r="EF68" i="2"/>
  <c r="EG68" i="2"/>
  <c r="EH68" i="2"/>
  <c r="EJ68" i="2"/>
  <c r="EK68" i="2"/>
  <c r="EL68" i="2"/>
  <c r="EM68" i="2"/>
  <c r="EN68" i="2"/>
  <c r="EO68" i="2"/>
  <c r="EQ68" i="2"/>
  <c r="ER68" i="2"/>
  <c r="ES68" i="2"/>
  <c r="ET68" i="2"/>
  <c r="EV68" i="2"/>
  <c r="EW68" i="2"/>
  <c r="EX68" i="2"/>
  <c r="EY68" i="2"/>
  <c r="FA68" i="2"/>
  <c r="FB68" i="2"/>
  <c r="FC68" i="2"/>
  <c r="FD68" i="2"/>
  <c r="FE68" i="2"/>
  <c r="FG68" i="2"/>
  <c r="FH68" i="2"/>
  <c r="FI68" i="2"/>
  <c r="FJ68" i="2"/>
  <c r="FK68" i="2"/>
  <c r="FM68" i="2"/>
  <c r="FN68" i="2"/>
  <c r="FO68" i="2"/>
  <c r="FP68" i="2"/>
  <c r="FR68" i="2"/>
  <c r="FS68" i="2"/>
  <c r="FT68" i="2"/>
  <c r="FU68" i="2"/>
  <c r="FW68" i="2"/>
  <c r="FX68" i="2"/>
  <c r="FY68" i="2"/>
  <c r="FZ68" i="2"/>
  <c r="GB68" i="2"/>
  <c r="GC68" i="2"/>
  <c r="GD68" i="2"/>
  <c r="GE68" i="2"/>
  <c r="GG68" i="2"/>
  <c r="GH68" i="2"/>
  <c r="GI68" i="2"/>
  <c r="GJ68" i="2"/>
  <c r="GL68" i="2"/>
  <c r="GM68" i="2"/>
  <c r="GN68" i="2"/>
  <c r="GO68" i="2"/>
  <c r="B69" i="2"/>
  <c r="C69" i="2"/>
  <c r="D69" i="2"/>
  <c r="E69" i="2"/>
  <c r="F69" i="2"/>
  <c r="G69" i="2"/>
  <c r="H69" i="2"/>
  <c r="I69" i="2"/>
  <c r="J69" i="2"/>
  <c r="K69" i="2"/>
  <c r="L69" i="2"/>
  <c r="N69" i="2"/>
  <c r="O69" i="2"/>
  <c r="P69" i="2"/>
  <c r="Q69" i="2"/>
  <c r="R69" i="2"/>
  <c r="S69" i="2"/>
  <c r="T69" i="2"/>
  <c r="V69" i="2"/>
  <c r="W69" i="2"/>
  <c r="X69" i="2"/>
  <c r="AE69" i="2"/>
  <c r="AI69" i="2"/>
  <c r="AM69" i="2"/>
  <c r="AO69" i="2"/>
  <c r="AQ69" i="2"/>
  <c r="AS69" i="2"/>
  <c r="AU69" i="2"/>
  <c r="AW69" i="2"/>
  <c r="BA69" i="2"/>
  <c r="BC69" i="2"/>
  <c r="BE69" i="2"/>
  <c r="BG69" i="2"/>
  <c r="BK69" i="2"/>
  <c r="BP69" i="2"/>
  <c r="BY69" i="2"/>
  <c r="BZ69" i="2"/>
  <c r="CB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U69" i="2"/>
  <c r="CV69" i="2"/>
  <c r="CW69" i="2"/>
  <c r="CX69" i="2"/>
  <c r="CY69" i="2"/>
  <c r="CZ69" i="2"/>
  <c r="DA69" i="2"/>
  <c r="DB69" i="2"/>
  <c r="DC69" i="2"/>
  <c r="DD69" i="2"/>
  <c r="DF69" i="2"/>
  <c r="DG69" i="2"/>
  <c r="DH69" i="2"/>
  <c r="DI69" i="2"/>
  <c r="DK69" i="2"/>
  <c r="DL69" i="2"/>
  <c r="DM69" i="2"/>
  <c r="DN69" i="2"/>
  <c r="DP69" i="2"/>
  <c r="DQ69" i="2"/>
  <c r="DR69" i="2"/>
  <c r="DS69" i="2"/>
  <c r="DT69" i="2"/>
  <c r="DU69" i="2"/>
  <c r="DV69" i="2"/>
  <c r="DW69" i="2"/>
  <c r="DY69" i="2"/>
  <c r="DZ69" i="2"/>
  <c r="EA69" i="2"/>
  <c r="EB69" i="2"/>
  <c r="ED69" i="2"/>
  <c r="EE69" i="2"/>
  <c r="EF69" i="2"/>
  <c r="EG69" i="2"/>
  <c r="EH69" i="2"/>
  <c r="EJ69" i="2"/>
  <c r="EK69" i="2"/>
  <c r="EL69" i="2"/>
  <c r="EM69" i="2"/>
  <c r="EN69" i="2"/>
  <c r="EO69" i="2"/>
  <c r="EQ69" i="2"/>
  <c r="ER69" i="2"/>
  <c r="ES69" i="2"/>
  <c r="ET69" i="2"/>
  <c r="EV69" i="2"/>
  <c r="EW69" i="2"/>
  <c r="EX69" i="2"/>
  <c r="EY69" i="2"/>
  <c r="FA69" i="2"/>
  <c r="FB69" i="2"/>
  <c r="FC69" i="2"/>
  <c r="FD69" i="2"/>
  <c r="FE69" i="2"/>
  <c r="FG69" i="2"/>
  <c r="FH69" i="2"/>
  <c r="FI69" i="2"/>
  <c r="FJ69" i="2"/>
  <c r="FK69" i="2"/>
  <c r="FM69" i="2"/>
  <c r="FN69" i="2"/>
  <c r="FO69" i="2"/>
  <c r="FP69" i="2"/>
  <c r="FR69" i="2"/>
  <c r="FS69" i="2"/>
  <c r="FT69" i="2"/>
  <c r="FU69" i="2"/>
  <c r="FW69" i="2"/>
  <c r="FX69" i="2"/>
  <c r="FY69" i="2"/>
  <c r="FZ69" i="2"/>
  <c r="GB69" i="2"/>
  <c r="GC69" i="2"/>
  <c r="GD69" i="2"/>
  <c r="GE69" i="2"/>
  <c r="GG69" i="2"/>
  <c r="GH69" i="2"/>
  <c r="GI69" i="2"/>
  <c r="GJ69" i="2"/>
  <c r="GL69" i="2"/>
  <c r="GM69" i="2"/>
  <c r="GN69" i="2"/>
  <c r="GO69" i="2"/>
  <c r="B70" i="2"/>
  <c r="C70" i="2"/>
  <c r="D70" i="2"/>
  <c r="E70" i="2"/>
  <c r="F70" i="2"/>
  <c r="G70" i="2"/>
  <c r="H70" i="2"/>
  <c r="I70" i="2"/>
  <c r="J70" i="2"/>
  <c r="K70" i="2"/>
  <c r="L70" i="2"/>
  <c r="N70" i="2"/>
  <c r="O70" i="2"/>
  <c r="P70" i="2"/>
  <c r="Q70" i="2"/>
  <c r="R70" i="2"/>
  <c r="S70" i="2"/>
  <c r="T70" i="2"/>
  <c r="V70" i="2"/>
  <c r="W70" i="2"/>
  <c r="X70" i="2"/>
  <c r="AE70" i="2"/>
  <c r="AI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BA70" i="2"/>
  <c r="BC70" i="2"/>
  <c r="BE70" i="2"/>
  <c r="BG70" i="2"/>
  <c r="BK70" i="2"/>
  <c r="BL70" i="2"/>
  <c r="BP70" i="2"/>
  <c r="BY70" i="2"/>
  <c r="BZ70" i="2"/>
  <c r="CB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U70" i="2"/>
  <c r="CV70" i="2"/>
  <c r="CW70" i="2"/>
  <c r="CX70" i="2"/>
  <c r="CY70" i="2"/>
  <c r="CZ70" i="2"/>
  <c r="DA70" i="2"/>
  <c r="DB70" i="2"/>
  <c r="DC70" i="2"/>
  <c r="DD70" i="2"/>
  <c r="DF70" i="2"/>
  <c r="DG70" i="2"/>
  <c r="DH70" i="2"/>
  <c r="DI70" i="2"/>
  <c r="DK70" i="2"/>
  <c r="DL70" i="2"/>
  <c r="DM70" i="2"/>
  <c r="DN70" i="2"/>
  <c r="DP70" i="2"/>
  <c r="DQ70" i="2"/>
  <c r="DR70" i="2"/>
  <c r="DS70" i="2"/>
  <c r="DT70" i="2"/>
  <c r="DU70" i="2"/>
  <c r="DV70" i="2"/>
  <c r="DW70" i="2"/>
  <c r="DY70" i="2"/>
  <c r="DZ70" i="2"/>
  <c r="EA70" i="2"/>
  <c r="EB70" i="2"/>
  <c r="ED70" i="2"/>
  <c r="EE70" i="2"/>
  <c r="EF70" i="2"/>
  <c r="EG70" i="2"/>
  <c r="EH70" i="2"/>
  <c r="EJ70" i="2"/>
  <c r="EK70" i="2"/>
  <c r="EL70" i="2"/>
  <c r="EM70" i="2"/>
  <c r="EN70" i="2"/>
  <c r="EO70" i="2"/>
  <c r="EQ70" i="2"/>
  <c r="ER70" i="2"/>
  <c r="ES70" i="2"/>
  <c r="ET70" i="2"/>
  <c r="EV70" i="2"/>
  <c r="EW70" i="2"/>
  <c r="EX70" i="2"/>
  <c r="EY70" i="2"/>
  <c r="FA70" i="2"/>
  <c r="FB70" i="2"/>
  <c r="FC70" i="2"/>
  <c r="FD70" i="2"/>
  <c r="FE70" i="2"/>
  <c r="FG70" i="2"/>
  <c r="FH70" i="2"/>
  <c r="FI70" i="2"/>
  <c r="FJ70" i="2"/>
  <c r="FK70" i="2"/>
  <c r="FM70" i="2"/>
  <c r="FN70" i="2"/>
  <c r="FO70" i="2"/>
  <c r="FP70" i="2"/>
  <c r="FR70" i="2"/>
  <c r="FS70" i="2"/>
  <c r="FT70" i="2"/>
  <c r="FU70" i="2"/>
  <c r="FW70" i="2"/>
  <c r="FX70" i="2"/>
  <c r="FY70" i="2"/>
  <c r="FZ70" i="2"/>
  <c r="GB70" i="2"/>
  <c r="GC70" i="2"/>
  <c r="GD70" i="2"/>
  <c r="GE70" i="2"/>
  <c r="GG70" i="2"/>
  <c r="GH70" i="2"/>
  <c r="GI70" i="2"/>
  <c r="GJ70" i="2"/>
  <c r="GL70" i="2"/>
  <c r="GM70" i="2"/>
  <c r="GN70" i="2"/>
  <c r="GO70" i="2"/>
  <c r="B71" i="2"/>
  <c r="C71" i="2"/>
  <c r="D71" i="2"/>
  <c r="E71" i="2"/>
  <c r="F71" i="2"/>
  <c r="G71" i="2"/>
  <c r="H71" i="2"/>
  <c r="I71" i="2"/>
  <c r="J71" i="2"/>
  <c r="K71" i="2"/>
  <c r="L71" i="2"/>
  <c r="N71" i="2"/>
  <c r="O71" i="2"/>
  <c r="P71" i="2"/>
  <c r="Q71" i="2"/>
  <c r="R71" i="2"/>
  <c r="S71" i="2"/>
  <c r="T71" i="2"/>
  <c r="V71" i="2"/>
  <c r="W71" i="2"/>
  <c r="X71" i="2"/>
  <c r="AE71" i="2"/>
  <c r="AI71" i="2"/>
  <c r="AM71" i="2"/>
  <c r="AO71" i="2"/>
  <c r="AQ71" i="2"/>
  <c r="AS71" i="2"/>
  <c r="AU71" i="2"/>
  <c r="AW71" i="2"/>
  <c r="BA71" i="2"/>
  <c r="BC71" i="2"/>
  <c r="BE71" i="2"/>
  <c r="BG71" i="2"/>
  <c r="BK71" i="2"/>
  <c r="BP71" i="2"/>
  <c r="BY71" i="2"/>
  <c r="BZ71" i="2"/>
  <c r="CB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U71" i="2"/>
  <c r="CV71" i="2"/>
  <c r="CW71" i="2"/>
  <c r="CX71" i="2"/>
  <c r="CY71" i="2"/>
  <c r="CZ71" i="2"/>
  <c r="DA71" i="2"/>
  <c r="DB71" i="2"/>
  <c r="DC71" i="2"/>
  <c r="DD71" i="2"/>
  <c r="DF71" i="2"/>
  <c r="DG71" i="2"/>
  <c r="DH71" i="2"/>
  <c r="DI71" i="2"/>
  <c r="DK71" i="2"/>
  <c r="DL71" i="2"/>
  <c r="DM71" i="2"/>
  <c r="DN71" i="2"/>
  <c r="DP71" i="2"/>
  <c r="DQ71" i="2"/>
  <c r="DR71" i="2"/>
  <c r="DS71" i="2"/>
  <c r="DT71" i="2"/>
  <c r="DU71" i="2"/>
  <c r="DV71" i="2"/>
  <c r="DW71" i="2"/>
  <c r="DY71" i="2"/>
  <c r="DZ71" i="2"/>
  <c r="EA71" i="2"/>
  <c r="EB71" i="2"/>
  <c r="ED71" i="2"/>
  <c r="EE71" i="2"/>
  <c r="EF71" i="2"/>
  <c r="EG71" i="2"/>
  <c r="EH71" i="2"/>
  <c r="EJ71" i="2"/>
  <c r="EK71" i="2"/>
  <c r="EL71" i="2"/>
  <c r="EM71" i="2"/>
  <c r="EN71" i="2"/>
  <c r="EO71" i="2"/>
  <c r="EQ71" i="2"/>
  <c r="ER71" i="2"/>
  <c r="ES71" i="2"/>
  <c r="ET71" i="2"/>
  <c r="EV71" i="2"/>
  <c r="EW71" i="2"/>
  <c r="EX71" i="2"/>
  <c r="EY71" i="2"/>
  <c r="FA71" i="2"/>
  <c r="FB71" i="2"/>
  <c r="FC71" i="2"/>
  <c r="FD71" i="2"/>
  <c r="FE71" i="2"/>
  <c r="FG71" i="2"/>
  <c r="FH71" i="2"/>
  <c r="FI71" i="2"/>
  <c r="FJ71" i="2"/>
  <c r="FK71" i="2"/>
  <c r="FM71" i="2"/>
  <c r="FN71" i="2"/>
  <c r="FO71" i="2"/>
  <c r="FP71" i="2"/>
  <c r="FR71" i="2"/>
  <c r="FS71" i="2"/>
  <c r="FT71" i="2"/>
  <c r="FU71" i="2"/>
  <c r="FW71" i="2"/>
  <c r="FX71" i="2"/>
  <c r="FY71" i="2"/>
  <c r="FZ71" i="2"/>
  <c r="GB71" i="2"/>
  <c r="GC71" i="2"/>
  <c r="GD71" i="2"/>
  <c r="GE71" i="2"/>
  <c r="GG71" i="2"/>
  <c r="GH71" i="2"/>
  <c r="GI71" i="2"/>
  <c r="GJ71" i="2"/>
  <c r="GL71" i="2"/>
  <c r="GM71" i="2"/>
  <c r="GN71" i="2"/>
  <c r="GO71" i="2"/>
  <c r="B72" i="2"/>
  <c r="C72" i="2"/>
  <c r="D72" i="2"/>
  <c r="E72" i="2"/>
  <c r="F72" i="2"/>
  <c r="G72" i="2"/>
  <c r="H72" i="2"/>
  <c r="I72" i="2"/>
  <c r="J72" i="2"/>
  <c r="K72" i="2"/>
  <c r="L72" i="2"/>
  <c r="N72" i="2"/>
  <c r="O72" i="2"/>
  <c r="P72" i="2"/>
  <c r="Q72" i="2"/>
  <c r="R72" i="2"/>
  <c r="S72" i="2"/>
  <c r="T72" i="2"/>
  <c r="V72" i="2"/>
  <c r="W72" i="2"/>
  <c r="X72" i="2"/>
  <c r="AE72" i="2"/>
  <c r="AI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BA72" i="2"/>
  <c r="BC72" i="2"/>
  <c r="BE72" i="2"/>
  <c r="BG72" i="2"/>
  <c r="BK72" i="2"/>
  <c r="BL72" i="2"/>
  <c r="BM72" i="2"/>
  <c r="BP72" i="2"/>
  <c r="BY72" i="2"/>
  <c r="BZ72" i="2"/>
  <c r="CB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U72" i="2"/>
  <c r="CV72" i="2"/>
  <c r="CW72" i="2"/>
  <c r="CX72" i="2"/>
  <c r="CY72" i="2"/>
  <c r="CZ72" i="2"/>
  <c r="DA72" i="2"/>
  <c r="DB72" i="2"/>
  <c r="DC72" i="2"/>
  <c r="DD72" i="2"/>
  <c r="DF72" i="2"/>
  <c r="DG72" i="2"/>
  <c r="DH72" i="2"/>
  <c r="DI72" i="2"/>
  <c r="DK72" i="2"/>
  <c r="DL72" i="2"/>
  <c r="DM72" i="2"/>
  <c r="DN72" i="2"/>
  <c r="DP72" i="2"/>
  <c r="DQ72" i="2"/>
  <c r="DR72" i="2"/>
  <c r="DS72" i="2"/>
  <c r="DT72" i="2"/>
  <c r="DU72" i="2"/>
  <c r="DV72" i="2"/>
  <c r="DW72" i="2"/>
  <c r="DY72" i="2"/>
  <c r="DZ72" i="2"/>
  <c r="EA72" i="2"/>
  <c r="EB72" i="2"/>
  <c r="ED72" i="2"/>
  <c r="EE72" i="2"/>
  <c r="EF72" i="2"/>
  <c r="EG72" i="2"/>
  <c r="EH72" i="2"/>
  <c r="EJ72" i="2"/>
  <c r="EK72" i="2"/>
  <c r="EL72" i="2"/>
  <c r="EM72" i="2"/>
  <c r="EN72" i="2"/>
  <c r="EO72" i="2"/>
  <c r="EQ72" i="2"/>
  <c r="ER72" i="2"/>
  <c r="ES72" i="2"/>
  <c r="ET72" i="2"/>
  <c r="EV72" i="2"/>
  <c r="EW72" i="2"/>
  <c r="EX72" i="2"/>
  <c r="EY72" i="2"/>
  <c r="FA72" i="2"/>
  <c r="FB72" i="2"/>
  <c r="FC72" i="2"/>
  <c r="FD72" i="2"/>
  <c r="FE72" i="2"/>
  <c r="FG72" i="2"/>
  <c r="FH72" i="2"/>
  <c r="FI72" i="2"/>
  <c r="FJ72" i="2"/>
  <c r="FK72" i="2"/>
  <c r="FM72" i="2"/>
  <c r="FN72" i="2"/>
  <c r="FO72" i="2"/>
  <c r="FP72" i="2"/>
  <c r="FR72" i="2"/>
  <c r="FS72" i="2"/>
  <c r="FT72" i="2"/>
  <c r="FU72" i="2"/>
  <c r="FW72" i="2"/>
  <c r="FX72" i="2"/>
  <c r="FY72" i="2"/>
  <c r="FZ72" i="2"/>
  <c r="GB72" i="2"/>
  <c r="GC72" i="2"/>
  <c r="GD72" i="2"/>
  <c r="GE72" i="2"/>
  <c r="GG72" i="2"/>
  <c r="GH72" i="2"/>
  <c r="GI72" i="2"/>
  <c r="GJ72" i="2"/>
  <c r="GL72" i="2"/>
  <c r="GM72" i="2"/>
  <c r="GN72" i="2"/>
  <c r="GO72" i="2"/>
  <c r="B73" i="2"/>
  <c r="C73" i="2"/>
  <c r="D73" i="2"/>
  <c r="E73" i="2"/>
  <c r="F73" i="2"/>
  <c r="G73" i="2"/>
  <c r="H73" i="2"/>
  <c r="I73" i="2"/>
  <c r="J73" i="2"/>
  <c r="K73" i="2"/>
  <c r="L73" i="2"/>
  <c r="N73" i="2"/>
  <c r="O73" i="2"/>
  <c r="P73" i="2"/>
  <c r="Q73" i="2"/>
  <c r="R73" i="2"/>
  <c r="S73" i="2"/>
  <c r="T73" i="2"/>
  <c r="V73" i="2"/>
  <c r="W73" i="2"/>
  <c r="X73" i="2"/>
  <c r="AE73" i="2"/>
  <c r="AI73" i="2"/>
  <c r="AM73" i="2"/>
  <c r="AO73" i="2"/>
  <c r="AQ73" i="2"/>
  <c r="AS73" i="2"/>
  <c r="AU73" i="2"/>
  <c r="AW73" i="2"/>
  <c r="BA73" i="2"/>
  <c r="BC73" i="2"/>
  <c r="BE73" i="2"/>
  <c r="BG73" i="2"/>
  <c r="BK73" i="2"/>
  <c r="BM73" i="2"/>
  <c r="BP73" i="2"/>
  <c r="BY73" i="2"/>
  <c r="BZ73" i="2"/>
  <c r="CB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U73" i="2"/>
  <c r="CV73" i="2"/>
  <c r="CW73" i="2"/>
  <c r="CX73" i="2"/>
  <c r="CY73" i="2"/>
  <c r="CZ73" i="2"/>
  <c r="DA73" i="2"/>
  <c r="DB73" i="2"/>
  <c r="DC73" i="2"/>
  <c r="DD73" i="2"/>
  <c r="DF73" i="2"/>
  <c r="DG73" i="2"/>
  <c r="DH73" i="2"/>
  <c r="DI73" i="2"/>
  <c r="DK73" i="2"/>
  <c r="DL73" i="2"/>
  <c r="DM73" i="2"/>
  <c r="DN73" i="2"/>
  <c r="DP73" i="2"/>
  <c r="DQ73" i="2"/>
  <c r="DR73" i="2"/>
  <c r="DS73" i="2"/>
  <c r="DT73" i="2"/>
  <c r="DU73" i="2"/>
  <c r="DV73" i="2"/>
  <c r="DW73" i="2"/>
  <c r="DY73" i="2"/>
  <c r="DZ73" i="2"/>
  <c r="EA73" i="2"/>
  <c r="EB73" i="2"/>
  <c r="ED73" i="2"/>
  <c r="EE73" i="2"/>
  <c r="EF73" i="2"/>
  <c r="EG73" i="2"/>
  <c r="EH73" i="2"/>
  <c r="EJ73" i="2"/>
  <c r="EK73" i="2"/>
  <c r="EL73" i="2"/>
  <c r="EM73" i="2"/>
  <c r="EN73" i="2"/>
  <c r="EO73" i="2"/>
  <c r="EQ73" i="2"/>
  <c r="ER73" i="2"/>
  <c r="ES73" i="2"/>
  <c r="ET73" i="2"/>
  <c r="EV73" i="2"/>
  <c r="EW73" i="2"/>
  <c r="EX73" i="2"/>
  <c r="EY73" i="2"/>
  <c r="FA73" i="2"/>
  <c r="FB73" i="2"/>
  <c r="FC73" i="2"/>
  <c r="FD73" i="2"/>
  <c r="FE73" i="2"/>
  <c r="FG73" i="2"/>
  <c r="FH73" i="2"/>
  <c r="FI73" i="2"/>
  <c r="FJ73" i="2"/>
  <c r="FK73" i="2"/>
  <c r="FM73" i="2"/>
  <c r="FN73" i="2"/>
  <c r="FO73" i="2"/>
  <c r="FP73" i="2"/>
  <c r="FR73" i="2"/>
  <c r="FS73" i="2"/>
  <c r="FT73" i="2"/>
  <c r="FU73" i="2"/>
  <c r="FW73" i="2"/>
  <c r="FX73" i="2"/>
  <c r="FY73" i="2"/>
  <c r="FZ73" i="2"/>
  <c r="GB73" i="2"/>
  <c r="GC73" i="2"/>
  <c r="GD73" i="2"/>
  <c r="GE73" i="2"/>
  <c r="GG73" i="2"/>
  <c r="GH73" i="2"/>
  <c r="GI73" i="2"/>
  <c r="GJ73" i="2"/>
  <c r="GL73" i="2"/>
  <c r="GM73" i="2"/>
  <c r="GN73" i="2"/>
  <c r="GO73" i="2"/>
  <c r="B74" i="2"/>
  <c r="C74" i="2"/>
  <c r="D74" i="2"/>
  <c r="E74" i="2"/>
  <c r="F74" i="2"/>
  <c r="G74" i="2"/>
  <c r="H74" i="2"/>
  <c r="I74" i="2"/>
  <c r="J74" i="2"/>
  <c r="K74" i="2"/>
  <c r="L74" i="2"/>
  <c r="N74" i="2"/>
  <c r="O74" i="2"/>
  <c r="P74" i="2"/>
  <c r="Q74" i="2"/>
  <c r="R74" i="2"/>
  <c r="S74" i="2"/>
  <c r="T74" i="2"/>
  <c r="V74" i="2"/>
  <c r="W74" i="2"/>
  <c r="X74" i="2"/>
  <c r="AE74" i="2"/>
  <c r="AI74" i="2"/>
  <c r="AM74" i="2"/>
  <c r="AO74" i="2"/>
  <c r="AQ74" i="2"/>
  <c r="AS74" i="2"/>
  <c r="AU74" i="2"/>
  <c r="AW74" i="2"/>
  <c r="BA74" i="2"/>
  <c r="BC74" i="2"/>
  <c r="BE74" i="2"/>
  <c r="BG74" i="2"/>
  <c r="BK74" i="2"/>
  <c r="BP74" i="2"/>
  <c r="BY74" i="2"/>
  <c r="BZ74" i="2"/>
  <c r="CB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U74" i="2"/>
  <c r="CV74" i="2"/>
  <c r="CW74" i="2"/>
  <c r="CX74" i="2"/>
  <c r="CY74" i="2"/>
  <c r="CZ74" i="2"/>
  <c r="DA74" i="2"/>
  <c r="DB74" i="2"/>
  <c r="DC74" i="2"/>
  <c r="DD74" i="2"/>
  <c r="DF74" i="2"/>
  <c r="DG74" i="2"/>
  <c r="DH74" i="2"/>
  <c r="DI74" i="2"/>
  <c r="DK74" i="2"/>
  <c r="DL74" i="2"/>
  <c r="DM74" i="2"/>
  <c r="DN74" i="2"/>
  <c r="DP74" i="2"/>
  <c r="DQ74" i="2"/>
  <c r="DR74" i="2"/>
  <c r="DS74" i="2"/>
  <c r="DT74" i="2"/>
  <c r="DU74" i="2"/>
  <c r="DV74" i="2"/>
  <c r="DW74" i="2"/>
  <c r="DY74" i="2"/>
  <c r="DZ74" i="2"/>
  <c r="EA74" i="2"/>
  <c r="EB74" i="2"/>
  <c r="ED74" i="2"/>
  <c r="EE74" i="2"/>
  <c r="EF74" i="2"/>
  <c r="EG74" i="2"/>
  <c r="EH74" i="2"/>
  <c r="EJ74" i="2"/>
  <c r="EK74" i="2"/>
  <c r="EL74" i="2"/>
  <c r="EM74" i="2"/>
  <c r="EN74" i="2"/>
  <c r="EO74" i="2"/>
  <c r="EQ74" i="2"/>
  <c r="ER74" i="2"/>
  <c r="ES74" i="2"/>
  <c r="ET74" i="2"/>
  <c r="EV74" i="2"/>
  <c r="EW74" i="2"/>
  <c r="EX74" i="2"/>
  <c r="EY74" i="2"/>
  <c r="FA74" i="2"/>
  <c r="FB74" i="2"/>
  <c r="FC74" i="2"/>
  <c r="FD74" i="2"/>
  <c r="FE74" i="2"/>
  <c r="FG74" i="2"/>
  <c r="FH74" i="2"/>
  <c r="FI74" i="2"/>
  <c r="FJ74" i="2"/>
  <c r="FK74" i="2"/>
  <c r="FM74" i="2"/>
  <c r="FN74" i="2"/>
  <c r="FO74" i="2"/>
  <c r="FP74" i="2"/>
  <c r="FR74" i="2"/>
  <c r="FS74" i="2"/>
  <c r="FT74" i="2"/>
  <c r="FU74" i="2"/>
  <c r="FW74" i="2"/>
  <c r="FX74" i="2"/>
  <c r="FY74" i="2"/>
  <c r="FZ74" i="2"/>
  <c r="GB74" i="2"/>
  <c r="GC74" i="2"/>
  <c r="GD74" i="2"/>
  <c r="GE74" i="2"/>
  <c r="GG74" i="2"/>
  <c r="GH74" i="2"/>
  <c r="GI74" i="2"/>
  <c r="GJ74" i="2"/>
  <c r="GL74" i="2"/>
  <c r="GM74" i="2"/>
  <c r="GN74" i="2"/>
  <c r="GO74" i="2"/>
  <c r="B75" i="2"/>
  <c r="C75" i="2"/>
  <c r="D75" i="2"/>
  <c r="E75" i="2"/>
  <c r="F75" i="2"/>
  <c r="G75" i="2"/>
  <c r="H75" i="2"/>
  <c r="I75" i="2"/>
  <c r="J75" i="2"/>
  <c r="K75" i="2"/>
  <c r="L75" i="2"/>
  <c r="N75" i="2"/>
  <c r="O75" i="2"/>
  <c r="P75" i="2"/>
  <c r="Q75" i="2"/>
  <c r="R75" i="2"/>
  <c r="S75" i="2"/>
  <c r="T75" i="2"/>
  <c r="V75" i="2"/>
  <c r="W75" i="2"/>
  <c r="X75" i="2"/>
  <c r="AE75" i="2"/>
  <c r="AI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BA75" i="2"/>
  <c r="BB75" i="2"/>
  <c r="BC75" i="2"/>
  <c r="BD75" i="2"/>
  <c r="BE75" i="2"/>
  <c r="BF75" i="2"/>
  <c r="BG75" i="2"/>
  <c r="BH75" i="2"/>
  <c r="BK75" i="2"/>
  <c r="BL75" i="2"/>
  <c r="BP75" i="2"/>
  <c r="BY75" i="2"/>
  <c r="BZ75" i="2"/>
  <c r="CB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U75" i="2"/>
  <c r="CV75" i="2"/>
  <c r="CW75" i="2"/>
  <c r="CX75" i="2"/>
  <c r="CY75" i="2"/>
  <c r="CZ75" i="2"/>
  <c r="DA75" i="2"/>
  <c r="DB75" i="2"/>
  <c r="DC75" i="2"/>
  <c r="DD75" i="2"/>
  <c r="DF75" i="2"/>
  <c r="DG75" i="2"/>
  <c r="DH75" i="2"/>
  <c r="DI75" i="2"/>
  <c r="DK75" i="2"/>
  <c r="DL75" i="2"/>
  <c r="DM75" i="2"/>
  <c r="DN75" i="2"/>
  <c r="DP75" i="2"/>
  <c r="DQ75" i="2"/>
  <c r="DR75" i="2"/>
  <c r="DS75" i="2"/>
  <c r="DT75" i="2"/>
  <c r="DU75" i="2"/>
  <c r="DV75" i="2"/>
  <c r="DW75" i="2"/>
  <c r="DY75" i="2"/>
  <c r="DZ75" i="2"/>
  <c r="EA75" i="2"/>
  <c r="EB75" i="2"/>
  <c r="ED75" i="2"/>
  <c r="EE75" i="2"/>
  <c r="EF75" i="2"/>
  <c r="EG75" i="2"/>
  <c r="EH75" i="2"/>
  <c r="EJ75" i="2"/>
  <c r="EK75" i="2"/>
  <c r="EL75" i="2"/>
  <c r="EM75" i="2"/>
  <c r="EN75" i="2"/>
  <c r="EO75" i="2"/>
  <c r="EQ75" i="2"/>
  <c r="ER75" i="2"/>
  <c r="ES75" i="2"/>
  <c r="ET75" i="2"/>
  <c r="EV75" i="2"/>
  <c r="EW75" i="2"/>
  <c r="EX75" i="2"/>
  <c r="EY75" i="2"/>
  <c r="FA75" i="2"/>
  <c r="FB75" i="2"/>
  <c r="FC75" i="2"/>
  <c r="FD75" i="2"/>
  <c r="FE75" i="2"/>
  <c r="FG75" i="2"/>
  <c r="FH75" i="2"/>
  <c r="FI75" i="2"/>
  <c r="FJ75" i="2"/>
  <c r="FK75" i="2"/>
  <c r="FM75" i="2"/>
  <c r="FN75" i="2"/>
  <c r="FO75" i="2"/>
  <c r="FP75" i="2"/>
  <c r="FR75" i="2"/>
  <c r="FS75" i="2"/>
  <c r="FT75" i="2"/>
  <c r="FU75" i="2"/>
  <c r="FW75" i="2"/>
  <c r="FX75" i="2"/>
  <c r="FY75" i="2"/>
  <c r="FZ75" i="2"/>
  <c r="GB75" i="2"/>
  <c r="GC75" i="2"/>
  <c r="GD75" i="2"/>
  <c r="GE75" i="2"/>
  <c r="GG75" i="2"/>
  <c r="GH75" i="2"/>
  <c r="GI75" i="2"/>
  <c r="GJ75" i="2"/>
  <c r="GL75" i="2"/>
  <c r="GM75" i="2"/>
  <c r="GN75" i="2"/>
  <c r="GO75" i="2"/>
  <c r="B76" i="2"/>
  <c r="C76" i="2"/>
  <c r="D76" i="2"/>
  <c r="E76" i="2"/>
  <c r="F76" i="2"/>
  <c r="G76" i="2"/>
  <c r="H76" i="2"/>
  <c r="I76" i="2"/>
  <c r="J76" i="2"/>
  <c r="K76" i="2"/>
  <c r="L76" i="2"/>
  <c r="N76" i="2"/>
  <c r="O76" i="2"/>
  <c r="P76" i="2"/>
  <c r="Q76" i="2"/>
  <c r="R76" i="2"/>
  <c r="S76" i="2"/>
  <c r="T76" i="2"/>
  <c r="V76" i="2"/>
  <c r="W76" i="2"/>
  <c r="X76" i="2"/>
  <c r="AE76" i="2"/>
  <c r="AI76" i="2"/>
  <c r="AM76" i="2"/>
  <c r="AO76" i="2"/>
  <c r="AQ76" i="2"/>
  <c r="AS76" i="2"/>
  <c r="AU76" i="2"/>
  <c r="AW76" i="2"/>
  <c r="BA76" i="2"/>
  <c r="BC76" i="2"/>
  <c r="BE76" i="2"/>
  <c r="BG76" i="2"/>
  <c r="BK76" i="2"/>
  <c r="BP76" i="2"/>
  <c r="BY76" i="2"/>
  <c r="BZ76" i="2"/>
  <c r="CB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U76" i="2"/>
  <c r="CV76" i="2"/>
  <c r="CW76" i="2"/>
  <c r="CX76" i="2"/>
  <c r="CY76" i="2"/>
  <c r="CZ76" i="2"/>
  <c r="DA76" i="2"/>
  <c r="DB76" i="2"/>
  <c r="DC76" i="2"/>
  <c r="DD76" i="2"/>
  <c r="DF76" i="2"/>
  <c r="DG76" i="2"/>
  <c r="DH76" i="2"/>
  <c r="DI76" i="2"/>
  <c r="DK76" i="2"/>
  <c r="DL76" i="2"/>
  <c r="DM76" i="2"/>
  <c r="DN76" i="2"/>
  <c r="DP76" i="2"/>
  <c r="DQ76" i="2"/>
  <c r="DR76" i="2"/>
  <c r="DS76" i="2"/>
  <c r="DT76" i="2"/>
  <c r="DU76" i="2"/>
  <c r="DV76" i="2"/>
  <c r="DW76" i="2"/>
  <c r="DY76" i="2"/>
  <c r="DZ76" i="2"/>
  <c r="EA76" i="2"/>
  <c r="EB76" i="2"/>
  <c r="ED76" i="2"/>
  <c r="EE76" i="2"/>
  <c r="EF76" i="2"/>
  <c r="EG76" i="2"/>
  <c r="EH76" i="2"/>
  <c r="EJ76" i="2"/>
  <c r="EK76" i="2"/>
  <c r="EL76" i="2"/>
  <c r="EM76" i="2"/>
  <c r="EN76" i="2"/>
  <c r="EO76" i="2"/>
  <c r="EQ76" i="2"/>
  <c r="ER76" i="2"/>
  <c r="ES76" i="2"/>
  <c r="ET76" i="2"/>
  <c r="EV76" i="2"/>
  <c r="EW76" i="2"/>
  <c r="EX76" i="2"/>
  <c r="EY76" i="2"/>
  <c r="FA76" i="2"/>
  <c r="FB76" i="2"/>
  <c r="FC76" i="2"/>
  <c r="FD76" i="2"/>
  <c r="FE76" i="2"/>
  <c r="FG76" i="2"/>
  <c r="FH76" i="2"/>
  <c r="FI76" i="2"/>
  <c r="FJ76" i="2"/>
  <c r="FK76" i="2"/>
  <c r="FM76" i="2"/>
  <c r="FN76" i="2"/>
  <c r="FO76" i="2"/>
  <c r="FP76" i="2"/>
  <c r="FR76" i="2"/>
  <c r="FS76" i="2"/>
  <c r="FT76" i="2"/>
  <c r="FU76" i="2"/>
  <c r="FW76" i="2"/>
  <c r="FX76" i="2"/>
  <c r="FY76" i="2"/>
  <c r="FZ76" i="2"/>
  <c r="GB76" i="2"/>
  <c r="GC76" i="2"/>
  <c r="GD76" i="2"/>
  <c r="GE76" i="2"/>
  <c r="GG76" i="2"/>
  <c r="GH76" i="2"/>
  <c r="GI76" i="2"/>
  <c r="GJ76" i="2"/>
  <c r="GL76" i="2"/>
  <c r="GM76" i="2"/>
  <c r="GN76" i="2"/>
  <c r="GO76" i="2"/>
  <c r="B77" i="2"/>
  <c r="C77" i="2"/>
  <c r="D77" i="2"/>
  <c r="E77" i="2"/>
  <c r="F77" i="2"/>
  <c r="G77" i="2"/>
  <c r="H77" i="2"/>
  <c r="I77" i="2"/>
  <c r="J77" i="2"/>
  <c r="K77" i="2"/>
  <c r="L77" i="2"/>
  <c r="N77" i="2"/>
  <c r="O77" i="2"/>
  <c r="P77" i="2"/>
  <c r="Q77" i="2"/>
  <c r="R77" i="2"/>
  <c r="S77" i="2"/>
  <c r="T77" i="2"/>
  <c r="V77" i="2"/>
  <c r="W77" i="2"/>
  <c r="X77" i="2"/>
  <c r="AE77" i="2"/>
  <c r="AI77" i="2"/>
  <c r="AM77" i="2"/>
  <c r="AO77" i="2"/>
  <c r="AQ77" i="2"/>
  <c r="AS77" i="2"/>
  <c r="AU77" i="2"/>
  <c r="AW77" i="2"/>
  <c r="BA77" i="2"/>
  <c r="BC77" i="2"/>
  <c r="BE77" i="2"/>
  <c r="BG77" i="2"/>
  <c r="BK77" i="2"/>
  <c r="BP77" i="2"/>
  <c r="BY77" i="2"/>
  <c r="BZ77" i="2"/>
  <c r="CB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U77" i="2"/>
  <c r="CV77" i="2"/>
  <c r="CW77" i="2"/>
  <c r="CX77" i="2"/>
  <c r="CY77" i="2"/>
  <c r="CZ77" i="2"/>
  <c r="DA77" i="2"/>
  <c r="DB77" i="2"/>
  <c r="DC77" i="2"/>
  <c r="DD77" i="2"/>
  <c r="DF77" i="2"/>
  <c r="DG77" i="2"/>
  <c r="DH77" i="2"/>
  <c r="DI77" i="2"/>
  <c r="DK77" i="2"/>
  <c r="DL77" i="2"/>
  <c r="DM77" i="2"/>
  <c r="DN77" i="2"/>
  <c r="DP77" i="2"/>
  <c r="DQ77" i="2"/>
  <c r="DR77" i="2"/>
  <c r="DS77" i="2"/>
  <c r="DT77" i="2"/>
  <c r="DU77" i="2"/>
  <c r="DV77" i="2"/>
  <c r="DW77" i="2"/>
  <c r="DY77" i="2"/>
  <c r="DZ77" i="2"/>
  <c r="EA77" i="2"/>
  <c r="EB77" i="2"/>
  <c r="ED77" i="2"/>
  <c r="EE77" i="2"/>
  <c r="EF77" i="2"/>
  <c r="EG77" i="2"/>
  <c r="EH77" i="2"/>
  <c r="EJ77" i="2"/>
  <c r="EK77" i="2"/>
  <c r="EL77" i="2"/>
  <c r="EM77" i="2"/>
  <c r="EN77" i="2"/>
  <c r="EO77" i="2"/>
  <c r="EQ77" i="2"/>
  <c r="ER77" i="2"/>
  <c r="ES77" i="2"/>
  <c r="ET77" i="2"/>
  <c r="EV77" i="2"/>
  <c r="EW77" i="2"/>
  <c r="EX77" i="2"/>
  <c r="EY77" i="2"/>
  <c r="FA77" i="2"/>
  <c r="FB77" i="2"/>
  <c r="FC77" i="2"/>
  <c r="FD77" i="2"/>
  <c r="FE77" i="2"/>
  <c r="FG77" i="2"/>
  <c r="FH77" i="2"/>
  <c r="FI77" i="2"/>
  <c r="FJ77" i="2"/>
  <c r="FK77" i="2"/>
  <c r="FM77" i="2"/>
  <c r="FN77" i="2"/>
  <c r="FO77" i="2"/>
  <c r="FP77" i="2"/>
  <c r="FR77" i="2"/>
  <c r="FS77" i="2"/>
  <c r="FT77" i="2"/>
  <c r="FU77" i="2"/>
  <c r="FW77" i="2"/>
  <c r="FX77" i="2"/>
  <c r="FY77" i="2"/>
  <c r="FZ77" i="2"/>
  <c r="GB77" i="2"/>
  <c r="GC77" i="2"/>
  <c r="GD77" i="2"/>
  <c r="GE77" i="2"/>
  <c r="GG77" i="2"/>
  <c r="GH77" i="2"/>
  <c r="GI77" i="2"/>
  <c r="GJ77" i="2"/>
  <c r="GL77" i="2"/>
  <c r="GM77" i="2"/>
  <c r="GN77" i="2"/>
  <c r="GO77" i="2"/>
  <c r="B78" i="2"/>
  <c r="C78" i="2"/>
  <c r="D78" i="2"/>
  <c r="E78" i="2"/>
  <c r="F78" i="2"/>
  <c r="G78" i="2"/>
  <c r="H78" i="2"/>
  <c r="I78" i="2"/>
  <c r="J78" i="2"/>
  <c r="K78" i="2"/>
  <c r="L78" i="2"/>
  <c r="N78" i="2"/>
  <c r="O78" i="2"/>
  <c r="P78" i="2"/>
  <c r="Q78" i="2"/>
  <c r="R78" i="2"/>
  <c r="S78" i="2"/>
  <c r="T78" i="2"/>
  <c r="V78" i="2"/>
  <c r="W78" i="2"/>
  <c r="X78" i="2"/>
  <c r="AE78" i="2"/>
  <c r="AI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BA78" i="2"/>
  <c r="BC78" i="2"/>
  <c r="BE78" i="2"/>
  <c r="BG78" i="2"/>
  <c r="BK78" i="2"/>
  <c r="BL78" i="2"/>
  <c r="BP78" i="2"/>
  <c r="BY78" i="2"/>
  <c r="BZ78" i="2"/>
  <c r="CB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U78" i="2"/>
  <c r="CV78" i="2"/>
  <c r="CW78" i="2"/>
  <c r="CX78" i="2"/>
  <c r="CY78" i="2"/>
  <c r="CZ78" i="2"/>
  <c r="DA78" i="2"/>
  <c r="DB78" i="2"/>
  <c r="DC78" i="2"/>
  <c r="DD78" i="2"/>
  <c r="DF78" i="2"/>
  <c r="DG78" i="2"/>
  <c r="DH78" i="2"/>
  <c r="DI78" i="2"/>
  <c r="DK78" i="2"/>
  <c r="DL78" i="2"/>
  <c r="DM78" i="2"/>
  <c r="DN78" i="2"/>
  <c r="DP78" i="2"/>
  <c r="DQ78" i="2"/>
  <c r="DR78" i="2"/>
  <c r="DS78" i="2"/>
  <c r="DT78" i="2"/>
  <c r="DU78" i="2"/>
  <c r="DV78" i="2"/>
  <c r="DW78" i="2"/>
  <c r="DY78" i="2"/>
  <c r="DZ78" i="2"/>
  <c r="EA78" i="2"/>
  <c r="EB78" i="2"/>
  <c r="ED78" i="2"/>
  <c r="EE78" i="2"/>
  <c r="EF78" i="2"/>
  <c r="EG78" i="2"/>
  <c r="EH78" i="2"/>
  <c r="EJ78" i="2"/>
  <c r="EK78" i="2"/>
  <c r="EL78" i="2"/>
  <c r="EM78" i="2"/>
  <c r="EN78" i="2"/>
  <c r="EO78" i="2"/>
  <c r="EQ78" i="2"/>
  <c r="ER78" i="2"/>
  <c r="ES78" i="2"/>
  <c r="ET78" i="2"/>
  <c r="EV78" i="2"/>
  <c r="EW78" i="2"/>
  <c r="EX78" i="2"/>
  <c r="EY78" i="2"/>
  <c r="FA78" i="2"/>
  <c r="FB78" i="2"/>
  <c r="FC78" i="2"/>
  <c r="FD78" i="2"/>
  <c r="FE78" i="2"/>
  <c r="FG78" i="2"/>
  <c r="FH78" i="2"/>
  <c r="FI78" i="2"/>
  <c r="FJ78" i="2"/>
  <c r="FK78" i="2"/>
  <c r="FM78" i="2"/>
  <c r="FN78" i="2"/>
  <c r="FO78" i="2"/>
  <c r="FP78" i="2"/>
  <c r="FR78" i="2"/>
  <c r="FS78" i="2"/>
  <c r="FT78" i="2"/>
  <c r="FU78" i="2"/>
  <c r="FW78" i="2"/>
  <c r="FX78" i="2"/>
  <c r="FY78" i="2"/>
  <c r="FZ78" i="2"/>
  <c r="GB78" i="2"/>
  <c r="GC78" i="2"/>
  <c r="GD78" i="2"/>
  <c r="GE78" i="2"/>
  <c r="GG78" i="2"/>
  <c r="GH78" i="2"/>
  <c r="GI78" i="2"/>
  <c r="GJ78" i="2"/>
  <c r="GL78" i="2"/>
  <c r="GM78" i="2"/>
  <c r="GN78" i="2"/>
  <c r="GO78" i="2"/>
  <c r="B79" i="2"/>
  <c r="C79" i="2"/>
  <c r="D79" i="2"/>
  <c r="E79" i="2"/>
  <c r="F79" i="2"/>
  <c r="G79" i="2"/>
  <c r="H79" i="2"/>
  <c r="I79" i="2"/>
  <c r="J79" i="2"/>
  <c r="K79" i="2"/>
  <c r="L79" i="2"/>
  <c r="N79" i="2"/>
  <c r="O79" i="2"/>
  <c r="P79" i="2"/>
  <c r="Q79" i="2"/>
  <c r="R79" i="2"/>
  <c r="S79" i="2"/>
  <c r="T79" i="2"/>
  <c r="V79" i="2"/>
  <c r="W79" i="2"/>
  <c r="X79" i="2"/>
  <c r="AE79" i="2"/>
  <c r="AI79" i="2"/>
  <c r="AM79" i="2"/>
  <c r="AO79" i="2"/>
  <c r="AQ79" i="2"/>
  <c r="AS79" i="2"/>
  <c r="AU79" i="2"/>
  <c r="AW79" i="2"/>
  <c r="BA79" i="2"/>
  <c r="BC79" i="2"/>
  <c r="BE79" i="2"/>
  <c r="BG79" i="2"/>
  <c r="BK79" i="2"/>
  <c r="BP79" i="2"/>
  <c r="BY79" i="2"/>
  <c r="BZ79" i="2"/>
  <c r="CB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U79" i="2"/>
  <c r="CV79" i="2"/>
  <c r="CW79" i="2"/>
  <c r="CX79" i="2"/>
  <c r="CY79" i="2"/>
  <c r="CZ79" i="2"/>
  <c r="DA79" i="2"/>
  <c r="DB79" i="2"/>
  <c r="DC79" i="2"/>
  <c r="DD79" i="2"/>
  <c r="DF79" i="2"/>
  <c r="DG79" i="2"/>
  <c r="DH79" i="2"/>
  <c r="DI79" i="2"/>
  <c r="DK79" i="2"/>
  <c r="DL79" i="2"/>
  <c r="DM79" i="2"/>
  <c r="DN79" i="2"/>
  <c r="DP79" i="2"/>
  <c r="DQ79" i="2"/>
  <c r="DR79" i="2"/>
  <c r="DS79" i="2"/>
  <c r="DT79" i="2"/>
  <c r="DU79" i="2"/>
  <c r="DV79" i="2"/>
  <c r="DW79" i="2"/>
  <c r="DY79" i="2"/>
  <c r="DZ79" i="2"/>
  <c r="EA79" i="2"/>
  <c r="EB79" i="2"/>
  <c r="ED79" i="2"/>
  <c r="EE79" i="2"/>
  <c r="EF79" i="2"/>
  <c r="EG79" i="2"/>
  <c r="EH79" i="2"/>
  <c r="EJ79" i="2"/>
  <c r="EK79" i="2"/>
  <c r="EL79" i="2"/>
  <c r="EM79" i="2"/>
  <c r="EN79" i="2"/>
  <c r="EO79" i="2"/>
  <c r="EQ79" i="2"/>
  <c r="ER79" i="2"/>
  <c r="ES79" i="2"/>
  <c r="ET79" i="2"/>
  <c r="EV79" i="2"/>
  <c r="EW79" i="2"/>
  <c r="EX79" i="2"/>
  <c r="EY79" i="2"/>
  <c r="FA79" i="2"/>
  <c r="FB79" i="2"/>
  <c r="FC79" i="2"/>
  <c r="FD79" i="2"/>
  <c r="FE79" i="2"/>
  <c r="FG79" i="2"/>
  <c r="FH79" i="2"/>
  <c r="FI79" i="2"/>
  <c r="FJ79" i="2"/>
  <c r="FK79" i="2"/>
  <c r="FM79" i="2"/>
  <c r="FN79" i="2"/>
  <c r="FO79" i="2"/>
  <c r="FP79" i="2"/>
  <c r="FR79" i="2"/>
  <c r="FS79" i="2"/>
  <c r="FT79" i="2"/>
  <c r="FU79" i="2"/>
  <c r="FW79" i="2"/>
  <c r="FX79" i="2"/>
  <c r="FY79" i="2"/>
  <c r="FZ79" i="2"/>
  <c r="GB79" i="2"/>
  <c r="GC79" i="2"/>
  <c r="GD79" i="2"/>
  <c r="GE79" i="2"/>
  <c r="GG79" i="2"/>
  <c r="GH79" i="2"/>
  <c r="GI79" i="2"/>
  <c r="GJ79" i="2"/>
  <c r="GL79" i="2"/>
  <c r="GM79" i="2"/>
  <c r="GN79" i="2"/>
  <c r="GO79" i="2"/>
  <c r="B80" i="2"/>
  <c r="C80" i="2"/>
  <c r="D80" i="2"/>
  <c r="E80" i="2"/>
  <c r="F80" i="2"/>
  <c r="G80" i="2"/>
  <c r="H80" i="2"/>
  <c r="I80" i="2"/>
  <c r="J80" i="2"/>
  <c r="K80" i="2"/>
  <c r="L80" i="2"/>
  <c r="N80" i="2"/>
  <c r="O80" i="2"/>
  <c r="P80" i="2"/>
  <c r="Q80" i="2"/>
  <c r="R80" i="2"/>
  <c r="S80" i="2"/>
  <c r="T80" i="2"/>
  <c r="V80" i="2"/>
  <c r="W80" i="2"/>
  <c r="X80" i="2"/>
  <c r="AE80" i="2"/>
  <c r="AI80" i="2"/>
  <c r="AM80" i="2"/>
  <c r="AO80" i="2"/>
  <c r="AQ80" i="2"/>
  <c r="AS80" i="2"/>
  <c r="AU80" i="2"/>
  <c r="AW80" i="2"/>
  <c r="BA80" i="2"/>
  <c r="BC80" i="2"/>
  <c r="BE80" i="2"/>
  <c r="BG80" i="2"/>
  <c r="BK80" i="2"/>
  <c r="BP80" i="2"/>
  <c r="BY80" i="2"/>
  <c r="BZ80" i="2"/>
  <c r="CB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U80" i="2"/>
  <c r="CV80" i="2"/>
  <c r="CW80" i="2"/>
  <c r="CX80" i="2"/>
  <c r="CY80" i="2"/>
  <c r="CZ80" i="2"/>
  <c r="DA80" i="2"/>
  <c r="DB80" i="2"/>
  <c r="DC80" i="2"/>
  <c r="DD80" i="2"/>
  <c r="DF80" i="2"/>
  <c r="DG80" i="2"/>
  <c r="DH80" i="2"/>
  <c r="DI80" i="2"/>
  <c r="DK80" i="2"/>
  <c r="DL80" i="2"/>
  <c r="DM80" i="2"/>
  <c r="DN80" i="2"/>
  <c r="DP80" i="2"/>
  <c r="DQ80" i="2"/>
  <c r="DR80" i="2"/>
  <c r="DS80" i="2"/>
  <c r="DT80" i="2"/>
  <c r="DU80" i="2"/>
  <c r="DV80" i="2"/>
  <c r="DW80" i="2"/>
  <c r="DY80" i="2"/>
  <c r="DZ80" i="2"/>
  <c r="EA80" i="2"/>
  <c r="EB80" i="2"/>
  <c r="ED80" i="2"/>
  <c r="EE80" i="2"/>
  <c r="EF80" i="2"/>
  <c r="EG80" i="2"/>
  <c r="EH80" i="2"/>
  <c r="EJ80" i="2"/>
  <c r="EK80" i="2"/>
  <c r="EL80" i="2"/>
  <c r="EM80" i="2"/>
  <c r="EN80" i="2"/>
  <c r="EO80" i="2"/>
  <c r="EQ80" i="2"/>
  <c r="ER80" i="2"/>
  <c r="ES80" i="2"/>
  <c r="ET80" i="2"/>
  <c r="EV80" i="2"/>
  <c r="EW80" i="2"/>
  <c r="EX80" i="2"/>
  <c r="EY80" i="2"/>
  <c r="FA80" i="2"/>
  <c r="FB80" i="2"/>
  <c r="FC80" i="2"/>
  <c r="FD80" i="2"/>
  <c r="FE80" i="2"/>
  <c r="FG80" i="2"/>
  <c r="FH80" i="2"/>
  <c r="FI80" i="2"/>
  <c r="FJ80" i="2"/>
  <c r="FK80" i="2"/>
  <c r="FM80" i="2"/>
  <c r="FN80" i="2"/>
  <c r="FO80" i="2"/>
  <c r="FP80" i="2"/>
  <c r="FR80" i="2"/>
  <c r="FS80" i="2"/>
  <c r="FT80" i="2"/>
  <c r="FU80" i="2"/>
  <c r="FW80" i="2"/>
  <c r="FX80" i="2"/>
  <c r="FY80" i="2"/>
  <c r="FZ80" i="2"/>
  <c r="GB80" i="2"/>
  <c r="GC80" i="2"/>
  <c r="GD80" i="2"/>
  <c r="GE80" i="2"/>
  <c r="GG80" i="2"/>
  <c r="GH80" i="2"/>
  <c r="GI80" i="2"/>
  <c r="GJ80" i="2"/>
  <c r="GL80" i="2"/>
  <c r="GM80" i="2"/>
  <c r="GN80" i="2"/>
  <c r="GO80" i="2"/>
  <c r="B81" i="2"/>
  <c r="C81" i="2"/>
  <c r="D81" i="2"/>
  <c r="E81" i="2"/>
  <c r="F81" i="2"/>
  <c r="G81" i="2"/>
  <c r="H81" i="2"/>
  <c r="I81" i="2"/>
  <c r="J81" i="2"/>
  <c r="K81" i="2"/>
  <c r="L81" i="2"/>
  <c r="N81" i="2"/>
  <c r="O81" i="2"/>
  <c r="P81" i="2"/>
  <c r="Q81" i="2"/>
  <c r="R81" i="2"/>
  <c r="S81" i="2"/>
  <c r="T81" i="2"/>
  <c r="V81" i="2"/>
  <c r="W81" i="2"/>
  <c r="X81" i="2"/>
  <c r="AE81" i="2"/>
  <c r="AI81" i="2"/>
  <c r="AM81" i="2"/>
  <c r="AO81" i="2"/>
  <c r="AQ81" i="2"/>
  <c r="AS81" i="2"/>
  <c r="AU81" i="2"/>
  <c r="AW81" i="2"/>
  <c r="BA81" i="2"/>
  <c r="BC81" i="2"/>
  <c r="BE81" i="2"/>
  <c r="BG81" i="2"/>
  <c r="BK81" i="2"/>
  <c r="BP81" i="2"/>
  <c r="BY81" i="2"/>
  <c r="BZ81" i="2"/>
  <c r="CB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U81" i="2"/>
  <c r="CV81" i="2"/>
  <c r="CW81" i="2"/>
  <c r="CX81" i="2"/>
  <c r="CY81" i="2"/>
  <c r="CZ81" i="2"/>
  <c r="DA81" i="2"/>
  <c r="DB81" i="2"/>
  <c r="DC81" i="2"/>
  <c r="DD81" i="2"/>
  <c r="DF81" i="2"/>
  <c r="DG81" i="2"/>
  <c r="DH81" i="2"/>
  <c r="DI81" i="2"/>
  <c r="DK81" i="2"/>
  <c r="DL81" i="2"/>
  <c r="DM81" i="2"/>
  <c r="DN81" i="2"/>
  <c r="DP81" i="2"/>
  <c r="DQ81" i="2"/>
  <c r="DR81" i="2"/>
  <c r="DS81" i="2"/>
  <c r="DT81" i="2"/>
  <c r="DU81" i="2"/>
  <c r="DV81" i="2"/>
  <c r="DW81" i="2"/>
  <c r="DY81" i="2"/>
  <c r="DZ81" i="2"/>
  <c r="EA81" i="2"/>
  <c r="EB81" i="2"/>
  <c r="ED81" i="2"/>
  <c r="EE81" i="2"/>
  <c r="EF81" i="2"/>
  <c r="EG81" i="2"/>
  <c r="EH81" i="2"/>
  <c r="EJ81" i="2"/>
  <c r="EK81" i="2"/>
  <c r="EL81" i="2"/>
  <c r="EM81" i="2"/>
  <c r="EN81" i="2"/>
  <c r="EO81" i="2"/>
  <c r="EQ81" i="2"/>
  <c r="ER81" i="2"/>
  <c r="ES81" i="2"/>
  <c r="ET81" i="2"/>
  <c r="EV81" i="2"/>
  <c r="EW81" i="2"/>
  <c r="EX81" i="2"/>
  <c r="EY81" i="2"/>
  <c r="FA81" i="2"/>
  <c r="FB81" i="2"/>
  <c r="FC81" i="2"/>
  <c r="FD81" i="2"/>
  <c r="FE81" i="2"/>
  <c r="FG81" i="2"/>
  <c r="FH81" i="2"/>
  <c r="FI81" i="2"/>
  <c r="FJ81" i="2"/>
  <c r="FK81" i="2"/>
  <c r="FM81" i="2"/>
  <c r="FN81" i="2"/>
  <c r="FO81" i="2"/>
  <c r="FP81" i="2"/>
  <c r="FR81" i="2"/>
  <c r="FS81" i="2"/>
  <c r="FT81" i="2"/>
  <c r="FU81" i="2"/>
  <c r="FW81" i="2"/>
  <c r="FX81" i="2"/>
  <c r="FY81" i="2"/>
  <c r="FZ81" i="2"/>
  <c r="GB81" i="2"/>
  <c r="GC81" i="2"/>
  <c r="GD81" i="2"/>
  <c r="GE81" i="2"/>
  <c r="GG81" i="2"/>
  <c r="GH81" i="2"/>
  <c r="GI81" i="2"/>
  <c r="GJ81" i="2"/>
  <c r="GL81" i="2"/>
  <c r="GM81" i="2"/>
  <c r="GN81" i="2"/>
  <c r="GO81" i="2"/>
  <c r="B82" i="2"/>
  <c r="C82" i="2"/>
  <c r="D82" i="2"/>
  <c r="E82" i="2"/>
  <c r="F82" i="2"/>
  <c r="G82" i="2"/>
  <c r="H82" i="2"/>
  <c r="I82" i="2"/>
  <c r="J82" i="2"/>
  <c r="K82" i="2"/>
  <c r="L82" i="2"/>
  <c r="N82" i="2"/>
  <c r="O82" i="2"/>
  <c r="P82" i="2"/>
  <c r="Q82" i="2"/>
  <c r="R82" i="2"/>
  <c r="S82" i="2"/>
  <c r="T82" i="2"/>
  <c r="V82" i="2"/>
  <c r="W82" i="2"/>
  <c r="X82" i="2"/>
  <c r="AE82" i="2"/>
  <c r="AI82" i="2"/>
  <c r="AM82" i="2"/>
  <c r="AO82" i="2"/>
  <c r="AQ82" i="2"/>
  <c r="AS82" i="2"/>
  <c r="AU82" i="2"/>
  <c r="AW82" i="2"/>
  <c r="BA82" i="2"/>
  <c r="BC82" i="2"/>
  <c r="BE82" i="2"/>
  <c r="BG82" i="2"/>
  <c r="BK82" i="2"/>
  <c r="BP82" i="2"/>
  <c r="BY82" i="2"/>
  <c r="BZ82" i="2"/>
  <c r="CB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U82" i="2"/>
  <c r="CV82" i="2"/>
  <c r="CW82" i="2"/>
  <c r="CX82" i="2"/>
  <c r="CY82" i="2"/>
  <c r="CZ82" i="2"/>
  <c r="DA82" i="2"/>
  <c r="DB82" i="2"/>
  <c r="DC82" i="2"/>
  <c r="DD82" i="2"/>
  <c r="DF82" i="2"/>
  <c r="DG82" i="2"/>
  <c r="DH82" i="2"/>
  <c r="DI82" i="2"/>
  <c r="DK82" i="2"/>
  <c r="DL82" i="2"/>
  <c r="DM82" i="2"/>
  <c r="DN82" i="2"/>
  <c r="DP82" i="2"/>
  <c r="DQ82" i="2"/>
  <c r="DR82" i="2"/>
  <c r="DS82" i="2"/>
  <c r="DT82" i="2"/>
  <c r="DU82" i="2"/>
  <c r="DV82" i="2"/>
  <c r="DW82" i="2"/>
  <c r="DY82" i="2"/>
  <c r="DZ82" i="2"/>
  <c r="EA82" i="2"/>
  <c r="EB82" i="2"/>
  <c r="ED82" i="2"/>
  <c r="EE82" i="2"/>
  <c r="EF82" i="2"/>
  <c r="EG82" i="2"/>
  <c r="EH82" i="2"/>
  <c r="EJ82" i="2"/>
  <c r="EK82" i="2"/>
  <c r="EL82" i="2"/>
  <c r="EM82" i="2"/>
  <c r="EN82" i="2"/>
  <c r="EO82" i="2"/>
  <c r="EQ82" i="2"/>
  <c r="ER82" i="2"/>
  <c r="ES82" i="2"/>
  <c r="ET82" i="2"/>
  <c r="EV82" i="2"/>
  <c r="EW82" i="2"/>
  <c r="EX82" i="2"/>
  <c r="EY82" i="2"/>
  <c r="FA82" i="2"/>
  <c r="FB82" i="2"/>
  <c r="FC82" i="2"/>
  <c r="FD82" i="2"/>
  <c r="FE82" i="2"/>
  <c r="FG82" i="2"/>
  <c r="FH82" i="2"/>
  <c r="FI82" i="2"/>
  <c r="FJ82" i="2"/>
  <c r="FK82" i="2"/>
  <c r="FM82" i="2"/>
  <c r="FN82" i="2"/>
  <c r="FO82" i="2"/>
  <c r="FP82" i="2"/>
  <c r="FR82" i="2"/>
  <c r="FS82" i="2"/>
  <c r="FT82" i="2"/>
  <c r="FU82" i="2"/>
  <c r="FW82" i="2"/>
  <c r="FX82" i="2"/>
  <c r="FY82" i="2"/>
  <c r="FZ82" i="2"/>
  <c r="GB82" i="2"/>
  <c r="GC82" i="2"/>
  <c r="GD82" i="2"/>
  <c r="GE82" i="2"/>
  <c r="GG82" i="2"/>
  <c r="GH82" i="2"/>
  <c r="GI82" i="2"/>
  <c r="GJ82" i="2"/>
  <c r="GL82" i="2"/>
  <c r="GM82" i="2"/>
  <c r="GN82" i="2"/>
  <c r="GO82" i="2"/>
  <c r="B83" i="2"/>
  <c r="C83" i="2"/>
  <c r="D83" i="2"/>
  <c r="E83" i="2"/>
  <c r="F83" i="2"/>
  <c r="G83" i="2"/>
  <c r="H83" i="2"/>
  <c r="I83" i="2"/>
  <c r="J83" i="2"/>
  <c r="K83" i="2"/>
  <c r="L83" i="2"/>
  <c r="N83" i="2"/>
  <c r="O83" i="2"/>
  <c r="P83" i="2"/>
  <c r="Q83" i="2"/>
  <c r="R83" i="2"/>
  <c r="S83" i="2"/>
  <c r="T83" i="2"/>
  <c r="V83" i="2"/>
  <c r="W83" i="2"/>
  <c r="X83" i="2"/>
  <c r="AE83" i="2"/>
  <c r="AI83" i="2"/>
  <c r="AM83" i="2"/>
  <c r="AO83" i="2"/>
  <c r="AQ83" i="2"/>
  <c r="AS83" i="2"/>
  <c r="AU83" i="2"/>
  <c r="AW83" i="2"/>
  <c r="BA83" i="2"/>
  <c r="BC83" i="2"/>
  <c r="BE83" i="2"/>
  <c r="BG83" i="2"/>
  <c r="BK83" i="2"/>
  <c r="BP83" i="2"/>
  <c r="BY83" i="2"/>
  <c r="BZ83" i="2"/>
  <c r="CB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U83" i="2"/>
  <c r="CV83" i="2"/>
  <c r="CW83" i="2"/>
  <c r="CX83" i="2"/>
  <c r="CY83" i="2"/>
  <c r="CZ83" i="2"/>
  <c r="DA83" i="2"/>
  <c r="DB83" i="2"/>
  <c r="DC83" i="2"/>
  <c r="DD83" i="2"/>
  <c r="DF83" i="2"/>
  <c r="DG83" i="2"/>
  <c r="DH83" i="2"/>
  <c r="DI83" i="2"/>
  <c r="DK83" i="2"/>
  <c r="DL83" i="2"/>
  <c r="DM83" i="2"/>
  <c r="DN83" i="2"/>
  <c r="DP83" i="2"/>
  <c r="DQ83" i="2"/>
  <c r="DR83" i="2"/>
  <c r="DS83" i="2"/>
  <c r="DT83" i="2"/>
  <c r="DU83" i="2"/>
  <c r="DV83" i="2"/>
  <c r="DW83" i="2"/>
  <c r="DY83" i="2"/>
  <c r="DZ83" i="2"/>
  <c r="EA83" i="2"/>
  <c r="EB83" i="2"/>
  <c r="ED83" i="2"/>
  <c r="EE83" i="2"/>
  <c r="EF83" i="2"/>
  <c r="EG83" i="2"/>
  <c r="EH83" i="2"/>
  <c r="EJ83" i="2"/>
  <c r="EK83" i="2"/>
  <c r="EL83" i="2"/>
  <c r="EM83" i="2"/>
  <c r="EN83" i="2"/>
  <c r="EO83" i="2"/>
  <c r="EQ83" i="2"/>
  <c r="ER83" i="2"/>
  <c r="ES83" i="2"/>
  <c r="ET83" i="2"/>
  <c r="EV83" i="2"/>
  <c r="EW83" i="2"/>
  <c r="EX83" i="2"/>
  <c r="EY83" i="2"/>
  <c r="FA83" i="2"/>
  <c r="FB83" i="2"/>
  <c r="FC83" i="2"/>
  <c r="FD83" i="2"/>
  <c r="FE83" i="2"/>
  <c r="FG83" i="2"/>
  <c r="FH83" i="2"/>
  <c r="FI83" i="2"/>
  <c r="FJ83" i="2"/>
  <c r="FK83" i="2"/>
  <c r="FM83" i="2"/>
  <c r="FN83" i="2"/>
  <c r="FO83" i="2"/>
  <c r="FP83" i="2"/>
  <c r="FR83" i="2"/>
  <c r="FS83" i="2"/>
  <c r="FT83" i="2"/>
  <c r="FU83" i="2"/>
  <c r="FW83" i="2"/>
  <c r="FX83" i="2"/>
  <c r="FY83" i="2"/>
  <c r="FZ83" i="2"/>
  <c r="GB83" i="2"/>
  <c r="GC83" i="2"/>
  <c r="GD83" i="2"/>
  <c r="GE83" i="2"/>
  <c r="GG83" i="2"/>
  <c r="GH83" i="2"/>
  <c r="GI83" i="2"/>
  <c r="GJ83" i="2"/>
  <c r="GL83" i="2"/>
  <c r="GM83" i="2"/>
  <c r="GN83" i="2"/>
  <c r="GO83" i="2"/>
  <c r="B84" i="2"/>
  <c r="C84" i="2"/>
  <c r="D84" i="2"/>
  <c r="E84" i="2"/>
  <c r="F84" i="2"/>
  <c r="G84" i="2"/>
  <c r="H84" i="2"/>
  <c r="I84" i="2"/>
  <c r="J84" i="2"/>
  <c r="K84" i="2"/>
  <c r="L84" i="2"/>
  <c r="N84" i="2"/>
  <c r="O84" i="2"/>
  <c r="P84" i="2"/>
  <c r="Q84" i="2"/>
  <c r="R84" i="2"/>
  <c r="S84" i="2"/>
  <c r="T84" i="2"/>
  <c r="V84" i="2"/>
  <c r="W84" i="2"/>
  <c r="X84" i="2"/>
  <c r="AE84" i="2"/>
  <c r="AI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BA84" i="2"/>
  <c r="BC84" i="2"/>
  <c r="BE84" i="2"/>
  <c r="BG84" i="2"/>
  <c r="BK84" i="2"/>
  <c r="BL84" i="2"/>
  <c r="BM84" i="2"/>
  <c r="BP84" i="2"/>
  <c r="BY84" i="2"/>
  <c r="BZ84" i="2"/>
  <c r="CB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U84" i="2"/>
  <c r="CV84" i="2"/>
  <c r="CW84" i="2"/>
  <c r="CX84" i="2"/>
  <c r="CY84" i="2"/>
  <c r="CZ84" i="2"/>
  <c r="DA84" i="2"/>
  <c r="DB84" i="2"/>
  <c r="DC84" i="2"/>
  <c r="DD84" i="2"/>
  <c r="DF84" i="2"/>
  <c r="DG84" i="2"/>
  <c r="DH84" i="2"/>
  <c r="DI84" i="2"/>
  <c r="DK84" i="2"/>
  <c r="DL84" i="2"/>
  <c r="DM84" i="2"/>
  <c r="DN84" i="2"/>
  <c r="DP84" i="2"/>
  <c r="DQ84" i="2"/>
  <c r="DR84" i="2"/>
  <c r="DS84" i="2"/>
  <c r="DT84" i="2"/>
  <c r="DU84" i="2"/>
  <c r="DV84" i="2"/>
  <c r="DW84" i="2"/>
  <c r="DY84" i="2"/>
  <c r="DZ84" i="2"/>
  <c r="EA84" i="2"/>
  <c r="EB84" i="2"/>
  <c r="ED84" i="2"/>
  <c r="EE84" i="2"/>
  <c r="EF84" i="2"/>
  <c r="EG84" i="2"/>
  <c r="EH84" i="2"/>
  <c r="EJ84" i="2"/>
  <c r="EK84" i="2"/>
  <c r="EL84" i="2"/>
  <c r="EM84" i="2"/>
  <c r="EN84" i="2"/>
  <c r="EO84" i="2"/>
  <c r="EQ84" i="2"/>
  <c r="ER84" i="2"/>
  <c r="ES84" i="2"/>
  <c r="ET84" i="2"/>
  <c r="EV84" i="2"/>
  <c r="EW84" i="2"/>
  <c r="EX84" i="2"/>
  <c r="EY84" i="2"/>
  <c r="FA84" i="2"/>
  <c r="FB84" i="2"/>
  <c r="FC84" i="2"/>
  <c r="FD84" i="2"/>
  <c r="FE84" i="2"/>
  <c r="FG84" i="2"/>
  <c r="FH84" i="2"/>
  <c r="FI84" i="2"/>
  <c r="FJ84" i="2"/>
  <c r="FK84" i="2"/>
  <c r="FM84" i="2"/>
  <c r="FN84" i="2"/>
  <c r="FO84" i="2"/>
  <c r="FP84" i="2"/>
  <c r="FR84" i="2"/>
  <c r="FS84" i="2"/>
  <c r="FT84" i="2"/>
  <c r="FU84" i="2"/>
  <c r="FW84" i="2"/>
  <c r="FX84" i="2"/>
  <c r="FY84" i="2"/>
  <c r="FZ84" i="2"/>
  <c r="GB84" i="2"/>
  <c r="GC84" i="2"/>
  <c r="GD84" i="2"/>
  <c r="GE84" i="2"/>
  <c r="GG84" i="2"/>
  <c r="GH84" i="2"/>
  <c r="GI84" i="2"/>
  <c r="GJ84" i="2"/>
  <c r="GL84" i="2"/>
  <c r="GM84" i="2"/>
  <c r="GN84" i="2"/>
  <c r="GO84" i="2"/>
  <c r="B85" i="2"/>
  <c r="C85" i="2"/>
  <c r="D85" i="2"/>
  <c r="E85" i="2"/>
  <c r="F85" i="2"/>
  <c r="G85" i="2"/>
  <c r="H85" i="2"/>
  <c r="I85" i="2"/>
  <c r="J85" i="2"/>
  <c r="K85" i="2"/>
  <c r="L85" i="2"/>
  <c r="N85" i="2"/>
  <c r="O85" i="2"/>
  <c r="P85" i="2"/>
  <c r="Q85" i="2"/>
  <c r="R85" i="2"/>
  <c r="S85" i="2"/>
  <c r="T85" i="2"/>
  <c r="V85" i="2"/>
  <c r="W85" i="2"/>
  <c r="X85" i="2"/>
  <c r="AE85" i="2"/>
  <c r="AI85" i="2"/>
  <c r="AM85" i="2"/>
  <c r="AO85" i="2"/>
  <c r="AQ85" i="2"/>
  <c r="AS85" i="2"/>
  <c r="AU85" i="2"/>
  <c r="AW85" i="2"/>
  <c r="BA85" i="2"/>
  <c r="BC85" i="2"/>
  <c r="BE85" i="2"/>
  <c r="BG85" i="2"/>
  <c r="BK85" i="2"/>
  <c r="BM85" i="2"/>
  <c r="BP85" i="2"/>
  <c r="BY85" i="2"/>
  <c r="BZ85" i="2"/>
  <c r="CB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U85" i="2"/>
  <c r="CV85" i="2"/>
  <c r="CW85" i="2"/>
  <c r="CX85" i="2"/>
  <c r="CY85" i="2"/>
  <c r="CZ85" i="2"/>
  <c r="DA85" i="2"/>
  <c r="DB85" i="2"/>
  <c r="DC85" i="2"/>
  <c r="DD85" i="2"/>
  <c r="DF85" i="2"/>
  <c r="DG85" i="2"/>
  <c r="DH85" i="2"/>
  <c r="DI85" i="2"/>
  <c r="DK85" i="2"/>
  <c r="DL85" i="2"/>
  <c r="DM85" i="2"/>
  <c r="DN85" i="2"/>
  <c r="DP85" i="2"/>
  <c r="DQ85" i="2"/>
  <c r="DR85" i="2"/>
  <c r="DS85" i="2"/>
  <c r="DT85" i="2"/>
  <c r="DU85" i="2"/>
  <c r="DV85" i="2"/>
  <c r="DW85" i="2"/>
  <c r="DY85" i="2"/>
  <c r="DZ85" i="2"/>
  <c r="EA85" i="2"/>
  <c r="EB85" i="2"/>
  <c r="ED85" i="2"/>
  <c r="EE85" i="2"/>
  <c r="EF85" i="2"/>
  <c r="EG85" i="2"/>
  <c r="EH85" i="2"/>
  <c r="EJ85" i="2"/>
  <c r="EK85" i="2"/>
  <c r="EL85" i="2"/>
  <c r="EM85" i="2"/>
  <c r="EN85" i="2"/>
  <c r="EO85" i="2"/>
  <c r="EQ85" i="2"/>
  <c r="ER85" i="2"/>
  <c r="ES85" i="2"/>
  <c r="ET85" i="2"/>
  <c r="EV85" i="2"/>
  <c r="EW85" i="2"/>
  <c r="EX85" i="2"/>
  <c r="EY85" i="2"/>
  <c r="FA85" i="2"/>
  <c r="FB85" i="2"/>
  <c r="FC85" i="2"/>
  <c r="FD85" i="2"/>
  <c r="FE85" i="2"/>
  <c r="FG85" i="2"/>
  <c r="FH85" i="2"/>
  <c r="FI85" i="2"/>
  <c r="FJ85" i="2"/>
  <c r="FK85" i="2"/>
  <c r="FM85" i="2"/>
  <c r="FN85" i="2"/>
  <c r="FO85" i="2"/>
  <c r="FP85" i="2"/>
  <c r="FR85" i="2"/>
  <c r="FS85" i="2"/>
  <c r="FT85" i="2"/>
  <c r="FU85" i="2"/>
  <c r="FW85" i="2"/>
  <c r="FX85" i="2"/>
  <c r="FY85" i="2"/>
  <c r="FZ85" i="2"/>
  <c r="GB85" i="2"/>
  <c r="GC85" i="2"/>
  <c r="GD85" i="2"/>
  <c r="GE85" i="2"/>
  <c r="GG85" i="2"/>
  <c r="GH85" i="2"/>
  <c r="GI85" i="2"/>
  <c r="GJ85" i="2"/>
  <c r="GL85" i="2"/>
  <c r="GM85" i="2"/>
  <c r="GN85" i="2"/>
  <c r="GO85" i="2"/>
  <c r="B86" i="2"/>
  <c r="C86" i="2"/>
  <c r="D86" i="2"/>
  <c r="E86" i="2"/>
  <c r="F86" i="2"/>
  <c r="G86" i="2"/>
  <c r="H86" i="2"/>
  <c r="I86" i="2"/>
  <c r="J86" i="2"/>
  <c r="K86" i="2"/>
  <c r="L86" i="2"/>
  <c r="N86" i="2"/>
  <c r="O86" i="2"/>
  <c r="P86" i="2"/>
  <c r="Q86" i="2"/>
  <c r="R86" i="2"/>
  <c r="S86" i="2"/>
  <c r="T86" i="2"/>
  <c r="V86" i="2"/>
  <c r="W86" i="2"/>
  <c r="X86" i="2"/>
  <c r="AE86" i="2"/>
  <c r="AI86" i="2"/>
  <c r="AM86" i="2"/>
  <c r="AO86" i="2"/>
  <c r="AQ86" i="2"/>
  <c r="AS86" i="2"/>
  <c r="AU86" i="2"/>
  <c r="AW86" i="2"/>
  <c r="BA86" i="2"/>
  <c r="BC86" i="2"/>
  <c r="BE86" i="2"/>
  <c r="BG86" i="2"/>
  <c r="BK86" i="2"/>
  <c r="BP86" i="2"/>
  <c r="BY86" i="2"/>
  <c r="BZ86" i="2"/>
  <c r="CB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U86" i="2"/>
  <c r="CV86" i="2"/>
  <c r="CW86" i="2"/>
  <c r="CX86" i="2"/>
  <c r="CY86" i="2"/>
  <c r="CZ86" i="2"/>
  <c r="DA86" i="2"/>
  <c r="DB86" i="2"/>
  <c r="DC86" i="2"/>
  <c r="DD86" i="2"/>
  <c r="DF86" i="2"/>
  <c r="DG86" i="2"/>
  <c r="DH86" i="2"/>
  <c r="DI86" i="2"/>
  <c r="DK86" i="2"/>
  <c r="DL86" i="2"/>
  <c r="DM86" i="2"/>
  <c r="DN86" i="2"/>
  <c r="DP86" i="2"/>
  <c r="DQ86" i="2"/>
  <c r="DR86" i="2"/>
  <c r="DS86" i="2"/>
  <c r="DT86" i="2"/>
  <c r="DU86" i="2"/>
  <c r="DV86" i="2"/>
  <c r="DW86" i="2"/>
  <c r="DY86" i="2"/>
  <c r="DZ86" i="2"/>
  <c r="EA86" i="2"/>
  <c r="EB86" i="2"/>
  <c r="ED86" i="2"/>
  <c r="EE86" i="2"/>
  <c r="EF86" i="2"/>
  <c r="EG86" i="2"/>
  <c r="EH86" i="2"/>
  <c r="EJ86" i="2"/>
  <c r="EK86" i="2"/>
  <c r="EL86" i="2"/>
  <c r="EM86" i="2"/>
  <c r="EN86" i="2"/>
  <c r="EO86" i="2"/>
  <c r="EQ86" i="2"/>
  <c r="ER86" i="2"/>
  <c r="ES86" i="2"/>
  <c r="ET86" i="2"/>
  <c r="EV86" i="2"/>
  <c r="EW86" i="2"/>
  <c r="EX86" i="2"/>
  <c r="EY86" i="2"/>
  <c r="FA86" i="2"/>
  <c r="FB86" i="2"/>
  <c r="FC86" i="2"/>
  <c r="FD86" i="2"/>
  <c r="FE86" i="2"/>
  <c r="FG86" i="2"/>
  <c r="FH86" i="2"/>
  <c r="FI86" i="2"/>
  <c r="FJ86" i="2"/>
  <c r="FK86" i="2"/>
  <c r="FM86" i="2"/>
  <c r="FN86" i="2"/>
  <c r="FO86" i="2"/>
  <c r="FP86" i="2"/>
  <c r="FR86" i="2"/>
  <c r="FS86" i="2"/>
  <c r="FT86" i="2"/>
  <c r="FU86" i="2"/>
  <c r="FW86" i="2"/>
  <c r="FX86" i="2"/>
  <c r="FY86" i="2"/>
  <c r="FZ86" i="2"/>
  <c r="GB86" i="2"/>
  <c r="GC86" i="2"/>
  <c r="GD86" i="2"/>
  <c r="GE86" i="2"/>
  <c r="GG86" i="2"/>
  <c r="GH86" i="2"/>
  <c r="GI86" i="2"/>
  <c r="GJ86" i="2"/>
  <c r="GL86" i="2"/>
  <c r="GM86" i="2"/>
  <c r="GN86" i="2"/>
  <c r="GO86" i="2"/>
  <c r="B87" i="2"/>
  <c r="C87" i="2"/>
  <c r="D87" i="2"/>
  <c r="E87" i="2"/>
  <c r="F87" i="2"/>
  <c r="G87" i="2"/>
  <c r="H87" i="2"/>
  <c r="I87" i="2"/>
  <c r="J87" i="2"/>
  <c r="K87" i="2"/>
  <c r="L87" i="2"/>
  <c r="N87" i="2"/>
  <c r="O87" i="2"/>
  <c r="P87" i="2"/>
  <c r="Q87" i="2"/>
  <c r="R87" i="2"/>
  <c r="S87" i="2"/>
  <c r="T87" i="2"/>
  <c r="V87" i="2"/>
  <c r="W87" i="2"/>
  <c r="X87" i="2"/>
  <c r="AE87" i="2"/>
  <c r="AI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BA87" i="2"/>
  <c r="BB87" i="2"/>
  <c r="BC87" i="2"/>
  <c r="BD87" i="2"/>
  <c r="BE87" i="2"/>
  <c r="BF87" i="2"/>
  <c r="BG87" i="2"/>
  <c r="BH87" i="2"/>
  <c r="BK87" i="2"/>
  <c r="BL87" i="2"/>
  <c r="BP87" i="2"/>
  <c r="BY87" i="2"/>
  <c r="BZ87" i="2"/>
  <c r="CB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U87" i="2"/>
  <c r="CV87" i="2"/>
  <c r="CW87" i="2"/>
  <c r="CX87" i="2"/>
  <c r="CY87" i="2"/>
  <c r="CZ87" i="2"/>
  <c r="DA87" i="2"/>
  <c r="DB87" i="2"/>
  <c r="DC87" i="2"/>
  <c r="DD87" i="2"/>
  <c r="DF87" i="2"/>
  <c r="DG87" i="2"/>
  <c r="DH87" i="2"/>
  <c r="DI87" i="2"/>
  <c r="DK87" i="2"/>
  <c r="DL87" i="2"/>
  <c r="DM87" i="2"/>
  <c r="DN87" i="2"/>
  <c r="DP87" i="2"/>
  <c r="DQ87" i="2"/>
  <c r="DR87" i="2"/>
  <c r="DS87" i="2"/>
  <c r="DT87" i="2"/>
  <c r="DU87" i="2"/>
  <c r="DV87" i="2"/>
  <c r="DW87" i="2"/>
  <c r="DY87" i="2"/>
  <c r="DZ87" i="2"/>
  <c r="EA87" i="2"/>
  <c r="EB87" i="2"/>
  <c r="ED87" i="2"/>
  <c r="EE87" i="2"/>
  <c r="EF87" i="2"/>
  <c r="EG87" i="2"/>
  <c r="EH87" i="2"/>
  <c r="EJ87" i="2"/>
  <c r="EK87" i="2"/>
  <c r="EL87" i="2"/>
  <c r="EM87" i="2"/>
  <c r="EN87" i="2"/>
  <c r="EO87" i="2"/>
  <c r="EQ87" i="2"/>
  <c r="ER87" i="2"/>
  <c r="ES87" i="2"/>
  <c r="ET87" i="2"/>
  <c r="EV87" i="2"/>
  <c r="EW87" i="2"/>
  <c r="EX87" i="2"/>
  <c r="EY87" i="2"/>
  <c r="FA87" i="2"/>
  <c r="FB87" i="2"/>
  <c r="FC87" i="2"/>
  <c r="FD87" i="2"/>
  <c r="FE87" i="2"/>
  <c r="FG87" i="2"/>
  <c r="FH87" i="2"/>
  <c r="FI87" i="2"/>
  <c r="FJ87" i="2"/>
  <c r="FK87" i="2"/>
  <c r="FM87" i="2"/>
  <c r="FN87" i="2"/>
  <c r="FO87" i="2"/>
  <c r="FP87" i="2"/>
  <c r="FR87" i="2"/>
  <c r="FS87" i="2"/>
  <c r="FT87" i="2"/>
  <c r="FU87" i="2"/>
  <c r="FW87" i="2"/>
  <c r="FX87" i="2"/>
  <c r="FY87" i="2"/>
  <c r="FZ87" i="2"/>
  <c r="GB87" i="2"/>
  <c r="GC87" i="2"/>
  <c r="GD87" i="2"/>
  <c r="GE87" i="2"/>
  <c r="GG87" i="2"/>
  <c r="GH87" i="2"/>
  <c r="GI87" i="2"/>
  <c r="GJ87" i="2"/>
  <c r="GL87" i="2"/>
  <c r="GM87" i="2"/>
  <c r="GN87" i="2"/>
  <c r="GO87" i="2"/>
  <c r="B88" i="2"/>
  <c r="C88" i="2"/>
  <c r="D88" i="2"/>
  <c r="E88" i="2"/>
  <c r="F88" i="2"/>
  <c r="G88" i="2"/>
  <c r="H88" i="2"/>
  <c r="I88" i="2"/>
  <c r="J88" i="2"/>
  <c r="K88" i="2"/>
  <c r="L88" i="2"/>
  <c r="N88" i="2"/>
  <c r="O88" i="2"/>
  <c r="P88" i="2"/>
  <c r="Q88" i="2"/>
  <c r="R88" i="2"/>
  <c r="S88" i="2"/>
  <c r="T88" i="2"/>
  <c r="V88" i="2"/>
  <c r="W88" i="2"/>
  <c r="X88" i="2"/>
  <c r="AE88" i="2"/>
  <c r="AI88" i="2"/>
  <c r="AM88" i="2"/>
  <c r="AO88" i="2"/>
  <c r="AQ88" i="2"/>
  <c r="AS88" i="2"/>
  <c r="AU88" i="2"/>
  <c r="AW88" i="2"/>
  <c r="BA88" i="2"/>
  <c r="BC88" i="2"/>
  <c r="BE88" i="2"/>
  <c r="BG88" i="2"/>
  <c r="BK88" i="2"/>
  <c r="BP88" i="2"/>
  <c r="BY88" i="2"/>
  <c r="BZ88" i="2"/>
  <c r="CB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U88" i="2"/>
  <c r="CV88" i="2"/>
  <c r="CW88" i="2"/>
  <c r="CX88" i="2"/>
  <c r="CY88" i="2"/>
  <c r="CZ88" i="2"/>
  <c r="DA88" i="2"/>
  <c r="DB88" i="2"/>
  <c r="DC88" i="2"/>
  <c r="DD88" i="2"/>
  <c r="DF88" i="2"/>
  <c r="DG88" i="2"/>
  <c r="DH88" i="2"/>
  <c r="DI88" i="2"/>
  <c r="DK88" i="2"/>
  <c r="DL88" i="2"/>
  <c r="DM88" i="2"/>
  <c r="DN88" i="2"/>
  <c r="DP88" i="2"/>
  <c r="DQ88" i="2"/>
  <c r="DR88" i="2"/>
  <c r="DS88" i="2"/>
  <c r="DT88" i="2"/>
  <c r="DU88" i="2"/>
  <c r="DV88" i="2"/>
  <c r="DW88" i="2"/>
  <c r="DY88" i="2"/>
  <c r="DZ88" i="2"/>
  <c r="EA88" i="2"/>
  <c r="EB88" i="2"/>
  <c r="ED88" i="2"/>
  <c r="EE88" i="2"/>
  <c r="EF88" i="2"/>
  <c r="EG88" i="2"/>
  <c r="EH88" i="2"/>
  <c r="EJ88" i="2"/>
  <c r="EK88" i="2"/>
  <c r="EL88" i="2"/>
  <c r="EM88" i="2"/>
  <c r="EN88" i="2"/>
  <c r="EO88" i="2"/>
  <c r="EQ88" i="2"/>
  <c r="ER88" i="2"/>
  <c r="ES88" i="2"/>
  <c r="ET88" i="2"/>
  <c r="EV88" i="2"/>
  <c r="EW88" i="2"/>
  <c r="EX88" i="2"/>
  <c r="EY88" i="2"/>
  <c r="FA88" i="2"/>
  <c r="FB88" i="2"/>
  <c r="FC88" i="2"/>
  <c r="FD88" i="2"/>
  <c r="FE88" i="2"/>
  <c r="FG88" i="2"/>
  <c r="FH88" i="2"/>
  <c r="FI88" i="2"/>
  <c r="FJ88" i="2"/>
  <c r="FK88" i="2"/>
  <c r="FM88" i="2"/>
  <c r="FN88" i="2"/>
  <c r="FO88" i="2"/>
  <c r="FP88" i="2"/>
  <c r="FR88" i="2"/>
  <c r="FS88" i="2"/>
  <c r="FT88" i="2"/>
  <c r="FU88" i="2"/>
  <c r="FW88" i="2"/>
  <c r="FX88" i="2"/>
  <c r="FY88" i="2"/>
  <c r="FZ88" i="2"/>
  <c r="GB88" i="2"/>
  <c r="GC88" i="2"/>
  <c r="GD88" i="2"/>
  <c r="GE88" i="2"/>
  <c r="GG88" i="2"/>
  <c r="GH88" i="2"/>
  <c r="GI88" i="2"/>
  <c r="GJ88" i="2"/>
  <c r="GL88" i="2"/>
  <c r="GM88" i="2"/>
  <c r="GN88" i="2"/>
  <c r="GO88" i="2"/>
  <c r="B89" i="2"/>
  <c r="C89" i="2"/>
  <c r="D89" i="2"/>
  <c r="E89" i="2"/>
  <c r="F89" i="2"/>
  <c r="G89" i="2"/>
  <c r="H89" i="2"/>
  <c r="I89" i="2"/>
  <c r="J89" i="2"/>
  <c r="K89" i="2"/>
  <c r="L89" i="2"/>
  <c r="N89" i="2"/>
  <c r="O89" i="2"/>
  <c r="P89" i="2"/>
  <c r="Q89" i="2"/>
  <c r="R89" i="2"/>
  <c r="S89" i="2"/>
  <c r="T89" i="2"/>
  <c r="V89" i="2"/>
  <c r="W89" i="2"/>
  <c r="X89" i="2"/>
  <c r="AE89" i="2"/>
  <c r="AI89" i="2"/>
  <c r="AM89" i="2"/>
  <c r="AO89" i="2"/>
  <c r="AQ89" i="2"/>
  <c r="AS89" i="2"/>
  <c r="AU89" i="2"/>
  <c r="AW89" i="2"/>
  <c r="BA89" i="2"/>
  <c r="BC89" i="2"/>
  <c r="BE89" i="2"/>
  <c r="BG89" i="2"/>
  <c r="BK89" i="2"/>
  <c r="BP89" i="2"/>
  <c r="BY89" i="2"/>
  <c r="BZ89" i="2"/>
  <c r="CB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U89" i="2"/>
  <c r="CV89" i="2"/>
  <c r="CW89" i="2"/>
  <c r="CX89" i="2"/>
  <c r="CY89" i="2"/>
  <c r="CZ89" i="2"/>
  <c r="DA89" i="2"/>
  <c r="DB89" i="2"/>
  <c r="DC89" i="2"/>
  <c r="DD89" i="2"/>
  <c r="DF89" i="2"/>
  <c r="DG89" i="2"/>
  <c r="DH89" i="2"/>
  <c r="DI89" i="2"/>
  <c r="DK89" i="2"/>
  <c r="DL89" i="2"/>
  <c r="DM89" i="2"/>
  <c r="DN89" i="2"/>
  <c r="DP89" i="2"/>
  <c r="DQ89" i="2"/>
  <c r="DR89" i="2"/>
  <c r="DS89" i="2"/>
  <c r="DT89" i="2"/>
  <c r="DU89" i="2"/>
  <c r="DV89" i="2"/>
  <c r="DW89" i="2"/>
  <c r="DY89" i="2"/>
  <c r="DZ89" i="2"/>
  <c r="EA89" i="2"/>
  <c r="EB89" i="2"/>
  <c r="ED89" i="2"/>
  <c r="EE89" i="2"/>
  <c r="EF89" i="2"/>
  <c r="EG89" i="2"/>
  <c r="EH89" i="2"/>
  <c r="EJ89" i="2"/>
  <c r="EK89" i="2"/>
  <c r="EL89" i="2"/>
  <c r="EM89" i="2"/>
  <c r="EN89" i="2"/>
  <c r="EO89" i="2"/>
  <c r="EQ89" i="2"/>
  <c r="ER89" i="2"/>
  <c r="ES89" i="2"/>
  <c r="ET89" i="2"/>
  <c r="EV89" i="2"/>
  <c r="EW89" i="2"/>
  <c r="EX89" i="2"/>
  <c r="EY89" i="2"/>
  <c r="FA89" i="2"/>
  <c r="FB89" i="2"/>
  <c r="FC89" i="2"/>
  <c r="FD89" i="2"/>
  <c r="FE89" i="2"/>
  <c r="FG89" i="2"/>
  <c r="FH89" i="2"/>
  <c r="FI89" i="2"/>
  <c r="FJ89" i="2"/>
  <c r="FK89" i="2"/>
  <c r="FM89" i="2"/>
  <c r="FN89" i="2"/>
  <c r="FO89" i="2"/>
  <c r="FP89" i="2"/>
  <c r="FR89" i="2"/>
  <c r="FS89" i="2"/>
  <c r="FT89" i="2"/>
  <c r="FU89" i="2"/>
  <c r="FW89" i="2"/>
  <c r="FX89" i="2"/>
  <c r="FY89" i="2"/>
  <c r="FZ89" i="2"/>
  <c r="GB89" i="2"/>
  <c r="GC89" i="2"/>
  <c r="GD89" i="2"/>
  <c r="GE89" i="2"/>
  <c r="GG89" i="2"/>
  <c r="GH89" i="2"/>
  <c r="GI89" i="2"/>
  <c r="GJ89" i="2"/>
  <c r="GL89" i="2"/>
  <c r="GM89" i="2"/>
  <c r="GN89" i="2"/>
  <c r="GO89" i="2"/>
  <c r="B90" i="2"/>
  <c r="C90" i="2"/>
  <c r="D90" i="2"/>
  <c r="E90" i="2"/>
  <c r="F90" i="2"/>
  <c r="G90" i="2"/>
  <c r="H90" i="2"/>
  <c r="I90" i="2"/>
  <c r="J90" i="2"/>
  <c r="K90" i="2"/>
  <c r="L90" i="2"/>
  <c r="N90" i="2"/>
  <c r="O90" i="2"/>
  <c r="P90" i="2"/>
  <c r="Q90" i="2"/>
  <c r="R90" i="2"/>
  <c r="S90" i="2"/>
  <c r="T90" i="2"/>
  <c r="V90" i="2"/>
  <c r="W90" i="2"/>
  <c r="X90" i="2"/>
  <c r="AE90" i="2"/>
  <c r="AI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BA90" i="2"/>
  <c r="BC90" i="2"/>
  <c r="BE90" i="2"/>
  <c r="BG90" i="2"/>
  <c r="BK90" i="2"/>
  <c r="BL90" i="2"/>
  <c r="BP90" i="2"/>
  <c r="BY90" i="2"/>
  <c r="BZ90" i="2"/>
  <c r="CB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U90" i="2"/>
  <c r="CV90" i="2"/>
  <c r="CW90" i="2"/>
  <c r="CX90" i="2"/>
  <c r="CY90" i="2"/>
  <c r="CZ90" i="2"/>
  <c r="DA90" i="2"/>
  <c r="DB90" i="2"/>
  <c r="DC90" i="2"/>
  <c r="DD90" i="2"/>
  <c r="DF90" i="2"/>
  <c r="DG90" i="2"/>
  <c r="DH90" i="2"/>
  <c r="DI90" i="2"/>
  <c r="DK90" i="2"/>
  <c r="DL90" i="2"/>
  <c r="DM90" i="2"/>
  <c r="DN90" i="2"/>
  <c r="DP90" i="2"/>
  <c r="DQ90" i="2"/>
  <c r="DR90" i="2"/>
  <c r="DS90" i="2"/>
  <c r="DT90" i="2"/>
  <c r="DU90" i="2"/>
  <c r="DV90" i="2"/>
  <c r="DW90" i="2"/>
  <c r="DY90" i="2"/>
  <c r="DZ90" i="2"/>
  <c r="EA90" i="2"/>
  <c r="EB90" i="2"/>
  <c r="ED90" i="2"/>
  <c r="EE90" i="2"/>
  <c r="EF90" i="2"/>
  <c r="EG90" i="2"/>
  <c r="EH90" i="2"/>
  <c r="EJ90" i="2"/>
  <c r="EK90" i="2"/>
  <c r="EL90" i="2"/>
  <c r="EM90" i="2"/>
  <c r="EN90" i="2"/>
  <c r="EO90" i="2"/>
  <c r="EQ90" i="2"/>
  <c r="ER90" i="2"/>
  <c r="ES90" i="2"/>
  <c r="ET90" i="2"/>
  <c r="EV90" i="2"/>
  <c r="EW90" i="2"/>
  <c r="EX90" i="2"/>
  <c r="EY90" i="2"/>
  <c r="FA90" i="2"/>
  <c r="FB90" i="2"/>
  <c r="FC90" i="2"/>
  <c r="FD90" i="2"/>
  <c r="FE90" i="2"/>
  <c r="FG90" i="2"/>
  <c r="FH90" i="2"/>
  <c r="FI90" i="2"/>
  <c r="FJ90" i="2"/>
  <c r="FK90" i="2"/>
  <c r="FM90" i="2"/>
  <c r="FN90" i="2"/>
  <c r="FO90" i="2"/>
  <c r="FP90" i="2"/>
  <c r="FR90" i="2"/>
  <c r="FS90" i="2"/>
  <c r="FT90" i="2"/>
  <c r="FU90" i="2"/>
  <c r="FW90" i="2"/>
  <c r="FX90" i="2"/>
  <c r="FY90" i="2"/>
  <c r="FZ90" i="2"/>
  <c r="GB90" i="2"/>
  <c r="GC90" i="2"/>
  <c r="GD90" i="2"/>
  <c r="GE90" i="2"/>
  <c r="GG90" i="2"/>
  <c r="GH90" i="2"/>
  <c r="GI90" i="2"/>
  <c r="GJ90" i="2"/>
  <c r="GL90" i="2"/>
  <c r="GM90" i="2"/>
  <c r="GN90" i="2"/>
  <c r="GO90" i="2"/>
  <c r="B91" i="2"/>
  <c r="C91" i="2"/>
  <c r="D91" i="2"/>
  <c r="E91" i="2"/>
  <c r="F91" i="2"/>
  <c r="G91" i="2"/>
  <c r="H91" i="2"/>
  <c r="I91" i="2"/>
  <c r="J91" i="2"/>
  <c r="K91" i="2"/>
  <c r="L91" i="2"/>
  <c r="N91" i="2"/>
  <c r="O91" i="2"/>
  <c r="P91" i="2"/>
  <c r="Q91" i="2"/>
  <c r="R91" i="2"/>
  <c r="S91" i="2"/>
  <c r="T91" i="2"/>
  <c r="V91" i="2"/>
  <c r="W91" i="2"/>
  <c r="X91" i="2"/>
  <c r="AE91" i="2"/>
  <c r="AI91" i="2"/>
  <c r="AM91" i="2"/>
  <c r="AO91" i="2"/>
  <c r="AQ91" i="2"/>
  <c r="AS91" i="2"/>
  <c r="AU91" i="2"/>
  <c r="AW91" i="2"/>
  <c r="BA91" i="2"/>
  <c r="BC91" i="2"/>
  <c r="BE91" i="2"/>
  <c r="BG91" i="2"/>
  <c r="BK91" i="2"/>
  <c r="BP91" i="2"/>
  <c r="BY91" i="2"/>
  <c r="BZ91" i="2"/>
  <c r="CB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U91" i="2"/>
  <c r="CV91" i="2"/>
  <c r="CW91" i="2"/>
  <c r="CX91" i="2"/>
  <c r="CY91" i="2"/>
  <c r="CZ91" i="2"/>
  <c r="DA91" i="2"/>
  <c r="DB91" i="2"/>
  <c r="DC91" i="2"/>
  <c r="DD91" i="2"/>
  <c r="DF91" i="2"/>
  <c r="DG91" i="2"/>
  <c r="DH91" i="2"/>
  <c r="DI91" i="2"/>
  <c r="DK91" i="2"/>
  <c r="DL91" i="2"/>
  <c r="DM91" i="2"/>
  <c r="DN91" i="2"/>
  <c r="DP91" i="2"/>
  <c r="DQ91" i="2"/>
  <c r="DR91" i="2"/>
  <c r="DS91" i="2"/>
  <c r="DT91" i="2"/>
  <c r="DU91" i="2"/>
  <c r="DV91" i="2"/>
  <c r="DW91" i="2"/>
  <c r="DY91" i="2"/>
  <c r="DZ91" i="2"/>
  <c r="EA91" i="2"/>
  <c r="EB91" i="2"/>
  <c r="ED91" i="2"/>
  <c r="EE91" i="2"/>
  <c r="EF91" i="2"/>
  <c r="EG91" i="2"/>
  <c r="EH91" i="2"/>
  <c r="EJ91" i="2"/>
  <c r="EK91" i="2"/>
  <c r="EL91" i="2"/>
  <c r="EM91" i="2"/>
  <c r="EN91" i="2"/>
  <c r="EO91" i="2"/>
  <c r="EQ91" i="2"/>
  <c r="ER91" i="2"/>
  <c r="ES91" i="2"/>
  <c r="ET91" i="2"/>
  <c r="EV91" i="2"/>
  <c r="EW91" i="2"/>
  <c r="EX91" i="2"/>
  <c r="EY91" i="2"/>
  <c r="FA91" i="2"/>
  <c r="FB91" i="2"/>
  <c r="FC91" i="2"/>
  <c r="FD91" i="2"/>
  <c r="FE91" i="2"/>
  <c r="FG91" i="2"/>
  <c r="FH91" i="2"/>
  <c r="FI91" i="2"/>
  <c r="FJ91" i="2"/>
  <c r="FK91" i="2"/>
  <c r="FM91" i="2"/>
  <c r="FN91" i="2"/>
  <c r="FO91" i="2"/>
  <c r="FP91" i="2"/>
  <c r="FR91" i="2"/>
  <c r="FS91" i="2"/>
  <c r="FT91" i="2"/>
  <c r="FU91" i="2"/>
  <c r="FW91" i="2"/>
  <c r="FX91" i="2"/>
  <c r="FY91" i="2"/>
  <c r="FZ91" i="2"/>
  <c r="GB91" i="2"/>
  <c r="GC91" i="2"/>
  <c r="GD91" i="2"/>
  <c r="GE91" i="2"/>
  <c r="GG91" i="2"/>
  <c r="GH91" i="2"/>
  <c r="GI91" i="2"/>
  <c r="GJ91" i="2"/>
  <c r="GL91" i="2"/>
  <c r="GM91" i="2"/>
  <c r="GN91" i="2"/>
  <c r="GO91" i="2"/>
  <c r="B92" i="2"/>
  <c r="C92" i="2"/>
  <c r="D92" i="2"/>
  <c r="E92" i="2"/>
  <c r="F92" i="2"/>
  <c r="G92" i="2"/>
  <c r="H92" i="2"/>
  <c r="I92" i="2"/>
  <c r="J92" i="2"/>
  <c r="K92" i="2"/>
  <c r="L92" i="2"/>
  <c r="N92" i="2"/>
  <c r="O92" i="2"/>
  <c r="P92" i="2"/>
  <c r="Q92" i="2"/>
  <c r="R92" i="2"/>
  <c r="S92" i="2"/>
  <c r="T92" i="2"/>
  <c r="V92" i="2"/>
  <c r="W92" i="2"/>
  <c r="X92" i="2"/>
  <c r="AE92" i="2"/>
  <c r="AI92" i="2"/>
  <c r="AM92" i="2"/>
  <c r="AO92" i="2"/>
  <c r="AQ92" i="2"/>
  <c r="AS92" i="2"/>
  <c r="AU92" i="2"/>
  <c r="AW92" i="2"/>
  <c r="BA92" i="2"/>
  <c r="BC92" i="2"/>
  <c r="BE92" i="2"/>
  <c r="BG92" i="2"/>
  <c r="BK92" i="2"/>
  <c r="BP92" i="2"/>
  <c r="BY92" i="2"/>
  <c r="BZ92" i="2"/>
  <c r="CB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U92" i="2"/>
  <c r="CV92" i="2"/>
  <c r="CW92" i="2"/>
  <c r="CX92" i="2"/>
  <c r="CY92" i="2"/>
  <c r="CZ92" i="2"/>
  <c r="DA92" i="2"/>
  <c r="DB92" i="2"/>
  <c r="DC92" i="2"/>
  <c r="DD92" i="2"/>
  <c r="DF92" i="2"/>
  <c r="DG92" i="2"/>
  <c r="DH92" i="2"/>
  <c r="DI92" i="2"/>
  <c r="DK92" i="2"/>
  <c r="DL92" i="2"/>
  <c r="DM92" i="2"/>
  <c r="DN92" i="2"/>
  <c r="DP92" i="2"/>
  <c r="DQ92" i="2"/>
  <c r="DR92" i="2"/>
  <c r="DS92" i="2"/>
  <c r="DT92" i="2"/>
  <c r="DU92" i="2"/>
  <c r="DV92" i="2"/>
  <c r="DW92" i="2"/>
  <c r="DY92" i="2"/>
  <c r="DZ92" i="2"/>
  <c r="EA92" i="2"/>
  <c r="EB92" i="2"/>
  <c r="ED92" i="2"/>
  <c r="EE92" i="2"/>
  <c r="EF92" i="2"/>
  <c r="EG92" i="2"/>
  <c r="EH92" i="2"/>
  <c r="EJ92" i="2"/>
  <c r="EK92" i="2"/>
  <c r="EL92" i="2"/>
  <c r="EM92" i="2"/>
  <c r="EN92" i="2"/>
  <c r="EO92" i="2"/>
  <c r="EQ92" i="2"/>
  <c r="ER92" i="2"/>
  <c r="ES92" i="2"/>
  <c r="ET92" i="2"/>
  <c r="EV92" i="2"/>
  <c r="EW92" i="2"/>
  <c r="EX92" i="2"/>
  <c r="EY92" i="2"/>
  <c r="FA92" i="2"/>
  <c r="FB92" i="2"/>
  <c r="FC92" i="2"/>
  <c r="FD92" i="2"/>
  <c r="FE92" i="2"/>
  <c r="FG92" i="2"/>
  <c r="FH92" i="2"/>
  <c r="FI92" i="2"/>
  <c r="FJ92" i="2"/>
  <c r="FK92" i="2"/>
  <c r="FM92" i="2"/>
  <c r="FN92" i="2"/>
  <c r="FO92" i="2"/>
  <c r="FP92" i="2"/>
  <c r="FR92" i="2"/>
  <c r="FS92" i="2"/>
  <c r="FT92" i="2"/>
  <c r="FU92" i="2"/>
  <c r="FW92" i="2"/>
  <c r="FX92" i="2"/>
  <c r="FY92" i="2"/>
  <c r="FZ92" i="2"/>
  <c r="GB92" i="2"/>
  <c r="GC92" i="2"/>
  <c r="GD92" i="2"/>
  <c r="GE92" i="2"/>
  <c r="GG92" i="2"/>
  <c r="GH92" i="2"/>
  <c r="GI92" i="2"/>
  <c r="GJ92" i="2"/>
  <c r="GL92" i="2"/>
  <c r="GM92" i="2"/>
  <c r="GN92" i="2"/>
  <c r="GO92" i="2"/>
  <c r="B93" i="2"/>
  <c r="C93" i="2"/>
  <c r="D93" i="2"/>
  <c r="E93" i="2"/>
  <c r="F93" i="2"/>
  <c r="G93" i="2"/>
  <c r="H93" i="2"/>
  <c r="I93" i="2"/>
  <c r="J93" i="2"/>
  <c r="K93" i="2"/>
  <c r="L93" i="2"/>
  <c r="N93" i="2"/>
  <c r="O93" i="2"/>
  <c r="P93" i="2"/>
  <c r="Q93" i="2"/>
  <c r="R93" i="2"/>
  <c r="S93" i="2"/>
  <c r="T93" i="2"/>
  <c r="V93" i="2"/>
  <c r="W93" i="2"/>
  <c r="X93" i="2"/>
  <c r="AE93" i="2"/>
  <c r="AI93" i="2"/>
  <c r="AM93" i="2"/>
  <c r="AO93" i="2"/>
  <c r="AQ93" i="2"/>
  <c r="AS93" i="2"/>
  <c r="AU93" i="2"/>
  <c r="AW93" i="2"/>
  <c r="BA93" i="2"/>
  <c r="BC93" i="2"/>
  <c r="BE93" i="2"/>
  <c r="BG93" i="2"/>
  <c r="BK93" i="2"/>
  <c r="BP93" i="2"/>
  <c r="BY93" i="2"/>
  <c r="BZ93" i="2"/>
  <c r="CB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U93" i="2"/>
  <c r="CV93" i="2"/>
  <c r="CW93" i="2"/>
  <c r="CX93" i="2"/>
  <c r="CY93" i="2"/>
  <c r="CZ93" i="2"/>
  <c r="DA93" i="2"/>
  <c r="DB93" i="2"/>
  <c r="DC93" i="2"/>
  <c r="DD93" i="2"/>
  <c r="DF93" i="2"/>
  <c r="DG93" i="2"/>
  <c r="DH93" i="2"/>
  <c r="DI93" i="2"/>
  <c r="DK93" i="2"/>
  <c r="DL93" i="2"/>
  <c r="DM93" i="2"/>
  <c r="DN93" i="2"/>
  <c r="DP93" i="2"/>
  <c r="DQ93" i="2"/>
  <c r="DR93" i="2"/>
  <c r="DS93" i="2"/>
  <c r="DT93" i="2"/>
  <c r="DU93" i="2"/>
  <c r="DV93" i="2"/>
  <c r="DW93" i="2"/>
  <c r="DY93" i="2"/>
  <c r="DZ93" i="2"/>
  <c r="EA93" i="2"/>
  <c r="EB93" i="2"/>
  <c r="ED93" i="2"/>
  <c r="EE93" i="2"/>
  <c r="EF93" i="2"/>
  <c r="EG93" i="2"/>
  <c r="EH93" i="2"/>
  <c r="EJ93" i="2"/>
  <c r="EK93" i="2"/>
  <c r="EL93" i="2"/>
  <c r="EM93" i="2"/>
  <c r="EN93" i="2"/>
  <c r="EO93" i="2"/>
  <c r="EQ93" i="2"/>
  <c r="ER93" i="2"/>
  <c r="ES93" i="2"/>
  <c r="ET93" i="2"/>
  <c r="EV93" i="2"/>
  <c r="EW93" i="2"/>
  <c r="EX93" i="2"/>
  <c r="EY93" i="2"/>
  <c r="FA93" i="2"/>
  <c r="FB93" i="2"/>
  <c r="FC93" i="2"/>
  <c r="FD93" i="2"/>
  <c r="FE93" i="2"/>
  <c r="FG93" i="2"/>
  <c r="FH93" i="2"/>
  <c r="FI93" i="2"/>
  <c r="FJ93" i="2"/>
  <c r="FK93" i="2"/>
  <c r="FM93" i="2"/>
  <c r="FN93" i="2"/>
  <c r="FO93" i="2"/>
  <c r="FP93" i="2"/>
  <c r="FR93" i="2"/>
  <c r="FS93" i="2"/>
  <c r="FT93" i="2"/>
  <c r="FU93" i="2"/>
  <c r="FW93" i="2"/>
  <c r="FX93" i="2"/>
  <c r="FY93" i="2"/>
  <c r="FZ93" i="2"/>
  <c r="GB93" i="2"/>
  <c r="GC93" i="2"/>
  <c r="GD93" i="2"/>
  <c r="GE93" i="2"/>
  <c r="GG93" i="2"/>
  <c r="GH93" i="2"/>
  <c r="GI93" i="2"/>
  <c r="GJ93" i="2"/>
  <c r="GL93" i="2"/>
  <c r="GM93" i="2"/>
  <c r="GN93" i="2"/>
  <c r="GO93" i="2"/>
  <c r="B94" i="2"/>
  <c r="C94" i="2"/>
  <c r="D94" i="2"/>
  <c r="E94" i="2"/>
  <c r="F94" i="2"/>
  <c r="G94" i="2"/>
  <c r="H94" i="2"/>
  <c r="I94" i="2"/>
  <c r="J94" i="2"/>
  <c r="K94" i="2"/>
  <c r="L94" i="2"/>
  <c r="N94" i="2"/>
  <c r="O94" i="2"/>
  <c r="P94" i="2"/>
  <c r="Q94" i="2"/>
  <c r="R94" i="2"/>
  <c r="S94" i="2"/>
  <c r="T94" i="2"/>
  <c r="V94" i="2"/>
  <c r="W94" i="2"/>
  <c r="X94" i="2"/>
  <c r="AE94" i="2"/>
  <c r="AI94" i="2"/>
  <c r="AM94" i="2"/>
  <c r="AO94" i="2"/>
  <c r="AQ94" i="2"/>
  <c r="AS94" i="2"/>
  <c r="AU94" i="2"/>
  <c r="AW94" i="2"/>
  <c r="BA94" i="2"/>
  <c r="BC94" i="2"/>
  <c r="BE94" i="2"/>
  <c r="BG94" i="2"/>
  <c r="BK94" i="2"/>
  <c r="BP94" i="2"/>
  <c r="BY94" i="2"/>
  <c r="BZ94" i="2"/>
  <c r="CB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U94" i="2"/>
  <c r="CV94" i="2"/>
  <c r="CW94" i="2"/>
  <c r="CX94" i="2"/>
  <c r="CY94" i="2"/>
  <c r="CZ94" i="2"/>
  <c r="DA94" i="2"/>
  <c r="DB94" i="2"/>
  <c r="DC94" i="2"/>
  <c r="DD94" i="2"/>
  <c r="DF94" i="2"/>
  <c r="DG94" i="2"/>
  <c r="DH94" i="2"/>
  <c r="DI94" i="2"/>
  <c r="DK94" i="2"/>
  <c r="DL94" i="2"/>
  <c r="DM94" i="2"/>
  <c r="DN94" i="2"/>
  <c r="DP94" i="2"/>
  <c r="DQ94" i="2"/>
  <c r="DR94" i="2"/>
  <c r="DS94" i="2"/>
  <c r="DT94" i="2"/>
  <c r="DU94" i="2"/>
  <c r="DV94" i="2"/>
  <c r="DW94" i="2"/>
  <c r="DY94" i="2"/>
  <c r="DZ94" i="2"/>
  <c r="EA94" i="2"/>
  <c r="EB94" i="2"/>
  <c r="ED94" i="2"/>
  <c r="EE94" i="2"/>
  <c r="EF94" i="2"/>
  <c r="EG94" i="2"/>
  <c r="EH94" i="2"/>
  <c r="EJ94" i="2"/>
  <c r="EK94" i="2"/>
  <c r="EL94" i="2"/>
  <c r="EM94" i="2"/>
  <c r="EN94" i="2"/>
  <c r="EO94" i="2"/>
  <c r="EQ94" i="2"/>
  <c r="ER94" i="2"/>
  <c r="ES94" i="2"/>
  <c r="ET94" i="2"/>
  <c r="EV94" i="2"/>
  <c r="EW94" i="2"/>
  <c r="EX94" i="2"/>
  <c r="EY94" i="2"/>
  <c r="FA94" i="2"/>
  <c r="FB94" i="2"/>
  <c r="FC94" i="2"/>
  <c r="FD94" i="2"/>
  <c r="FE94" i="2"/>
  <c r="FG94" i="2"/>
  <c r="FH94" i="2"/>
  <c r="FI94" i="2"/>
  <c r="FJ94" i="2"/>
  <c r="FK94" i="2"/>
  <c r="FM94" i="2"/>
  <c r="FN94" i="2"/>
  <c r="FO94" i="2"/>
  <c r="FP94" i="2"/>
  <c r="FR94" i="2"/>
  <c r="FS94" i="2"/>
  <c r="FT94" i="2"/>
  <c r="FU94" i="2"/>
  <c r="FW94" i="2"/>
  <c r="FX94" i="2"/>
  <c r="FY94" i="2"/>
  <c r="FZ94" i="2"/>
  <c r="GB94" i="2"/>
  <c r="GC94" i="2"/>
  <c r="GD94" i="2"/>
  <c r="GE94" i="2"/>
  <c r="GG94" i="2"/>
  <c r="GH94" i="2"/>
  <c r="GI94" i="2"/>
  <c r="GJ94" i="2"/>
  <c r="GL94" i="2"/>
  <c r="GM94" i="2"/>
  <c r="GN94" i="2"/>
  <c r="GO94" i="2"/>
  <c r="B95" i="2"/>
  <c r="C95" i="2"/>
  <c r="D95" i="2"/>
  <c r="E95" i="2"/>
  <c r="F95" i="2"/>
  <c r="G95" i="2"/>
  <c r="H95" i="2"/>
  <c r="I95" i="2"/>
  <c r="J95" i="2"/>
  <c r="K95" i="2"/>
  <c r="L95" i="2"/>
  <c r="N95" i="2"/>
  <c r="O95" i="2"/>
  <c r="P95" i="2"/>
  <c r="Q95" i="2"/>
  <c r="R95" i="2"/>
  <c r="S95" i="2"/>
  <c r="T95" i="2"/>
  <c r="V95" i="2"/>
  <c r="W95" i="2"/>
  <c r="X95" i="2"/>
  <c r="AE95" i="2"/>
  <c r="AI95" i="2"/>
  <c r="AM95" i="2"/>
  <c r="AO95" i="2"/>
  <c r="AQ95" i="2"/>
  <c r="AS95" i="2"/>
  <c r="AU95" i="2"/>
  <c r="AW95" i="2"/>
  <c r="BA95" i="2"/>
  <c r="BC95" i="2"/>
  <c r="BE95" i="2"/>
  <c r="BG95" i="2"/>
  <c r="BK95" i="2"/>
  <c r="BP95" i="2"/>
  <c r="BY95" i="2"/>
  <c r="BZ95" i="2"/>
  <c r="CB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U95" i="2"/>
  <c r="CV95" i="2"/>
  <c r="CW95" i="2"/>
  <c r="CX95" i="2"/>
  <c r="CY95" i="2"/>
  <c r="CZ95" i="2"/>
  <c r="DA95" i="2"/>
  <c r="DB95" i="2"/>
  <c r="DC95" i="2"/>
  <c r="DD95" i="2"/>
  <c r="DF95" i="2"/>
  <c r="DG95" i="2"/>
  <c r="DH95" i="2"/>
  <c r="DI95" i="2"/>
  <c r="DK95" i="2"/>
  <c r="DL95" i="2"/>
  <c r="DM95" i="2"/>
  <c r="DN95" i="2"/>
  <c r="DP95" i="2"/>
  <c r="DQ95" i="2"/>
  <c r="DR95" i="2"/>
  <c r="DS95" i="2"/>
  <c r="DT95" i="2"/>
  <c r="DU95" i="2"/>
  <c r="DV95" i="2"/>
  <c r="DW95" i="2"/>
  <c r="DY95" i="2"/>
  <c r="DZ95" i="2"/>
  <c r="EA95" i="2"/>
  <c r="EB95" i="2"/>
  <c r="ED95" i="2"/>
  <c r="EE95" i="2"/>
  <c r="EF95" i="2"/>
  <c r="EG95" i="2"/>
  <c r="EH95" i="2"/>
  <c r="EJ95" i="2"/>
  <c r="EK95" i="2"/>
  <c r="EL95" i="2"/>
  <c r="EM95" i="2"/>
  <c r="EN95" i="2"/>
  <c r="EO95" i="2"/>
  <c r="EQ95" i="2"/>
  <c r="ER95" i="2"/>
  <c r="ES95" i="2"/>
  <c r="ET95" i="2"/>
  <c r="EV95" i="2"/>
  <c r="EW95" i="2"/>
  <c r="EX95" i="2"/>
  <c r="EY95" i="2"/>
  <c r="FA95" i="2"/>
  <c r="FB95" i="2"/>
  <c r="FC95" i="2"/>
  <c r="FD95" i="2"/>
  <c r="FE95" i="2"/>
  <c r="FG95" i="2"/>
  <c r="FH95" i="2"/>
  <c r="FI95" i="2"/>
  <c r="FJ95" i="2"/>
  <c r="FK95" i="2"/>
  <c r="FM95" i="2"/>
  <c r="FN95" i="2"/>
  <c r="FO95" i="2"/>
  <c r="FP95" i="2"/>
  <c r="FR95" i="2"/>
  <c r="FS95" i="2"/>
  <c r="FT95" i="2"/>
  <c r="FU95" i="2"/>
  <c r="FW95" i="2"/>
  <c r="FX95" i="2"/>
  <c r="FY95" i="2"/>
  <c r="FZ95" i="2"/>
  <c r="GB95" i="2"/>
  <c r="GC95" i="2"/>
  <c r="GD95" i="2"/>
  <c r="GE95" i="2"/>
  <c r="GG95" i="2"/>
  <c r="GH95" i="2"/>
  <c r="GI95" i="2"/>
  <c r="GJ95" i="2"/>
  <c r="GL95" i="2"/>
  <c r="GM95" i="2"/>
  <c r="GN95" i="2"/>
  <c r="GO95" i="2"/>
  <c r="B96" i="2"/>
  <c r="C96" i="2"/>
  <c r="D96" i="2"/>
  <c r="E96" i="2"/>
  <c r="F96" i="2"/>
  <c r="G96" i="2"/>
  <c r="H96" i="2"/>
  <c r="I96" i="2"/>
  <c r="J96" i="2"/>
  <c r="K96" i="2"/>
  <c r="L96" i="2"/>
  <c r="N96" i="2"/>
  <c r="O96" i="2"/>
  <c r="P96" i="2"/>
  <c r="Q96" i="2"/>
  <c r="R96" i="2"/>
  <c r="S96" i="2"/>
  <c r="T96" i="2"/>
  <c r="V96" i="2"/>
  <c r="W96" i="2"/>
  <c r="X96" i="2"/>
  <c r="AE96" i="2"/>
  <c r="AI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BA96" i="2"/>
  <c r="BC96" i="2"/>
  <c r="BE96" i="2"/>
  <c r="BG96" i="2"/>
  <c r="BK96" i="2"/>
  <c r="BL96" i="2"/>
  <c r="BM96" i="2"/>
  <c r="BP96" i="2"/>
  <c r="BY96" i="2"/>
  <c r="BZ96" i="2"/>
  <c r="CB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U96" i="2"/>
  <c r="CV96" i="2"/>
  <c r="CW96" i="2"/>
  <c r="CX96" i="2"/>
  <c r="CY96" i="2"/>
  <c r="CZ96" i="2"/>
  <c r="DA96" i="2"/>
  <c r="DB96" i="2"/>
  <c r="DC96" i="2"/>
  <c r="DD96" i="2"/>
  <c r="DF96" i="2"/>
  <c r="DG96" i="2"/>
  <c r="DH96" i="2"/>
  <c r="DI96" i="2"/>
  <c r="DK96" i="2"/>
  <c r="DL96" i="2"/>
  <c r="DM96" i="2"/>
  <c r="DN96" i="2"/>
  <c r="DP96" i="2"/>
  <c r="DQ96" i="2"/>
  <c r="DR96" i="2"/>
  <c r="DS96" i="2"/>
  <c r="DT96" i="2"/>
  <c r="DU96" i="2"/>
  <c r="DV96" i="2"/>
  <c r="DW96" i="2"/>
  <c r="DY96" i="2"/>
  <c r="DZ96" i="2"/>
  <c r="EA96" i="2"/>
  <c r="EB96" i="2"/>
  <c r="ED96" i="2"/>
  <c r="EE96" i="2"/>
  <c r="EF96" i="2"/>
  <c r="EG96" i="2"/>
  <c r="EH96" i="2"/>
  <c r="EJ96" i="2"/>
  <c r="EK96" i="2"/>
  <c r="EL96" i="2"/>
  <c r="EM96" i="2"/>
  <c r="EN96" i="2"/>
  <c r="EO96" i="2"/>
  <c r="EQ96" i="2"/>
  <c r="ER96" i="2"/>
  <c r="ES96" i="2"/>
  <c r="ET96" i="2"/>
  <c r="EV96" i="2"/>
  <c r="EW96" i="2"/>
  <c r="EX96" i="2"/>
  <c r="EY96" i="2"/>
  <c r="FA96" i="2"/>
  <c r="FB96" i="2"/>
  <c r="FC96" i="2"/>
  <c r="FD96" i="2"/>
  <c r="FE96" i="2"/>
  <c r="FG96" i="2"/>
  <c r="FH96" i="2"/>
  <c r="FI96" i="2"/>
  <c r="FJ96" i="2"/>
  <c r="FK96" i="2"/>
  <c r="FM96" i="2"/>
  <c r="FN96" i="2"/>
  <c r="FO96" i="2"/>
  <c r="FP96" i="2"/>
  <c r="FR96" i="2"/>
  <c r="FS96" i="2"/>
  <c r="FT96" i="2"/>
  <c r="FU96" i="2"/>
  <c r="FW96" i="2"/>
  <c r="FX96" i="2"/>
  <c r="FY96" i="2"/>
  <c r="FZ96" i="2"/>
  <c r="GB96" i="2"/>
  <c r="GC96" i="2"/>
  <c r="GD96" i="2"/>
  <c r="GE96" i="2"/>
  <c r="GG96" i="2"/>
  <c r="GH96" i="2"/>
  <c r="GI96" i="2"/>
  <c r="GJ96" i="2"/>
  <c r="GL96" i="2"/>
  <c r="GM96" i="2"/>
  <c r="GN96" i="2"/>
  <c r="GO96" i="2"/>
  <c r="B97" i="2"/>
  <c r="C97" i="2"/>
  <c r="D97" i="2"/>
  <c r="E97" i="2"/>
  <c r="F97" i="2"/>
  <c r="G97" i="2"/>
  <c r="H97" i="2"/>
  <c r="I97" i="2"/>
  <c r="J97" i="2"/>
  <c r="K97" i="2"/>
  <c r="L97" i="2"/>
  <c r="N97" i="2"/>
  <c r="O97" i="2"/>
  <c r="P97" i="2"/>
  <c r="Q97" i="2"/>
  <c r="R97" i="2"/>
  <c r="S97" i="2"/>
  <c r="T97" i="2"/>
  <c r="V97" i="2"/>
  <c r="W97" i="2"/>
  <c r="X97" i="2"/>
  <c r="AE97" i="2"/>
  <c r="AI97" i="2"/>
  <c r="AM97" i="2"/>
  <c r="AO97" i="2"/>
  <c r="AQ97" i="2"/>
  <c r="AS97" i="2"/>
  <c r="AU97" i="2"/>
  <c r="AW97" i="2"/>
  <c r="BA97" i="2"/>
  <c r="BC97" i="2"/>
  <c r="BE97" i="2"/>
  <c r="BG97" i="2"/>
  <c r="BK97" i="2"/>
  <c r="BM97" i="2"/>
  <c r="BP97" i="2"/>
  <c r="BY97" i="2"/>
  <c r="BZ97" i="2"/>
  <c r="CB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U97" i="2"/>
  <c r="CV97" i="2"/>
  <c r="CW97" i="2"/>
  <c r="CX97" i="2"/>
  <c r="CY97" i="2"/>
  <c r="CZ97" i="2"/>
  <c r="DA97" i="2"/>
  <c r="DB97" i="2"/>
  <c r="DC97" i="2"/>
  <c r="DD97" i="2"/>
  <c r="DF97" i="2"/>
  <c r="DG97" i="2"/>
  <c r="DH97" i="2"/>
  <c r="DI97" i="2"/>
  <c r="DK97" i="2"/>
  <c r="DL97" i="2"/>
  <c r="DM97" i="2"/>
  <c r="DN97" i="2"/>
  <c r="DP97" i="2"/>
  <c r="DQ97" i="2"/>
  <c r="DR97" i="2"/>
  <c r="DS97" i="2"/>
  <c r="DT97" i="2"/>
  <c r="DU97" i="2"/>
  <c r="DV97" i="2"/>
  <c r="DW97" i="2"/>
  <c r="DY97" i="2"/>
  <c r="DZ97" i="2"/>
  <c r="EA97" i="2"/>
  <c r="EB97" i="2"/>
  <c r="ED97" i="2"/>
  <c r="EE97" i="2"/>
  <c r="EF97" i="2"/>
  <c r="EG97" i="2"/>
  <c r="EH97" i="2"/>
  <c r="EJ97" i="2"/>
  <c r="EK97" i="2"/>
  <c r="EL97" i="2"/>
  <c r="EM97" i="2"/>
  <c r="EN97" i="2"/>
  <c r="EO97" i="2"/>
  <c r="EQ97" i="2"/>
  <c r="ER97" i="2"/>
  <c r="ES97" i="2"/>
  <c r="ET97" i="2"/>
  <c r="EV97" i="2"/>
  <c r="EW97" i="2"/>
  <c r="EX97" i="2"/>
  <c r="EY97" i="2"/>
  <c r="FA97" i="2"/>
  <c r="FB97" i="2"/>
  <c r="FC97" i="2"/>
  <c r="FD97" i="2"/>
  <c r="FE97" i="2"/>
  <c r="FG97" i="2"/>
  <c r="FH97" i="2"/>
  <c r="FI97" i="2"/>
  <c r="FJ97" i="2"/>
  <c r="FK97" i="2"/>
  <c r="FM97" i="2"/>
  <c r="FN97" i="2"/>
  <c r="FO97" i="2"/>
  <c r="FP97" i="2"/>
  <c r="FR97" i="2"/>
  <c r="FS97" i="2"/>
  <c r="FT97" i="2"/>
  <c r="FU97" i="2"/>
  <c r="FW97" i="2"/>
  <c r="FX97" i="2"/>
  <c r="FY97" i="2"/>
  <c r="FZ97" i="2"/>
  <c r="GB97" i="2"/>
  <c r="GC97" i="2"/>
  <c r="GD97" i="2"/>
  <c r="GE97" i="2"/>
  <c r="GG97" i="2"/>
  <c r="GH97" i="2"/>
  <c r="GI97" i="2"/>
  <c r="GJ97" i="2"/>
  <c r="GL97" i="2"/>
  <c r="GM97" i="2"/>
  <c r="GN97" i="2"/>
  <c r="GO97" i="2"/>
  <c r="B98" i="2"/>
  <c r="C98" i="2"/>
  <c r="D98" i="2"/>
  <c r="E98" i="2"/>
  <c r="F98" i="2"/>
  <c r="G98" i="2"/>
  <c r="H98" i="2"/>
  <c r="I98" i="2"/>
  <c r="J98" i="2"/>
  <c r="K98" i="2"/>
  <c r="L98" i="2"/>
  <c r="N98" i="2"/>
  <c r="O98" i="2"/>
  <c r="P98" i="2"/>
  <c r="Q98" i="2"/>
  <c r="R98" i="2"/>
  <c r="S98" i="2"/>
  <c r="T98" i="2"/>
  <c r="V98" i="2"/>
  <c r="W98" i="2"/>
  <c r="X98" i="2"/>
  <c r="AE98" i="2"/>
  <c r="AI98" i="2"/>
  <c r="AM98" i="2"/>
  <c r="AO98" i="2"/>
  <c r="AQ98" i="2"/>
  <c r="AS98" i="2"/>
  <c r="AU98" i="2"/>
  <c r="AW98" i="2"/>
  <c r="BA98" i="2"/>
  <c r="BC98" i="2"/>
  <c r="BE98" i="2"/>
  <c r="BG98" i="2"/>
  <c r="BK98" i="2"/>
  <c r="BP98" i="2"/>
  <c r="BY98" i="2"/>
  <c r="BZ98" i="2"/>
  <c r="CB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U98" i="2"/>
  <c r="CV98" i="2"/>
  <c r="CW98" i="2"/>
  <c r="CX98" i="2"/>
  <c r="CY98" i="2"/>
  <c r="CZ98" i="2"/>
  <c r="DA98" i="2"/>
  <c r="DB98" i="2"/>
  <c r="DC98" i="2"/>
  <c r="DD98" i="2"/>
  <c r="DF98" i="2"/>
  <c r="DG98" i="2"/>
  <c r="DH98" i="2"/>
  <c r="DI98" i="2"/>
  <c r="DK98" i="2"/>
  <c r="DL98" i="2"/>
  <c r="DM98" i="2"/>
  <c r="DN98" i="2"/>
  <c r="DP98" i="2"/>
  <c r="DQ98" i="2"/>
  <c r="DR98" i="2"/>
  <c r="DS98" i="2"/>
  <c r="DT98" i="2"/>
  <c r="DU98" i="2"/>
  <c r="DV98" i="2"/>
  <c r="DW98" i="2"/>
  <c r="DY98" i="2"/>
  <c r="DZ98" i="2"/>
  <c r="EA98" i="2"/>
  <c r="EB98" i="2"/>
  <c r="ED98" i="2"/>
  <c r="EE98" i="2"/>
  <c r="EF98" i="2"/>
  <c r="EG98" i="2"/>
  <c r="EH98" i="2"/>
  <c r="EJ98" i="2"/>
  <c r="EK98" i="2"/>
  <c r="EL98" i="2"/>
  <c r="EM98" i="2"/>
  <c r="EN98" i="2"/>
  <c r="EO98" i="2"/>
  <c r="EQ98" i="2"/>
  <c r="ER98" i="2"/>
  <c r="ES98" i="2"/>
  <c r="ET98" i="2"/>
  <c r="EV98" i="2"/>
  <c r="EW98" i="2"/>
  <c r="EX98" i="2"/>
  <c r="EY98" i="2"/>
  <c r="FA98" i="2"/>
  <c r="FB98" i="2"/>
  <c r="FC98" i="2"/>
  <c r="FD98" i="2"/>
  <c r="FE98" i="2"/>
  <c r="FG98" i="2"/>
  <c r="FH98" i="2"/>
  <c r="FI98" i="2"/>
  <c r="FJ98" i="2"/>
  <c r="FK98" i="2"/>
  <c r="FM98" i="2"/>
  <c r="FN98" i="2"/>
  <c r="FO98" i="2"/>
  <c r="FP98" i="2"/>
  <c r="FR98" i="2"/>
  <c r="FS98" i="2"/>
  <c r="FT98" i="2"/>
  <c r="FU98" i="2"/>
  <c r="FW98" i="2"/>
  <c r="FX98" i="2"/>
  <c r="FY98" i="2"/>
  <c r="FZ98" i="2"/>
  <c r="GB98" i="2"/>
  <c r="GC98" i="2"/>
  <c r="GD98" i="2"/>
  <c r="GE98" i="2"/>
  <c r="GG98" i="2"/>
  <c r="GH98" i="2"/>
  <c r="GI98" i="2"/>
  <c r="GJ98" i="2"/>
  <c r="GL98" i="2"/>
  <c r="GM98" i="2"/>
  <c r="GN98" i="2"/>
  <c r="GO98" i="2"/>
  <c r="B99" i="2"/>
  <c r="C99" i="2"/>
  <c r="D99" i="2"/>
  <c r="E99" i="2"/>
  <c r="F99" i="2"/>
  <c r="G99" i="2"/>
  <c r="H99" i="2"/>
  <c r="I99" i="2"/>
  <c r="J99" i="2"/>
  <c r="K99" i="2"/>
  <c r="L99" i="2"/>
  <c r="N99" i="2"/>
  <c r="O99" i="2"/>
  <c r="P99" i="2"/>
  <c r="Q99" i="2"/>
  <c r="R99" i="2"/>
  <c r="S99" i="2"/>
  <c r="T99" i="2"/>
  <c r="V99" i="2"/>
  <c r="W99" i="2"/>
  <c r="X99" i="2"/>
  <c r="AE99" i="2"/>
  <c r="AI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BA99" i="2"/>
  <c r="BB99" i="2"/>
  <c r="BC99" i="2"/>
  <c r="BD99" i="2"/>
  <c r="BE99" i="2"/>
  <c r="BF99" i="2"/>
  <c r="BG99" i="2"/>
  <c r="BH99" i="2"/>
  <c r="BK99" i="2"/>
  <c r="BL99" i="2"/>
  <c r="BP99" i="2"/>
  <c r="BY99" i="2"/>
  <c r="BZ99" i="2"/>
  <c r="CB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U99" i="2"/>
  <c r="CV99" i="2"/>
  <c r="CW99" i="2"/>
  <c r="CX99" i="2"/>
  <c r="CY99" i="2"/>
  <c r="CZ99" i="2"/>
  <c r="DA99" i="2"/>
  <c r="DB99" i="2"/>
  <c r="DC99" i="2"/>
  <c r="DD99" i="2"/>
  <c r="DF99" i="2"/>
  <c r="DG99" i="2"/>
  <c r="DH99" i="2"/>
  <c r="DI99" i="2"/>
  <c r="DK99" i="2"/>
  <c r="DL99" i="2"/>
  <c r="DM99" i="2"/>
  <c r="DN99" i="2"/>
  <c r="DP99" i="2"/>
  <c r="DQ99" i="2"/>
  <c r="DR99" i="2"/>
  <c r="DS99" i="2"/>
  <c r="DT99" i="2"/>
  <c r="DU99" i="2"/>
  <c r="DV99" i="2"/>
  <c r="DW99" i="2"/>
  <c r="DY99" i="2"/>
  <c r="DZ99" i="2"/>
  <c r="EA99" i="2"/>
  <c r="EB99" i="2"/>
  <c r="ED99" i="2"/>
  <c r="EE99" i="2"/>
  <c r="EF99" i="2"/>
  <c r="EG99" i="2"/>
  <c r="EH99" i="2"/>
  <c r="EJ99" i="2"/>
  <c r="EK99" i="2"/>
  <c r="EL99" i="2"/>
  <c r="EM99" i="2"/>
  <c r="EN99" i="2"/>
  <c r="EO99" i="2"/>
  <c r="EQ99" i="2"/>
  <c r="ER99" i="2"/>
  <c r="ES99" i="2"/>
  <c r="ET99" i="2"/>
  <c r="EV99" i="2"/>
  <c r="EW99" i="2"/>
  <c r="EX99" i="2"/>
  <c r="EY99" i="2"/>
  <c r="FA99" i="2"/>
  <c r="FB99" i="2"/>
  <c r="FC99" i="2"/>
  <c r="FD99" i="2"/>
  <c r="FE99" i="2"/>
  <c r="FG99" i="2"/>
  <c r="FH99" i="2"/>
  <c r="FI99" i="2"/>
  <c r="FJ99" i="2"/>
  <c r="FK99" i="2"/>
  <c r="FM99" i="2"/>
  <c r="FN99" i="2"/>
  <c r="FO99" i="2"/>
  <c r="FP99" i="2"/>
  <c r="FR99" i="2"/>
  <c r="FS99" i="2"/>
  <c r="FT99" i="2"/>
  <c r="FU99" i="2"/>
  <c r="FW99" i="2"/>
  <c r="FX99" i="2"/>
  <c r="FY99" i="2"/>
  <c r="FZ99" i="2"/>
  <c r="GB99" i="2"/>
  <c r="GC99" i="2"/>
  <c r="GD99" i="2"/>
  <c r="GE99" i="2"/>
  <c r="GG99" i="2"/>
  <c r="GH99" i="2"/>
  <c r="GI99" i="2"/>
  <c r="GJ99" i="2"/>
  <c r="GL99" i="2"/>
  <c r="GM99" i="2"/>
  <c r="GN99" i="2"/>
  <c r="GO99" i="2"/>
  <c r="B100" i="2"/>
  <c r="C100" i="2"/>
  <c r="D100" i="2"/>
  <c r="E100" i="2"/>
  <c r="F100" i="2"/>
  <c r="G100" i="2"/>
  <c r="H100" i="2"/>
  <c r="I100" i="2"/>
  <c r="J100" i="2"/>
  <c r="K100" i="2"/>
  <c r="L100" i="2"/>
  <c r="N100" i="2"/>
  <c r="O100" i="2"/>
  <c r="P100" i="2"/>
  <c r="Q100" i="2"/>
  <c r="R100" i="2"/>
  <c r="S100" i="2"/>
  <c r="T100" i="2"/>
  <c r="V100" i="2"/>
  <c r="W100" i="2"/>
  <c r="X100" i="2"/>
  <c r="AE100" i="2"/>
  <c r="AI100" i="2"/>
  <c r="AM100" i="2"/>
  <c r="AO100" i="2"/>
  <c r="AQ100" i="2"/>
  <c r="AS100" i="2"/>
  <c r="AU100" i="2"/>
  <c r="AW100" i="2"/>
  <c r="BA100" i="2"/>
  <c r="BC100" i="2"/>
  <c r="BE100" i="2"/>
  <c r="BG100" i="2"/>
  <c r="BK100" i="2"/>
  <c r="BP100" i="2"/>
  <c r="BY100" i="2"/>
  <c r="BZ100" i="2"/>
  <c r="CB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U100" i="2"/>
  <c r="CV100" i="2"/>
  <c r="CW100" i="2"/>
  <c r="CX100" i="2"/>
  <c r="CY100" i="2"/>
  <c r="CZ100" i="2"/>
  <c r="DA100" i="2"/>
  <c r="DB100" i="2"/>
  <c r="DC100" i="2"/>
  <c r="DD100" i="2"/>
  <c r="DF100" i="2"/>
  <c r="DG100" i="2"/>
  <c r="DH100" i="2"/>
  <c r="DI100" i="2"/>
  <c r="DK100" i="2"/>
  <c r="DL100" i="2"/>
  <c r="DM100" i="2"/>
  <c r="DN100" i="2"/>
  <c r="DP100" i="2"/>
  <c r="DQ100" i="2"/>
  <c r="DR100" i="2"/>
  <c r="DS100" i="2"/>
  <c r="DT100" i="2"/>
  <c r="DU100" i="2"/>
  <c r="DV100" i="2"/>
  <c r="DW100" i="2"/>
  <c r="DY100" i="2"/>
  <c r="DZ100" i="2"/>
  <c r="EA100" i="2"/>
  <c r="EB100" i="2"/>
  <c r="ED100" i="2"/>
  <c r="EE100" i="2"/>
  <c r="EF100" i="2"/>
  <c r="EG100" i="2"/>
  <c r="EH100" i="2"/>
  <c r="EJ100" i="2"/>
  <c r="EK100" i="2"/>
  <c r="EL100" i="2"/>
  <c r="EM100" i="2"/>
  <c r="EN100" i="2"/>
  <c r="EO100" i="2"/>
  <c r="EQ100" i="2"/>
  <c r="ER100" i="2"/>
  <c r="ES100" i="2"/>
  <c r="ET100" i="2"/>
  <c r="EV100" i="2"/>
  <c r="EW100" i="2"/>
  <c r="EX100" i="2"/>
  <c r="EY100" i="2"/>
  <c r="FA100" i="2"/>
  <c r="FB100" i="2"/>
  <c r="FC100" i="2"/>
  <c r="FD100" i="2"/>
  <c r="FE100" i="2"/>
  <c r="FG100" i="2"/>
  <c r="FH100" i="2"/>
  <c r="FI100" i="2"/>
  <c r="FJ100" i="2"/>
  <c r="FK100" i="2"/>
  <c r="FM100" i="2"/>
  <c r="FN100" i="2"/>
  <c r="FO100" i="2"/>
  <c r="FP100" i="2"/>
  <c r="FR100" i="2"/>
  <c r="FS100" i="2"/>
  <c r="FT100" i="2"/>
  <c r="FU100" i="2"/>
  <c r="FW100" i="2"/>
  <c r="FX100" i="2"/>
  <c r="FY100" i="2"/>
  <c r="FZ100" i="2"/>
  <c r="GB100" i="2"/>
  <c r="GC100" i="2"/>
  <c r="GD100" i="2"/>
  <c r="GE100" i="2"/>
  <c r="GG100" i="2"/>
  <c r="GH100" i="2"/>
  <c r="GI100" i="2"/>
  <c r="GJ100" i="2"/>
  <c r="GL100" i="2"/>
  <c r="GM100" i="2"/>
  <c r="GN100" i="2"/>
  <c r="GO100" i="2"/>
  <c r="B101" i="2"/>
  <c r="C101" i="2"/>
  <c r="D101" i="2"/>
  <c r="E101" i="2"/>
  <c r="F101" i="2"/>
  <c r="G101" i="2"/>
  <c r="H101" i="2"/>
  <c r="I101" i="2"/>
  <c r="J101" i="2"/>
  <c r="K101" i="2"/>
  <c r="L101" i="2"/>
  <c r="N101" i="2"/>
  <c r="O101" i="2"/>
  <c r="P101" i="2"/>
  <c r="Q101" i="2"/>
  <c r="R101" i="2"/>
  <c r="S101" i="2"/>
  <c r="T101" i="2"/>
  <c r="V101" i="2"/>
  <c r="W101" i="2"/>
  <c r="X101" i="2"/>
  <c r="AE101" i="2"/>
  <c r="AI101" i="2"/>
  <c r="AM101" i="2"/>
  <c r="AO101" i="2"/>
  <c r="AQ101" i="2"/>
  <c r="AS101" i="2"/>
  <c r="AU101" i="2"/>
  <c r="AW101" i="2"/>
  <c r="BA101" i="2"/>
  <c r="BC101" i="2"/>
  <c r="BE101" i="2"/>
  <c r="BG101" i="2"/>
  <c r="BK101" i="2"/>
  <c r="BP101" i="2"/>
  <c r="BY101" i="2"/>
  <c r="BZ101" i="2"/>
  <c r="CB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U101" i="2"/>
  <c r="CV101" i="2"/>
  <c r="CW101" i="2"/>
  <c r="CX101" i="2"/>
  <c r="CY101" i="2"/>
  <c r="CZ101" i="2"/>
  <c r="DA101" i="2"/>
  <c r="DB101" i="2"/>
  <c r="DC101" i="2"/>
  <c r="DD101" i="2"/>
  <c r="DF101" i="2"/>
  <c r="DG101" i="2"/>
  <c r="DH101" i="2"/>
  <c r="DI101" i="2"/>
  <c r="DK101" i="2"/>
  <c r="DL101" i="2"/>
  <c r="DM101" i="2"/>
  <c r="DN101" i="2"/>
  <c r="DP101" i="2"/>
  <c r="DQ101" i="2"/>
  <c r="DR101" i="2"/>
  <c r="DS101" i="2"/>
  <c r="DT101" i="2"/>
  <c r="DU101" i="2"/>
  <c r="DV101" i="2"/>
  <c r="DW101" i="2"/>
  <c r="DY101" i="2"/>
  <c r="DZ101" i="2"/>
  <c r="EA101" i="2"/>
  <c r="EB101" i="2"/>
  <c r="ED101" i="2"/>
  <c r="EE101" i="2"/>
  <c r="EF101" i="2"/>
  <c r="EG101" i="2"/>
  <c r="EH101" i="2"/>
  <c r="EJ101" i="2"/>
  <c r="EK101" i="2"/>
  <c r="EL101" i="2"/>
  <c r="EM101" i="2"/>
  <c r="EN101" i="2"/>
  <c r="EO101" i="2"/>
  <c r="EQ101" i="2"/>
  <c r="ER101" i="2"/>
  <c r="ES101" i="2"/>
  <c r="ET101" i="2"/>
  <c r="EV101" i="2"/>
  <c r="EW101" i="2"/>
  <c r="EX101" i="2"/>
  <c r="EY101" i="2"/>
  <c r="FA101" i="2"/>
  <c r="FB101" i="2"/>
  <c r="FC101" i="2"/>
  <c r="FD101" i="2"/>
  <c r="FE101" i="2"/>
  <c r="FG101" i="2"/>
  <c r="FH101" i="2"/>
  <c r="FI101" i="2"/>
  <c r="FJ101" i="2"/>
  <c r="FK101" i="2"/>
  <c r="FM101" i="2"/>
  <c r="FN101" i="2"/>
  <c r="FO101" i="2"/>
  <c r="FP101" i="2"/>
  <c r="FR101" i="2"/>
  <c r="FS101" i="2"/>
  <c r="FT101" i="2"/>
  <c r="FU101" i="2"/>
  <c r="FW101" i="2"/>
  <c r="FX101" i="2"/>
  <c r="FY101" i="2"/>
  <c r="FZ101" i="2"/>
  <c r="GB101" i="2"/>
  <c r="GC101" i="2"/>
  <c r="GD101" i="2"/>
  <c r="GE101" i="2"/>
  <c r="GG101" i="2"/>
  <c r="GH101" i="2"/>
  <c r="GI101" i="2"/>
  <c r="GJ101" i="2"/>
  <c r="GL101" i="2"/>
  <c r="GM101" i="2"/>
  <c r="GN101" i="2"/>
  <c r="GO101" i="2"/>
  <c r="B102" i="2"/>
  <c r="C102" i="2"/>
  <c r="D102" i="2"/>
  <c r="E102" i="2"/>
  <c r="F102" i="2"/>
  <c r="G102" i="2"/>
  <c r="H102" i="2"/>
  <c r="I102" i="2"/>
  <c r="J102" i="2"/>
  <c r="K102" i="2"/>
  <c r="L102" i="2"/>
  <c r="N102" i="2"/>
  <c r="O102" i="2"/>
  <c r="P102" i="2"/>
  <c r="Q102" i="2"/>
  <c r="R102" i="2"/>
  <c r="S102" i="2"/>
  <c r="T102" i="2"/>
  <c r="V102" i="2"/>
  <c r="W102" i="2"/>
  <c r="X102" i="2"/>
  <c r="AE102" i="2"/>
  <c r="AI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BA102" i="2"/>
  <c r="BC102" i="2"/>
  <c r="BE102" i="2"/>
  <c r="BG102" i="2"/>
  <c r="BK102" i="2"/>
  <c r="BL102" i="2"/>
  <c r="BP102" i="2"/>
  <c r="BY102" i="2"/>
  <c r="BZ102" i="2"/>
  <c r="CB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U102" i="2"/>
  <c r="CV102" i="2"/>
  <c r="CW102" i="2"/>
  <c r="CX102" i="2"/>
  <c r="CY102" i="2"/>
  <c r="CZ102" i="2"/>
  <c r="DA102" i="2"/>
  <c r="DB102" i="2"/>
  <c r="DC102" i="2"/>
  <c r="DD102" i="2"/>
  <c r="DF102" i="2"/>
  <c r="DG102" i="2"/>
  <c r="DH102" i="2"/>
  <c r="DI102" i="2"/>
  <c r="DK102" i="2"/>
  <c r="DL102" i="2"/>
  <c r="DM102" i="2"/>
  <c r="DN102" i="2"/>
  <c r="DP102" i="2"/>
  <c r="DQ102" i="2"/>
  <c r="DR102" i="2"/>
  <c r="DS102" i="2"/>
  <c r="DT102" i="2"/>
  <c r="DU102" i="2"/>
  <c r="DV102" i="2"/>
  <c r="DW102" i="2"/>
  <c r="DY102" i="2"/>
  <c r="DZ102" i="2"/>
  <c r="EA102" i="2"/>
  <c r="EB102" i="2"/>
  <c r="ED102" i="2"/>
  <c r="EE102" i="2"/>
  <c r="EF102" i="2"/>
  <c r="EG102" i="2"/>
  <c r="EH102" i="2"/>
  <c r="EJ102" i="2"/>
  <c r="EK102" i="2"/>
  <c r="EL102" i="2"/>
  <c r="EM102" i="2"/>
  <c r="EN102" i="2"/>
  <c r="EO102" i="2"/>
  <c r="EQ102" i="2"/>
  <c r="ER102" i="2"/>
  <c r="ES102" i="2"/>
  <c r="ET102" i="2"/>
  <c r="EV102" i="2"/>
  <c r="EW102" i="2"/>
  <c r="EX102" i="2"/>
  <c r="EY102" i="2"/>
  <c r="FA102" i="2"/>
  <c r="FB102" i="2"/>
  <c r="FC102" i="2"/>
  <c r="FD102" i="2"/>
  <c r="FE102" i="2"/>
  <c r="FG102" i="2"/>
  <c r="FH102" i="2"/>
  <c r="FI102" i="2"/>
  <c r="FJ102" i="2"/>
  <c r="FK102" i="2"/>
  <c r="FM102" i="2"/>
  <c r="FN102" i="2"/>
  <c r="FO102" i="2"/>
  <c r="FP102" i="2"/>
  <c r="FR102" i="2"/>
  <c r="FS102" i="2"/>
  <c r="FT102" i="2"/>
  <c r="FU102" i="2"/>
  <c r="FW102" i="2"/>
  <c r="FX102" i="2"/>
  <c r="FY102" i="2"/>
  <c r="FZ102" i="2"/>
  <c r="GB102" i="2"/>
  <c r="GC102" i="2"/>
  <c r="GD102" i="2"/>
  <c r="GE102" i="2"/>
  <c r="GG102" i="2"/>
  <c r="GH102" i="2"/>
  <c r="GI102" i="2"/>
  <c r="GJ102" i="2"/>
  <c r="GL102" i="2"/>
  <c r="GM102" i="2"/>
  <c r="GN102" i="2"/>
  <c r="GO102" i="2"/>
  <c r="B103" i="2"/>
  <c r="C103" i="2"/>
  <c r="D103" i="2"/>
  <c r="E103" i="2"/>
  <c r="F103" i="2"/>
  <c r="G103" i="2"/>
  <c r="H103" i="2"/>
  <c r="I103" i="2"/>
  <c r="J103" i="2"/>
  <c r="K103" i="2"/>
  <c r="L103" i="2"/>
  <c r="N103" i="2"/>
  <c r="O103" i="2"/>
  <c r="P103" i="2"/>
  <c r="Q103" i="2"/>
  <c r="R103" i="2"/>
  <c r="S103" i="2"/>
  <c r="T103" i="2"/>
  <c r="V103" i="2"/>
  <c r="W103" i="2"/>
  <c r="X103" i="2"/>
  <c r="AE103" i="2"/>
  <c r="AI103" i="2"/>
  <c r="AM103" i="2"/>
  <c r="AO103" i="2"/>
  <c r="AQ103" i="2"/>
  <c r="AS103" i="2"/>
  <c r="AU103" i="2"/>
  <c r="AW103" i="2"/>
  <c r="BA103" i="2"/>
  <c r="BC103" i="2"/>
  <c r="BE103" i="2"/>
  <c r="BG103" i="2"/>
  <c r="BK103" i="2"/>
  <c r="BP103" i="2"/>
  <c r="BY103" i="2"/>
  <c r="BZ103" i="2"/>
  <c r="CB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U103" i="2"/>
  <c r="CV103" i="2"/>
  <c r="CW103" i="2"/>
  <c r="CX103" i="2"/>
  <c r="CY103" i="2"/>
  <c r="CZ103" i="2"/>
  <c r="DA103" i="2"/>
  <c r="DB103" i="2"/>
  <c r="DC103" i="2"/>
  <c r="DD103" i="2"/>
  <c r="DF103" i="2"/>
  <c r="DG103" i="2"/>
  <c r="DH103" i="2"/>
  <c r="DI103" i="2"/>
  <c r="DK103" i="2"/>
  <c r="DL103" i="2"/>
  <c r="DM103" i="2"/>
  <c r="DN103" i="2"/>
  <c r="DP103" i="2"/>
  <c r="DQ103" i="2"/>
  <c r="DR103" i="2"/>
  <c r="DS103" i="2"/>
  <c r="DT103" i="2"/>
  <c r="DU103" i="2"/>
  <c r="DV103" i="2"/>
  <c r="DW103" i="2"/>
  <c r="DY103" i="2"/>
  <c r="DZ103" i="2"/>
  <c r="EA103" i="2"/>
  <c r="EB103" i="2"/>
  <c r="ED103" i="2"/>
  <c r="EE103" i="2"/>
  <c r="EF103" i="2"/>
  <c r="EG103" i="2"/>
  <c r="EH103" i="2"/>
  <c r="EJ103" i="2"/>
  <c r="EK103" i="2"/>
  <c r="EL103" i="2"/>
  <c r="EM103" i="2"/>
  <c r="EN103" i="2"/>
  <c r="EO103" i="2"/>
  <c r="EQ103" i="2"/>
  <c r="ER103" i="2"/>
  <c r="ES103" i="2"/>
  <c r="ET103" i="2"/>
  <c r="EV103" i="2"/>
  <c r="EW103" i="2"/>
  <c r="EX103" i="2"/>
  <c r="EY103" i="2"/>
  <c r="FA103" i="2"/>
  <c r="FB103" i="2"/>
  <c r="FC103" i="2"/>
  <c r="FD103" i="2"/>
  <c r="FE103" i="2"/>
  <c r="FG103" i="2"/>
  <c r="FH103" i="2"/>
  <c r="FI103" i="2"/>
  <c r="FJ103" i="2"/>
  <c r="FK103" i="2"/>
  <c r="FM103" i="2"/>
  <c r="FN103" i="2"/>
  <c r="FO103" i="2"/>
  <c r="FP103" i="2"/>
  <c r="FR103" i="2"/>
  <c r="FS103" i="2"/>
  <c r="FT103" i="2"/>
  <c r="FU103" i="2"/>
  <c r="FW103" i="2"/>
  <c r="FX103" i="2"/>
  <c r="FY103" i="2"/>
  <c r="FZ103" i="2"/>
  <c r="GB103" i="2"/>
  <c r="GC103" i="2"/>
  <c r="GD103" i="2"/>
  <c r="GE103" i="2"/>
  <c r="GG103" i="2"/>
  <c r="GH103" i="2"/>
  <c r="GI103" i="2"/>
  <c r="GJ103" i="2"/>
  <c r="GL103" i="2"/>
  <c r="GM103" i="2"/>
  <c r="GN103" i="2"/>
  <c r="GO103" i="2"/>
  <c r="B104" i="2"/>
  <c r="C104" i="2"/>
  <c r="D104" i="2"/>
  <c r="E104" i="2"/>
  <c r="F104" i="2"/>
  <c r="G104" i="2"/>
  <c r="H104" i="2"/>
  <c r="I104" i="2"/>
  <c r="J104" i="2"/>
  <c r="K104" i="2"/>
  <c r="L104" i="2"/>
  <c r="N104" i="2"/>
  <c r="O104" i="2"/>
  <c r="P104" i="2"/>
  <c r="Q104" i="2"/>
  <c r="R104" i="2"/>
  <c r="S104" i="2"/>
  <c r="T104" i="2"/>
  <c r="V104" i="2"/>
  <c r="W104" i="2"/>
  <c r="X104" i="2"/>
  <c r="AE104" i="2"/>
  <c r="AI104" i="2"/>
  <c r="AM104" i="2"/>
  <c r="AO104" i="2"/>
  <c r="AQ104" i="2"/>
  <c r="AS104" i="2"/>
  <c r="AU104" i="2"/>
  <c r="AW104" i="2"/>
  <c r="BA104" i="2"/>
  <c r="BC104" i="2"/>
  <c r="BE104" i="2"/>
  <c r="BG104" i="2"/>
  <c r="BK104" i="2"/>
  <c r="BP104" i="2"/>
  <c r="BY104" i="2"/>
  <c r="BZ104" i="2"/>
  <c r="CB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U104" i="2"/>
  <c r="CV104" i="2"/>
  <c r="CW104" i="2"/>
  <c r="CX104" i="2"/>
  <c r="CY104" i="2"/>
  <c r="CZ104" i="2"/>
  <c r="DA104" i="2"/>
  <c r="DB104" i="2"/>
  <c r="DC104" i="2"/>
  <c r="DD104" i="2"/>
  <c r="DF104" i="2"/>
  <c r="DG104" i="2"/>
  <c r="DH104" i="2"/>
  <c r="DI104" i="2"/>
  <c r="DK104" i="2"/>
  <c r="DL104" i="2"/>
  <c r="DM104" i="2"/>
  <c r="DN104" i="2"/>
  <c r="DP104" i="2"/>
  <c r="DQ104" i="2"/>
  <c r="DR104" i="2"/>
  <c r="DS104" i="2"/>
  <c r="DT104" i="2"/>
  <c r="DU104" i="2"/>
  <c r="DV104" i="2"/>
  <c r="DW104" i="2"/>
  <c r="DY104" i="2"/>
  <c r="DZ104" i="2"/>
  <c r="EA104" i="2"/>
  <c r="EB104" i="2"/>
  <c r="ED104" i="2"/>
  <c r="EE104" i="2"/>
  <c r="EF104" i="2"/>
  <c r="EG104" i="2"/>
  <c r="EH104" i="2"/>
  <c r="EJ104" i="2"/>
  <c r="EK104" i="2"/>
  <c r="EL104" i="2"/>
  <c r="EM104" i="2"/>
  <c r="EN104" i="2"/>
  <c r="EO104" i="2"/>
  <c r="EQ104" i="2"/>
  <c r="ER104" i="2"/>
  <c r="ES104" i="2"/>
  <c r="ET104" i="2"/>
  <c r="EV104" i="2"/>
  <c r="EW104" i="2"/>
  <c r="EX104" i="2"/>
  <c r="EY104" i="2"/>
  <c r="FA104" i="2"/>
  <c r="FB104" i="2"/>
  <c r="FC104" i="2"/>
  <c r="FD104" i="2"/>
  <c r="FE104" i="2"/>
  <c r="FG104" i="2"/>
  <c r="FH104" i="2"/>
  <c r="FI104" i="2"/>
  <c r="FJ104" i="2"/>
  <c r="FK104" i="2"/>
  <c r="FM104" i="2"/>
  <c r="FN104" i="2"/>
  <c r="FO104" i="2"/>
  <c r="FP104" i="2"/>
  <c r="FR104" i="2"/>
  <c r="FS104" i="2"/>
  <c r="FT104" i="2"/>
  <c r="FU104" i="2"/>
  <c r="FW104" i="2"/>
  <c r="FX104" i="2"/>
  <c r="FY104" i="2"/>
  <c r="FZ104" i="2"/>
  <c r="GB104" i="2"/>
  <c r="GC104" i="2"/>
  <c r="GD104" i="2"/>
  <c r="GE104" i="2"/>
  <c r="GG104" i="2"/>
  <c r="GH104" i="2"/>
  <c r="GI104" i="2"/>
  <c r="GJ104" i="2"/>
  <c r="GL104" i="2"/>
  <c r="GM104" i="2"/>
  <c r="GN104" i="2"/>
  <c r="GO104" i="2"/>
  <c r="B105" i="2"/>
  <c r="C105" i="2"/>
  <c r="D105" i="2"/>
  <c r="E105" i="2"/>
  <c r="F105" i="2"/>
  <c r="G105" i="2"/>
  <c r="H105" i="2"/>
  <c r="I105" i="2"/>
  <c r="J105" i="2"/>
  <c r="K105" i="2"/>
  <c r="L105" i="2"/>
  <c r="N105" i="2"/>
  <c r="O105" i="2"/>
  <c r="P105" i="2"/>
  <c r="Q105" i="2"/>
  <c r="R105" i="2"/>
  <c r="S105" i="2"/>
  <c r="T105" i="2"/>
  <c r="V105" i="2"/>
  <c r="W105" i="2"/>
  <c r="X105" i="2"/>
  <c r="AE105" i="2"/>
  <c r="AI105" i="2"/>
  <c r="AM105" i="2"/>
  <c r="AO105" i="2"/>
  <c r="AQ105" i="2"/>
  <c r="AS105" i="2"/>
  <c r="AU105" i="2"/>
  <c r="AW105" i="2"/>
  <c r="BA105" i="2"/>
  <c r="BC105" i="2"/>
  <c r="BE105" i="2"/>
  <c r="BG105" i="2"/>
  <c r="BK105" i="2"/>
  <c r="BP105" i="2"/>
  <c r="BY105" i="2"/>
  <c r="BZ105" i="2"/>
  <c r="CB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U105" i="2"/>
  <c r="CV105" i="2"/>
  <c r="CW105" i="2"/>
  <c r="CX105" i="2"/>
  <c r="CY105" i="2"/>
  <c r="CZ105" i="2"/>
  <c r="DA105" i="2"/>
  <c r="DB105" i="2"/>
  <c r="DC105" i="2"/>
  <c r="DD105" i="2"/>
  <c r="DF105" i="2"/>
  <c r="DG105" i="2"/>
  <c r="DH105" i="2"/>
  <c r="DI105" i="2"/>
  <c r="DK105" i="2"/>
  <c r="DL105" i="2"/>
  <c r="DM105" i="2"/>
  <c r="DN105" i="2"/>
  <c r="DP105" i="2"/>
  <c r="DQ105" i="2"/>
  <c r="DR105" i="2"/>
  <c r="DS105" i="2"/>
  <c r="DT105" i="2"/>
  <c r="DU105" i="2"/>
  <c r="DV105" i="2"/>
  <c r="DW105" i="2"/>
  <c r="DY105" i="2"/>
  <c r="DZ105" i="2"/>
  <c r="EA105" i="2"/>
  <c r="EB105" i="2"/>
  <c r="ED105" i="2"/>
  <c r="EE105" i="2"/>
  <c r="EF105" i="2"/>
  <c r="EG105" i="2"/>
  <c r="EH105" i="2"/>
  <c r="EJ105" i="2"/>
  <c r="EK105" i="2"/>
  <c r="EL105" i="2"/>
  <c r="EM105" i="2"/>
  <c r="EN105" i="2"/>
  <c r="EO105" i="2"/>
  <c r="EQ105" i="2"/>
  <c r="ER105" i="2"/>
  <c r="ES105" i="2"/>
  <c r="ET105" i="2"/>
  <c r="EV105" i="2"/>
  <c r="EW105" i="2"/>
  <c r="EX105" i="2"/>
  <c r="EY105" i="2"/>
  <c r="FA105" i="2"/>
  <c r="FB105" i="2"/>
  <c r="FC105" i="2"/>
  <c r="FD105" i="2"/>
  <c r="FE105" i="2"/>
  <c r="FG105" i="2"/>
  <c r="FH105" i="2"/>
  <c r="FI105" i="2"/>
  <c r="FJ105" i="2"/>
  <c r="FK105" i="2"/>
  <c r="FM105" i="2"/>
  <c r="FN105" i="2"/>
  <c r="FO105" i="2"/>
  <c r="FP105" i="2"/>
  <c r="FR105" i="2"/>
  <c r="FS105" i="2"/>
  <c r="FT105" i="2"/>
  <c r="FU105" i="2"/>
  <c r="FW105" i="2"/>
  <c r="FX105" i="2"/>
  <c r="FY105" i="2"/>
  <c r="FZ105" i="2"/>
  <c r="GB105" i="2"/>
  <c r="GC105" i="2"/>
  <c r="GD105" i="2"/>
  <c r="GE105" i="2"/>
  <c r="GG105" i="2"/>
  <c r="GH105" i="2"/>
  <c r="GI105" i="2"/>
  <c r="GJ105" i="2"/>
  <c r="GL105" i="2"/>
  <c r="GM105" i="2"/>
  <c r="GN105" i="2"/>
  <c r="GO105" i="2"/>
  <c r="BY106" i="2"/>
  <c r="CD106" i="2"/>
  <c r="FA106" i="2"/>
  <c r="FB106" i="2"/>
  <c r="FC106" i="2"/>
  <c r="FD106" i="2"/>
  <c r="FE106" i="2"/>
  <c r="BY107" i="2"/>
  <c r="CD107" i="2"/>
  <c r="FA107" i="2"/>
  <c r="FB107" i="2"/>
  <c r="FC107" i="2"/>
  <c r="FD107" i="2"/>
  <c r="FE107" i="2"/>
  <c r="BY108" i="2"/>
  <c r="CD108" i="2"/>
  <c r="FA108" i="2"/>
  <c r="FB108" i="2"/>
  <c r="FC108" i="2"/>
  <c r="FD108" i="2"/>
  <c r="FE108" i="2"/>
  <c r="BY109" i="2"/>
  <c r="CD109" i="2"/>
  <c r="FA109" i="2"/>
  <c r="FB109" i="2"/>
  <c r="FC109" i="2"/>
  <c r="FD109" i="2"/>
  <c r="FE109" i="2"/>
  <c r="BY110" i="2"/>
  <c r="CD110" i="2"/>
  <c r="FA110" i="2"/>
  <c r="FB110" i="2"/>
  <c r="FC110" i="2"/>
  <c r="FD110" i="2"/>
  <c r="FE110" i="2"/>
  <c r="BY111" i="2"/>
  <c r="CD111" i="2"/>
  <c r="FA111" i="2"/>
  <c r="FB111" i="2"/>
  <c r="FC111" i="2"/>
  <c r="FD111" i="2"/>
  <c r="FE111" i="2"/>
  <c r="BY112" i="2"/>
  <c r="CD112" i="2"/>
  <c r="FA112" i="2"/>
  <c r="FB112" i="2"/>
  <c r="FC112" i="2"/>
  <c r="FD112" i="2"/>
  <c r="FE112" i="2"/>
  <c r="BY113" i="2"/>
  <c r="CD113" i="2"/>
  <c r="FA113" i="2"/>
  <c r="FB113" i="2"/>
  <c r="FC113" i="2"/>
  <c r="FD113" i="2"/>
  <c r="FE113" i="2"/>
  <c r="BY114" i="2"/>
  <c r="CD114" i="2"/>
  <c r="FA114" i="2"/>
  <c r="FB114" i="2"/>
  <c r="FC114" i="2"/>
  <c r="FD114" i="2"/>
  <c r="FE114" i="2"/>
  <c r="BY115" i="2"/>
  <c r="CD115" i="2"/>
  <c r="FA115" i="2"/>
  <c r="FB115" i="2"/>
  <c r="FC115" i="2"/>
  <c r="FD115" i="2"/>
  <c r="FE115" i="2"/>
  <c r="BY116" i="2"/>
  <c r="CD116" i="2"/>
  <c r="FA116" i="2"/>
  <c r="FB116" i="2"/>
  <c r="FC116" i="2"/>
  <c r="FD116" i="2"/>
  <c r="FE116" i="2"/>
  <c r="BY117" i="2"/>
  <c r="CD117" i="2"/>
  <c r="FA117" i="2"/>
  <c r="FB117" i="2"/>
  <c r="FC117" i="2"/>
  <c r="FD117" i="2"/>
  <c r="FE117" i="2"/>
  <c r="B5" i="3"/>
  <c r="C5" i="3"/>
  <c r="D5" i="3"/>
  <c r="E5" i="3"/>
  <c r="B6" i="3"/>
  <c r="C6" i="3"/>
  <c r="D6" i="3"/>
  <c r="E6" i="3"/>
  <c r="B7" i="3"/>
  <c r="C7" i="3"/>
  <c r="D7" i="3"/>
  <c r="E7" i="3"/>
  <c r="G7" i="3"/>
  <c r="H7" i="3"/>
  <c r="J7" i="3"/>
  <c r="K7" i="3"/>
  <c r="T7" i="3"/>
  <c r="B8" i="3"/>
  <c r="C8" i="3"/>
  <c r="D8" i="3"/>
  <c r="E8" i="3"/>
  <c r="G8" i="3"/>
  <c r="H8" i="3"/>
  <c r="J8" i="3"/>
  <c r="K8" i="3"/>
  <c r="T8" i="3"/>
  <c r="B9" i="3"/>
  <c r="C9" i="3"/>
  <c r="D9" i="3"/>
  <c r="E9" i="3"/>
  <c r="G9" i="3"/>
  <c r="H9" i="3"/>
  <c r="J9" i="3"/>
  <c r="K9" i="3"/>
  <c r="T9" i="3"/>
  <c r="B10" i="3"/>
  <c r="C10" i="3"/>
  <c r="D10" i="3"/>
  <c r="E10" i="3"/>
  <c r="G10" i="3"/>
  <c r="H10" i="3"/>
  <c r="J10" i="3"/>
  <c r="K10" i="3"/>
  <c r="T10" i="3"/>
  <c r="B11" i="3"/>
  <c r="C11" i="3"/>
  <c r="D11" i="3"/>
  <c r="E11" i="3"/>
  <c r="G11" i="3"/>
  <c r="H11" i="3"/>
  <c r="J11" i="3"/>
  <c r="K11" i="3"/>
  <c r="T11" i="3"/>
  <c r="B12" i="3"/>
  <c r="C12" i="3"/>
  <c r="D12" i="3"/>
  <c r="E12" i="3"/>
  <c r="G12" i="3"/>
  <c r="H12" i="3"/>
  <c r="J12" i="3"/>
  <c r="K12" i="3"/>
  <c r="B13" i="3"/>
  <c r="C13" i="3"/>
  <c r="D13" i="3"/>
  <c r="E13" i="3"/>
  <c r="G13" i="3"/>
  <c r="H13" i="3"/>
  <c r="J13" i="3"/>
  <c r="K13" i="3"/>
  <c r="B14" i="3"/>
  <c r="C14" i="3"/>
  <c r="D14" i="3"/>
  <c r="E14" i="3"/>
  <c r="G14" i="3"/>
  <c r="H14" i="3"/>
  <c r="J14" i="3"/>
  <c r="K14" i="3"/>
  <c r="B15" i="3"/>
  <c r="C15" i="3"/>
  <c r="D15" i="3"/>
  <c r="E15" i="3"/>
  <c r="G15" i="3"/>
  <c r="H15" i="3"/>
  <c r="J15" i="3"/>
  <c r="K15" i="3"/>
  <c r="B16" i="3"/>
  <c r="C16" i="3"/>
  <c r="D16" i="3"/>
  <c r="E16" i="3"/>
  <c r="G16" i="3"/>
  <c r="H16" i="3"/>
  <c r="J16" i="3"/>
  <c r="K16" i="3"/>
  <c r="B17" i="3"/>
  <c r="C17" i="3"/>
  <c r="D17" i="3"/>
  <c r="E17" i="3"/>
  <c r="G17" i="3"/>
  <c r="H17" i="3"/>
  <c r="J17" i="3"/>
  <c r="K17" i="3"/>
  <c r="B18" i="3"/>
  <c r="C18" i="3"/>
  <c r="D18" i="3"/>
  <c r="E18" i="3"/>
  <c r="G18" i="3"/>
  <c r="H18" i="3"/>
  <c r="J18" i="3"/>
  <c r="K18" i="3"/>
  <c r="B19" i="3"/>
  <c r="C19" i="3"/>
  <c r="D19" i="3"/>
  <c r="E19" i="3"/>
  <c r="G19" i="3"/>
  <c r="H19" i="3"/>
  <c r="J19" i="3"/>
  <c r="K19" i="3"/>
  <c r="B20" i="3"/>
  <c r="C20" i="3"/>
  <c r="D20" i="3"/>
  <c r="E20" i="3"/>
  <c r="G20" i="3"/>
  <c r="H20" i="3"/>
  <c r="J20" i="3"/>
  <c r="K20" i="3"/>
  <c r="B21" i="3"/>
  <c r="C21" i="3"/>
  <c r="D21" i="3"/>
  <c r="E21" i="3"/>
  <c r="G21" i="3"/>
  <c r="H21" i="3"/>
  <c r="J21" i="3"/>
  <c r="K21" i="3"/>
  <c r="B22" i="3"/>
  <c r="C22" i="3"/>
  <c r="D22" i="3"/>
  <c r="E22" i="3"/>
  <c r="G22" i="3"/>
  <c r="H22" i="3"/>
  <c r="J22" i="3"/>
  <c r="K22" i="3"/>
  <c r="B23" i="3"/>
  <c r="C23" i="3"/>
  <c r="D23" i="3"/>
  <c r="E23" i="3"/>
  <c r="G23" i="3"/>
  <c r="H23" i="3"/>
  <c r="J23" i="3"/>
  <c r="K23" i="3"/>
  <c r="B24" i="3"/>
  <c r="C24" i="3"/>
  <c r="D24" i="3"/>
  <c r="E24" i="3"/>
  <c r="G24" i="3"/>
  <c r="H24" i="3"/>
  <c r="J24" i="3"/>
  <c r="K24" i="3"/>
  <c r="B25" i="3"/>
  <c r="C25" i="3"/>
  <c r="D25" i="3"/>
  <c r="E25" i="3"/>
  <c r="G25" i="3"/>
  <c r="H25" i="3"/>
  <c r="J25" i="3"/>
  <c r="K25" i="3"/>
  <c r="B26" i="3"/>
  <c r="C26" i="3"/>
  <c r="D26" i="3"/>
  <c r="E26" i="3"/>
  <c r="G26" i="3"/>
  <c r="H26" i="3"/>
  <c r="J26" i="3"/>
  <c r="K26" i="3"/>
  <c r="B27" i="3"/>
  <c r="C27" i="3"/>
  <c r="D27" i="3"/>
  <c r="E27" i="3"/>
  <c r="G27" i="3"/>
  <c r="H27" i="3"/>
  <c r="J27" i="3"/>
  <c r="K27" i="3"/>
  <c r="B28" i="3"/>
  <c r="C28" i="3"/>
  <c r="D28" i="3"/>
  <c r="E28" i="3"/>
  <c r="G28" i="3"/>
  <c r="H28" i="3"/>
  <c r="J28" i="3"/>
  <c r="K28" i="3"/>
  <c r="B29" i="3"/>
  <c r="C29" i="3"/>
  <c r="D29" i="3"/>
  <c r="E29" i="3"/>
  <c r="G29" i="3"/>
  <c r="H29" i="3"/>
  <c r="J29" i="3"/>
  <c r="K29" i="3"/>
  <c r="B30" i="3"/>
  <c r="C30" i="3"/>
  <c r="D30" i="3"/>
  <c r="E30" i="3"/>
  <c r="G30" i="3"/>
  <c r="H30" i="3"/>
  <c r="J30" i="3"/>
  <c r="K30" i="3"/>
  <c r="B31" i="3"/>
  <c r="C31" i="3"/>
  <c r="D31" i="3"/>
  <c r="E31" i="3"/>
  <c r="G31" i="3"/>
  <c r="H31" i="3"/>
  <c r="J31" i="3"/>
  <c r="K31" i="3"/>
  <c r="B32" i="3"/>
  <c r="C32" i="3"/>
  <c r="D32" i="3"/>
  <c r="E32" i="3"/>
  <c r="G32" i="3"/>
  <c r="H32" i="3"/>
  <c r="J32" i="3"/>
  <c r="K32" i="3"/>
  <c r="B33" i="3"/>
  <c r="C33" i="3"/>
  <c r="D33" i="3"/>
  <c r="E33" i="3"/>
  <c r="G33" i="3"/>
  <c r="H33" i="3"/>
  <c r="J33" i="3"/>
  <c r="K33" i="3"/>
  <c r="B34" i="3"/>
  <c r="C34" i="3"/>
  <c r="D34" i="3"/>
  <c r="E34" i="3"/>
  <c r="H34" i="3"/>
  <c r="J34" i="3"/>
  <c r="K34" i="3"/>
  <c r="B35" i="3"/>
  <c r="C35" i="3"/>
  <c r="D35" i="3"/>
  <c r="E35" i="3"/>
  <c r="J35" i="3"/>
  <c r="K35" i="3"/>
  <c r="B36" i="3"/>
  <c r="C36" i="3"/>
  <c r="D36" i="3"/>
  <c r="E36" i="3"/>
  <c r="J36" i="3"/>
  <c r="K36" i="3"/>
  <c r="B37" i="3"/>
  <c r="C37" i="3"/>
  <c r="D37" i="3"/>
  <c r="E37" i="3"/>
  <c r="J37" i="3"/>
  <c r="K37" i="3"/>
  <c r="B38" i="3"/>
  <c r="C38" i="3"/>
  <c r="D38" i="3"/>
  <c r="E38" i="3"/>
  <c r="J38" i="3"/>
  <c r="K38" i="3"/>
  <c r="B39" i="3"/>
  <c r="C39" i="3"/>
  <c r="D39" i="3"/>
  <c r="E39" i="3"/>
  <c r="J39" i="3"/>
  <c r="K39" i="3"/>
  <c r="B40" i="3"/>
  <c r="C40" i="3"/>
  <c r="D40" i="3"/>
  <c r="E40" i="3"/>
  <c r="J40" i="3"/>
  <c r="K40" i="3"/>
  <c r="B41" i="3"/>
  <c r="C41" i="3"/>
  <c r="D41" i="3"/>
  <c r="E41" i="3"/>
  <c r="J41" i="3"/>
  <c r="K41" i="3"/>
  <c r="B42" i="3"/>
  <c r="C42" i="3"/>
  <c r="D42" i="3"/>
  <c r="E42" i="3"/>
  <c r="J42" i="3"/>
  <c r="K42" i="3"/>
  <c r="B43" i="3"/>
  <c r="C43" i="3"/>
  <c r="D43" i="3"/>
  <c r="E43" i="3"/>
  <c r="J43" i="3"/>
  <c r="K43" i="3"/>
  <c r="B44" i="3"/>
  <c r="C44" i="3"/>
  <c r="D44" i="3"/>
  <c r="E44" i="3"/>
  <c r="J44" i="3"/>
  <c r="K44" i="3"/>
  <c r="B45" i="3"/>
  <c r="C45" i="3"/>
  <c r="D45" i="3"/>
  <c r="E45" i="3"/>
  <c r="J45" i="3"/>
  <c r="K45" i="3"/>
  <c r="B46" i="3"/>
  <c r="C46" i="3"/>
  <c r="D46" i="3"/>
  <c r="E46" i="3"/>
  <c r="J46" i="3"/>
  <c r="K46" i="3"/>
  <c r="B47" i="3"/>
  <c r="C47" i="3"/>
  <c r="D47" i="3"/>
  <c r="E47" i="3"/>
  <c r="J47" i="3"/>
  <c r="K47" i="3"/>
  <c r="B48" i="3"/>
  <c r="C48" i="3"/>
  <c r="D48" i="3"/>
  <c r="E48" i="3"/>
  <c r="J48" i="3"/>
  <c r="K48" i="3"/>
  <c r="B49" i="3"/>
  <c r="C49" i="3"/>
  <c r="D49" i="3"/>
  <c r="E49" i="3"/>
  <c r="J49" i="3"/>
  <c r="K49" i="3"/>
  <c r="B50" i="3"/>
  <c r="C50" i="3"/>
  <c r="D50" i="3"/>
  <c r="E50" i="3"/>
  <c r="J50" i="3"/>
  <c r="K50" i="3"/>
  <c r="B51" i="3"/>
  <c r="C51" i="3"/>
  <c r="D51" i="3"/>
  <c r="E51" i="3"/>
  <c r="J51" i="3"/>
  <c r="K51" i="3"/>
  <c r="B52" i="3"/>
  <c r="C52" i="3"/>
  <c r="D52" i="3"/>
  <c r="E52" i="3"/>
  <c r="J52" i="3"/>
  <c r="K52" i="3"/>
  <c r="B53" i="3"/>
  <c r="C53" i="3"/>
  <c r="D53" i="3"/>
  <c r="E53" i="3"/>
  <c r="J53" i="3"/>
  <c r="K53" i="3"/>
  <c r="B54" i="3"/>
  <c r="C54" i="3"/>
  <c r="D54" i="3"/>
  <c r="E54" i="3"/>
  <c r="J54" i="3"/>
  <c r="K54" i="3"/>
  <c r="B55" i="3"/>
  <c r="C55" i="3"/>
  <c r="D55" i="3"/>
  <c r="E55" i="3"/>
  <c r="J55" i="3"/>
  <c r="K55" i="3"/>
  <c r="B56" i="3"/>
  <c r="C56" i="3"/>
  <c r="D56" i="3"/>
  <c r="E56" i="3"/>
  <c r="J56" i="3"/>
  <c r="K56" i="3"/>
  <c r="B57" i="3"/>
  <c r="C57" i="3"/>
  <c r="D57" i="3"/>
  <c r="E57" i="3"/>
  <c r="J57" i="3"/>
  <c r="K57" i="3"/>
  <c r="B58" i="3"/>
  <c r="C58" i="3"/>
  <c r="D58" i="3"/>
  <c r="E58" i="3"/>
  <c r="J58" i="3"/>
  <c r="K58" i="3"/>
  <c r="B59" i="3"/>
  <c r="C59" i="3"/>
  <c r="D59" i="3"/>
  <c r="E59" i="3"/>
  <c r="J59" i="3"/>
  <c r="K59" i="3"/>
  <c r="B60" i="3"/>
  <c r="C60" i="3"/>
  <c r="D60" i="3"/>
  <c r="E60" i="3"/>
  <c r="J60" i="3"/>
  <c r="K60" i="3"/>
  <c r="B61" i="3"/>
  <c r="C61" i="3"/>
  <c r="D61" i="3"/>
  <c r="E61" i="3"/>
  <c r="J61" i="3"/>
  <c r="K61" i="3"/>
  <c r="B62" i="3"/>
  <c r="C62" i="3"/>
  <c r="D62" i="3"/>
  <c r="E62" i="3"/>
  <c r="J62" i="3"/>
  <c r="K62" i="3"/>
  <c r="B63" i="3"/>
  <c r="C63" i="3"/>
  <c r="D63" i="3"/>
  <c r="E63" i="3"/>
  <c r="J63" i="3"/>
  <c r="K63" i="3"/>
  <c r="B64" i="3"/>
  <c r="C64" i="3"/>
  <c r="D64" i="3"/>
  <c r="E64" i="3"/>
  <c r="J64" i="3"/>
  <c r="K64" i="3"/>
  <c r="B65" i="3"/>
  <c r="C65" i="3"/>
  <c r="D65" i="3"/>
  <c r="E65" i="3"/>
  <c r="J65" i="3"/>
  <c r="K65" i="3"/>
  <c r="B66" i="3"/>
  <c r="C66" i="3"/>
  <c r="D66" i="3"/>
  <c r="E66" i="3"/>
  <c r="J66" i="3"/>
  <c r="K66" i="3"/>
  <c r="B67" i="3"/>
  <c r="C67" i="3"/>
  <c r="D67" i="3"/>
  <c r="E67" i="3"/>
  <c r="J67" i="3"/>
  <c r="K67" i="3"/>
  <c r="B68" i="3"/>
  <c r="C68" i="3"/>
  <c r="D68" i="3"/>
  <c r="E68" i="3"/>
  <c r="J68" i="3"/>
  <c r="K68" i="3"/>
  <c r="B69" i="3"/>
  <c r="C69" i="3"/>
  <c r="D69" i="3"/>
  <c r="E69" i="3"/>
  <c r="J69" i="3"/>
  <c r="K69" i="3"/>
  <c r="B70" i="3"/>
  <c r="C70" i="3"/>
  <c r="D70" i="3"/>
  <c r="E70" i="3"/>
  <c r="J70" i="3"/>
  <c r="K70" i="3"/>
  <c r="B71" i="3"/>
  <c r="C71" i="3"/>
  <c r="D71" i="3"/>
  <c r="E71" i="3"/>
  <c r="J71" i="3"/>
  <c r="K71" i="3"/>
  <c r="B72" i="3"/>
  <c r="C72" i="3"/>
  <c r="D72" i="3"/>
  <c r="E72" i="3"/>
  <c r="J72" i="3"/>
  <c r="K72" i="3"/>
  <c r="B73" i="3"/>
  <c r="C73" i="3"/>
  <c r="D73" i="3"/>
  <c r="E73" i="3"/>
  <c r="J73" i="3"/>
  <c r="K73" i="3"/>
  <c r="B74" i="3"/>
  <c r="C74" i="3"/>
  <c r="D74" i="3"/>
  <c r="E74" i="3"/>
  <c r="J74" i="3"/>
  <c r="K74" i="3"/>
  <c r="B75" i="3"/>
  <c r="C75" i="3"/>
  <c r="D75" i="3"/>
  <c r="E75" i="3"/>
  <c r="J75" i="3"/>
  <c r="K75" i="3"/>
  <c r="B76" i="3"/>
  <c r="C76" i="3"/>
  <c r="D76" i="3"/>
  <c r="E76" i="3"/>
  <c r="J76" i="3"/>
  <c r="K76" i="3"/>
  <c r="B77" i="3"/>
  <c r="C77" i="3"/>
  <c r="D77" i="3"/>
  <c r="E77" i="3"/>
  <c r="J77" i="3"/>
  <c r="K77" i="3"/>
  <c r="B78" i="3"/>
  <c r="C78" i="3"/>
  <c r="D78" i="3"/>
  <c r="E78" i="3"/>
  <c r="J78" i="3"/>
  <c r="K78" i="3"/>
  <c r="B79" i="3"/>
  <c r="C79" i="3"/>
  <c r="D79" i="3"/>
  <c r="E79" i="3"/>
  <c r="J79" i="3"/>
  <c r="K79" i="3"/>
  <c r="B80" i="3"/>
  <c r="C80" i="3"/>
  <c r="D80" i="3"/>
  <c r="E80" i="3"/>
  <c r="J80" i="3"/>
  <c r="K80" i="3"/>
  <c r="B81" i="3"/>
  <c r="C81" i="3"/>
  <c r="D81" i="3"/>
  <c r="E81" i="3"/>
  <c r="J81" i="3"/>
  <c r="K81" i="3"/>
  <c r="B82" i="3"/>
  <c r="C82" i="3"/>
  <c r="D82" i="3"/>
  <c r="E82" i="3"/>
  <c r="J82" i="3"/>
  <c r="K82" i="3"/>
  <c r="B83" i="3"/>
  <c r="C83" i="3"/>
  <c r="D83" i="3"/>
  <c r="E83" i="3"/>
  <c r="J83" i="3"/>
  <c r="K83" i="3"/>
  <c r="B84" i="3"/>
  <c r="C84" i="3"/>
  <c r="D84" i="3"/>
  <c r="E84" i="3"/>
  <c r="J84" i="3"/>
  <c r="K84" i="3"/>
  <c r="B85" i="3"/>
  <c r="C85" i="3"/>
  <c r="D85" i="3"/>
  <c r="E85" i="3"/>
  <c r="J85" i="3"/>
  <c r="K85" i="3"/>
  <c r="B86" i="3"/>
  <c r="C86" i="3"/>
  <c r="D86" i="3"/>
  <c r="E86" i="3"/>
  <c r="J86" i="3"/>
  <c r="K86" i="3"/>
  <c r="B87" i="3"/>
  <c r="C87" i="3"/>
  <c r="D87" i="3"/>
  <c r="E87" i="3"/>
  <c r="J87" i="3"/>
  <c r="K87" i="3"/>
  <c r="B88" i="3"/>
  <c r="C88" i="3"/>
  <c r="D88" i="3"/>
  <c r="E88" i="3"/>
  <c r="J88" i="3"/>
  <c r="K88" i="3"/>
  <c r="B89" i="3"/>
  <c r="C89" i="3"/>
  <c r="D89" i="3"/>
  <c r="E89" i="3"/>
  <c r="J89" i="3"/>
  <c r="K89" i="3"/>
  <c r="B90" i="3"/>
  <c r="C90" i="3"/>
  <c r="D90" i="3"/>
  <c r="E90" i="3"/>
  <c r="J90" i="3"/>
  <c r="K90" i="3"/>
  <c r="B91" i="3"/>
  <c r="C91" i="3"/>
  <c r="D91" i="3"/>
  <c r="E91" i="3"/>
  <c r="J91" i="3"/>
  <c r="K91" i="3"/>
  <c r="B92" i="3"/>
  <c r="C92" i="3"/>
  <c r="D92" i="3"/>
  <c r="E92" i="3"/>
  <c r="J92" i="3"/>
  <c r="K92" i="3"/>
  <c r="B93" i="3"/>
  <c r="C93" i="3"/>
  <c r="D93" i="3"/>
  <c r="E93" i="3"/>
  <c r="J93" i="3"/>
  <c r="K93" i="3"/>
  <c r="B94" i="3"/>
  <c r="C94" i="3"/>
  <c r="D94" i="3"/>
  <c r="E94" i="3"/>
  <c r="J94" i="3"/>
  <c r="K94" i="3"/>
  <c r="B95" i="3"/>
  <c r="C95" i="3"/>
  <c r="D95" i="3"/>
  <c r="E95" i="3"/>
  <c r="J95" i="3"/>
  <c r="K95" i="3"/>
  <c r="B96" i="3"/>
  <c r="C96" i="3"/>
  <c r="D96" i="3"/>
  <c r="E96" i="3"/>
  <c r="J96" i="3"/>
  <c r="K96" i="3"/>
  <c r="B97" i="3"/>
  <c r="C97" i="3"/>
  <c r="D97" i="3"/>
  <c r="E97" i="3"/>
  <c r="J97" i="3"/>
  <c r="K97" i="3"/>
  <c r="B98" i="3"/>
  <c r="C98" i="3"/>
  <c r="D98" i="3"/>
  <c r="E98" i="3"/>
  <c r="J98" i="3"/>
  <c r="K98" i="3"/>
  <c r="B99" i="3"/>
  <c r="C99" i="3"/>
  <c r="D99" i="3"/>
  <c r="E99" i="3"/>
  <c r="J99" i="3"/>
  <c r="K99" i="3"/>
  <c r="B100" i="3"/>
  <c r="C100" i="3"/>
  <c r="D100" i="3"/>
  <c r="E100" i="3"/>
  <c r="J100" i="3"/>
  <c r="K100" i="3"/>
  <c r="B101" i="3"/>
  <c r="C101" i="3"/>
  <c r="D101" i="3"/>
  <c r="E101" i="3"/>
  <c r="J101" i="3"/>
  <c r="K101" i="3"/>
  <c r="B102" i="3"/>
  <c r="C102" i="3"/>
  <c r="D102" i="3"/>
  <c r="E102" i="3"/>
  <c r="J102" i="3"/>
  <c r="K102" i="3"/>
  <c r="B103" i="3"/>
  <c r="C103" i="3"/>
  <c r="D103" i="3"/>
  <c r="E103" i="3"/>
  <c r="J103" i="3"/>
  <c r="K103" i="3"/>
  <c r="B104" i="3"/>
  <c r="C104" i="3"/>
  <c r="D104" i="3"/>
  <c r="E104" i="3"/>
  <c r="J104" i="3"/>
  <c r="K104" i="3"/>
  <c r="B105" i="3"/>
  <c r="C105" i="3"/>
  <c r="D105" i="3"/>
  <c r="E105" i="3"/>
  <c r="J105" i="3"/>
  <c r="K105" i="3"/>
  <c r="B106" i="3"/>
  <c r="C106" i="3"/>
  <c r="D106" i="3"/>
  <c r="E106" i="3"/>
  <c r="J106" i="3"/>
  <c r="K106" i="3"/>
  <c r="B107" i="3"/>
  <c r="C107" i="3"/>
  <c r="D107" i="3"/>
  <c r="E107" i="3"/>
  <c r="J107" i="3"/>
  <c r="K107" i="3"/>
  <c r="C108" i="3"/>
  <c r="D108" i="3"/>
  <c r="E108" i="3"/>
  <c r="K108" i="3"/>
  <c r="A2" i="1"/>
  <c r="A5" i="1"/>
  <c r="O5" i="1"/>
  <c r="A6" i="1"/>
  <c r="B6" i="1"/>
  <c r="C6" i="1"/>
  <c r="D6" i="1"/>
  <c r="E6" i="1"/>
  <c r="F6" i="1"/>
  <c r="G6" i="1"/>
  <c r="H6" i="1"/>
  <c r="J6" i="1"/>
  <c r="K6" i="1"/>
  <c r="L6" i="1"/>
  <c r="M6" i="1"/>
  <c r="O6" i="1"/>
  <c r="Q6" i="1"/>
  <c r="R6" i="1"/>
  <c r="A7" i="1"/>
  <c r="B7" i="1"/>
  <c r="C7" i="1"/>
  <c r="D7" i="1"/>
  <c r="E7" i="1"/>
  <c r="F7" i="1"/>
  <c r="G7" i="1"/>
  <c r="H7" i="1"/>
  <c r="J7" i="1"/>
  <c r="K7" i="1"/>
  <c r="L7" i="1"/>
  <c r="M7" i="1"/>
  <c r="O7" i="1"/>
  <c r="Q7" i="1"/>
  <c r="R7" i="1"/>
  <c r="U7" i="1"/>
  <c r="V7" i="1"/>
  <c r="W7" i="1"/>
  <c r="X7" i="1"/>
  <c r="Y7" i="1"/>
  <c r="Z7" i="1"/>
  <c r="AA7" i="1"/>
  <c r="AB7" i="1"/>
  <c r="AC7" i="1"/>
  <c r="AF7" i="1"/>
  <c r="AG7" i="1"/>
  <c r="AH7" i="1"/>
  <c r="AI7" i="1"/>
  <c r="AJ7" i="1"/>
  <c r="AK7" i="1"/>
  <c r="AL7" i="1"/>
  <c r="AM7" i="1"/>
  <c r="AN7" i="1"/>
  <c r="A8" i="1"/>
  <c r="B8" i="1"/>
  <c r="C8" i="1"/>
  <c r="D8" i="1"/>
  <c r="E8" i="1"/>
  <c r="F8" i="1"/>
  <c r="G8" i="1"/>
  <c r="H8" i="1"/>
  <c r="J8" i="1"/>
  <c r="K8" i="1"/>
  <c r="L8" i="1"/>
  <c r="M8" i="1"/>
  <c r="O8" i="1"/>
  <c r="Q8" i="1"/>
  <c r="R8" i="1"/>
  <c r="U8" i="1"/>
  <c r="V8" i="1"/>
  <c r="W8" i="1"/>
  <c r="X8" i="1"/>
  <c r="Y8" i="1"/>
  <c r="Z8" i="1"/>
  <c r="AA8" i="1"/>
  <c r="AB8" i="1"/>
  <c r="AC8" i="1"/>
  <c r="AF8" i="1"/>
  <c r="AG8" i="1"/>
  <c r="AH8" i="1"/>
  <c r="AI8" i="1"/>
  <c r="AJ8" i="1"/>
  <c r="AK8" i="1"/>
  <c r="AL8" i="1"/>
  <c r="AM8" i="1"/>
  <c r="AN8" i="1"/>
  <c r="A9" i="1"/>
  <c r="B9" i="1"/>
  <c r="C9" i="1"/>
  <c r="D9" i="1"/>
  <c r="E9" i="1"/>
  <c r="F9" i="1"/>
  <c r="G9" i="1"/>
  <c r="H9" i="1"/>
  <c r="J9" i="1"/>
  <c r="K9" i="1"/>
  <c r="L9" i="1"/>
  <c r="M9" i="1"/>
  <c r="O9" i="1"/>
  <c r="Q9" i="1"/>
  <c r="R9" i="1"/>
  <c r="U9" i="1"/>
  <c r="V9" i="1"/>
  <c r="W9" i="1"/>
  <c r="X9" i="1"/>
  <c r="Y9" i="1"/>
  <c r="Z9" i="1"/>
  <c r="AA9" i="1"/>
  <c r="AB9" i="1"/>
  <c r="AC9" i="1"/>
  <c r="AF9" i="1"/>
  <c r="AG9" i="1"/>
  <c r="AH9" i="1"/>
  <c r="AI9" i="1"/>
  <c r="AJ9" i="1"/>
  <c r="AK9" i="1"/>
  <c r="AL9" i="1"/>
  <c r="AM9" i="1"/>
  <c r="AN9" i="1"/>
  <c r="A10" i="1"/>
  <c r="B10" i="1"/>
  <c r="C10" i="1"/>
  <c r="D10" i="1"/>
  <c r="E10" i="1"/>
  <c r="F10" i="1"/>
  <c r="G10" i="1"/>
  <c r="H10" i="1"/>
  <c r="J10" i="1"/>
  <c r="K10" i="1"/>
  <c r="L10" i="1"/>
  <c r="M10" i="1"/>
  <c r="O10" i="1"/>
  <c r="Q10" i="1"/>
  <c r="R10" i="1"/>
  <c r="U10" i="1"/>
  <c r="V10" i="1"/>
  <c r="W10" i="1"/>
  <c r="X10" i="1"/>
  <c r="Y10" i="1"/>
  <c r="Z10" i="1"/>
  <c r="AA10" i="1"/>
  <c r="AB10" i="1"/>
  <c r="AC10" i="1"/>
  <c r="AF10" i="1"/>
  <c r="AG10" i="1"/>
  <c r="AH10" i="1"/>
  <c r="AI10" i="1"/>
  <c r="AJ10" i="1"/>
  <c r="AK10" i="1"/>
  <c r="AL10" i="1"/>
  <c r="AM10" i="1"/>
  <c r="AN10" i="1"/>
  <c r="A11" i="1"/>
  <c r="B11" i="1"/>
  <c r="C11" i="1"/>
  <c r="D11" i="1"/>
  <c r="E11" i="1"/>
  <c r="F11" i="1"/>
  <c r="G11" i="1"/>
  <c r="H11" i="1"/>
  <c r="J11" i="1"/>
  <c r="K11" i="1"/>
  <c r="L11" i="1"/>
  <c r="M11" i="1"/>
  <c r="O11" i="1"/>
  <c r="Q11" i="1"/>
  <c r="R11" i="1"/>
  <c r="U11" i="1"/>
  <c r="V11" i="1"/>
  <c r="W11" i="1"/>
  <c r="X11" i="1"/>
  <c r="Y11" i="1"/>
  <c r="Z11" i="1"/>
  <c r="AA11" i="1"/>
  <c r="AB11" i="1"/>
  <c r="AC11" i="1"/>
  <c r="AF11" i="1"/>
  <c r="AG11" i="1"/>
  <c r="AH11" i="1"/>
  <c r="AI11" i="1"/>
  <c r="AJ11" i="1"/>
  <c r="AK11" i="1"/>
  <c r="AL11" i="1"/>
  <c r="AM11" i="1"/>
  <c r="AN11" i="1"/>
  <c r="A12" i="1"/>
  <c r="B12" i="1"/>
  <c r="C12" i="1"/>
  <c r="D12" i="1"/>
  <c r="E12" i="1"/>
  <c r="F12" i="1"/>
  <c r="G12" i="1"/>
  <c r="H12" i="1"/>
  <c r="J12" i="1"/>
  <c r="K12" i="1"/>
  <c r="L12" i="1"/>
  <c r="M12" i="1"/>
  <c r="O12" i="1"/>
  <c r="Q12" i="1"/>
  <c r="R12" i="1"/>
  <c r="U12" i="1"/>
  <c r="V12" i="1"/>
  <c r="W12" i="1"/>
  <c r="X12" i="1"/>
  <c r="Y12" i="1"/>
  <c r="Z12" i="1"/>
  <c r="AA12" i="1"/>
  <c r="AB12" i="1"/>
  <c r="AC12" i="1"/>
  <c r="AF12" i="1"/>
  <c r="AG12" i="1"/>
  <c r="AH12" i="1"/>
  <c r="AI12" i="1"/>
  <c r="AJ12" i="1"/>
  <c r="AK12" i="1"/>
  <c r="AL12" i="1"/>
  <c r="AM12" i="1"/>
  <c r="AN12" i="1"/>
  <c r="A13" i="1"/>
  <c r="B13" i="1"/>
  <c r="C13" i="1"/>
  <c r="D13" i="1"/>
  <c r="E13" i="1"/>
  <c r="F13" i="1"/>
  <c r="G13" i="1"/>
  <c r="H13" i="1"/>
  <c r="J13" i="1"/>
  <c r="K13" i="1"/>
  <c r="L13" i="1"/>
  <c r="M13" i="1"/>
  <c r="O13" i="1"/>
  <c r="Q13" i="1"/>
  <c r="R13" i="1"/>
  <c r="U13" i="1"/>
  <c r="V13" i="1"/>
  <c r="W13" i="1"/>
  <c r="X13" i="1"/>
  <c r="Y13" i="1"/>
  <c r="Z13" i="1"/>
  <c r="AA13" i="1"/>
  <c r="AB13" i="1"/>
  <c r="AC13" i="1"/>
  <c r="AF13" i="1"/>
  <c r="AG13" i="1"/>
  <c r="AH13" i="1"/>
  <c r="AI13" i="1"/>
  <c r="AJ13" i="1"/>
  <c r="AK13" i="1"/>
  <c r="AL13" i="1"/>
  <c r="AM13" i="1"/>
  <c r="AN13" i="1"/>
  <c r="U14" i="1"/>
  <c r="V14" i="1"/>
  <c r="W14" i="1"/>
  <c r="X14" i="1"/>
  <c r="Y14" i="1"/>
  <c r="Z14" i="1"/>
  <c r="AA14" i="1"/>
  <c r="AB14" i="1"/>
  <c r="AC14" i="1"/>
  <c r="AF14" i="1"/>
  <c r="AG14" i="1"/>
  <c r="AH14" i="1"/>
  <c r="AI14" i="1"/>
  <c r="AJ14" i="1"/>
  <c r="AK14" i="1"/>
  <c r="AL14" i="1"/>
  <c r="AM14" i="1"/>
  <c r="AN14" i="1"/>
  <c r="C15" i="1"/>
  <c r="D15" i="1"/>
  <c r="E15" i="1"/>
  <c r="F15" i="1"/>
  <c r="G15" i="1"/>
  <c r="H15" i="1"/>
  <c r="J15" i="1"/>
  <c r="K15" i="1"/>
  <c r="L15" i="1"/>
  <c r="M15" i="1"/>
  <c r="O15" i="1"/>
  <c r="Q15" i="1"/>
  <c r="B16" i="1"/>
  <c r="C16" i="1"/>
  <c r="D16" i="1"/>
  <c r="E16" i="1"/>
  <c r="F16" i="1"/>
  <c r="G16" i="1"/>
  <c r="H16" i="1"/>
  <c r="J16" i="1"/>
  <c r="K16" i="1"/>
  <c r="L16" i="1"/>
  <c r="M16" i="1"/>
  <c r="O16" i="1"/>
  <c r="Q16" i="1"/>
  <c r="B17" i="1"/>
  <c r="C17" i="1"/>
  <c r="D17" i="1"/>
  <c r="E17" i="1"/>
  <c r="F17" i="1"/>
  <c r="G17" i="1"/>
  <c r="H17" i="1"/>
  <c r="J17" i="1"/>
  <c r="K17" i="1"/>
  <c r="L17" i="1"/>
  <c r="M17" i="1"/>
  <c r="Q17" i="1"/>
  <c r="C18" i="1"/>
  <c r="D18" i="1"/>
  <c r="E18" i="1"/>
  <c r="F18" i="1"/>
  <c r="G18" i="1"/>
  <c r="H18" i="1"/>
  <c r="J18" i="1"/>
  <c r="K18" i="1"/>
  <c r="L18" i="1"/>
  <c r="M18" i="1"/>
  <c r="C19" i="1"/>
  <c r="D19" i="1"/>
  <c r="E19" i="1"/>
  <c r="F19" i="1"/>
  <c r="G19" i="1"/>
  <c r="H19" i="1"/>
  <c r="J19" i="1"/>
  <c r="K19" i="1"/>
  <c r="L19" i="1"/>
  <c r="M19" i="1"/>
  <c r="C20" i="1"/>
  <c r="D20" i="1"/>
  <c r="E20" i="1"/>
  <c r="F20" i="1"/>
  <c r="G20" i="1"/>
  <c r="H20" i="1"/>
  <c r="J20" i="1"/>
  <c r="K20" i="1"/>
  <c r="L20" i="1"/>
  <c r="M20" i="1"/>
  <c r="U20" i="1"/>
  <c r="V20" i="1"/>
  <c r="W20" i="1"/>
  <c r="X20" i="1"/>
  <c r="Y20" i="1"/>
  <c r="Z20" i="1"/>
  <c r="AA20" i="1"/>
  <c r="AB20" i="1"/>
  <c r="AC20" i="1"/>
  <c r="AF20" i="1"/>
  <c r="AG20" i="1"/>
  <c r="AH20" i="1"/>
  <c r="AI20" i="1"/>
  <c r="AJ20" i="1"/>
  <c r="AK20" i="1"/>
  <c r="AL20" i="1"/>
  <c r="AM20" i="1"/>
  <c r="AN20" i="1"/>
  <c r="C21" i="1"/>
  <c r="D21" i="1"/>
  <c r="E21" i="1"/>
  <c r="F21" i="1"/>
  <c r="G21" i="1"/>
  <c r="H21" i="1"/>
  <c r="J21" i="1"/>
  <c r="K21" i="1"/>
  <c r="L21" i="1"/>
  <c r="M21" i="1"/>
  <c r="U21" i="1"/>
  <c r="V21" i="1"/>
  <c r="W21" i="1"/>
  <c r="X21" i="1"/>
  <c r="Y21" i="1"/>
  <c r="Z21" i="1"/>
  <c r="AA21" i="1"/>
  <c r="AB21" i="1"/>
  <c r="AC21" i="1"/>
  <c r="AF21" i="1"/>
  <c r="AG21" i="1"/>
  <c r="AH21" i="1"/>
  <c r="AI21" i="1"/>
  <c r="AJ21" i="1"/>
  <c r="AK21" i="1"/>
  <c r="AL21" i="1"/>
  <c r="AM21" i="1"/>
  <c r="AN21" i="1"/>
  <c r="C22" i="1"/>
  <c r="D22" i="1"/>
  <c r="E22" i="1"/>
  <c r="F22" i="1"/>
  <c r="G22" i="1"/>
  <c r="H22" i="1"/>
  <c r="K22" i="1"/>
  <c r="M22" i="1"/>
  <c r="U22" i="1"/>
  <c r="V22" i="1"/>
  <c r="W22" i="1"/>
  <c r="X22" i="1"/>
  <c r="Y22" i="1"/>
  <c r="Z22" i="1"/>
  <c r="AA22" i="1"/>
  <c r="AB22" i="1"/>
  <c r="AC22" i="1"/>
  <c r="AF22" i="1"/>
  <c r="AG22" i="1"/>
  <c r="AH22" i="1"/>
  <c r="AI22" i="1"/>
  <c r="AJ22" i="1"/>
  <c r="AK22" i="1"/>
  <c r="AL22" i="1"/>
  <c r="AM22" i="1"/>
  <c r="AN22" i="1"/>
  <c r="C23" i="1"/>
  <c r="D23" i="1"/>
  <c r="E23" i="1"/>
  <c r="F23" i="1"/>
  <c r="G23" i="1"/>
  <c r="H23" i="1"/>
  <c r="K23" i="1"/>
  <c r="M23" i="1"/>
  <c r="U23" i="1"/>
  <c r="V23" i="1"/>
  <c r="W23" i="1"/>
  <c r="X23" i="1"/>
  <c r="Y23" i="1"/>
  <c r="Z23" i="1"/>
  <c r="AA23" i="1"/>
  <c r="AB23" i="1"/>
  <c r="AC23" i="1"/>
  <c r="AF23" i="1"/>
  <c r="AG23" i="1"/>
  <c r="AH23" i="1"/>
  <c r="AI23" i="1"/>
  <c r="AJ23" i="1"/>
  <c r="AK23" i="1"/>
  <c r="AL23" i="1"/>
  <c r="AM23" i="1"/>
  <c r="AN23" i="1"/>
  <c r="C24" i="1"/>
  <c r="D24" i="1"/>
  <c r="E24" i="1"/>
  <c r="F24" i="1"/>
  <c r="G24" i="1"/>
  <c r="H24" i="1"/>
  <c r="K24" i="1"/>
  <c r="M24" i="1"/>
  <c r="U24" i="1"/>
  <c r="V24" i="1"/>
  <c r="W24" i="1"/>
  <c r="X24" i="1"/>
  <c r="Y24" i="1"/>
  <c r="Z24" i="1"/>
  <c r="AA24" i="1"/>
  <c r="AB24" i="1"/>
  <c r="AC24" i="1"/>
  <c r="AF24" i="1"/>
  <c r="AG24" i="1"/>
  <c r="AH24" i="1"/>
  <c r="AI24" i="1"/>
  <c r="AJ24" i="1"/>
  <c r="AK24" i="1"/>
  <c r="AL24" i="1"/>
  <c r="AM24" i="1"/>
  <c r="AN24" i="1"/>
  <c r="C25" i="1"/>
  <c r="D25" i="1"/>
  <c r="E25" i="1"/>
  <c r="F25" i="1"/>
  <c r="G25" i="1"/>
  <c r="H25" i="1"/>
  <c r="K25" i="1"/>
  <c r="M25" i="1"/>
  <c r="U25" i="1"/>
  <c r="V25" i="1"/>
  <c r="W25" i="1"/>
  <c r="X25" i="1"/>
  <c r="Y25" i="1"/>
  <c r="Z25" i="1"/>
  <c r="AA25" i="1"/>
  <c r="AB25" i="1"/>
  <c r="AC25" i="1"/>
  <c r="AF25" i="1"/>
  <c r="AG25" i="1"/>
  <c r="AH25" i="1"/>
  <c r="AI25" i="1"/>
  <c r="AJ25" i="1"/>
  <c r="AK25" i="1"/>
  <c r="AL25" i="1"/>
  <c r="AM25" i="1"/>
  <c r="AN25" i="1"/>
  <c r="C26" i="1"/>
  <c r="D26" i="1"/>
  <c r="E26" i="1"/>
  <c r="F26" i="1"/>
  <c r="G26" i="1"/>
  <c r="H26" i="1"/>
  <c r="J26" i="1"/>
  <c r="K26" i="1"/>
  <c r="L26" i="1"/>
  <c r="M26" i="1"/>
  <c r="O26" i="1"/>
  <c r="U26" i="1"/>
  <c r="V26" i="1"/>
  <c r="W26" i="1"/>
  <c r="X26" i="1"/>
  <c r="Y26" i="1"/>
  <c r="Z26" i="1"/>
  <c r="AA26" i="1"/>
  <c r="AB26" i="1"/>
  <c r="AC26" i="1"/>
  <c r="AF26" i="1"/>
  <c r="AG26" i="1"/>
  <c r="AH26" i="1"/>
  <c r="AI26" i="1"/>
  <c r="AJ26" i="1"/>
  <c r="AK26" i="1"/>
  <c r="AL26" i="1"/>
  <c r="AM26" i="1"/>
  <c r="AN26" i="1"/>
  <c r="U27" i="1"/>
  <c r="V27" i="1"/>
  <c r="W27" i="1"/>
  <c r="X27" i="1"/>
  <c r="Y27" i="1"/>
  <c r="Z27" i="1"/>
  <c r="AA27" i="1"/>
  <c r="AB27" i="1"/>
  <c r="AC27" i="1"/>
  <c r="AF27" i="1"/>
  <c r="AG27" i="1"/>
  <c r="AH27" i="1"/>
  <c r="AI27" i="1"/>
  <c r="AJ27" i="1"/>
  <c r="AK27" i="1"/>
  <c r="AL27" i="1"/>
  <c r="AM27" i="1"/>
  <c r="AN27" i="1"/>
  <c r="B29" i="1"/>
  <c r="C29" i="1"/>
  <c r="D29" i="1"/>
  <c r="F29" i="1"/>
  <c r="G29" i="1"/>
  <c r="K29" i="1"/>
  <c r="M29" i="1"/>
  <c r="AA29" i="1"/>
  <c r="C30" i="1"/>
  <c r="F30" i="1"/>
  <c r="G30" i="1"/>
  <c r="K30" i="1"/>
  <c r="M30" i="1"/>
  <c r="C31" i="1"/>
  <c r="D31" i="1"/>
  <c r="F31" i="1"/>
  <c r="G31" i="1"/>
  <c r="K31" i="1"/>
  <c r="M31" i="1"/>
  <c r="C32" i="1"/>
  <c r="F32" i="1"/>
  <c r="G32" i="1"/>
  <c r="K32" i="1"/>
  <c r="M32" i="1"/>
  <c r="U32" i="1"/>
  <c r="V32" i="1"/>
  <c r="W32" i="1"/>
  <c r="X32" i="1"/>
  <c r="Y32" i="1"/>
  <c r="Z32" i="1"/>
  <c r="AA32" i="1"/>
  <c r="AB32" i="1"/>
  <c r="AC32" i="1"/>
  <c r="AF32" i="1"/>
  <c r="AG32" i="1"/>
  <c r="AH32" i="1"/>
  <c r="AI32" i="1"/>
  <c r="AJ32" i="1"/>
  <c r="AK32" i="1"/>
  <c r="AL32" i="1"/>
  <c r="AM32" i="1"/>
  <c r="AN32" i="1"/>
  <c r="C33" i="1"/>
  <c r="F33" i="1"/>
  <c r="G33" i="1"/>
  <c r="K33" i="1"/>
  <c r="U33" i="1"/>
  <c r="V33" i="1"/>
  <c r="W33" i="1"/>
  <c r="X33" i="1"/>
  <c r="Y33" i="1"/>
  <c r="Z33" i="1"/>
  <c r="AA33" i="1"/>
  <c r="AB33" i="1"/>
  <c r="AC33" i="1"/>
  <c r="AF33" i="1"/>
  <c r="AG33" i="1"/>
  <c r="AH33" i="1"/>
  <c r="AI33" i="1"/>
  <c r="AJ33" i="1"/>
  <c r="AK33" i="1"/>
  <c r="AL33" i="1"/>
  <c r="AM33" i="1"/>
  <c r="AN33" i="1"/>
  <c r="C34" i="1"/>
  <c r="F34" i="1"/>
  <c r="G34" i="1"/>
  <c r="K34" i="1"/>
  <c r="U34" i="1"/>
  <c r="V34" i="1"/>
  <c r="W34" i="1"/>
  <c r="X34" i="1"/>
  <c r="Y34" i="1"/>
  <c r="Z34" i="1"/>
  <c r="AA34" i="1"/>
  <c r="AB34" i="1"/>
  <c r="AC34" i="1"/>
  <c r="AF34" i="1"/>
  <c r="AG34" i="1"/>
  <c r="AH34" i="1"/>
  <c r="AI34" i="1"/>
  <c r="AJ34" i="1"/>
  <c r="AK34" i="1"/>
  <c r="AL34" i="1"/>
  <c r="AM34" i="1"/>
  <c r="AN34" i="1"/>
  <c r="B35" i="1"/>
  <c r="C35" i="1"/>
  <c r="D35" i="1"/>
  <c r="E35" i="1"/>
  <c r="F35" i="1"/>
  <c r="G35" i="1"/>
  <c r="H35" i="1"/>
  <c r="I35" i="1"/>
  <c r="K35" i="1"/>
  <c r="O35" i="1"/>
  <c r="U35" i="1"/>
  <c r="V35" i="1"/>
  <c r="W35" i="1"/>
  <c r="X35" i="1"/>
  <c r="Y35" i="1"/>
  <c r="Z35" i="1"/>
  <c r="AA35" i="1"/>
  <c r="AB35" i="1"/>
  <c r="AC35" i="1"/>
  <c r="AF35" i="1"/>
  <c r="AG35" i="1"/>
  <c r="AH35" i="1"/>
  <c r="AI35" i="1"/>
  <c r="AJ35" i="1"/>
  <c r="AK35" i="1"/>
  <c r="AL35" i="1"/>
  <c r="AM35" i="1"/>
  <c r="AN35" i="1"/>
  <c r="F36" i="1"/>
  <c r="K36" i="1"/>
  <c r="U36" i="1"/>
  <c r="V36" i="1"/>
  <c r="W36" i="1"/>
  <c r="X36" i="1"/>
  <c r="Y36" i="1"/>
  <c r="Z36" i="1"/>
  <c r="AA36" i="1"/>
  <c r="AB36" i="1"/>
  <c r="AC36" i="1"/>
  <c r="AF36" i="1"/>
  <c r="AG36" i="1"/>
  <c r="AH36" i="1"/>
  <c r="AI36" i="1"/>
  <c r="AJ36" i="1"/>
  <c r="AK36" i="1"/>
  <c r="AL36" i="1"/>
  <c r="AM36" i="1"/>
  <c r="AN36" i="1"/>
  <c r="F37" i="1"/>
  <c r="K37" i="1"/>
  <c r="U37" i="1"/>
  <c r="V37" i="1"/>
  <c r="W37" i="1"/>
  <c r="X37" i="1"/>
  <c r="Y37" i="1"/>
  <c r="Z37" i="1"/>
  <c r="AA37" i="1"/>
  <c r="AB37" i="1"/>
  <c r="AC37" i="1"/>
  <c r="AF37" i="1"/>
  <c r="AG37" i="1"/>
  <c r="AH37" i="1"/>
  <c r="AI37" i="1"/>
  <c r="AJ37" i="1"/>
  <c r="AK37" i="1"/>
  <c r="AL37" i="1"/>
  <c r="AM37" i="1"/>
  <c r="AN37" i="1"/>
  <c r="E38" i="1"/>
  <c r="F38" i="1"/>
  <c r="K38" i="1"/>
  <c r="U38" i="1"/>
  <c r="V38" i="1"/>
  <c r="W38" i="1"/>
  <c r="X38" i="1"/>
  <c r="Y38" i="1"/>
  <c r="Z38" i="1"/>
  <c r="AA38" i="1"/>
  <c r="AB38" i="1"/>
  <c r="AC38" i="1"/>
  <c r="AF38" i="1"/>
  <c r="AG38" i="1"/>
  <c r="AH38" i="1"/>
  <c r="AI38" i="1"/>
  <c r="AJ38" i="1"/>
  <c r="AK38" i="1"/>
  <c r="AL38" i="1"/>
  <c r="AM38" i="1"/>
  <c r="AN38" i="1"/>
  <c r="E39" i="1"/>
  <c r="F39" i="1"/>
  <c r="U39" i="1"/>
  <c r="V39" i="1"/>
  <c r="W39" i="1"/>
  <c r="X39" i="1"/>
  <c r="Y39" i="1"/>
  <c r="Z39" i="1"/>
  <c r="AA39" i="1"/>
  <c r="AB39" i="1"/>
  <c r="AC39" i="1"/>
  <c r="AF39" i="1"/>
  <c r="AG39" i="1"/>
  <c r="AH39" i="1"/>
  <c r="AI39" i="1"/>
  <c r="AJ39" i="1"/>
  <c r="AK39" i="1"/>
  <c r="AL39" i="1"/>
  <c r="AM39" i="1"/>
  <c r="AN39" i="1"/>
  <c r="F40" i="1"/>
  <c r="D40" i="16"/>
  <c r="D103" i="16"/>
  <c r="D104" i="16"/>
  <c r="D105" i="16"/>
  <c r="D106" i="16"/>
  <c r="D107" i="16"/>
  <c r="B3" i="4"/>
  <c r="C3" i="4"/>
  <c r="D3" i="4"/>
  <c r="E3" i="4"/>
  <c r="F3" i="4"/>
  <c r="A4" i="4"/>
  <c r="B4" i="4"/>
  <c r="C4" i="4"/>
  <c r="D4" i="4"/>
  <c r="E4" i="4"/>
  <c r="F4" i="4"/>
  <c r="A5" i="4"/>
  <c r="B5" i="4"/>
  <c r="C5" i="4"/>
  <c r="D5" i="4"/>
  <c r="E5" i="4"/>
  <c r="F5" i="4"/>
  <c r="A6" i="4"/>
  <c r="B6" i="4"/>
  <c r="C6" i="4"/>
  <c r="D6" i="4"/>
  <c r="E6" i="4"/>
  <c r="F6" i="4"/>
  <c r="G6" i="4"/>
  <c r="A7" i="4"/>
  <c r="B7" i="4"/>
  <c r="C7" i="4"/>
  <c r="D7" i="4"/>
  <c r="E7" i="4"/>
  <c r="F7" i="4"/>
  <c r="G7" i="4"/>
  <c r="A8" i="4"/>
  <c r="B8" i="4"/>
  <c r="C8" i="4"/>
  <c r="D8" i="4"/>
  <c r="E8" i="4"/>
  <c r="F8" i="4"/>
  <c r="G8" i="4"/>
  <c r="A9" i="4"/>
  <c r="B9" i="4"/>
  <c r="C9" i="4"/>
  <c r="D9" i="4"/>
  <c r="E9" i="4"/>
  <c r="F9" i="4"/>
  <c r="G9" i="4"/>
  <c r="A10" i="4"/>
  <c r="B10" i="4"/>
  <c r="C10" i="4"/>
  <c r="D10" i="4"/>
  <c r="E10" i="4"/>
  <c r="F10" i="4"/>
  <c r="G10" i="4"/>
  <c r="A11" i="4"/>
  <c r="B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F12" i="15"/>
  <c r="G12" i="15"/>
  <c r="A17" i="15"/>
  <c r="F17" i="15"/>
  <c r="A18" i="15"/>
  <c r="A19" i="15"/>
  <c r="A20" i="15"/>
  <c r="A21" i="15"/>
  <c r="A22" i="15"/>
  <c r="A23" i="15"/>
</calcChain>
</file>

<file path=xl/sharedStrings.xml><?xml version="1.0" encoding="utf-8"?>
<sst xmlns="http://schemas.openxmlformats.org/spreadsheetml/2006/main" count="4467" uniqueCount="876">
  <si>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</si>
  <si>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</si>
  <si>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</si>
  <si>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</si>
  <si>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</si>
  <si>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</si>
  <si>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</si>
  <si>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</si>
  <si>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</si>
  <si>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</si>
  <si>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</si>
  <si>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</si>
  <si>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</si>
  <si>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</si>
  <si>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</si>
  <si>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</si>
  <si>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</si>
  <si>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</si>
  <si>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</si>
  <si>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</si>
  <si>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</si>
  <si>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</si>
  <si>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</si>
  <si>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</si>
  <si>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</si>
  <si>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</si>
  <si>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</si>
  <si>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</si>
  <si>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</si>
  <si>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</si>
  <si>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</si>
  <si>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</si>
  <si>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</si>
  <si>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</si>
  <si>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</si>
  <si>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</si>
  <si>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</si>
  <si>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</si>
  <si>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</si>
  <si>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</si>
  <si>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</si>
  <si>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</si>
  <si>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</si>
  <si>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</si>
  <si>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</si>
  <si>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</si>
  <si>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</si>
  <si>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</si>
  <si>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</si>
  <si>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</si>
  <si>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</si>
  <si>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</si>
  <si>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</si>
  <si>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</si>
  <si>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</si>
  <si>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</si>
  <si>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</si>
  <si>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</si>
  <si>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</si>
  <si>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</si>
  <si>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</si>
  <si>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</si>
  <si>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</si>
  <si>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</si>
  <si>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</si>
  <si>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</si>
  <si>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</si>
  <si>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</si>
  <si>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</si>
  <si>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</si>
  <si>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</si>
  <si>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</si>
  <si>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</si>
  <si>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</si>
  <si>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</si>
  <si>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</si>
  <si>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</si>
  <si>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</si>
  <si>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</si>
  <si>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</si>
  <si>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</si>
  <si>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</si>
  <si>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</si>
  <si>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</si>
  <si>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</si>
  <si>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</si>
  <si>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</si>
  <si>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</si>
  <si>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</si>
  <si>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</si>
  <si>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</si>
  <si>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</si>
  <si>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</si>
  <si>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</si>
  <si>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</si>
  <si>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</si>
  <si>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</si>
  <si>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</si>
  <si>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</si>
  <si>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</si>
  <si>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</si>
  <si>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</si>
  <si>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</si>
  <si>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</si>
  <si>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</si>
  <si>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</si>
  <si>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</si>
  <si>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</si>
  <si>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</si>
  <si>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</si>
  <si>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</si>
  <si>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</si>
  <si>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</si>
  <si>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</si>
  <si>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</si>
  <si>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</si>
  <si>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</si>
  <si>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</si>
  <si>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</si>
  <si>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</si>
  <si>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</si>
  <si>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</si>
  <si>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</si>
  <si>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</si>
  <si>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</si>
  <si>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</si>
  <si>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</si>
  <si>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</si>
  <si>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</si>
  <si>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</si>
  <si>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</si>
  <si>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</si>
  <si>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</si>
  <si>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</si>
  <si>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</si>
  <si>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</si>
  <si>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</si>
  <si>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</si>
  <si>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</si>
  <si>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</si>
  <si>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</si>
  <si>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</si>
  <si>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</si>
  <si>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</si>
  <si>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</si>
  <si>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</si>
  <si>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</si>
  <si>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</si>
  <si>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</si>
  <si>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</si>
  <si>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</si>
  <si>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</si>
  <si>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</si>
  <si>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</si>
  <si>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</si>
  <si>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</si>
  <si>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</si>
  <si>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</si>
  <si>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</si>
  <si>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</si>
  <si>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</si>
  <si>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</si>
  <si>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</si>
  <si>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</si>
  <si>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</si>
  <si>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</si>
  <si>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</si>
  <si>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</si>
  <si>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</si>
  <si>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</si>
  <si>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</si>
  <si>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</si>
  <si>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</si>
  <si>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</si>
  <si>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</si>
  <si>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</si>
  <si>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</si>
  <si>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</si>
  <si>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</si>
  <si>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</si>
  <si>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</si>
  <si>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</si>
  <si>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</si>
  <si>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</si>
  <si>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</si>
  <si>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</si>
  <si>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</si>
  <si>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</si>
  <si>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</si>
  <si>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</si>
  <si>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</si>
  <si>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</si>
  <si>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</si>
  <si>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</si>
  <si>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</si>
  <si>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</si>
  <si>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</si>
  <si>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</si>
  <si>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</si>
  <si>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</si>
  <si>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</si>
  <si>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</si>
  <si>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</si>
  <si>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</si>
  <si>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</si>
  <si>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</si>
  <si>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</si>
  <si>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</si>
  <si>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</si>
  <si>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</si>
  <si>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</si>
  <si>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</si>
  <si>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</si>
  <si>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</si>
  <si>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</si>
  <si>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</si>
  <si>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</si>
  <si>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</si>
  <si>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</si>
  <si>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</si>
  <si>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</si>
  <si>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</si>
  <si>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</si>
  <si>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</si>
  <si>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</si>
  <si>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</si>
  <si>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</si>
  <si>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</si>
  <si>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</si>
  <si>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</si>
  <si>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</si>
  <si>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</si>
  <si>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</si>
  <si>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</si>
  <si>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</si>
  <si>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</si>
  <si>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</si>
  <si>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</si>
  <si>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</si>
  <si>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</si>
  <si>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</si>
  <si>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</si>
  <si>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</si>
  <si>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</si>
  <si>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</si>
  <si>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</si>
  <si>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</si>
  <si>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</si>
  <si>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</si>
  <si>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</si>
  <si>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</si>
  <si>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</si>
  <si>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</si>
  <si>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</si>
  <si>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</si>
  <si>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</si>
  <si>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</si>
  <si>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</si>
  <si>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</si>
  <si>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</si>
  <si>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</si>
  <si>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</si>
  <si>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</si>
  <si>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</si>
  <si>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</si>
  <si>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</si>
  <si>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</si>
  <si>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</si>
  <si>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</si>
  <si>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</si>
  <si>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</si>
  <si>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</si>
  <si>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</si>
  <si>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</si>
  <si>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</si>
  <si>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</si>
  <si>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</si>
  <si>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</si>
  <si>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</si>
  <si>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</si>
  <si>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</si>
  <si>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</si>
  <si>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</si>
  <si>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</si>
  <si>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</si>
  <si>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</si>
  <si>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</si>
  <si>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</si>
  <si>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</si>
  <si>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</si>
  <si>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</si>
  <si>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</si>
  <si>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</si>
  <si>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</si>
  <si>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</si>
  <si>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</si>
  <si>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</si>
  <si>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</si>
  <si>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</si>
  <si>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</si>
  <si>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</si>
  <si>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</si>
  <si>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</si>
  <si>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</si>
  <si>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</si>
  <si>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</si>
  <si>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</si>
  <si>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</si>
  <si>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</si>
  <si>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</si>
  <si>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</si>
  <si>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</si>
  <si>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</si>
  <si>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</si>
  <si>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</si>
  <si>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</si>
  <si>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</si>
  <si>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</si>
  <si>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</si>
  <si>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</si>
  <si>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</si>
  <si>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</si>
  <si>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</si>
  <si>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</si>
  <si>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</si>
  <si>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</si>
  <si>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</si>
  <si>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</si>
  <si>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</si>
  <si>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</si>
  <si>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</si>
  <si>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</si>
  <si>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</si>
  <si>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</si>
  <si>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</si>
  <si>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</si>
  <si>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</si>
  <si>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</si>
  <si>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</si>
  <si>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</si>
  <si>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</si>
  <si>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</si>
  <si>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</si>
  <si>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</si>
  <si>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</si>
  <si>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</si>
  <si>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</si>
  <si>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</si>
  <si>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</si>
  <si>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</si>
  <si>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</si>
  <si>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</si>
  <si>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</si>
  <si>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</si>
  <si>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</si>
  <si>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</si>
  <si>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</si>
  <si>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</si>
  <si>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</si>
  <si>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</si>
  <si>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</si>
  <si>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</si>
  <si>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</si>
  <si>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</si>
  <si>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</si>
  <si>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</si>
  <si>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</si>
  <si>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</si>
  <si>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</si>
  <si>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</si>
  <si>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</si>
  <si>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</si>
  <si>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</si>
  <si>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</si>
  <si>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</si>
  <si>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</si>
  <si>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</si>
  <si>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</si>
  <si>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</si>
  <si>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</si>
  <si>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</si>
  <si>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</si>
  <si>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</si>
  <si>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</si>
  <si>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</si>
  <si>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</si>
  <si>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</si>
  <si>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</si>
  <si>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</si>
  <si>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</si>
  <si>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</si>
  <si>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</si>
  <si>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</si>
  <si>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</si>
  <si>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</si>
  <si>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</si>
  <si>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</si>
  <si>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</si>
  <si>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</si>
  <si>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</si>
  <si>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</si>
  <si>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</si>
  <si>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</si>
  <si>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</si>
  <si>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</si>
  <si>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</si>
  <si>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</si>
  <si>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</si>
  <si>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</si>
  <si>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</si>
  <si>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</si>
  <si>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</si>
  <si>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</si>
  <si>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</si>
  <si>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</si>
  <si>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</si>
  <si>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</si>
  <si>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</si>
  <si>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</si>
  <si>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</si>
  <si>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</si>
  <si>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</si>
  <si>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</si>
  <si>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</si>
  <si>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</si>
  <si>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</si>
  <si>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</si>
  <si>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</si>
  <si>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</si>
  <si>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</si>
  <si>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</si>
  <si>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</si>
  <si>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</si>
  <si>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</si>
  <si>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</si>
  <si>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</si>
  <si>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</si>
  <si>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</si>
  <si>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</si>
  <si>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</si>
  <si>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</si>
  <si>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</si>
  <si>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</si>
  <si>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</si>
  <si>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</si>
  <si>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</si>
  <si>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</si>
  <si>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</si>
  <si>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</si>
  <si>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</si>
  <si>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</si>
  <si>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</si>
  <si>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</si>
  <si>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</si>
  <si>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</si>
  <si>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</si>
  <si>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</si>
  <si>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</si>
  <si>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</si>
  <si>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</si>
  <si>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</si>
  <si>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</si>
  <si>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</si>
  <si>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</si>
  <si>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</si>
  <si>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</si>
  <si>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</si>
  <si>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</si>
  <si>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</si>
  <si>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</si>
  <si>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</si>
  <si>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</si>
  <si>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</si>
  <si>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</si>
  <si>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</si>
  <si>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</si>
  <si>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</si>
  <si>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</si>
  <si>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</si>
  <si>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</si>
  <si>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</si>
  <si>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</si>
  <si>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</si>
  <si>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</si>
  <si>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</si>
  <si>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</si>
  <si>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</si>
  <si>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</si>
  <si>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</si>
  <si>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</si>
  <si>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</si>
  <si>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</si>
  <si>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</si>
  <si>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</si>
  <si>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</si>
  <si>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</si>
  <si>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</si>
  <si>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</si>
  <si>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</si>
  <si>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</si>
  <si>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</si>
  <si>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</si>
  <si>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</si>
  <si>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</si>
  <si>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</si>
  <si>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</si>
  <si>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</si>
  <si>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</si>
  <si>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</si>
  <si>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</si>
  <si>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</si>
  <si>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</si>
  <si>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</si>
  <si>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</si>
  <si>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</si>
  <si>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</si>
  <si>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</si>
  <si>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</si>
  <si>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</si>
  <si>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</si>
  <si>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</si>
  <si>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</si>
  <si>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</si>
  <si>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</si>
  <si>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</si>
  <si>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</si>
  <si>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</si>
  <si>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</si>
  <si>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</si>
  <si>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</si>
  <si>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</si>
  <si>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</si>
  <si>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</si>
  <si>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</si>
  <si>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</si>
  <si>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</si>
  <si>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</si>
  <si>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</si>
  <si>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</si>
  <si>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</si>
  <si>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</si>
  <si>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</si>
  <si>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</si>
  <si>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</si>
  <si>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</si>
  <si>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</si>
  <si>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</si>
  <si>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</si>
  <si>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</si>
  <si>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</si>
  <si>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</si>
  <si>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</si>
  <si>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</si>
  <si>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</si>
  <si>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</si>
  <si>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</si>
  <si>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</si>
  <si>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</si>
  <si>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</si>
  <si>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</si>
  <si>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</si>
  <si>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</si>
  <si>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</si>
  <si>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</si>
  <si>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</si>
  <si>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</si>
  <si>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</si>
  <si>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</si>
  <si>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</si>
  <si>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</si>
  <si>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</si>
  <si>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</si>
  <si>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</si>
  <si>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</si>
  <si>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</si>
  <si>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</si>
  <si>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</si>
  <si>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</si>
  <si>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</si>
  <si>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</si>
  <si>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</si>
  <si>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</si>
  <si>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</si>
  <si>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</si>
  <si>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</si>
  <si>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</si>
  <si>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</si>
  <si>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</si>
  <si>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</si>
  <si>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</si>
  <si>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</si>
  <si>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</si>
  <si>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</si>
  <si>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</si>
  <si>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</si>
  <si>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</si>
  <si>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</si>
  <si>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</si>
  <si>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</si>
  <si>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</si>
  <si>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</si>
  <si>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</si>
  <si>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</si>
  <si>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</si>
  <si>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</si>
  <si>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</si>
  <si>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</si>
  <si>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</si>
  <si>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</si>
  <si>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</si>
  <si>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</si>
  <si>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</si>
  <si>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</si>
  <si>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</si>
  <si>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</si>
  <si>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</si>
  <si>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</si>
  <si>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</si>
  <si>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</si>
  <si>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</si>
  <si>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</si>
  <si>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</si>
  <si>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</si>
  <si>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</si>
  <si>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</si>
  <si>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</si>
  <si>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</si>
  <si>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</si>
  <si>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</si>
  <si>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</si>
  <si>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</si>
  <si>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</si>
  <si>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</si>
  <si>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</si>
  <si>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</si>
  <si>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</si>
  <si>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</si>
  <si>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</si>
  <si>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</si>
  <si>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</si>
  <si>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</si>
  <si>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</si>
  <si>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</si>
  <si>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</si>
  <si>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</si>
  <si>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</si>
  <si>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</si>
  <si>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</si>
  <si>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</si>
  <si>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</si>
  <si>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</si>
  <si>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</si>
  <si>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</si>
  <si>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</si>
  <si>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</si>
  <si>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</si>
  <si>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</si>
  <si>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</si>
  <si>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</si>
  <si>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</si>
  <si>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</si>
  <si>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</si>
  <si>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</si>
  <si>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</si>
  <si>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Password:</t>
  </si>
  <si>
    <t>Included Deals</t>
  </si>
  <si>
    <t>ALL</t>
  </si>
  <si>
    <t>Hedge Strip</t>
  </si>
  <si>
    <t>Predictive Greeks</t>
  </si>
  <si>
    <t>Ref</t>
  </si>
  <si>
    <t>Net</t>
  </si>
  <si>
    <t>Opt</t>
  </si>
  <si>
    <t>OCT</t>
  </si>
  <si>
    <t>EXG</t>
  </si>
  <si>
    <t>Sigma</t>
  </si>
  <si>
    <t>Actual Option Gamma</t>
  </si>
  <si>
    <t>PUB Code (Region)</t>
  </si>
  <si>
    <t>Qty</t>
  </si>
  <si>
    <t>Futures</t>
  </si>
  <si>
    <t>Delta</t>
  </si>
  <si>
    <t>Call</t>
  </si>
  <si>
    <t>Charm</t>
  </si>
  <si>
    <t>ALL DEALS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</si>
  <si>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</si>
  <si>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</si>
  <si>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</si>
  <si>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</si>
  <si>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</si>
  <si>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</si>
  <si>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</si>
  <si>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</si>
  <si>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Consumer's CDA</t>
  </si>
  <si>
    <t xml:space="preserve"> TOLL:EMP/WADD </t>
  </si>
  <si>
    <t xml:space="preserve">TRANS:AECO/EMP 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</si>
  <si>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</si>
  <si>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</si>
  <si>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</si>
  <si>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</si>
  <si>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</si>
  <si>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</si>
  <si>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</si>
  <si>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</si>
  <si>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</si>
  <si>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</si>
  <si>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</si>
  <si>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</si>
  <si>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</si>
  <si>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</si>
  <si>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</si>
  <si>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</si>
  <si>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</si>
  <si>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</si>
  <si>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</si>
  <si>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</si>
  <si>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</si>
  <si>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</si>
  <si>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</si>
  <si>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</si>
  <si>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</si>
  <si>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</si>
  <si>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</si>
  <si>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</si>
  <si>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</si>
  <si>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</si>
  <si>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</si>
  <si>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</si>
  <si>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</si>
  <si>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</si>
  <si>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</si>
  <si>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</si>
  <si>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</si>
  <si>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</si>
  <si>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</si>
  <si>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</si>
  <si>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</si>
  <si>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</si>
  <si>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</si>
  <si>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</si>
  <si>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</si>
  <si>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</si>
  <si>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</si>
  <si>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</si>
  <si>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</si>
  <si>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</si>
  <si>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</si>
  <si>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</si>
  <si>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</si>
  <si>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</si>
  <si>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</si>
  <si>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</si>
  <si>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</si>
  <si>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</si>
  <si>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</si>
  <si>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</si>
  <si>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</si>
  <si>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 xml:space="preserve">   UNION_CDA   </t>
  </si>
  <si>
    <t>_x000C_</t>
  </si>
  <si>
    <t xml:space="preserve">PAGE: 2    </t>
  </si>
  <si>
    <t xml:space="preserve"> CGPR-ST.CLAIR </t>
  </si>
  <si>
    <t>PV</t>
  </si>
  <si>
    <t>DAWN FP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</si>
  <si>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</si>
  <si>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</si>
  <si>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</si>
  <si>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</si>
  <si>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</si>
  <si>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</si>
  <si>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</si>
  <si>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</si>
  <si>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</si>
  <si>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</si>
  <si>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</si>
  <si>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</si>
  <si>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</si>
  <si>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</si>
  <si>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</si>
  <si>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</si>
  <si>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</si>
  <si>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</si>
  <si>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</si>
  <si>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</si>
  <si>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</si>
  <si>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</si>
  <si>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</si>
  <si>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 xml:space="preserve"> CGPR-CARLTON  </t>
  </si>
  <si>
    <t xml:space="preserve">  IF-NNG/VENT  </t>
  </si>
  <si>
    <t>VENT</t>
  </si>
  <si>
    <t>S01</t>
  </si>
  <si>
    <t xml:space="preserve">   IF-HEHUB    </t>
  </si>
  <si>
    <t>Fletch</t>
  </si>
  <si>
    <t>N-V</t>
  </si>
  <si>
    <t>X-H</t>
  </si>
  <si>
    <t>Gulf</t>
  </si>
  <si>
    <t>Index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</si>
  <si>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</si>
  <si>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</si>
  <si>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</si>
  <si>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</si>
  <si>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</si>
  <si>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</si>
  <si>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</si>
  <si>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</si>
  <si>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</si>
  <si>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</si>
  <si>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 xml:space="preserve">  NGW-IROQ/Z2  </t>
  </si>
  <si>
    <t>GL</t>
  </si>
  <si>
    <t>Wtr02/03</t>
  </si>
  <si>
    <t>Wtr03/04</t>
  </si>
  <si>
    <t>Wtr04/05</t>
  </si>
  <si>
    <t>Wtr05/06</t>
  </si>
  <si>
    <t>Wtr06/07</t>
  </si>
  <si>
    <t>Wtr07/08</t>
  </si>
  <si>
    <t>Chic</t>
  </si>
  <si>
    <t>WINTERS</t>
  </si>
  <si>
    <t>WINTER FORWARD ROLL</t>
  </si>
  <si>
    <t>Canada</t>
  </si>
  <si>
    <t>WINTER BACKWARD ROLL</t>
  </si>
  <si>
    <t>SUMMER</t>
  </si>
  <si>
    <t>SUMMER FORWARD ROLL</t>
  </si>
  <si>
    <t>SUMMER BACKWARD ROLL</t>
  </si>
  <si>
    <t>Sum03</t>
  </si>
  <si>
    <t>Sum04</t>
  </si>
  <si>
    <t>Sum05</t>
  </si>
  <si>
    <t>Sum06</t>
  </si>
  <si>
    <t>Sum07</t>
  </si>
  <si>
    <t>Sum08</t>
  </si>
  <si>
    <t>Vent</t>
  </si>
  <si>
    <t>.</t>
  </si>
  <si>
    <t>PERIOD</t>
  </si>
  <si>
    <t>CONTRACTS</t>
  </si>
  <si>
    <t>GD Spread Options</t>
  </si>
  <si>
    <t>TOTAL EXOTIC POSITIONS</t>
  </si>
  <si>
    <t>CONTRACT</t>
  </si>
  <si>
    <t>POSITION</t>
  </si>
  <si>
    <t>DO NOT DELETE OR MOVE!!</t>
  </si>
  <si>
    <t>extendable collars</t>
  </si>
  <si>
    <t>Spread</t>
  </si>
  <si>
    <t>basket options</t>
  </si>
  <si>
    <t>gd spread options</t>
  </si>
  <si>
    <t>digital options</t>
  </si>
  <si>
    <t>IF-ANR/ML7</t>
  </si>
  <si>
    <t>-69.20-"</t>
  </si>
  <si>
    <t>-58.94-"</t>
  </si>
  <si>
    <t>CGPR-ALBR/IDX</t>
  </si>
  <si>
    <t>CGPR-CARLTN/IDX</t>
  </si>
  <si>
    <t>CGPR-CHIP/IDX</t>
  </si>
  <si>
    <t>CGPR-DAWN/IDX</t>
  </si>
  <si>
    <t>CGPR-EMRSNUS/I</t>
  </si>
  <si>
    <t>CGPR-IROQ/IDX</t>
  </si>
  <si>
    <t>CGPR-NIAG/IDX</t>
  </si>
  <si>
    <t>CGPR-PARK/IDX</t>
  </si>
  <si>
    <t>CGPR-SPUR/IDX</t>
  </si>
  <si>
    <t>CGPR-ST.CLAIR/I</t>
  </si>
  <si>
    <t>CGPR-WADD/IDX</t>
  </si>
  <si>
    <t>CONSUMERS_CDA/I</t>
  </si>
  <si>
    <t>MICH/CONS/I</t>
  </si>
  <si>
    <t>ML7/CG-IDX</t>
  </si>
  <si>
    <t>NGI-CTYGATE/I</t>
  </si>
  <si>
    <t>NGMR-ALBDR/IDX</t>
  </si>
  <si>
    <t>NGW-IROQ/Z2-IDX</t>
  </si>
  <si>
    <t>UNION_CDA/IDX</t>
  </si>
  <si>
    <t>if-ANR/LA</t>
  </si>
  <si>
    <t xml:space="preserve">   IF-ANR/LA   </t>
  </si>
  <si>
    <t>NGI CHI</t>
  </si>
  <si>
    <t>FARWELL</t>
  </si>
  <si>
    <t>PRINTED ON: 24-JUL-2000</t>
  </si>
  <si>
    <t>TIME: 04:20</t>
  </si>
  <si>
    <t>-91.35-"</t>
  </si>
  <si>
    <t>-54.46-"</t>
  </si>
  <si>
    <t>PRINTED ON: 25-JUL-2000</t>
  </si>
  <si>
    <t>TIME: 06:33</t>
  </si>
  <si>
    <t>-91.37-"</t>
  </si>
  <si>
    <t>-33.60-"</t>
  </si>
  <si>
    <t>Dow</t>
  </si>
  <si>
    <t>Other</t>
  </si>
  <si>
    <t>Husky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</si>
</sst>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2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2" formatCode="_(* #,##0.0_);_(* \(#,##0.0\);_(* &quot;-&quot;??_);_(@_)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1" formatCode="#,##0.0_);[Red]\(#,##0.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8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49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288" fontId="2" fillId="0" borderId="0" xfId="2" applyNumberFormat="1" applyFont="1" applyAlignment="1">
      <alignment horizontal="center"/>
    </xf>
    <xf numFmtId="6" fontId="9" fillId="0" borderId="0" xfId="0" applyNumberFormat="1" applyFont="1"/>
    <xf numFmtId="217" fontId="9" fillId="0" borderId="0" xfId="3" applyNumberFormat="1" applyFont="1"/>
    <xf numFmtId="0" fontId="19" fillId="15" borderId="12" xfId="0" applyFont="1" applyFill="1" applyBorder="1"/>
    <xf numFmtId="0" fontId="19" fillId="15" borderId="62" xfId="0" applyFont="1" applyFill="1" applyBorder="1"/>
    <xf numFmtId="0" fontId="19" fillId="15" borderId="77" xfId="0" applyFont="1" applyFill="1" applyBorder="1"/>
    <xf numFmtId="0" fontId="19" fillId="15" borderId="10" xfId="0" applyFont="1" applyFill="1" applyBorder="1"/>
    <xf numFmtId="0" fontId="2" fillId="0" borderId="43" xfId="0" applyFont="1" applyBorder="1"/>
    <xf numFmtId="0" fontId="2" fillId="0" borderId="14" xfId="0" applyFont="1" applyBorder="1"/>
    <xf numFmtId="0" fontId="19" fillId="15" borderId="78" xfId="0" applyFont="1" applyFill="1" applyBorder="1"/>
    <xf numFmtId="0" fontId="19" fillId="15" borderId="11" xfId="0" applyFont="1" applyFill="1" applyBorder="1"/>
    <xf numFmtId="0" fontId="19" fillId="15" borderId="6" xfId="0" applyFont="1" applyFill="1" applyBorder="1"/>
    <xf numFmtId="0" fontId="0" fillId="15" borderId="8" xfId="0" applyFill="1" applyBorder="1"/>
    <xf numFmtId="17" fontId="19" fillId="15" borderId="79" xfId="0" applyNumberFormat="1" applyFont="1" applyFill="1" applyBorder="1"/>
    <xf numFmtId="191" fontId="0" fillId="15" borderId="0" xfId="2" applyNumberFormat="1" applyFont="1" applyFill="1" applyBorder="1"/>
    <xf numFmtId="191" fontId="19" fillId="6" borderId="79" xfId="2" applyNumberFormat="1" applyFont="1" applyFill="1" applyBorder="1" applyAlignment="1">
      <alignment horizontal="center"/>
    </xf>
    <xf numFmtId="0" fontId="19" fillId="15" borderId="5" xfId="0" applyFont="1" applyFill="1" applyBorder="1"/>
    <xf numFmtId="0" fontId="19" fillId="15" borderId="13" xfId="0" applyFont="1" applyFill="1" applyBorder="1"/>
    <xf numFmtId="0" fontId="0" fillId="15" borderId="5" xfId="0" applyFill="1" applyBorder="1"/>
    <xf numFmtId="0" fontId="19" fillId="15" borderId="14" xfId="0" applyFont="1" applyFill="1" applyBorder="1"/>
    <xf numFmtId="0" fontId="0" fillId="15" borderId="10" xfId="0" applyFill="1" applyBorder="1"/>
    <xf numFmtId="0" fontId="19" fillId="0" borderId="0" xfId="0" applyFont="1"/>
    <xf numFmtId="38" fontId="19" fillId="6" borderId="79" xfId="0" applyNumberFormat="1" applyFont="1" applyFill="1" applyBorder="1" applyAlignment="1">
      <alignment horizontal="center"/>
    </xf>
    <xf numFmtId="17" fontId="0" fillId="15" borderId="5" xfId="0" applyNumberFormat="1" applyFill="1" applyBorder="1"/>
    <xf numFmtId="43" fontId="19" fillId="6" borderId="79" xfId="2" applyNumberFormat="1" applyFont="1" applyFill="1" applyBorder="1" applyAlignment="1">
      <alignment horizontal="left"/>
    </xf>
    <xf numFmtId="0" fontId="0" fillId="14" borderId="12" xfId="0" applyFill="1" applyBorder="1"/>
    <xf numFmtId="0" fontId="0" fillId="14" borderId="62" xfId="0" applyFill="1" applyBorder="1"/>
    <xf numFmtId="0" fontId="0" fillId="14" borderId="11" xfId="0" applyFill="1" applyBorder="1"/>
    <xf numFmtId="0" fontId="0" fillId="14" borderId="5" xfId="0" applyFill="1" applyBorder="1"/>
    <xf numFmtId="0" fontId="0" fillId="14" borderId="0" xfId="0" applyFill="1" applyBorder="1"/>
    <xf numFmtId="0" fontId="0" fillId="14" borderId="13" xfId="0" applyFill="1" applyBorder="1"/>
    <xf numFmtId="0" fontId="0" fillId="14" borderId="10" xfId="0" applyFill="1" applyBorder="1"/>
    <xf numFmtId="0" fontId="0" fillId="14" borderId="43" xfId="0" applyFill="1" applyBorder="1"/>
    <xf numFmtId="0" fontId="0" fillId="14" borderId="14" xfId="0" applyFill="1" applyBorder="1"/>
    <xf numFmtId="0" fontId="19" fillId="0" borderId="78" xfId="0" applyFont="1" applyBorder="1"/>
    <xf numFmtId="38" fontId="19" fillId="6" borderId="9" xfId="0" applyNumberFormat="1" applyFont="1" applyFill="1" applyBorder="1" applyAlignment="1">
      <alignment horizontal="center"/>
    </xf>
    <xf numFmtId="2" fontId="0" fillId="0" borderId="0" xfId="0" applyNumberFormat="1"/>
    <xf numFmtId="17" fontId="0" fillId="15" borderId="79" xfId="0" applyNumberFormat="1" applyFill="1" applyBorder="1"/>
    <xf numFmtId="17" fontId="19" fillId="0" borderId="9" xfId="0" applyNumberFormat="1" applyFont="1" applyFill="1" applyBorder="1"/>
    <xf numFmtId="191" fontId="0" fillId="15" borderId="6" xfId="2" applyNumberFormat="1" applyFont="1" applyFill="1" applyBorder="1"/>
    <xf numFmtId="191" fontId="0" fillId="15" borderId="8" xfId="2" applyNumberFormat="1" applyFont="1" applyFill="1" applyBorder="1"/>
    <xf numFmtId="191" fontId="19" fillId="6" borderId="9" xfId="2" applyNumberFormat="1" applyFont="1" applyFill="1" applyBorder="1" applyAlignment="1">
      <alignment horizontal="center"/>
    </xf>
    <xf numFmtId="2" fontId="19" fillId="0" borderId="9" xfId="0" applyNumberFormat="1" applyFont="1" applyFill="1" applyBorder="1"/>
    <xf numFmtId="191" fontId="19" fillId="0" borderId="0" xfId="2" applyNumberFormat="1" applyFont="1" applyFill="1" applyBorder="1" applyAlignment="1">
      <alignment horizontal="center"/>
    </xf>
    <xf numFmtId="17" fontId="0" fillId="0" borderId="0" xfId="0" applyNumberFormat="1" applyFill="1" applyBorder="1"/>
    <xf numFmtId="38" fontId="0" fillId="0" borderId="0" xfId="2" applyNumberFormat="1" applyFont="1" applyFill="1" applyBorder="1"/>
    <xf numFmtId="173" fontId="28" fillId="0" borderId="0" xfId="2" applyNumberFormat="1" applyFont="1"/>
    <xf numFmtId="17" fontId="0" fillId="0" borderId="0" xfId="0" applyNumberFormat="1"/>
    <xf numFmtId="172" fontId="12" fillId="0" borderId="0" xfId="2" applyNumberFormat="1" applyFont="1"/>
    <xf numFmtId="37" fontId="0" fillId="0" borderId="0" xfId="0" applyNumberForma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19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dialogsheet" Target="dialogsheets/sheet1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externalLink" Target="externalLinks/externalLink7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Drop" dropLines="10" dropStyle="combo" dx="26" fmlaLink="C$11" fmlaRange="Tables!$D$4:$D$13" noThreeD="1" sel="2" val="0"/>
</file>

<file path=xl/ctrlProps/ctrlProp8.xml><?xml version="1.0" encoding="utf-8"?>
<formControlPr xmlns="http://schemas.microsoft.com/office/spreadsheetml/2009/9/main" objectType="Drop" dropLines="10" dropStyle="combo" dx="26" fmlaLink="C$12" fmlaRange="Tables!$D$4:$D$13" noThreeD="1" sel="7" val="0"/>
</file>

<file path=xl/ctrlProps/ctrlProp9.xml><?xml version="1.0" encoding="utf-8"?>
<formControlPr xmlns="http://schemas.microsoft.com/office/spreadsheetml/2009/9/main" objectType="Drop" dropLines="12" dropStyle="combo" dx="26" fmlaLink="C$10" fmlaRange="Tables!$D$18:$D$29" noThreeD="1" sel="1" val="0"/>
</file>

<file path=xl/ctrlProps/ctrlProp10.xml><?xml version="1.0" encoding="utf-8"?>
<formControlPr xmlns="http://schemas.microsoft.com/office/spreadsheetml/2009/9/main" objectType="Drop" dropLines="15" dropStyle="combo" dx="26" fmlaLink="C$9" fmlaRange="Tables!$D$34:$D$154" noThreeD="1" sel="63" val="61"/>
</file>

<file path=xl/ctrlProps/ctrlProp11.xml><?xml version="1.0" encoding="utf-8"?>
<formControlPr xmlns="http://schemas.microsoft.com/office/spreadsheetml/2009/9/main" objectType="Drop" dropLines="10" dropStyle="combo" dx="26" fmlaLink="$G$11" fmlaRange="Tables!$D$4:$D$13" noThreeD="1" sel="2" val="0"/>
</file>

<file path=xl/ctrlProps/ctrlProp12.xml><?xml version="1.0" encoding="utf-8"?>
<formControlPr xmlns="http://schemas.microsoft.com/office/spreadsheetml/2009/9/main" objectType="Drop" dropLines="10" dropStyle="combo" dx="26" fmlaLink="$G$12" fmlaRange="Tables!$D$4:$D$13" noThreeD="1" sel="7" val="0"/>
</file>

<file path=xl/ctrlProps/ctrlProp13.xml><?xml version="1.0" encoding="utf-8"?>
<formControlPr xmlns="http://schemas.microsoft.com/office/spreadsheetml/2009/9/main" objectType="Drop" dropLines="12" dropStyle="combo" dx="26" fmlaLink="$G$10" fmlaRange="Tables!$D$18:$D$29" noThreeD="1" sel="1" val="0"/>
</file>

<file path=xl/ctrlProps/ctrlProp14.xml><?xml version="1.0" encoding="utf-8"?>
<formControlPr xmlns="http://schemas.microsoft.com/office/spreadsheetml/2009/9/main" objectType="Drop" dropLines="15" dropStyle="combo" dx="26" fmlaLink="$G$9" fmlaRange="Tables!$D$34:$D$154" noThreeD="1" sel="61" val="57"/>
</file>

<file path=xl/ctrlProps/ctrlProp15.xml><?xml version="1.0" encoding="utf-8"?>
<formControlPr xmlns="http://schemas.microsoft.com/office/spreadsheetml/2009/9/main" objectType="Drop" dropLines="10" dropStyle="combo" dx="26" fmlaLink="$K$11" fmlaRange="Tables!$D$4:$D$13" noThreeD="1" sel="2" val="0"/>
</file>

<file path=xl/ctrlProps/ctrlProp16.xml><?xml version="1.0" encoding="utf-8"?>
<formControlPr xmlns="http://schemas.microsoft.com/office/spreadsheetml/2009/9/main" objectType="Drop" dropLines="10" dropStyle="combo" dx="26" fmlaLink="$K$12" fmlaRange="Tables!$D$4:$D$13" noThreeD="1" sel="7" val="0"/>
</file>

<file path=xl/ctrlProps/ctrlProp17.xml><?xml version="1.0" encoding="utf-8"?>
<formControlPr xmlns="http://schemas.microsoft.com/office/spreadsheetml/2009/9/main" objectType="Drop" dropLines="12" dropStyle="combo" dx="26" fmlaLink="$K$10" fmlaRange="Tables!$D$18:$D$29" noThreeD="1" sel="1" val="0"/>
</file>

<file path=xl/ctrlProps/ctrlProp18.xml><?xml version="1.0" encoding="utf-8"?>
<formControlPr xmlns="http://schemas.microsoft.com/office/spreadsheetml/2009/9/main" objectType="Drop" dropLines="15" dropStyle="combo" dx="26" fmlaLink="$K$9" fmlaRange="Tables!$D$34:$D$154" noThreeD="1" sel="54" val="0"/>
</file>

<file path=xl/ctrlProps/ctrlProp19.xml><?xml version="1.0" encoding="utf-8"?>
<formControlPr xmlns="http://schemas.microsoft.com/office/spreadsheetml/2009/9/main" objectType="Drop" dropLines="10" dropStyle="combo" dx="26" fmlaLink="$C$11" fmlaRange="Tables!$D$4:$D$13" noThreeD="1" sel="2" val="0"/>
</file>

<file path=xl/ctrlProps/ctrlProp20.xml><?xml version="1.0" encoding="utf-8"?>
<formControlPr xmlns="http://schemas.microsoft.com/office/spreadsheetml/2009/9/main" objectType="Drop" dropLines="10" dropStyle="combo" dx="26" fmlaLink="$C$12" fmlaRange="Tables!$D$4:$D$13" noThreeD="1" sel="7" val="0"/>
</file>

<file path=xl/ctrlProps/ctrlProp21.xml><?xml version="1.0" encoding="utf-8"?>
<formControlPr xmlns="http://schemas.microsoft.com/office/spreadsheetml/2009/9/main" objectType="Drop" dropLines="12" dropStyle="combo" dx="26" fmlaLink="$C$10" fmlaRange="Tables!$D$18:$D$29" noThreeD="1" sel="1" val="0"/>
</file>

<file path=xl/ctrlProps/ctrlProp22.xml><?xml version="1.0" encoding="utf-8"?>
<formControlPr xmlns="http://schemas.microsoft.com/office/spreadsheetml/2009/9/main" objectType="Drop" dropLines="15" dropStyle="combo" dx="26" fmlaLink="$C$9" fmlaRange="Tables!$D$34:$D$154" noThreeD="1" sel="63" val="45"/>
</file>

<file path=xl/ctrlProps/ctrlProp23.xml><?xml version="1.0" encoding="utf-8"?>
<formControlPr xmlns="http://schemas.microsoft.com/office/spreadsheetml/2009/9/main" objectType="Drop" dropLines="10" dropStyle="combo" dx="26" fmlaLink="$G$11" fmlaRange="Tables!$D$4:$D$13" noThreeD="1" sel="2" val="0"/>
</file>

<file path=xl/ctrlProps/ctrlProp24.xml><?xml version="1.0" encoding="utf-8"?>
<formControlPr xmlns="http://schemas.microsoft.com/office/spreadsheetml/2009/9/main" objectType="Drop" dropLines="10" dropStyle="combo" dx="26" fmlaLink="$G$12" fmlaRange="Tables!$D$4:$D$13" noThreeD="1" sel="7" val="0"/>
</file>

<file path=xl/ctrlProps/ctrlProp25.xml><?xml version="1.0" encoding="utf-8"?>
<formControlPr xmlns="http://schemas.microsoft.com/office/spreadsheetml/2009/9/main" objectType="Drop" dropLines="12" dropStyle="combo" dx="26" fmlaLink="$G$10" fmlaRange="Tables!$D$18:$D$29" noThreeD="1" sel="1" val="0"/>
</file>

<file path=xl/ctrlProps/ctrlProp26.xml><?xml version="1.0" encoding="utf-8"?>
<formControlPr xmlns="http://schemas.microsoft.com/office/spreadsheetml/2009/9/main" objectType="Drop" dropLines="15" dropStyle="combo" dx="26" fmlaLink="$G$9" fmlaRange="Tables!$D$34:$D$154" noThreeD="1" sel="61" val="57"/>
</file>

<file path=xl/ctrlProps/ctrlProp27.xml><?xml version="1.0" encoding="utf-8"?>
<formControlPr xmlns="http://schemas.microsoft.com/office/spreadsheetml/2009/9/main" objectType="Drop" dropLines="10" dropStyle="combo" dx="26" fmlaLink="$K$11" fmlaRange="Tables!$D$4:$D$13" noThreeD="1" sel="2" val="0"/>
</file>

<file path=xl/ctrlProps/ctrlProp28.xml><?xml version="1.0" encoding="utf-8"?>
<formControlPr xmlns="http://schemas.microsoft.com/office/spreadsheetml/2009/9/main" objectType="Drop" dropLines="10" dropStyle="combo" dx="26" fmlaLink="$K$12" fmlaRange="Tables!$D$4:$D$13" noThreeD="1" sel="7" val="0"/>
</file>

<file path=xl/ctrlProps/ctrlProp29.xml><?xml version="1.0" encoding="utf-8"?>
<formControlPr xmlns="http://schemas.microsoft.com/office/spreadsheetml/2009/9/main" objectType="Drop" dropLines="12" dropStyle="combo" dx="26" fmlaLink="$K$10" fmlaRange="Tables!$D$18:$D$29" noThreeD="1" sel="1" val="0"/>
</file>

<file path=xl/ctrlProps/ctrlProp30.xml><?xml version="1.0" encoding="utf-8"?>
<formControlPr xmlns="http://schemas.microsoft.com/office/spreadsheetml/2009/9/main" objectType="Drop" dropLines="15" dropStyle="combo" dx="26" fmlaLink="$K$9" fmlaRange="Tables!$D$34:$D$154" noThreeD="1" sel="54" val="0"/>
</file>

<file path=xl/ctrlProps/ctrlProp31.xml><?xml version="1.0" encoding="utf-8"?>
<formControlPr xmlns="http://schemas.microsoft.com/office/spreadsheetml/2009/9/main" objectType="Drop" dropLines="10" dropStyle="combo" dx="26" fmlaLink="AA$11" fmlaRange="Tables!$D$4:$D$13" noThreeD="1" sel="1" val="0"/>
</file>

<file path=xl/ctrlProps/ctrlProp32.xml><?xml version="1.0" encoding="utf-8"?>
<formControlPr xmlns="http://schemas.microsoft.com/office/spreadsheetml/2009/9/main" objectType="Drop" dropLines="10" dropStyle="combo" dx="26" fmlaLink="AA$12" fmlaRange="Tables!$D$4:$D$13" noThreeD="1" sel="7" val="0"/>
</file>

<file path=xl/ctrlProps/ctrlProp33.xml><?xml version="1.0" encoding="utf-8"?>
<formControlPr xmlns="http://schemas.microsoft.com/office/spreadsheetml/2009/9/main" objectType="Drop" dropLines="12" dropStyle="combo" dx="26" fmlaLink="AA$10" fmlaRange="Tables!$D$18:$D$29" noThreeD="1" sel="1" val="0"/>
</file>

<file path=xl/ctrlProps/ctrlProp34.xml><?xml version="1.0" encoding="utf-8"?>
<formControlPr xmlns="http://schemas.microsoft.com/office/spreadsheetml/2009/9/main" objectType="Drop" dropLines="15" dropStyle="combo" dx="26" fmlaLink="AA$9" fmlaRange="Tables!$D$34:$D$154" noThreeD="1" sel="1" val="0"/>
</file>

<file path=xl/ctrlProps/ctrlProp35.xml><?xml version="1.0" encoding="utf-8"?>
<formControlPr xmlns="http://schemas.microsoft.com/office/spreadsheetml/2009/9/main" objectType="Drop" dropLines="10" dropStyle="combo" dx="26" fmlaLink="AE$11" fmlaRange="Tables!$D$4:$D$13" noThreeD="1" sel="5" val="0"/>
</file>

<file path=xl/ctrlProps/ctrlProp36.xml><?xml version="1.0" encoding="utf-8"?>
<formControlPr xmlns="http://schemas.microsoft.com/office/spreadsheetml/2009/9/main" objectType="Drop" dropLines="10" dropStyle="combo" dx="26" fmlaLink="AE$12" fmlaRange="Tables!$D$4:$D$13" noThreeD="1" sel="7" val="0"/>
</file>

<file path=xl/ctrlProps/ctrlProp37.xml><?xml version="1.0" encoding="utf-8"?>
<formControlPr xmlns="http://schemas.microsoft.com/office/spreadsheetml/2009/9/main" objectType="Drop" dropLines="12" dropStyle="combo" dx="26" fmlaLink="AE$10" fmlaRange="Tables!$D$18:$D$29" noThreeD="1" sel="8" val="0"/>
</file>

<file path=xl/ctrlProps/ctrlProp38.xml><?xml version="1.0" encoding="utf-8"?>
<formControlPr xmlns="http://schemas.microsoft.com/office/spreadsheetml/2009/9/main" objectType="Drop" dropLines="15" dropStyle="combo" dx="26" fmlaLink="AE$9" fmlaRange="Tables!$D$34:$D$154" noThreeD="1" sel="3" val="2"/>
</file>

<file path=xl/ctrlProps/ctrlProp39.xml><?xml version="1.0" encoding="utf-8"?>
<formControlPr xmlns="http://schemas.microsoft.com/office/spreadsheetml/2009/9/main" objectType="Drop" dropLines="10" dropStyle="combo" dx="26" fmlaLink="AI$11" fmlaRange="Tables!$D$4:$D$13" noThreeD="1" sel="4" val="0"/>
</file>

<file path=xl/ctrlProps/ctrlProp40.xml><?xml version="1.0" encoding="utf-8"?>
<formControlPr xmlns="http://schemas.microsoft.com/office/spreadsheetml/2009/9/main" objectType="Drop" dropLines="10" dropStyle="combo" dx="26" fmlaLink="AI$12" fmlaRange="Tables!$D$4:$D$13" noThreeD="1" sel="7" val="0"/>
</file>

<file path=xl/ctrlProps/ctrlProp41.xml><?xml version="1.0" encoding="utf-8"?>
<formControlPr xmlns="http://schemas.microsoft.com/office/spreadsheetml/2009/9/main" objectType="Drop" dropLines="12" dropStyle="combo" dx="26" fmlaLink="AI$10" fmlaRange="Tables!$D$18:$D$29" noThreeD="1" sel="10" val="0"/>
</file>

<file path=xl/ctrlProps/ctrlProp42.xml><?xml version="1.0" encoding="utf-8"?>
<formControlPr xmlns="http://schemas.microsoft.com/office/spreadsheetml/2009/9/main" objectType="Drop" dropLines="15" dropStyle="combo" dx="26" fmlaLink="AI$9" fmlaRange="Tables!$D$34:$D$154" noThreeD="1" sel="2"/>
</file>

<file path=xl/ctrlProps/ctrlProp43.xml><?xml version="1.0" encoding="utf-8"?>
<formControlPr xmlns="http://schemas.microsoft.com/office/spreadsheetml/2009/9/main" objectType="Drop" dropLines="10" dropStyle="combo" dx="26" fmlaLink="AM$11" fmlaRange="Tables!$D$4:$D$13" noThreeD="1" sel="4" val="0"/>
</file>

<file path=xl/ctrlProps/ctrlProp44.xml><?xml version="1.0" encoding="utf-8"?>
<formControlPr xmlns="http://schemas.microsoft.com/office/spreadsheetml/2009/9/main" objectType="Drop" dropLines="10" dropStyle="combo" dx="26" fmlaLink="AM$12" fmlaRange="Tables!$D$4:$D$13" noThreeD="1" sel="7" val="0"/>
</file>

<file path=xl/ctrlProps/ctrlProp45.xml><?xml version="1.0" encoding="utf-8"?>
<formControlPr xmlns="http://schemas.microsoft.com/office/spreadsheetml/2009/9/main" objectType="Drop" dropLines="12" dropStyle="combo" dx="26" fmlaLink="AM$10" fmlaRange="Tables!$D$18:$D$29" noThreeD="1" sel="4" val="0"/>
</file>

<file path=xl/ctrlProps/ctrlProp46.xml><?xml version="1.0" encoding="utf-8"?>
<formControlPr xmlns="http://schemas.microsoft.com/office/spreadsheetml/2009/9/main" objectType="Drop" dropLines="15" dropStyle="combo" dx="26" fmlaLink="AM$9" fmlaRange="Tables!$D$34:$D$154" noThreeD="1" sel="2"/>
</file>

<file path=xl/ctrlProps/ctrlProp47.xml><?xml version="1.0" encoding="utf-8"?>
<formControlPr xmlns="http://schemas.microsoft.com/office/spreadsheetml/2009/9/main" objectType="Drop" dropLines="10" dropStyle="combo" dx="26" fmlaLink="AQ$11" fmlaRange="Tables!$D$4:$D$13" noThreeD="1" sel="2" val="0"/>
</file>

<file path=xl/ctrlProps/ctrlProp48.xml><?xml version="1.0" encoding="utf-8"?>
<formControlPr xmlns="http://schemas.microsoft.com/office/spreadsheetml/2009/9/main" objectType="Drop" dropLines="10" dropStyle="combo" dx="26" fmlaLink="AQ$12" fmlaRange="Tables!$D$4:$D$13" noThreeD="1" sel="6" val="0"/>
</file>

<file path=xl/ctrlProps/ctrlProp49.xml><?xml version="1.0" encoding="utf-8"?>
<formControlPr xmlns="http://schemas.microsoft.com/office/spreadsheetml/2009/9/main" objectType="Drop" dropLines="12" dropStyle="combo" dx="26" fmlaLink="AQ$10" fmlaRange="Tables!$D$18:$D$29" noThreeD="1" sel="1" val="0"/>
</file>

<file path=xl/ctrlProps/ctrlProp50.xml><?xml version="1.0" encoding="utf-8"?>
<formControlPr xmlns="http://schemas.microsoft.com/office/spreadsheetml/2009/9/main" objectType="Drop" dropLines="15" dropStyle="combo" dx="26" fmlaLink="AQ$9" fmlaRange="Tables!$D$34:$D$154" noThreeD="1" sel="28" val="26"/>
</file>

<file path=xl/ctrlProps/ctrlProp51.xml><?xml version="1.0" encoding="utf-8"?>
<formControlPr xmlns="http://schemas.microsoft.com/office/spreadsheetml/2009/9/main" objectType="Drop" dropLines="10" dropStyle="combo" dx="26" fmlaLink="AU$11" fmlaRange="Tables!$D$4:$D$13" noThreeD="1" sel="2" val="0"/>
</file>

<file path=xl/ctrlProps/ctrlProp52.xml><?xml version="1.0" encoding="utf-8"?>
<formControlPr xmlns="http://schemas.microsoft.com/office/spreadsheetml/2009/9/main" objectType="Drop" dropLines="10" dropStyle="combo" dx="26" fmlaLink="AU$12" fmlaRange="Tables!$D$4:$D$13" noThreeD="1" sel="7" val="0"/>
</file>

<file path=xl/ctrlProps/ctrlProp53.xml><?xml version="1.0" encoding="utf-8"?>
<formControlPr xmlns="http://schemas.microsoft.com/office/spreadsheetml/2009/9/main" objectType="Drop" dropLines="12" dropStyle="combo" dx="26" fmlaLink="AU$10" fmlaRange="Tables!$D$18:$D$29" noThreeD="1" sel="1" val="0"/>
</file>

<file path=xl/ctrlProps/ctrlProp54.xml><?xml version="1.0" encoding="utf-8"?>
<formControlPr xmlns="http://schemas.microsoft.com/office/spreadsheetml/2009/9/main" objectType="Drop" dropLines="15" dropStyle="combo" dx="26" fmlaLink="AU$9" fmlaRange="Tables!$D$34:$D$154" noThreeD="1" sel="65" val="64"/>
</file>

<file path=xl/ctrlProps/ctrlProp55.xml><?xml version="1.0" encoding="utf-8"?>
<formControlPr xmlns="http://schemas.microsoft.com/office/spreadsheetml/2009/9/main" objectType="Drop" dropLines="10" dropStyle="combo" dx="26" fmlaLink="G$11" fmlaRange="Tables!$D$4:$D$13" noThreeD="1" sel="2" val="0"/>
</file>

<file path=xl/ctrlProps/ctrlProp56.xml><?xml version="1.0" encoding="utf-8"?>
<formControlPr xmlns="http://schemas.microsoft.com/office/spreadsheetml/2009/9/main" objectType="Drop" dropLines="10" dropStyle="combo" dx="26" fmlaLink="G$12" fmlaRange="Tables!$D$4:$D$13" noThreeD="1" sel="7" val="0"/>
</file>

<file path=xl/ctrlProps/ctrlProp57.xml><?xml version="1.0" encoding="utf-8"?>
<formControlPr xmlns="http://schemas.microsoft.com/office/spreadsheetml/2009/9/main" objectType="Drop" dropLines="12" dropStyle="combo" dx="26" fmlaLink="G$10" fmlaRange="Tables!$D$18:$D$29" noThreeD="1" sel="1" val="0"/>
</file>

<file path=xl/ctrlProps/ctrlProp58.xml><?xml version="1.0" encoding="utf-8"?>
<formControlPr xmlns="http://schemas.microsoft.com/office/spreadsheetml/2009/9/main" objectType="Drop" dropLines="15" dropStyle="combo" dx="26" fmlaLink="G$9" fmlaRange="Tables!$D$34:$D$154" noThreeD="1" sel="61" val="59"/>
</file>

<file path=xl/ctrlProps/ctrlProp59.xml><?xml version="1.0" encoding="utf-8"?>
<formControlPr xmlns="http://schemas.microsoft.com/office/spreadsheetml/2009/9/main" objectType="Drop" dropLines="10" dropStyle="combo" dx="26" fmlaLink="K$11" fmlaRange="Tables!$D$4:$D$13" noThreeD="1" sel="2" val="0"/>
</file>

<file path=xl/ctrlProps/ctrlProp60.xml><?xml version="1.0" encoding="utf-8"?>
<formControlPr xmlns="http://schemas.microsoft.com/office/spreadsheetml/2009/9/main" objectType="Drop" dropLines="10" dropStyle="combo" dx="26" fmlaLink="K$12" fmlaRange="Tables!$D$4:$D$13" noThreeD="1" sel="7" val="0"/>
</file>

<file path=xl/ctrlProps/ctrlProp61.xml><?xml version="1.0" encoding="utf-8"?>
<formControlPr xmlns="http://schemas.microsoft.com/office/spreadsheetml/2009/9/main" objectType="Drop" dropLines="12" dropStyle="combo" dx="26" fmlaLink="K$10" fmlaRange="Tables!$D$18:$D$29" noThreeD="1" sel="1" val="0"/>
</file>

<file path=xl/ctrlProps/ctrlProp62.xml><?xml version="1.0" encoding="utf-8"?>
<formControlPr xmlns="http://schemas.microsoft.com/office/spreadsheetml/2009/9/main" objectType="Drop" dropLines="15" dropStyle="combo" dx="26" fmlaLink="K$9" fmlaRange="Tables!$D$34:$D$154" noThreeD="1" sel="54" val="52"/>
</file>

<file path=xl/ctrlProps/ctrlProp63.xml><?xml version="1.0" encoding="utf-8"?>
<formControlPr xmlns="http://schemas.microsoft.com/office/spreadsheetml/2009/9/main" objectType="Drop" dropLines="10" dropStyle="combo" dx="26" fmlaLink="O$11" fmlaRange="Tables!$D$4:$D$13" noThreeD="1" sel="2" val="0"/>
</file>

<file path=xl/ctrlProps/ctrlProp64.xml><?xml version="1.0" encoding="utf-8"?>
<formControlPr xmlns="http://schemas.microsoft.com/office/spreadsheetml/2009/9/main" objectType="Drop" dropLines="10" dropStyle="combo" dx="26" fmlaLink="O$12" fmlaRange="Tables!$D$4:$D$13" noThreeD="1" sel="7" val="0"/>
</file>

<file path=xl/ctrlProps/ctrlProp65.xml><?xml version="1.0" encoding="utf-8"?>
<formControlPr xmlns="http://schemas.microsoft.com/office/spreadsheetml/2009/9/main" objectType="Drop" dropLines="12" dropStyle="combo" dx="26" fmlaLink="O$10" fmlaRange="Tables!$D$18:$D$29" noThreeD="1" sel="1" val="0"/>
</file>

<file path=xl/ctrlProps/ctrlProp66.xml><?xml version="1.0" encoding="utf-8"?>
<formControlPr xmlns="http://schemas.microsoft.com/office/spreadsheetml/2009/9/main" objectType="Drop" dropLines="15" dropStyle="combo" dx="26" fmlaLink="O$9" fmlaRange="Tables!$D$34:$D$154" noThreeD="1" sel="44" val="42"/>
</file>

<file path=xl/ctrlProps/ctrlProp67.xml><?xml version="1.0" encoding="utf-8"?>
<formControlPr xmlns="http://schemas.microsoft.com/office/spreadsheetml/2009/9/main" objectType="Drop" dropLines="10" dropStyle="combo" dx="26" fmlaLink="S$11" fmlaRange="Tables!$D$4:$D$13" noThreeD="1" sel="2" val="0"/>
</file>

<file path=xl/ctrlProps/ctrlProp68.xml><?xml version="1.0" encoding="utf-8"?>
<formControlPr xmlns="http://schemas.microsoft.com/office/spreadsheetml/2009/9/main" objectType="Drop" dropLines="10" dropStyle="combo" dx="26" fmlaLink="S$12" fmlaRange="Tables!$D$4:$D$13" noThreeD="1" sel="7" val="0"/>
</file>

<file path=xl/ctrlProps/ctrlProp69.xml><?xml version="1.0" encoding="utf-8"?>
<formControlPr xmlns="http://schemas.microsoft.com/office/spreadsheetml/2009/9/main" objectType="Drop" dropLines="12" dropStyle="combo" dx="26" fmlaLink="S$10" fmlaRange="Tables!$D$18:$D$29" noThreeD="1" sel="1" val="0"/>
</file>

<file path=xl/ctrlProps/ctrlProp70.xml><?xml version="1.0" encoding="utf-8"?>
<formControlPr xmlns="http://schemas.microsoft.com/office/spreadsheetml/2009/9/main" objectType="Drop" dropLines="15" dropStyle="combo" dx="26" fmlaLink="S$9" fmlaRange="Tables!$D$34:$D$154" noThreeD="1" sel="10" val="8"/>
</file>

<file path=xl/ctrlProps/ctrlProp71.xml><?xml version="1.0" encoding="utf-8"?>
<formControlPr xmlns="http://schemas.microsoft.com/office/spreadsheetml/2009/9/main" objectType="Drop" dropLines="10" dropStyle="combo" dx="26" fmlaLink="W$11" fmlaRange="Tables!$D$4:$D$13" noThreeD="1" sel="2" val="0"/>
</file>

<file path=xl/ctrlProps/ctrlProp72.xml><?xml version="1.0" encoding="utf-8"?>
<formControlPr xmlns="http://schemas.microsoft.com/office/spreadsheetml/2009/9/main" objectType="Drop" dropLines="10" dropStyle="combo" dx="26" fmlaLink="W$12" fmlaRange="Tables!$D$4:$D$13" noThreeD="1" sel="7" val="0"/>
</file>

<file path=xl/ctrlProps/ctrlProp73.xml><?xml version="1.0" encoding="utf-8"?>
<formControlPr xmlns="http://schemas.microsoft.com/office/spreadsheetml/2009/9/main" objectType="Drop" dropLines="12" dropStyle="combo" dx="26" fmlaLink="W$10" fmlaRange="Tables!$D$18:$D$29" noThreeD="1" sel="1" val="0"/>
</file>

<file path=xl/ctrlProps/ctrlProp74.xml><?xml version="1.0" encoding="utf-8"?>
<formControlPr xmlns="http://schemas.microsoft.com/office/spreadsheetml/2009/9/main" objectType="Drop" dropLines="15" dropStyle="combo" dx="26" fmlaLink="W$9" fmlaRange="Tables!$D$34:$D$154" noThreeD="1" sel="8" val="5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Button" lockText="1"/>
</file>

<file path=xl/ctrlProps/ctrlProp88.xml><?xml version="1.0" encoding="utf-8"?>
<formControlPr xmlns="http://schemas.microsoft.com/office/spreadsheetml/2009/9/main" objectType="Drop" dropLines="10" dropStyle="combo" dx="26" fmlaLink="AY$11" fmlaRange="Tables!$D$4:$D$13" noThreeD="1" sel="2" val="0"/>
</file>

<file path=xl/ctrlProps/ctrlProp89.xml><?xml version="1.0" encoding="utf-8"?>
<formControlPr xmlns="http://schemas.microsoft.com/office/spreadsheetml/2009/9/main" objectType="Drop" dropLines="10" dropStyle="combo" dx="26" fmlaLink="AY$12" fmlaRange="Tables!$D$4:$D$13" noThreeD="1" sel="7" val="0"/>
</file>

<file path=xl/ctrlProps/ctrlProp90.xml><?xml version="1.0" encoding="utf-8"?>
<formControlPr xmlns="http://schemas.microsoft.com/office/spreadsheetml/2009/9/main" objectType="Drop" dropLines="12" dropStyle="combo" dx="26" fmlaLink="AY$10" fmlaRange="Tables!$D$18:$D$29" noThreeD="1" sel="1" val="0"/>
</file>

<file path=xl/ctrlProps/ctrlProp91.xml><?xml version="1.0" encoding="utf-8"?>
<formControlPr xmlns="http://schemas.microsoft.com/office/spreadsheetml/2009/9/main" objectType="Drop" dropLines="15" dropStyle="combo" dx="26" fmlaLink="AY$9" fmlaRange="Tables!$D$34:$D$154" noThreeD="1" sel="73" val="65"/>
</file>

<file path=xl/ctrlProps/ctrlProp92.xml><?xml version="1.0" encoding="utf-8"?>
<formControlPr xmlns="http://schemas.microsoft.com/office/spreadsheetml/2009/9/main" objectType="Button" lockText="1"/>
</file>

<file path=xl/ctrlProps/ctrlProp93.xml><?xml version="1.0" encoding="utf-8"?>
<formControlPr xmlns="http://schemas.microsoft.com/office/spreadsheetml/2009/9/main" objectType="Drop" dropLines="10" dropStyle="combo" dx="26" fmlaLink="BC$11" fmlaRange="Tables!$D$4:$D$13" noThreeD="1" sel="2" val="0"/>
</file>

<file path=xl/ctrlProps/ctrlProp94.xml><?xml version="1.0" encoding="utf-8"?>
<formControlPr xmlns="http://schemas.microsoft.com/office/spreadsheetml/2009/9/main" objectType="Drop" dropLines="10" dropStyle="combo" dx="26" fmlaLink="BC$12" fmlaRange="Tables!$D$4:$D$13" noThreeD="1" sel="7" val="0"/>
</file>

<file path=xl/ctrlProps/ctrlProp95.xml><?xml version="1.0" encoding="utf-8"?>
<formControlPr xmlns="http://schemas.microsoft.com/office/spreadsheetml/2009/9/main" objectType="Drop" dropLines="12" dropStyle="combo" dx="26" fmlaLink="BC$10" fmlaRange="Tables!$D$18:$D$29" noThreeD="1" sel="1" val="0"/>
</file>

<file path=xl/ctrlProps/ctrlProp96.xml><?xml version="1.0" encoding="utf-8"?>
<formControlPr xmlns="http://schemas.microsoft.com/office/spreadsheetml/2009/9/main" objectType="Drop" dropLines="15" dropStyle="combo" dx="26" fmlaLink="BC$9" fmlaRange="Tables!$D$34:$D$154" noThreeD="1" sel="16" val="4"/>
</file>

<file path=xl/ctrlProps/ctrlProp97.xml><?xml version="1.0" encoding="utf-8"?>
<formControlPr xmlns="http://schemas.microsoft.com/office/spreadsheetml/2009/9/main" objectType="Button" lockText="1"/>
</file>

<file path=xl/ctrlProps/ctrlProp98.xml><?xml version="1.0" encoding="utf-8"?>
<formControlPr xmlns="http://schemas.microsoft.com/office/spreadsheetml/2009/9/main" objectType="Drop" dropLines="10" dropStyle="combo" dx="26" fmlaLink="BG$11" fmlaRange="Tables!$D$4:$D$13" noThreeD="1" sel="1" val="0"/>
</file>

<file path=xl/ctrlProps/ctrlProp99.xml><?xml version="1.0" encoding="utf-8"?>
<formControlPr xmlns="http://schemas.microsoft.com/office/spreadsheetml/2009/9/main" objectType="Drop" dropLines="10" dropStyle="combo" dx="26" fmlaLink="BG$12" fmlaRange="Tables!$D$4:$D$13" noThreeD="1" sel="7" val="0"/>
</file>

<file path=xl/ctrlProps/ctrlProp100.xml><?xml version="1.0" encoding="utf-8"?>
<formControlPr xmlns="http://schemas.microsoft.com/office/spreadsheetml/2009/9/main" objectType="Drop" dropLines="12" dropStyle="combo" dx="26" fmlaLink="BG$10" fmlaRange="Tables!$D$18:$D$29" noThreeD="1" sel="5" val="0"/>
</file>

<file path=xl/ctrlProps/ctrlProp101.xml><?xml version="1.0" encoding="utf-8"?>
<formControlPr xmlns="http://schemas.microsoft.com/office/spreadsheetml/2009/9/main" objectType="Drop" dropLines="15" dropStyle="combo" dx="26" fmlaLink="BG$9" fmlaRange="Tables!$D$34:$D$154" noThreeD="1" sel="1" val="0"/>
</file>

<file path=xl/ctrlProps/ctrlProp102.xml><?xml version="1.0" encoding="utf-8"?>
<formControlPr xmlns="http://schemas.microsoft.com/office/spreadsheetml/2009/9/main" objectType="Button" lockText="1"/>
</file>

<file path=xl/ctrlProps/ctrlProp103.xml><?xml version="1.0" encoding="utf-8"?>
<formControlPr xmlns="http://schemas.microsoft.com/office/spreadsheetml/2009/9/main" objectType="Drop" dropLines="10" dropStyle="combo" dx="26" fmlaLink="BK$11" fmlaRange="Tables!$D$4:$D$13" noThreeD="1" sel="2" val="0"/>
</file>

<file path=xl/ctrlProps/ctrlProp104.xml><?xml version="1.0" encoding="utf-8"?>
<formControlPr xmlns="http://schemas.microsoft.com/office/spreadsheetml/2009/9/main" objectType="Drop" dropLines="10" dropStyle="combo" dx="26" fmlaLink="BK$12" fmlaRange="Tables!$D$4:$D$13" noThreeD="1" sel="7" val="0"/>
</file>

<file path=xl/ctrlProps/ctrlProp105.xml><?xml version="1.0" encoding="utf-8"?>
<formControlPr xmlns="http://schemas.microsoft.com/office/spreadsheetml/2009/9/main" objectType="Drop" dropLines="12" dropStyle="combo" dx="26" fmlaLink="BK$10" fmlaRange="Tables!$D$18:$D$29" noThreeD="1" sel="1" val="0"/>
</file>

<file path=xl/ctrlProps/ctrlProp106.xml><?xml version="1.0" encoding="utf-8"?>
<formControlPr xmlns="http://schemas.microsoft.com/office/spreadsheetml/2009/9/main" objectType="Drop" dropLines="15" dropStyle="combo" dx="26" fmlaLink="BK$9" fmlaRange="Tables!$D$34:$D$154" noThreeD="1" sel="4" val="0"/>
</file>

<file path=xl/ctrlProps/ctrlProp107.xml><?xml version="1.0" encoding="utf-8"?>
<formControlPr xmlns="http://schemas.microsoft.com/office/spreadsheetml/2009/9/main" objectType="Button" lockText="1"/>
</file>

<file path=xl/ctrlProps/ctrlProp108.xml><?xml version="1.0" encoding="utf-8"?>
<formControlPr xmlns="http://schemas.microsoft.com/office/spreadsheetml/2009/9/main" objectType="Drop" dropLines="10" dropStyle="combo" dx="26" fmlaLink="BO$11" fmlaRange="Tables!$D$4:$D$13" noThreeD="1" sel="2" val="0"/>
</file>

<file path=xl/ctrlProps/ctrlProp109.xml><?xml version="1.0" encoding="utf-8"?>
<formControlPr xmlns="http://schemas.microsoft.com/office/spreadsheetml/2009/9/main" objectType="Drop" dropLines="10" dropStyle="combo" dx="26" fmlaLink="BO$12" fmlaRange="Tables!$D$4:$D$13" noThreeD="1" sel="7" val="0"/>
</file>

<file path=xl/ctrlProps/ctrlProp110.xml><?xml version="1.0" encoding="utf-8"?>
<formControlPr xmlns="http://schemas.microsoft.com/office/spreadsheetml/2009/9/main" objectType="Drop" dropLines="12" dropStyle="combo" dx="26" fmlaLink="BO$10" fmlaRange="Tables!$D$18:$D$29" noThreeD="1" sel="1" val="0"/>
</file>

<file path=xl/ctrlProps/ctrlProp111.xml><?xml version="1.0" encoding="utf-8"?>
<formControlPr xmlns="http://schemas.microsoft.com/office/spreadsheetml/2009/9/main" objectType="Drop" dropLines="15" dropStyle="combo" dx="26" fmlaLink="BO$9" fmlaRange="Tables!$D$34:$D$154" noThreeD="1" sel="67" val="60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ctrlProps/ctrlProp115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4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2</xdr:row>
          <xdr:rowOff>114300</xdr:rowOff>
        </xdr:from>
        <xdr:to>
          <xdr:col>14</xdr:col>
          <xdr:colOff>365760</xdr:colOff>
          <xdr:row>6</xdr:row>
          <xdr:rowOff>7620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EXOTIC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22860</xdr:rowOff>
        </xdr:from>
        <xdr:to>
          <xdr:col>4</xdr:col>
          <xdr:colOff>441960</xdr:colOff>
          <xdr:row>5</xdr:row>
          <xdr:rowOff>121920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68580</xdr:rowOff>
        </xdr:from>
        <xdr:to>
          <xdr:col>0</xdr:col>
          <xdr:colOff>518160</xdr:colOff>
          <xdr:row>1</xdr:row>
          <xdr:rowOff>137160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7620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7620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7620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7620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7620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7620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7620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7620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7620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7620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7620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7620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7620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7620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7620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7620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7620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7620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7620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7620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30480</xdr:colOff>
          <xdr:row>12</xdr:row>
          <xdr:rowOff>160020</xdr:rowOff>
        </xdr:from>
        <xdr:to>
          <xdr:col>1</xdr:col>
          <xdr:colOff>1699260</xdr:colOff>
          <xdr:row>13</xdr:row>
          <xdr:rowOff>121920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45720</xdr:colOff>
          <xdr:row>12</xdr:row>
          <xdr:rowOff>182880</xdr:rowOff>
        </xdr:from>
        <xdr:to>
          <xdr:col>45</xdr:col>
          <xdr:colOff>1714500</xdr:colOff>
          <xdr:row>13</xdr:row>
          <xdr:rowOff>144780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45720</xdr:colOff>
          <xdr:row>12</xdr:row>
          <xdr:rowOff>175260</xdr:rowOff>
        </xdr:from>
        <xdr:to>
          <xdr:col>41</xdr:col>
          <xdr:colOff>1714500</xdr:colOff>
          <xdr:row>13</xdr:row>
          <xdr:rowOff>129540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60960</xdr:colOff>
          <xdr:row>12</xdr:row>
          <xdr:rowOff>144780</xdr:rowOff>
        </xdr:from>
        <xdr:to>
          <xdr:col>37</xdr:col>
          <xdr:colOff>1729740</xdr:colOff>
          <xdr:row>13</xdr:row>
          <xdr:rowOff>106680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1706880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30480</xdr:colOff>
          <xdr:row>12</xdr:row>
          <xdr:rowOff>160020</xdr:rowOff>
        </xdr:from>
        <xdr:to>
          <xdr:col>29</xdr:col>
          <xdr:colOff>1699260</xdr:colOff>
          <xdr:row>13</xdr:row>
          <xdr:rowOff>121920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175260</xdr:rowOff>
        </xdr:from>
        <xdr:to>
          <xdr:col>26</xdr:col>
          <xdr:colOff>45720</xdr:colOff>
          <xdr:row>13</xdr:row>
          <xdr:rowOff>129540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30480</xdr:colOff>
          <xdr:row>12</xdr:row>
          <xdr:rowOff>190500</xdr:rowOff>
        </xdr:from>
        <xdr:to>
          <xdr:col>21</xdr:col>
          <xdr:colOff>1699260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1082040</xdr:colOff>
          <xdr:row>12</xdr:row>
          <xdr:rowOff>190500</xdr:rowOff>
        </xdr:from>
        <xdr:to>
          <xdr:col>17</xdr:col>
          <xdr:colOff>1653540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1028700</xdr:colOff>
          <xdr:row>12</xdr:row>
          <xdr:rowOff>190500</xdr:rowOff>
        </xdr:from>
        <xdr:to>
          <xdr:col>13</xdr:col>
          <xdr:colOff>1607820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129540</xdr:colOff>
          <xdr:row>12</xdr:row>
          <xdr:rowOff>175260</xdr:rowOff>
        </xdr:from>
        <xdr:to>
          <xdr:col>10</xdr:col>
          <xdr:colOff>45720</xdr:colOff>
          <xdr:row>13</xdr:row>
          <xdr:rowOff>129540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137160</xdr:colOff>
          <xdr:row>12</xdr:row>
          <xdr:rowOff>175260</xdr:rowOff>
        </xdr:from>
        <xdr:to>
          <xdr:col>6</xdr:col>
          <xdr:colOff>60960</xdr:colOff>
          <xdr:row>13</xdr:row>
          <xdr:rowOff>129540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403860</xdr:colOff>
          <xdr:row>1</xdr:row>
          <xdr:rowOff>76200</xdr:rowOff>
        </xdr:from>
        <xdr:to>
          <xdr:col>5</xdr:col>
          <xdr:colOff>1539240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7620</xdr:rowOff>
        </xdr:from>
        <xdr:to>
          <xdr:col>50</xdr:col>
          <xdr:colOff>0</xdr:colOff>
          <xdr:row>21</xdr:row>
          <xdr:rowOff>7620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45720</xdr:colOff>
          <xdr:row>12</xdr:row>
          <xdr:rowOff>182880</xdr:rowOff>
        </xdr:from>
        <xdr:to>
          <xdr:col>49</xdr:col>
          <xdr:colOff>1714500</xdr:colOff>
          <xdr:row>13</xdr:row>
          <xdr:rowOff>144780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45720</xdr:colOff>
          <xdr:row>12</xdr:row>
          <xdr:rowOff>182880</xdr:rowOff>
        </xdr:from>
        <xdr:to>
          <xdr:col>53</xdr:col>
          <xdr:colOff>1714500</xdr:colOff>
          <xdr:row>13</xdr:row>
          <xdr:rowOff>144780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45720</xdr:colOff>
          <xdr:row>12</xdr:row>
          <xdr:rowOff>182880</xdr:rowOff>
        </xdr:from>
        <xdr:to>
          <xdr:col>57</xdr:col>
          <xdr:colOff>1714500</xdr:colOff>
          <xdr:row>13</xdr:row>
          <xdr:rowOff>144780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45720</xdr:colOff>
          <xdr:row>12</xdr:row>
          <xdr:rowOff>182880</xdr:rowOff>
        </xdr:from>
        <xdr:to>
          <xdr:col>61</xdr:col>
          <xdr:colOff>1714500</xdr:colOff>
          <xdr:row>13</xdr:row>
          <xdr:rowOff>144780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45720</xdr:colOff>
          <xdr:row>12</xdr:row>
          <xdr:rowOff>182880</xdr:rowOff>
        </xdr:from>
        <xdr:to>
          <xdr:col>65</xdr:col>
          <xdr:colOff>1714500</xdr:colOff>
          <xdr:row>13</xdr:row>
          <xdr:rowOff>144780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259080</xdr:colOff>
          <xdr:row>9</xdr:row>
          <xdr:rowOff>76200</xdr:rowOff>
        </xdr:from>
        <xdr:to>
          <xdr:col>2</xdr:col>
          <xdr:colOff>106680</xdr:colOff>
          <xdr:row>11</xdr:row>
          <xdr:rowOff>60960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259080</xdr:colOff>
          <xdr:row>9</xdr:row>
          <xdr:rowOff>76200</xdr:rowOff>
        </xdr:from>
        <xdr:to>
          <xdr:col>2</xdr:col>
          <xdr:colOff>106680</xdr:colOff>
          <xdr:row>11</xdr:row>
          <xdr:rowOff>60960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106680</xdr:colOff>
          <xdr:row>1</xdr:row>
          <xdr:rowOff>15240</xdr:rowOff>
        </xdr:from>
        <xdr:to>
          <xdr:col>6</xdr:col>
          <xdr:colOff>30480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Spread_Op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1postids/Ontario/0700/transport%20canad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nsport/Ontario%20Transport/transport%20canada%20071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pread Options"/>
      <sheetName val="Intra-Month"/>
      <sheetName val="CashFlows"/>
      <sheetName val="Correllations"/>
      <sheetName val="POSITION"/>
      <sheetName val="Curves"/>
      <sheetName val="PREVCURVES"/>
      <sheetName val="pipe_opt"/>
      <sheetName val="DATA3"/>
      <sheetName val="DATA2"/>
      <sheetName val="TXT File"/>
      <sheetName val="Module1"/>
    </sheetNames>
    <definedNames>
      <definedName name="PRINTEXOTIC"/>
    </definedNames>
    <sheetDataSet>
      <sheetData sheetId="0" refreshError="1"/>
      <sheetData sheetId="1" refreshError="1">
        <row r="10">
          <cell r="AY10">
            <v>36678</v>
          </cell>
          <cell r="AZ10">
            <v>0</v>
          </cell>
          <cell r="BA10">
            <v>0</v>
          </cell>
        </row>
        <row r="11">
          <cell r="AY11">
            <v>36708</v>
          </cell>
          <cell r="AZ11">
            <v>0</v>
          </cell>
          <cell r="BA11">
            <v>0</v>
          </cell>
        </row>
        <row r="12">
          <cell r="AY12">
            <v>36739</v>
          </cell>
          <cell r="AZ12">
            <v>0</v>
          </cell>
          <cell r="BA12">
            <v>0</v>
          </cell>
        </row>
        <row r="13">
          <cell r="AY13">
            <v>36770</v>
          </cell>
          <cell r="AZ13">
            <v>0</v>
          </cell>
          <cell r="BA13">
            <v>0</v>
          </cell>
        </row>
        <row r="14">
          <cell r="AY14">
            <v>36800</v>
          </cell>
          <cell r="AZ14">
            <v>0</v>
          </cell>
          <cell r="BA14">
            <v>0</v>
          </cell>
        </row>
        <row r="15">
          <cell r="AY15">
            <v>36831</v>
          </cell>
          <cell r="AZ15">
            <v>-133604.10852430973</v>
          </cell>
          <cell r="BA15">
            <v>137082.10584102396</v>
          </cell>
        </row>
        <row r="16">
          <cell r="AY16">
            <v>36861</v>
          </cell>
          <cell r="AZ16">
            <v>-136974.22605789223</v>
          </cell>
          <cell r="BA16">
            <v>141144.87154692577</v>
          </cell>
        </row>
        <row r="17">
          <cell r="AY17">
            <v>36892</v>
          </cell>
          <cell r="AZ17">
            <v>-105800.83066120578</v>
          </cell>
          <cell r="BA17">
            <v>110258.16020641688</v>
          </cell>
        </row>
        <row r="18">
          <cell r="AY18">
            <v>36923</v>
          </cell>
          <cell r="AZ18">
            <v>-95592.99629234476</v>
          </cell>
          <cell r="BA18">
            <v>99834.045966703547</v>
          </cell>
        </row>
        <row r="19">
          <cell r="AY19">
            <v>36951</v>
          </cell>
          <cell r="AZ19">
            <v>-134348.46825091416</v>
          </cell>
          <cell r="BA19">
            <v>138970.63916192361</v>
          </cell>
        </row>
        <row r="20">
          <cell r="AY20">
            <v>36982</v>
          </cell>
          <cell r="AZ20">
            <v>0</v>
          </cell>
          <cell r="BA20">
            <v>0</v>
          </cell>
        </row>
        <row r="21">
          <cell r="AY21">
            <v>37012</v>
          </cell>
          <cell r="AZ21">
            <v>0</v>
          </cell>
          <cell r="BA21">
            <v>0</v>
          </cell>
        </row>
        <row r="22">
          <cell r="AY22">
            <v>37043</v>
          </cell>
          <cell r="AZ22">
            <v>0</v>
          </cell>
          <cell r="BA22">
            <v>0</v>
          </cell>
        </row>
        <row r="23">
          <cell r="AY23">
            <v>37073</v>
          </cell>
          <cell r="AZ23">
            <v>0</v>
          </cell>
          <cell r="BA23">
            <v>0</v>
          </cell>
        </row>
        <row r="24">
          <cell r="AY24">
            <v>37104</v>
          </cell>
          <cell r="AZ24">
            <v>0</v>
          </cell>
          <cell r="BA24">
            <v>0</v>
          </cell>
        </row>
        <row r="25">
          <cell r="AY25">
            <v>37135</v>
          </cell>
          <cell r="AZ25">
            <v>0</v>
          </cell>
          <cell r="BA25">
            <v>0</v>
          </cell>
        </row>
        <row r="26">
          <cell r="AY26">
            <v>37165</v>
          </cell>
          <cell r="AZ26">
            <v>0</v>
          </cell>
          <cell r="BA26">
            <v>0</v>
          </cell>
        </row>
        <row r="27">
          <cell r="AY27">
            <v>37196</v>
          </cell>
          <cell r="AZ27">
            <v>-118235.79440381935</v>
          </cell>
          <cell r="BA27">
            <v>123206.66122056555</v>
          </cell>
        </row>
        <row r="28">
          <cell r="AY28">
            <v>37226</v>
          </cell>
          <cell r="AZ28">
            <v>-121812.20324441062</v>
          </cell>
          <cell r="BA28">
            <v>127112.98554554385</v>
          </cell>
        </row>
        <row r="29">
          <cell r="AY29">
            <v>37257</v>
          </cell>
          <cell r="AZ29">
            <v>-121308.78467346611</v>
          </cell>
          <cell r="BA29">
            <v>126763.91362909046</v>
          </cell>
        </row>
        <row r="30">
          <cell r="AY30">
            <v>37288</v>
          </cell>
          <cell r="AZ30">
            <v>-108774.62271714077</v>
          </cell>
          <cell r="BA30">
            <v>113709.05330141821</v>
          </cell>
        </row>
        <row r="31">
          <cell r="AY31">
            <v>37316</v>
          </cell>
          <cell r="AZ31">
            <v>-119358.98179848118</v>
          </cell>
          <cell r="BA31">
            <v>124574.35692637021</v>
          </cell>
        </row>
        <row r="32">
          <cell r="AY32">
            <v>37347</v>
          </cell>
          <cell r="AZ32">
            <v>0</v>
          </cell>
          <cell r="BA32">
            <v>0</v>
          </cell>
        </row>
        <row r="33">
          <cell r="AY33">
            <v>37377</v>
          </cell>
          <cell r="AZ33">
            <v>0</v>
          </cell>
          <cell r="BA33">
            <v>0</v>
          </cell>
        </row>
        <row r="34">
          <cell r="AY34">
            <v>37408</v>
          </cell>
          <cell r="AZ34">
            <v>0</v>
          </cell>
          <cell r="BA34">
            <v>0</v>
          </cell>
        </row>
        <row r="35">
          <cell r="AY35">
            <v>37438</v>
          </cell>
          <cell r="AZ35">
            <v>0</v>
          </cell>
          <cell r="BA35">
            <v>0</v>
          </cell>
        </row>
        <row r="36">
          <cell r="AY36">
            <v>37469</v>
          </cell>
          <cell r="AZ36">
            <v>0</v>
          </cell>
          <cell r="BA36">
            <v>0</v>
          </cell>
        </row>
        <row r="37">
          <cell r="AY37">
            <v>37500</v>
          </cell>
          <cell r="AZ37">
            <v>0</v>
          </cell>
          <cell r="BA37">
            <v>0</v>
          </cell>
        </row>
        <row r="38">
          <cell r="AY38">
            <v>37530</v>
          </cell>
          <cell r="AZ38">
            <v>0</v>
          </cell>
          <cell r="BA38">
            <v>0</v>
          </cell>
        </row>
        <row r="39">
          <cell r="AY39">
            <v>37561</v>
          </cell>
          <cell r="AZ39">
            <v>-107457.16371188966</v>
          </cell>
          <cell r="BA39">
            <v>112128.04766926588</v>
          </cell>
        </row>
        <row r="40">
          <cell r="AY40">
            <v>37591</v>
          </cell>
          <cell r="AZ40">
            <v>-110754.3248143497</v>
          </cell>
          <cell r="BA40">
            <v>115675.4505982774</v>
          </cell>
        </row>
        <row r="41">
          <cell r="AY41">
            <v>37622</v>
          </cell>
          <cell r="AZ41">
            <v>-110131.4313239294</v>
          </cell>
          <cell r="BA41">
            <v>115001.1720907493</v>
          </cell>
        </row>
        <row r="42">
          <cell r="AY42">
            <v>37653</v>
          </cell>
          <cell r="AZ42">
            <v>-98824.48752525686</v>
          </cell>
          <cell r="BA42">
            <v>103271.9037878313</v>
          </cell>
        </row>
        <row r="43">
          <cell r="AY43">
            <v>37681</v>
          </cell>
          <cell r="AZ43">
            <v>-108482.57157544669</v>
          </cell>
          <cell r="BA43">
            <v>113338.29666618288</v>
          </cell>
        </row>
        <row r="44">
          <cell r="AY44">
            <v>37712</v>
          </cell>
          <cell r="AZ44">
            <v>0</v>
          </cell>
          <cell r="BA44">
            <v>0</v>
          </cell>
        </row>
        <row r="45">
          <cell r="AY45">
            <v>37742</v>
          </cell>
          <cell r="AZ45">
            <v>0</v>
          </cell>
          <cell r="BA45">
            <v>0</v>
          </cell>
        </row>
        <row r="46">
          <cell r="AY46">
            <v>37773</v>
          </cell>
          <cell r="AZ46">
            <v>0</v>
          </cell>
          <cell r="BA46">
            <v>0</v>
          </cell>
        </row>
        <row r="47">
          <cell r="AY47">
            <v>37803</v>
          </cell>
          <cell r="AZ47">
            <v>0</v>
          </cell>
          <cell r="BA47">
            <v>0</v>
          </cell>
        </row>
        <row r="48">
          <cell r="AY48">
            <v>37834</v>
          </cell>
          <cell r="AZ48">
            <v>0</v>
          </cell>
          <cell r="BA48">
            <v>0</v>
          </cell>
        </row>
        <row r="49">
          <cell r="AY49">
            <v>37865</v>
          </cell>
          <cell r="AZ49">
            <v>0</v>
          </cell>
          <cell r="BA49">
            <v>0</v>
          </cell>
        </row>
        <row r="50">
          <cell r="AY50">
            <v>37895</v>
          </cell>
          <cell r="AZ50">
            <v>0</v>
          </cell>
          <cell r="BA50">
            <v>0</v>
          </cell>
        </row>
        <row r="51">
          <cell r="AY51">
            <v>37926</v>
          </cell>
          <cell r="AZ51">
            <v>-102554.18422277518</v>
          </cell>
          <cell r="BA51">
            <v>107433.18451859866</v>
          </cell>
        </row>
        <row r="52">
          <cell r="AY52">
            <v>37956</v>
          </cell>
          <cell r="AZ52">
            <v>-105558.1125129713</v>
          </cell>
          <cell r="BA52">
            <v>110672.35877270819</v>
          </cell>
        </row>
        <row r="53">
          <cell r="AY53">
            <v>37987</v>
          </cell>
          <cell r="AZ53">
            <v>-105099.3084809526</v>
          </cell>
          <cell r="BA53">
            <v>110579.59140478662</v>
          </cell>
        </row>
        <row r="54">
          <cell r="AY54">
            <v>38018</v>
          </cell>
          <cell r="AZ54">
            <v>-97658.495059380773</v>
          </cell>
          <cell r="BA54">
            <v>102660.36507218535</v>
          </cell>
        </row>
        <row r="55">
          <cell r="AY55">
            <v>38047</v>
          </cell>
          <cell r="AZ55">
            <v>-103660.41614944079</v>
          </cell>
          <cell r="BA55">
            <v>108951.85371386589</v>
          </cell>
        </row>
        <row r="56">
          <cell r="AY56">
            <v>38078</v>
          </cell>
          <cell r="AZ56">
            <v>0</v>
          </cell>
          <cell r="BA56">
            <v>0</v>
          </cell>
        </row>
        <row r="57">
          <cell r="AY57">
            <v>38108</v>
          </cell>
          <cell r="AZ57">
            <v>0</v>
          </cell>
          <cell r="BA57">
            <v>0</v>
          </cell>
        </row>
        <row r="58">
          <cell r="AY58">
            <v>38139</v>
          </cell>
          <cell r="AZ58">
            <v>0</v>
          </cell>
          <cell r="BA58">
            <v>0</v>
          </cell>
        </row>
        <row r="59">
          <cell r="AY59">
            <v>38169</v>
          </cell>
          <cell r="AZ59">
            <v>0</v>
          </cell>
          <cell r="BA59">
            <v>0</v>
          </cell>
        </row>
        <row r="60">
          <cell r="AY60">
            <v>38200</v>
          </cell>
          <cell r="AZ60">
            <v>0</v>
          </cell>
          <cell r="BA60">
            <v>0</v>
          </cell>
        </row>
        <row r="61">
          <cell r="AY61">
            <v>38231</v>
          </cell>
          <cell r="AZ61">
            <v>0</v>
          </cell>
          <cell r="BA61">
            <v>0</v>
          </cell>
        </row>
        <row r="62">
          <cell r="AY62">
            <v>38261</v>
          </cell>
          <cell r="AZ62">
            <v>0</v>
          </cell>
          <cell r="BA62">
            <v>0</v>
          </cell>
        </row>
        <row r="63">
          <cell r="AY63">
            <v>38292</v>
          </cell>
          <cell r="AZ63">
            <v>-95579.636249403848</v>
          </cell>
          <cell r="BA63">
            <v>100560.91339233557</v>
          </cell>
        </row>
        <row r="64">
          <cell r="AY64">
            <v>38322</v>
          </cell>
          <cell r="AZ64">
            <v>-98267.24478394934</v>
          </cell>
          <cell r="BA64">
            <v>103478.1756092397</v>
          </cell>
        </row>
        <row r="65">
          <cell r="AY65">
            <v>38353</v>
          </cell>
          <cell r="AZ65">
            <v>-97814.807324858033</v>
          </cell>
          <cell r="BA65">
            <v>103131.71669322632</v>
          </cell>
        </row>
        <row r="66">
          <cell r="AY66">
            <v>38384</v>
          </cell>
          <cell r="AZ66">
            <v>-87754.023736941119</v>
          </cell>
          <cell r="BA66">
            <v>92333.954471177363</v>
          </cell>
        </row>
        <row r="67">
          <cell r="AY67">
            <v>38412</v>
          </cell>
          <cell r="AZ67">
            <v>-96466.819633235762</v>
          </cell>
          <cell r="BA67">
            <v>101463.77937634228</v>
          </cell>
        </row>
        <row r="68">
          <cell r="AY68">
            <v>38443</v>
          </cell>
          <cell r="AZ68">
            <v>0</v>
          </cell>
          <cell r="BA68">
            <v>0</v>
          </cell>
        </row>
        <row r="69">
          <cell r="AY69">
            <v>38473</v>
          </cell>
          <cell r="AZ69">
            <v>0</v>
          </cell>
          <cell r="BA69">
            <v>0</v>
          </cell>
        </row>
        <row r="70">
          <cell r="AY70">
            <v>38504</v>
          </cell>
          <cell r="AZ70">
            <v>0</v>
          </cell>
          <cell r="BA70">
            <v>0</v>
          </cell>
        </row>
        <row r="71">
          <cell r="AY71">
            <v>38534</v>
          </cell>
          <cell r="AZ71">
            <v>0</v>
          </cell>
          <cell r="BA71">
            <v>0</v>
          </cell>
        </row>
        <row r="72">
          <cell r="AY72">
            <v>38565</v>
          </cell>
          <cell r="AZ72">
            <v>0</v>
          </cell>
          <cell r="BA72">
            <v>0</v>
          </cell>
        </row>
        <row r="73">
          <cell r="AY73">
            <v>38596</v>
          </cell>
          <cell r="AZ73">
            <v>0</v>
          </cell>
          <cell r="BA73">
            <v>0</v>
          </cell>
        </row>
        <row r="74">
          <cell r="AY74">
            <v>38626</v>
          </cell>
          <cell r="AZ74">
            <v>0</v>
          </cell>
          <cell r="BA74">
            <v>0</v>
          </cell>
        </row>
        <row r="75">
          <cell r="AY75">
            <v>38657</v>
          </cell>
          <cell r="AZ75">
            <v>-88826.860518835412</v>
          </cell>
          <cell r="BA75">
            <v>93366.164699423083</v>
          </cell>
        </row>
        <row r="76">
          <cell r="AY76">
            <v>38687</v>
          </cell>
          <cell r="AZ76">
            <v>-91342.636283963482</v>
          </cell>
          <cell r="BA76">
            <v>98054.130724974137</v>
          </cell>
        </row>
        <row r="77">
          <cell r="AY77">
            <v>38718</v>
          </cell>
          <cell r="AZ77">
            <v>-90873.827310896915</v>
          </cell>
          <cell r="BA77">
            <v>97595.772003449121</v>
          </cell>
        </row>
        <row r="78">
          <cell r="AY78">
            <v>38749</v>
          </cell>
          <cell r="AZ78">
            <v>-81516.492835833749</v>
          </cell>
          <cell r="BA78">
            <v>87539.579112268388</v>
          </cell>
        </row>
        <row r="79">
          <cell r="AY79">
            <v>38777</v>
          </cell>
          <cell r="AZ79">
            <v>-89660.006908197131</v>
          </cell>
          <cell r="BA79">
            <v>96208.959041870257</v>
          </cell>
        </row>
        <row r="80">
          <cell r="AY80">
            <v>38808</v>
          </cell>
          <cell r="AZ80">
            <v>0</v>
          </cell>
          <cell r="BA80">
            <v>0</v>
          </cell>
        </row>
        <row r="81">
          <cell r="AY81">
            <v>38838</v>
          </cell>
          <cell r="AZ81">
            <v>0</v>
          </cell>
          <cell r="BA81">
            <v>0</v>
          </cell>
        </row>
        <row r="82">
          <cell r="AY82">
            <v>38869</v>
          </cell>
          <cell r="AZ82">
            <v>0</v>
          </cell>
          <cell r="BA82">
            <v>0</v>
          </cell>
        </row>
        <row r="83">
          <cell r="AY83">
            <v>38899</v>
          </cell>
          <cell r="AZ83">
            <v>0</v>
          </cell>
          <cell r="BA83">
            <v>0</v>
          </cell>
        </row>
        <row r="84">
          <cell r="AY84">
            <v>38930</v>
          </cell>
          <cell r="AZ84">
            <v>0</v>
          </cell>
          <cell r="BA84">
            <v>0</v>
          </cell>
        </row>
        <row r="85">
          <cell r="AY85">
            <v>38961</v>
          </cell>
          <cell r="AZ85">
            <v>0</v>
          </cell>
          <cell r="BA85">
            <v>0</v>
          </cell>
        </row>
        <row r="86">
          <cell r="AY86">
            <v>38991</v>
          </cell>
          <cell r="AZ86">
            <v>0</v>
          </cell>
          <cell r="BA86">
            <v>0</v>
          </cell>
        </row>
        <row r="87">
          <cell r="AY87">
            <v>39022</v>
          </cell>
          <cell r="AZ87">
            <v>-82346.811425349239</v>
          </cell>
          <cell r="BA87">
            <v>86246.260967151538</v>
          </cell>
        </row>
        <row r="88">
          <cell r="AY88">
            <v>39052</v>
          </cell>
          <cell r="AZ88">
            <v>-84670.495052269267</v>
          </cell>
          <cell r="BA88">
            <v>88701.605384351875</v>
          </cell>
        </row>
        <row r="89">
          <cell r="AY89">
            <v>39083</v>
          </cell>
          <cell r="AZ89">
            <v>-84312.957873673789</v>
          </cell>
          <cell r="BA89">
            <v>88345.394982635262</v>
          </cell>
        </row>
        <row r="90">
          <cell r="AY90">
            <v>39114</v>
          </cell>
          <cell r="AZ90">
            <v>-75604.649391013445</v>
          </cell>
          <cell r="BA90">
            <v>79247.48952042358</v>
          </cell>
        </row>
        <row r="91">
          <cell r="AY91">
            <v>39142</v>
          </cell>
          <cell r="AZ91">
            <v>-83112.139600178503</v>
          </cell>
          <cell r="BA91">
            <v>87145.280677670438</v>
          </cell>
        </row>
        <row r="92">
          <cell r="AY92">
            <v>39173</v>
          </cell>
          <cell r="AZ92">
            <v>0</v>
          </cell>
          <cell r="BA92">
            <v>0</v>
          </cell>
        </row>
        <row r="93">
          <cell r="AY93">
            <v>39203</v>
          </cell>
          <cell r="AZ93">
            <v>0</v>
          </cell>
          <cell r="BA93">
            <v>0</v>
          </cell>
        </row>
        <row r="94">
          <cell r="AY94">
            <v>39234</v>
          </cell>
          <cell r="AZ94">
            <v>0</v>
          </cell>
          <cell r="BA94">
            <v>0</v>
          </cell>
        </row>
        <row r="95">
          <cell r="AY95">
            <v>39264</v>
          </cell>
          <cell r="AZ95">
            <v>0</v>
          </cell>
          <cell r="BA95">
            <v>0</v>
          </cell>
        </row>
        <row r="96">
          <cell r="AY96">
            <v>39295</v>
          </cell>
          <cell r="AZ96">
            <v>0</v>
          </cell>
          <cell r="BA96">
            <v>0</v>
          </cell>
        </row>
        <row r="97">
          <cell r="AY97">
            <v>39326</v>
          </cell>
          <cell r="AZ97">
            <v>0</v>
          </cell>
          <cell r="BA97">
            <v>0</v>
          </cell>
        </row>
        <row r="98">
          <cell r="AY98">
            <v>39356</v>
          </cell>
          <cell r="AZ98">
            <v>0</v>
          </cell>
          <cell r="BA98">
            <v>0</v>
          </cell>
        </row>
        <row r="99">
          <cell r="AY99">
            <v>39387</v>
          </cell>
          <cell r="AZ99">
            <v>-76545.196964178962</v>
          </cell>
          <cell r="BA99">
            <v>80442.97292171049</v>
          </cell>
        </row>
        <row r="100">
          <cell r="AY100">
            <v>39417</v>
          </cell>
          <cell r="AZ100">
            <v>-78709.916821999082</v>
          </cell>
          <cell r="BA100">
            <v>82736.578159891505</v>
          </cell>
        </row>
        <row r="101">
          <cell r="AY101">
            <v>39448</v>
          </cell>
          <cell r="AZ101">
            <v>-78392.183298139775</v>
          </cell>
          <cell r="BA101">
            <v>82417.734530318194</v>
          </cell>
        </row>
        <row r="102">
          <cell r="AY102">
            <v>39479</v>
          </cell>
          <cell r="AZ102">
            <v>-72827.527885446718</v>
          </cell>
          <cell r="BA102">
            <v>76591.471535593329</v>
          </cell>
        </row>
        <row r="103">
          <cell r="AY103">
            <v>39508</v>
          </cell>
          <cell r="AZ103">
            <v>-77311.209099643209</v>
          </cell>
          <cell r="BA103">
            <v>81332.541622199686</v>
          </cell>
        </row>
        <row r="104">
          <cell r="AY104">
            <v>39539</v>
          </cell>
          <cell r="AZ104">
            <v>0</v>
          </cell>
          <cell r="BA104">
            <v>0</v>
          </cell>
        </row>
        <row r="105">
          <cell r="AY105">
            <v>39569</v>
          </cell>
          <cell r="AZ105">
            <v>0</v>
          </cell>
          <cell r="BA105">
            <v>0</v>
          </cell>
        </row>
        <row r="106">
          <cell r="AY106">
            <v>39600</v>
          </cell>
          <cell r="AZ106">
            <v>0</v>
          </cell>
          <cell r="BA106">
            <v>0</v>
          </cell>
        </row>
        <row r="107">
          <cell r="AY107">
            <v>39630</v>
          </cell>
          <cell r="AZ107">
            <v>0</v>
          </cell>
          <cell r="BA107">
            <v>0</v>
          </cell>
        </row>
        <row r="108">
          <cell r="AY108">
            <v>39661</v>
          </cell>
          <cell r="AZ108">
            <v>0</v>
          </cell>
          <cell r="BA108">
            <v>0</v>
          </cell>
        </row>
        <row r="109">
          <cell r="AY109">
            <v>39692</v>
          </cell>
          <cell r="AZ109">
            <v>0</v>
          </cell>
          <cell r="BA109">
            <v>0</v>
          </cell>
        </row>
        <row r="110">
          <cell r="AY110">
            <v>39722</v>
          </cell>
          <cell r="AZ110">
            <v>0</v>
          </cell>
          <cell r="BA110">
            <v>0</v>
          </cell>
        </row>
        <row r="111">
          <cell r="AY111">
            <v>39753</v>
          </cell>
          <cell r="AZ111">
            <v>0</v>
          </cell>
          <cell r="BA111">
            <v>0</v>
          </cell>
        </row>
        <row r="112">
          <cell r="AY112">
            <v>39783</v>
          </cell>
          <cell r="AZ112">
            <v>0</v>
          </cell>
          <cell r="BA112">
            <v>0</v>
          </cell>
        </row>
      </sheetData>
      <sheetData sheetId="2" refreshError="1">
        <row r="19">
          <cell r="AZ19">
            <v>36526</v>
          </cell>
          <cell r="BA19">
            <v>0</v>
          </cell>
        </row>
        <row r="20">
          <cell r="AZ20">
            <v>36557</v>
          </cell>
          <cell r="BA20">
            <v>0</v>
          </cell>
        </row>
        <row r="21">
          <cell r="AZ21">
            <v>36586</v>
          </cell>
          <cell r="BA21">
            <v>0</v>
          </cell>
        </row>
        <row r="22">
          <cell r="AZ22">
            <v>36617</v>
          </cell>
          <cell r="BA22">
            <v>0</v>
          </cell>
        </row>
        <row r="23">
          <cell r="AZ23">
            <v>36647</v>
          </cell>
          <cell r="BA23">
            <v>0</v>
          </cell>
        </row>
        <row r="24">
          <cell r="AZ24">
            <v>36678</v>
          </cell>
          <cell r="BA24">
            <v>0</v>
          </cell>
        </row>
        <row r="25">
          <cell r="AZ25">
            <v>36708</v>
          </cell>
          <cell r="BA25">
            <v>0</v>
          </cell>
        </row>
        <row r="26">
          <cell r="AZ26">
            <v>36739</v>
          </cell>
          <cell r="BA26">
            <v>0</v>
          </cell>
        </row>
        <row r="27">
          <cell r="AZ27">
            <v>36770</v>
          </cell>
          <cell r="BA27">
            <v>0</v>
          </cell>
        </row>
        <row r="28">
          <cell r="AZ28">
            <v>36800</v>
          </cell>
          <cell r="BA28">
            <v>0</v>
          </cell>
        </row>
        <row r="29">
          <cell r="AZ29">
            <v>36831</v>
          </cell>
          <cell r="BA29">
            <v>0</v>
          </cell>
        </row>
        <row r="30">
          <cell r="AZ30">
            <v>36861</v>
          </cell>
          <cell r="BA30">
            <v>0</v>
          </cell>
        </row>
        <row r="31">
          <cell r="AZ31">
            <v>36892</v>
          </cell>
          <cell r="BA31">
            <v>0</v>
          </cell>
        </row>
        <row r="32">
          <cell r="AZ32">
            <v>36923</v>
          </cell>
          <cell r="BA32">
            <v>0</v>
          </cell>
        </row>
        <row r="33">
          <cell r="AZ33">
            <v>36951</v>
          </cell>
          <cell r="BA33">
            <v>0</v>
          </cell>
        </row>
        <row r="34">
          <cell r="AZ34">
            <v>36982</v>
          </cell>
          <cell r="BA34">
            <v>0</v>
          </cell>
        </row>
        <row r="35">
          <cell r="AZ35">
            <v>37012</v>
          </cell>
          <cell r="BA35">
            <v>0</v>
          </cell>
        </row>
        <row r="36">
          <cell r="AZ36">
            <v>37043</v>
          </cell>
          <cell r="BA36">
            <v>0</v>
          </cell>
        </row>
        <row r="37">
          <cell r="AZ37">
            <v>37073</v>
          </cell>
          <cell r="BA37">
            <v>0</v>
          </cell>
        </row>
        <row r="38">
          <cell r="AZ38">
            <v>37104</v>
          </cell>
          <cell r="BA38">
            <v>0</v>
          </cell>
        </row>
        <row r="39">
          <cell r="AZ39">
            <v>37135</v>
          </cell>
          <cell r="BA39">
            <v>0</v>
          </cell>
        </row>
        <row r="40">
          <cell r="AZ40">
            <v>37165</v>
          </cell>
          <cell r="BA40">
            <v>0</v>
          </cell>
        </row>
        <row r="41">
          <cell r="AZ41">
            <v>37196</v>
          </cell>
          <cell r="BA41">
            <v>0</v>
          </cell>
        </row>
        <row r="42">
          <cell r="AZ42">
            <v>37226</v>
          </cell>
          <cell r="BA42">
            <v>0</v>
          </cell>
        </row>
        <row r="43">
          <cell r="AZ43">
            <v>37257</v>
          </cell>
          <cell r="BA43">
            <v>0</v>
          </cell>
        </row>
        <row r="44">
          <cell r="AZ44">
            <v>37288</v>
          </cell>
          <cell r="BA44">
            <v>0</v>
          </cell>
        </row>
        <row r="45">
          <cell r="AZ45">
            <v>37316</v>
          </cell>
          <cell r="BA45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>
        <row r="27">
          <cell r="H27">
            <v>0</v>
          </cell>
          <cell r="I27">
            <v>0</v>
          </cell>
          <cell r="J27">
            <v>0</v>
          </cell>
          <cell r="K27">
            <v>-639771.47997493041</v>
          </cell>
          <cell r="L27">
            <v>-617524.94255659485</v>
          </cell>
          <cell r="M27">
            <v>-637054.31536886794</v>
          </cell>
          <cell r="N27">
            <v>-1355468.8039507559</v>
          </cell>
        </row>
        <row r="28">
          <cell r="H28">
            <v>0</v>
          </cell>
          <cell r="I28">
            <v>0</v>
          </cell>
          <cell r="J28">
            <v>0</v>
          </cell>
          <cell r="K28">
            <v>632286.1536592237</v>
          </cell>
          <cell r="L28">
            <v>610299.90072868264</v>
          </cell>
          <cell r="M28">
            <v>629600.77987905219</v>
          </cell>
          <cell r="N28">
            <v>1339609.818944532</v>
          </cell>
        </row>
        <row r="29">
          <cell r="H29">
            <v>0</v>
          </cell>
          <cell r="I29">
            <v>0</v>
          </cell>
          <cell r="J29">
            <v>0</v>
          </cell>
          <cell r="K29">
            <v>-509510.06710194505</v>
          </cell>
          <cell r="L29">
            <v>-1088892.2819109336</v>
          </cell>
          <cell r="M29">
            <v>-2825704.8563971547</v>
          </cell>
          <cell r="N29">
            <v>-3038831.7933154749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242490.91907328324</v>
          </cell>
          <cell r="L30">
            <v>527134.46095634508</v>
          </cell>
          <cell r="M30">
            <v>1387840.8921957433</v>
          </cell>
          <cell r="N30">
            <v>1484358.9518492403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261339.27483557464</v>
          </cell>
          <cell r="L31">
            <v>549663.14014645689</v>
          </cell>
          <cell r="M31">
            <v>1406576.3599490668</v>
          </cell>
          <cell r="N31">
            <v>1520785.0646107835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Operation"/>
      <sheetName val="Contract DB (Canada)"/>
      <sheetName val="P&amp;L Report"/>
      <sheetName val="P&amp;L Template"/>
      <sheetName val="Central Position Rpt"/>
      <sheetName val="LongTerm1"/>
      <sheetName val="LongTerm2"/>
      <sheetName val="LongTerm3"/>
      <sheetName val="LongTerm4"/>
      <sheetName val="LongTerm5"/>
      <sheetName val="LongTerm6"/>
      <sheetName val="LongTerm7"/>
      <sheetName val="Configuration"/>
      <sheetName val="Correlations"/>
      <sheetName val="Curves"/>
      <sheetName val="Help"/>
      <sheetName val="Codes"/>
    </sheetNames>
    <sheetDataSet>
      <sheetData sheetId="0"/>
      <sheetData sheetId="1"/>
      <sheetData sheetId="2"/>
      <sheetData sheetId="3"/>
      <sheetData sheetId="4"/>
      <sheetData sheetId="5">
        <row r="2">
          <cell r="X2">
            <v>-13129.708450914302</v>
          </cell>
        </row>
        <row r="3">
          <cell r="X3">
            <v>-19263.696814810741</v>
          </cell>
        </row>
        <row r="4">
          <cell r="X4">
            <v>-38602.911381550715</v>
          </cell>
        </row>
        <row r="5">
          <cell r="X5">
            <v>-34980.230006601312</v>
          </cell>
        </row>
        <row r="6">
          <cell r="X6">
            <v>-14142.751084088173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732.799361921294" createdVersion="1" recordCount="1494">
  <cacheSource type="worksheet">
    <worksheetSource ref="A6:C1500" sheet="I1"/>
  </cacheSource>
  <cacheFields count="3">
    <cacheField name="PUB Code (Region)" numFmtId="0">
      <sharedItems containsBlank="1" count="40">
        <s v="CGPR-ALBR/IDX"/>
        <s v="CGPR-CARLTN/IDX"/>
        <s v="CGPR-CHIP/IDX"/>
        <s v="CGPR-DAWN/IDX"/>
        <s v="CGPR-EMRSNUS/I"/>
        <s v="CGPR-IROQ/IDX"/>
        <s v="CGPR-NIAG/IDX"/>
        <s v="CGPR-PARK/IDX"/>
        <s v="CGPR-SPUR/IDX"/>
        <s v="CGPR-ST.CLAIR/I"/>
        <s v="CGPR-WADD/IDX"/>
        <s v="CONSUMERS_CDA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  <s v="IF-PAN/TX/OK/I" u="1"/>
        <s v="CGPR-FARWEL/IDX" u="1"/>
        <s v="IF-ANR/JOLIET-I" u="1"/>
        <s v="GDP-ANR/LA_ONSH" u="1"/>
        <s v="GDP-CHI. GATE" u="1"/>
        <s v="GDP-CNG/SOUTH" u="1"/>
        <s v="GDP-CONSUMERS" u="1"/>
        <s v="GDP-DAWN" u="1"/>
        <s v="GDP-DAWN2" u="1"/>
        <s v="GDP-HEHUB" u="1"/>
        <s v="GDP-MICHCON" u="1"/>
        <s v="GDP-ML7/CG" u="1"/>
        <s v="GDP-NGPL/LA" u="1"/>
      </sharedItems>
    </cacheField>
    <cacheField name="Period" numFmtId="0">
      <sharedItems containsDate="1" containsString="0" containsBlank="1" minDate="1999-09-01T00:00:00" maxDate="2009-10-02T00:00:00" count="182"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  <d v="2000-06-01T00:00:00" u="1"/>
        <d v="2000-06-02T00:00:00" u="1"/>
        <d v="2000-06-03T00:00:00" u="1"/>
        <d v="2000-06-04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5T00:00:00" u="1"/>
        <d v="2000-06-26T00:00:00" u="1"/>
        <d v="2000-06-27T00:00:00" u="1"/>
        <d v="2000-06-28T00:00:00" u="1"/>
        <d v="2000-06-29T00:00:00" u="1"/>
        <d v="2000-06-30T00:00:00" u="1"/>
        <d v="2000-07-02T00:00:00" u="1"/>
        <d v="2000-07-03T00:00:00" u="1"/>
        <d v="2000-07-04T00:00:00" u="1"/>
        <d v="2000-07-05T00:00:00" u="1"/>
        <d v="2000-07-06T00:00:00" u="1"/>
        <d v="2000-07-07T00:00:00" u="1"/>
        <d v="2000-07-08T00:00:00" u="1"/>
        <d v="2000-07-09T00:00:00" u="1"/>
        <d v="2000-07-10T00:00:00" u="1"/>
        <d v="2000-07-11T00:00:00" u="1"/>
        <d v="2000-07-12T00:00:00" u="1"/>
        <d v="2000-07-13T00:00:00" u="1"/>
        <d v="2000-07-14T00:00:00" u="1"/>
        <d v="2000-07-15T00:00:00" u="1"/>
        <d v="2000-07-16T00:00:00" u="1"/>
        <d v="2000-07-17T00:00:00" u="1"/>
        <d v="2000-07-18T00:00:00" u="1"/>
        <d v="2000-07-19T00:00:00" u="1"/>
        <d v="2000-07-20T00:00:00" u="1"/>
        <d v="2000-07-21T00:00:00" u="1"/>
        <d v="2000-07-22T00:00:00" u="1"/>
        <d v="2000-07-23T00:00:00" u="1"/>
        <d v="2000-07-24T00:00:00" u="1"/>
        <d v="2000-07-25T00:00:00" u="1"/>
        <d v="2000-07-26T00:00:00" u="1"/>
        <d v="2000-07-27T00:00:00" u="1"/>
        <d v="2000-07-28T00:00:00" u="1"/>
        <d v="2000-07-29T00:00:00" u="1"/>
        <d v="2000-07-30T00:00:00" u="1"/>
        <d v="2000-07-31T00:00:00" u="1"/>
      </sharedItems>
    </cacheField>
    <cacheField name="Qty" numFmtId="0">
      <sharedItems containsString="0" containsBlank="1" containsNumber="1" minValue="-176.11062056" maxValue="1014.163756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1"/>
    <x v="4"/>
    <n v="-35.617915199999999"/>
  </r>
  <r>
    <x v="1"/>
    <x v="5"/>
    <n v="-36.599467709999999"/>
  </r>
  <r>
    <x v="1"/>
    <x v="6"/>
    <n v="-36.386467000000003"/>
  </r>
  <r>
    <x v="1"/>
    <x v="7"/>
    <n v="-32.671723720000003"/>
  </r>
  <r>
    <x v="1"/>
    <x v="8"/>
    <n v="-35.978469369999999"/>
  </r>
  <r>
    <x v="2"/>
    <x v="0"/>
    <n v="-36.5563997"/>
  </r>
  <r>
    <x v="2"/>
    <x v="1"/>
    <n v="-6.2106771800000002"/>
  </r>
  <r>
    <x v="2"/>
    <x v="2"/>
    <n v="-35.845269119999998"/>
  </r>
  <r>
    <x v="2"/>
    <x v="3"/>
    <n v="-38.022046170000003"/>
  </r>
  <r>
    <x v="2"/>
    <x v="4"/>
    <n v="-0.98971381999999997"/>
  </r>
  <r>
    <x v="2"/>
    <x v="5"/>
    <n v="-1.4088071099999999"/>
  </r>
  <r>
    <x v="2"/>
    <x v="6"/>
    <n v="5.5078825800000004"/>
  </r>
  <r>
    <x v="2"/>
    <x v="7"/>
    <n v="4.8306624200000003"/>
  </r>
  <r>
    <x v="2"/>
    <x v="8"/>
    <n v="5.74615907"/>
  </r>
  <r>
    <x v="2"/>
    <x v="9"/>
    <n v="-1.45683451"/>
  </r>
  <r>
    <x v="2"/>
    <x v="10"/>
    <n v="-0.91907963999999998"/>
  </r>
  <r>
    <x v="2"/>
    <x v="11"/>
    <n v="-0.58687858000000004"/>
  </r>
  <r>
    <x v="2"/>
    <x v="12"/>
    <n v="-0.37291689"/>
  </r>
  <r>
    <x v="2"/>
    <x v="13"/>
    <n v="-0.32727427999999997"/>
  </r>
  <r>
    <x v="2"/>
    <x v="14"/>
    <n v="-0.38964227000000001"/>
  </r>
  <r>
    <x v="2"/>
    <x v="15"/>
    <n v="-0.43420523"/>
  </r>
  <r>
    <x v="2"/>
    <x v="16"/>
    <n v="-0.25680029999999998"/>
  </r>
  <r>
    <x v="2"/>
    <x v="17"/>
    <n v="-0.29666386"/>
  </r>
  <r>
    <x v="2"/>
    <x v="18"/>
    <n v="-0.30322609"/>
  </r>
  <r>
    <x v="2"/>
    <x v="19"/>
    <n v="-0.10850828"/>
  </r>
  <r>
    <x v="2"/>
    <x v="20"/>
    <n v="-8.868384E-2"/>
  </r>
  <r>
    <x v="2"/>
    <x v="21"/>
    <n v="-8.0059720000000001E-2"/>
  </r>
  <r>
    <x v="2"/>
    <x v="22"/>
    <n v="-6.1913009999999997E-2"/>
  </r>
  <r>
    <x v="2"/>
    <x v="23"/>
    <n v="-3.5167959999999998E-2"/>
  </r>
  <r>
    <x v="2"/>
    <x v="24"/>
    <n v="-2.6224330000000001E-2"/>
  </r>
  <r>
    <x v="3"/>
    <x v="0"/>
    <n v="630.97320019999995"/>
  </r>
  <r>
    <x v="3"/>
    <x v="1"/>
    <n v="1014.16375633"/>
  </r>
  <r>
    <x v="3"/>
    <x v="2"/>
    <n v="969.17709865999996"/>
  </r>
  <r>
    <x v="3"/>
    <x v="3"/>
    <n v="717.91789621999999"/>
  </r>
  <r>
    <x v="3"/>
    <x v="4"/>
    <n v="422.95145269"/>
  </r>
  <r>
    <x v="3"/>
    <x v="5"/>
    <n v="209.39070025000001"/>
  </r>
  <r>
    <x v="3"/>
    <x v="6"/>
    <n v="213.02573254000001"/>
  </r>
  <r>
    <x v="3"/>
    <x v="7"/>
    <n v="-44.020983999999999"/>
  </r>
  <r>
    <x v="3"/>
    <x v="8"/>
    <n v="243.75026199999999"/>
  </r>
  <r>
    <x v="3"/>
    <x v="9"/>
    <n v="147.17940171999999"/>
  </r>
  <r>
    <x v="3"/>
    <x v="10"/>
    <n v="121.58893706000001"/>
  </r>
  <r>
    <x v="3"/>
    <x v="11"/>
    <n v="117.18540187000001"/>
  </r>
  <r>
    <x v="3"/>
    <x v="12"/>
    <n v="159.56288498000001"/>
  </r>
  <r>
    <x v="3"/>
    <x v="13"/>
    <n v="119.46925775"/>
  </r>
  <r>
    <x v="3"/>
    <x v="14"/>
    <n v="115.13924824999999"/>
  </r>
  <r>
    <x v="3"/>
    <x v="15"/>
    <n v="118.0791483"/>
  </r>
  <r>
    <x v="3"/>
    <x v="16"/>
    <n v="47.21024079"/>
  </r>
  <r>
    <x v="3"/>
    <x v="17"/>
    <n v="76.731151460000007"/>
  </r>
  <r>
    <x v="3"/>
    <x v="18"/>
    <n v="48.214813630000002"/>
  </r>
  <r>
    <x v="3"/>
    <x v="19"/>
    <n v="5.4996071200000003"/>
  </r>
  <r>
    <x v="3"/>
    <x v="20"/>
    <n v="47.668120760000001"/>
  </r>
  <r>
    <x v="3"/>
    <x v="21"/>
    <n v="46.938125929999998"/>
  </r>
  <r>
    <x v="3"/>
    <x v="22"/>
    <n v="48.431312069999997"/>
  </r>
  <r>
    <x v="3"/>
    <x v="23"/>
    <n v="46.39296865"/>
  </r>
  <r>
    <x v="3"/>
    <x v="24"/>
    <n v="47.868647690000003"/>
  </r>
  <r>
    <x v="3"/>
    <x v="25"/>
    <n v="47.58531602"/>
  </r>
  <r>
    <x v="3"/>
    <x v="26"/>
    <n v="45.582549309999997"/>
  </r>
  <r>
    <x v="3"/>
    <x v="27"/>
    <n v="47.03251006"/>
  </r>
  <r>
    <x v="3"/>
    <x v="28"/>
    <n v="25.61494519"/>
  </r>
  <r>
    <x v="3"/>
    <x v="29"/>
    <n v="26.317182089999999"/>
  </r>
  <r>
    <x v="3"/>
    <x v="30"/>
    <n v="26.160999629999999"/>
  </r>
  <r>
    <x v="3"/>
    <x v="31"/>
    <n v="23.488540660000002"/>
  </r>
  <r>
    <x v="3"/>
    <x v="32"/>
    <n v="25.865124600000001"/>
  </r>
  <r>
    <x v="4"/>
    <x v="4"/>
    <n v="-29.45576844"/>
  </r>
  <r>
    <x v="4"/>
    <x v="5"/>
    <n v="-30.267505539999998"/>
  </r>
  <r>
    <x v="4"/>
    <x v="6"/>
    <n v="-30.091355440000001"/>
  </r>
  <r>
    <x v="4"/>
    <x v="7"/>
    <n v="-27.01928856"/>
  </r>
  <r>
    <x v="4"/>
    <x v="8"/>
    <n v="-29.753944239999999"/>
  </r>
  <r>
    <x v="5"/>
    <x v="0"/>
    <n v="110.2174"/>
  </r>
  <r>
    <x v="5"/>
    <x v="1"/>
    <n v="110.07697735000001"/>
  </r>
  <r>
    <x v="5"/>
    <x v="2"/>
    <n v="105.92198224000001"/>
  </r>
  <r>
    <x v="5"/>
    <x v="3"/>
    <n v="108.84798670000001"/>
  </r>
  <r>
    <x v="5"/>
    <x v="4"/>
    <n v="104.72703912999999"/>
  </r>
  <r>
    <x v="5"/>
    <x v="5"/>
    <n v="107.61308923"/>
  </r>
  <r>
    <x v="5"/>
    <x v="6"/>
    <n v="106.98680515"/>
  </r>
  <r>
    <x v="5"/>
    <x v="7"/>
    <n v="96.064378509999997"/>
  </r>
  <r>
    <x v="5"/>
    <x v="8"/>
    <n v="105.78717335"/>
  </r>
  <r>
    <x v="5"/>
    <x v="9"/>
    <n v="101.76748981999999"/>
  </r>
  <r>
    <x v="5"/>
    <x v="10"/>
    <n v="104.5609102"/>
  </r>
  <r>
    <x v="5"/>
    <x v="11"/>
    <n v="100.59094331"/>
  </r>
  <r>
    <x v="5"/>
    <x v="12"/>
    <n v="103.34934233"/>
  </r>
  <r>
    <x v="5"/>
    <x v="13"/>
    <n v="102.73808321999999"/>
  </r>
  <r>
    <x v="5"/>
    <x v="14"/>
    <n v="98.834542630000001"/>
  </r>
  <r>
    <x v="5"/>
    <x v="15"/>
    <n v="101.54265282"/>
  </r>
  <r>
    <x v="5"/>
    <x v="16"/>
    <n v="97.684508019999996"/>
  </r>
  <r>
    <x v="5"/>
    <x v="17"/>
    <n v="100.36049586"/>
  </r>
  <r>
    <x v="5"/>
    <x v="18"/>
    <n v="99.763107939999998"/>
  </r>
  <r>
    <x v="5"/>
    <x v="19"/>
    <n v="89.570788680000007"/>
  </r>
  <r>
    <x v="5"/>
    <x v="20"/>
    <n v="98.631924920000003"/>
  </r>
  <r>
    <x v="5"/>
    <x v="21"/>
    <n v="94.881444340000002"/>
  </r>
  <r>
    <x v="5"/>
    <x v="22"/>
    <n v="97.482631639999994"/>
  </r>
  <r>
    <x v="5"/>
    <x v="23"/>
    <n v="93.779455080000005"/>
  </r>
  <r>
    <x v="5"/>
    <x v="24"/>
    <n v="96.350099819999997"/>
  </r>
  <r>
    <x v="5"/>
    <x v="25"/>
    <n v="95.779809310000005"/>
  </r>
  <r>
    <x v="5"/>
    <x v="26"/>
    <n v="92.141261069999999"/>
  </r>
  <r>
    <x v="5"/>
    <x v="27"/>
    <n v="94.667120499999996"/>
  </r>
  <r>
    <x v="5"/>
    <x v="28"/>
    <n v="91.071376110000003"/>
  </r>
  <r>
    <x v="5"/>
    <x v="29"/>
    <n v="93.568109190000001"/>
  </r>
  <r>
    <x v="5"/>
    <x v="30"/>
    <n v="93.012818089999996"/>
  </r>
  <r>
    <x v="5"/>
    <x v="31"/>
    <n v="83.511157479999994"/>
  </r>
  <r>
    <x v="5"/>
    <x v="32"/>
    <n v="91.960864000000001"/>
  </r>
  <r>
    <x v="5"/>
    <x v="33"/>
    <n v="88.465804460000001"/>
  </r>
  <r>
    <x v="5"/>
    <x v="34"/>
    <n v="90.892065009999996"/>
  </r>
  <r>
    <x v="5"/>
    <x v="35"/>
    <n v="87.440461119999995"/>
  </r>
  <r>
    <x v="5"/>
    <x v="36"/>
    <n v="89.8385107"/>
  </r>
  <r>
    <x v="5"/>
    <x v="37"/>
    <n v="89.307702370000001"/>
  </r>
  <r>
    <x v="5"/>
    <x v="38"/>
    <n v="85.91611743"/>
  </r>
  <r>
    <x v="5"/>
    <x v="39"/>
    <n v="88.272163340000006"/>
  </r>
  <r>
    <x v="5"/>
    <x v="40"/>
    <n v="84.919681949999998"/>
  </r>
  <r>
    <x v="5"/>
    <x v="41"/>
    <n v="87.248236340000005"/>
  </r>
  <r>
    <x v="5"/>
    <x v="42"/>
    <n v="86.730692439999999"/>
  </r>
  <r>
    <x v="5"/>
    <x v="43"/>
    <n v="80.652056490000007"/>
  </r>
  <r>
    <x v="5"/>
    <x v="44"/>
    <n v="85.733747300000005"/>
  </r>
  <r>
    <x v="5"/>
    <x v="45"/>
    <n v="82.47555328"/>
  </r>
  <r>
    <x v="5"/>
    <x v="46"/>
    <n v="84.736896529999996"/>
  </r>
  <r>
    <x v="5"/>
    <x v="47"/>
    <n v="81.518411979999996"/>
  </r>
  <r>
    <x v="5"/>
    <x v="48"/>
    <n v="83.749733120000002"/>
  </r>
  <r>
    <x v="5"/>
    <x v="49"/>
    <n v="83.245872309999996"/>
  </r>
  <r>
    <x v="5"/>
    <x v="50"/>
    <n v="80.075475710000006"/>
  </r>
  <r>
    <x v="5"/>
    <x v="51"/>
    <n v="82.262121759999999"/>
  </r>
  <r>
    <x v="5"/>
    <x v="52"/>
    <n v="79.128467270000002"/>
  </r>
  <r>
    <x v="5"/>
    <x v="53"/>
    <n v="81.288533549999997"/>
  </r>
  <r>
    <x v="5"/>
    <x v="54"/>
    <n v="80.797626359999995"/>
  </r>
  <r>
    <x v="5"/>
    <x v="55"/>
    <n v="72.537441749999999"/>
  </r>
  <r>
    <x v="5"/>
    <x v="56"/>
    <n v="79.870469099999994"/>
  </r>
  <r>
    <x v="5"/>
    <x v="57"/>
    <n v="76.826181739999996"/>
  </r>
  <r>
    <x v="5"/>
    <x v="58"/>
    <n v="78.921670590000005"/>
  </r>
  <r>
    <x v="5"/>
    <x v="59"/>
    <n v="75.912852720000004"/>
  </r>
  <r>
    <x v="5"/>
    <x v="60"/>
    <n v="77.982739699999996"/>
  </r>
  <r>
    <x v="5"/>
    <x v="61"/>
    <n v="77.508500429999998"/>
  </r>
  <r>
    <x v="5"/>
    <x v="62"/>
    <n v="74.547468859999995"/>
  </r>
  <r>
    <x v="5"/>
    <x v="63"/>
    <n v="76.573909139999998"/>
  </r>
  <r>
    <x v="5"/>
    <x v="64"/>
    <n v="73.647581959999997"/>
  </r>
  <r>
    <x v="5"/>
    <x v="65"/>
    <n v="75.648566900000006"/>
  </r>
  <r>
    <x v="5"/>
    <x v="66"/>
    <n v="75.181835489999997"/>
  </r>
  <r>
    <x v="5"/>
    <x v="67"/>
    <n v="67.486745659999997"/>
  </r>
  <r>
    <x v="5"/>
    <x v="68"/>
    <n v="74.300065470000007"/>
  </r>
  <r>
    <x v="5"/>
    <x v="69"/>
    <n v="71.458234469999994"/>
  </r>
  <r>
    <x v="5"/>
    <x v="70"/>
    <n v="73.397349500000004"/>
  </r>
  <r>
    <x v="5"/>
    <x v="71"/>
    <n v="70.589087809999995"/>
  </r>
  <r>
    <x v="5"/>
    <x v="72"/>
    <n v="72.503665369999993"/>
  </r>
  <r>
    <x v="5"/>
    <x v="73"/>
    <n v="72.052939300000006"/>
  </r>
  <r>
    <x v="5"/>
    <x v="74"/>
    <n v="69.294698240000002"/>
  </r>
  <r>
    <x v="5"/>
    <x v="75"/>
    <n v="71.172758900000005"/>
  </r>
  <r>
    <x v="5"/>
    <x v="76"/>
    <n v="68.447283220000003"/>
  </r>
  <r>
    <x v="5"/>
    <x v="77"/>
    <n v="70.301453850000001"/>
  </r>
  <r>
    <x v="5"/>
    <x v="78"/>
    <n v="69.862040820000004"/>
  </r>
  <r>
    <x v="5"/>
    <x v="79"/>
    <n v="62.706357410000003"/>
  </r>
  <r>
    <x v="5"/>
    <x v="80"/>
    <n v="69.031997480000001"/>
  </r>
  <r>
    <x v="5"/>
    <x v="81"/>
    <n v="66.386270469999999"/>
  </r>
  <r>
    <x v="5"/>
    <x v="82"/>
    <n v="68.182394650000006"/>
  </r>
  <r>
    <x v="5"/>
    <x v="83"/>
    <n v="65.568340259999999"/>
  </r>
  <r>
    <x v="5"/>
    <x v="84"/>
    <n v="67.341450890000004"/>
  </r>
  <r>
    <x v="5"/>
    <x v="85"/>
    <n v="66.920494649999995"/>
  </r>
  <r>
    <x v="5"/>
    <x v="86"/>
    <n v="64.372310440000007"/>
  </r>
  <r>
    <x v="5"/>
    <x v="87"/>
    <n v="66.130904580000006"/>
  </r>
  <r>
    <x v="6"/>
    <x v="0"/>
    <n v="64.514099999999999"/>
  </r>
  <r>
    <x v="6"/>
    <x v="1"/>
    <n v="-44.152775320000003"/>
  </r>
  <r>
    <x v="6"/>
    <x v="2"/>
    <n v="181.16728531999999"/>
  </r>
  <r>
    <x v="6"/>
    <x v="3"/>
    <n v="170.86445929999999"/>
  </r>
  <r>
    <x v="6"/>
    <x v="4"/>
    <n v="-174.34574784"/>
  </r>
  <r>
    <x v="6"/>
    <x v="5"/>
    <n v="-138.28920608999999"/>
  </r>
  <r>
    <x v="6"/>
    <x v="6"/>
    <n v="-137.48439388"/>
  </r>
  <r>
    <x v="6"/>
    <x v="7"/>
    <n v="-123.44842748000001"/>
  </r>
  <r>
    <x v="6"/>
    <x v="8"/>
    <n v="-176.11062056"/>
  </r>
  <r>
    <x v="6"/>
    <x v="9"/>
    <n v="59.568071959999997"/>
  </r>
  <r>
    <x v="6"/>
    <x v="10"/>
    <n v="61.203158639999998"/>
  </r>
  <r>
    <x v="6"/>
    <x v="11"/>
    <n v="58.879398129999998"/>
  </r>
  <r>
    <x v="6"/>
    <x v="12"/>
    <n v="60.493985559999999"/>
  </r>
  <r>
    <x v="6"/>
    <x v="13"/>
    <n v="60.136194230000001"/>
  </r>
  <r>
    <x v="6"/>
    <x v="14"/>
    <n v="57.851315370000002"/>
  </r>
  <r>
    <x v="6"/>
    <x v="15"/>
    <n v="59.436467020000002"/>
  </r>
  <r>
    <x v="6"/>
    <x v="16"/>
    <n v="-11.509264890000001"/>
  </r>
  <r>
    <x v="6"/>
    <x v="17"/>
    <n v="-11.824551870000001"/>
  </r>
  <r>
    <x v="6"/>
    <x v="18"/>
    <n v="-11.75416716"/>
  </r>
  <r>
    <x v="6"/>
    <x v="19"/>
    <n v="-10.553300159999999"/>
  </r>
  <r>
    <x v="6"/>
    <x v="20"/>
    <n v="-11.62089029"/>
  </r>
  <r>
    <x v="6"/>
    <x v="21"/>
    <n v="-11.17900575"/>
  </r>
  <r>
    <x v="6"/>
    <x v="22"/>
    <n v="-11.485479659999999"/>
  </r>
  <r>
    <x v="6"/>
    <x v="23"/>
    <n v="-11.049168509999999"/>
  </r>
  <r>
    <x v="6"/>
    <x v="24"/>
    <n v="-11.35204388"/>
  </r>
  <r>
    <x v="6"/>
    <x v="25"/>
    <n v="-11.284851809999999"/>
  </r>
  <r>
    <x v="6"/>
    <x v="26"/>
    <n v="-10.85615522"/>
  </r>
  <r>
    <x v="6"/>
    <x v="27"/>
    <n v="-11.15375395"/>
  </r>
  <r>
    <x v="6"/>
    <x v="28"/>
    <n v="-10.73010054"/>
  </r>
  <r>
    <x v="6"/>
    <x v="29"/>
    <n v="-11.02426758"/>
  </r>
  <r>
    <x v="6"/>
    <x v="30"/>
    <n v="-10.95884274"/>
  </r>
  <r>
    <x v="6"/>
    <x v="31"/>
    <n v="-9.8393496900000006"/>
  </r>
  <r>
    <x v="6"/>
    <x v="32"/>
    <n v="-10.83490069"/>
  </r>
  <r>
    <x v="6"/>
    <x v="33"/>
    <n v="-10.42311005"/>
  </r>
  <r>
    <x v="6"/>
    <x v="34"/>
    <n v="-10.70897396"/>
  </r>
  <r>
    <x v="6"/>
    <x v="35"/>
    <n v="-10.302303309999999"/>
  </r>
  <r>
    <x v="6"/>
    <x v="36"/>
    <n v="-10.58484337"/>
  </r>
  <r>
    <x v="6"/>
    <x v="37"/>
    <n v="-10.522303129999999"/>
  </r>
  <r>
    <x v="6"/>
    <x v="38"/>
    <n v="-10.122703939999999"/>
  </r>
  <r>
    <x v="6"/>
    <x v="39"/>
    <n v="-10.40029511"/>
  </r>
  <r>
    <x v="6"/>
    <x v="40"/>
    <n v="-21.94765589"/>
  </r>
  <r>
    <x v="6"/>
    <x v="41"/>
    <n v="-22.549475269999999"/>
  </r>
  <r>
    <x v="6"/>
    <x v="42"/>
    <n v="-22.415715049999999"/>
  </r>
  <r>
    <x v="6"/>
    <x v="43"/>
    <n v="-20.844679840000001"/>
  </r>
  <r>
    <x v="6"/>
    <x v="44"/>
    <n v="-22.158052649999998"/>
  </r>
  <r>
    <x v="6"/>
    <x v="45"/>
    <n v="-21.315966110000002"/>
  </r>
  <r>
    <x v="6"/>
    <x v="46"/>
    <n v="-21.900414640000001"/>
  </r>
  <r>
    <x v="6"/>
    <x v="47"/>
    <n v="-21.068591090000002"/>
  </r>
  <r>
    <x v="6"/>
    <x v="48"/>
    <n v="-21.64528035"/>
  </r>
  <r>
    <x v="6"/>
    <x v="49"/>
    <n v="-21.515056550000001"/>
  </r>
  <r>
    <x v="6"/>
    <x v="50"/>
    <n v="-20.69566142"/>
  </r>
  <r>
    <x v="6"/>
    <x v="51"/>
    <n v="-21.260804319999998"/>
  </r>
  <r>
    <x v="6"/>
    <x v="52"/>
    <n v="-20.450905259999999"/>
  </r>
  <r>
    <x v="6"/>
    <x v="53"/>
    <n v="-21.00917857"/>
  </r>
  <r>
    <x v="6"/>
    <x v="54"/>
    <n v="-20.88230265"/>
  </r>
  <r>
    <x v="6"/>
    <x v="55"/>
    <n v="-18.747441980000001"/>
  </r>
  <r>
    <x v="6"/>
    <x v="56"/>
    <n v="-20.642677070000001"/>
  </r>
  <r>
    <x v="6"/>
    <x v="57"/>
    <n v="-19.85587512"/>
  </r>
  <r>
    <x v="6"/>
    <x v="58"/>
    <n v="-20.397458260000001"/>
  </r>
  <r>
    <x v="6"/>
    <x v="59"/>
    <n v="-19.61982347"/>
  </r>
  <r>
    <x v="6"/>
    <x v="60"/>
    <n v="-20.15478976"/>
  </r>
  <r>
    <x v="6"/>
    <x v="61"/>
    <n v="-20.032221700000001"/>
  </r>
  <r>
    <x v="6"/>
    <x v="62"/>
    <n v="-19.266937370000001"/>
  </r>
  <r>
    <x v="6"/>
    <x v="63"/>
    <n v="-19.79067478"/>
  </r>
  <r>
    <x v="6"/>
    <x v="64"/>
    <n v="-19.034359859999999"/>
  </r>
  <r>
    <x v="6"/>
    <x v="65"/>
    <n v="-19.551518290000001"/>
  </r>
  <r>
    <x v="6"/>
    <x v="66"/>
    <n v="-19.430890649999998"/>
  </r>
  <r>
    <x v="6"/>
    <x v="67"/>
    <n v="-17.44207982"/>
  </r>
  <r>
    <x v="6"/>
    <x v="68"/>
    <n v="-19.202995489999999"/>
  </r>
  <r>
    <x v="6"/>
    <x v="69"/>
    <n v="-18.468518769999999"/>
  </r>
  <r>
    <x v="6"/>
    <x v="70"/>
    <n v="-18.969686800000002"/>
  </r>
  <r>
    <x v="6"/>
    <x v="71"/>
    <n v="-18.243886140000001"/>
  </r>
  <r>
    <x v="6"/>
    <x v="72"/>
    <n v="-18.738712410000002"/>
  </r>
  <r>
    <x v="6"/>
    <x v="73"/>
    <n v="-18.62222139"/>
  </r>
  <r>
    <x v="6"/>
    <x v="74"/>
    <n v="-17.909348659999999"/>
  </r>
  <r>
    <x v="6"/>
    <x v="75"/>
    <n v="-18.394737060000001"/>
  </r>
  <r>
    <x v="6"/>
    <x v="76"/>
    <n v="-17.690332609999999"/>
  </r>
  <r>
    <x v="6"/>
    <x v="77"/>
    <n v="-18.169546589999999"/>
  </r>
  <r>
    <x v="6"/>
    <x v="78"/>
    <n v="-18.055979440000002"/>
  </r>
  <r>
    <x v="6"/>
    <x v="79"/>
    <n v="-16.20657924"/>
  </r>
  <r>
    <x v="6"/>
    <x v="80"/>
    <n v="-17.841453139999999"/>
  </r>
  <r>
    <x v="6"/>
    <x v="81"/>
    <n v="-17.157659880000001"/>
  </r>
  <r>
    <x v="6"/>
    <x v="82"/>
    <n v="-17.621871649999999"/>
  </r>
  <r>
    <x v="6"/>
    <x v="83"/>
    <n v="-16.946264240000001"/>
  </r>
  <r>
    <x v="6"/>
    <x v="84"/>
    <n v="-17.4045281"/>
  </r>
  <r>
    <x v="6"/>
    <x v="85"/>
    <n v="-17.295731150000002"/>
  </r>
  <r>
    <x v="6"/>
    <x v="86"/>
    <n v="-16.637148020000001"/>
  </r>
  <r>
    <x v="6"/>
    <x v="87"/>
    <n v="-17.09166007"/>
  </r>
  <r>
    <x v="6"/>
    <x v="88"/>
    <n v="-16.44084986"/>
  </r>
  <r>
    <x v="6"/>
    <x v="89"/>
    <n v="-16.890001550000001"/>
  </r>
  <r>
    <x v="6"/>
    <x v="90"/>
    <n v="-16.78843474"/>
  </r>
  <r>
    <x v="6"/>
    <x v="91"/>
    <n v="-15.6108683"/>
  </r>
  <r>
    <x v="6"/>
    <x v="92"/>
    <n v="-16.59358903"/>
  </r>
  <r>
    <x v="6"/>
    <x v="93"/>
    <n v="-15.961749859999999"/>
  </r>
  <r>
    <x v="6"/>
    <x v="94"/>
    <n v="-16.397818520000001"/>
  </r>
  <r>
    <x v="6"/>
    <x v="95"/>
    <n v="-15.773436009999999"/>
  </r>
  <r>
    <x v="6"/>
    <x v="96"/>
    <n v="-16.204362249999999"/>
  </r>
  <r>
    <x v="6"/>
    <x v="97"/>
    <n v="-16.1069265"/>
  </r>
  <r>
    <x v="6"/>
    <x v="98"/>
    <n v="-15.49362365"/>
  </r>
  <r>
    <x v="6"/>
    <x v="99"/>
    <n v="-15.9169088"/>
  </r>
  <r>
    <x v="7"/>
    <x v="0"/>
    <n v="-13.497400000000001"/>
  </r>
  <r>
    <x v="7"/>
    <x v="1"/>
    <n v="-41.047436730000001"/>
  </r>
  <r>
    <x v="7"/>
    <x v="2"/>
    <n v="-39.498049180000002"/>
  </r>
  <r>
    <x v="7"/>
    <x v="3"/>
    <n v="-40.589149110000001"/>
  </r>
  <r>
    <x v="7"/>
    <x v="4"/>
    <n v="-22.97844495"/>
  </r>
  <r>
    <x v="7"/>
    <x v="5"/>
    <n v="-23.611681099999998"/>
  </r>
  <r>
    <x v="7"/>
    <x v="6"/>
    <n v="-23.47426638"/>
  </r>
  <r>
    <x v="7"/>
    <x v="7"/>
    <n v="-21.077746999999999"/>
  </r>
  <r>
    <x v="7"/>
    <x v="8"/>
    <n v="-23.211051909999998"/>
  </r>
  <r>
    <x v="7"/>
    <x v="9"/>
    <n v="-79.575799750000002"/>
  </r>
  <r>
    <x v="7"/>
    <x v="10"/>
    <n v="-81.760079450000006"/>
  </r>
  <r>
    <x v="7"/>
    <x v="11"/>
    <n v="-78.655814129999996"/>
  </r>
  <r>
    <x v="7"/>
    <x v="12"/>
    <n v="-80.812709290000001"/>
  </r>
  <r>
    <x v="7"/>
    <x v="13"/>
    <n v="-80.334742969999994"/>
  </r>
  <r>
    <x v="7"/>
    <x v="14"/>
    <n v="-77.282418860000007"/>
  </r>
  <r>
    <x v="7"/>
    <x v="15"/>
    <n v="-79.399991290000003"/>
  </r>
  <r>
    <x v="7"/>
    <x v="16"/>
    <n v="-88.95021509"/>
  </r>
  <r>
    <x v="7"/>
    <x v="17"/>
    <n v="-91.386934049999994"/>
  </r>
  <r>
    <x v="7"/>
    <x v="18"/>
    <n v="-90.842960570000002"/>
  </r>
  <r>
    <x v="7"/>
    <x v="19"/>
    <n v="-81.561970070000001"/>
  </r>
  <r>
    <x v="7"/>
    <x v="20"/>
    <n v="-89.812920329999997"/>
  </r>
  <r>
    <x v="7"/>
    <x v="21"/>
    <n v="-85.701262970000002"/>
  </r>
  <r>
    <x v="7"/>
    <x v="22"/>
    <n v="-88.050774390000001"/>
  </r>
  <r>
    <x v="7"/>
    <x v="23"/>
    <n v="-84.705895830000003"/>
  </r>
  <r>
    <x v="7"/>
    <x v="24"/>
    <n v="-87.027819809999997"/>
  </r>
  <r>
    <x v="7"/>
    <x v="25"/>
    <n v="-86.512707320000004"/>
  </r>
  <r>
    <x v="7"/>
    <x v="26"/>
    <n v="-83.226204030000005"/>
  </r>
  <r>
    <x v="7"/>
    <x v="27"/>
    <n v="-85.50767587"/>
  </r>
  <r>
    <x v="7"/>
    <x v="28"/>
    <n v="-25.38697217"/>
  </r>
  <r>
    <x v="7"/>
    <x v="29"/>
    <n v="-26.082959169999999"/>
  </r>
  <r>
    <x v="7"/>
    <x v="30"/>
    <n v="-25.928166749999999"/>
  </r>
  <r>
    <x v="7"/>
    <x v="31"/>
    <n v="-23.279492650000002"/>
  </r>
  <r>
    <x v="7"/>
    <x v="32"/>
    <n v="-25.634924999999999"/>
  </r>
  <r>
    <x v="7"/>
    <x v="33"/>
    <n v="-24.66064544"/>
  </r>
  <r>
    <x v="7"/>
    <x v="34"/>
    <n v="-25.336987579999999"/>
  </r>
  <r>
    <x v="7"/>
    <x v="35"/>
    <n v="-24.37482168"/>
  </r>
  <r>
    <x v="7"/>
    <x v="36"/>
    <n v="-25.04329976"/>
  </r>
  <r>
    <x v="7"/>
    <x v="37"/>
    <n v="-24.89533213"/>
  </r>
  <r>
    <x v="7"/>
    <x v="38"/>
    <n v="-23.949897060000001"/>
  </r>
  <r>
    <x v="7"/>
    <x v="39"/>
    <n v="-24.606666229999998"/>
  </r>
  <r>
    <x v="7"/>
    <x v="40"/>
    <n v="2.3430895999999999"/>
  </r>
  <r>
    <x v="7"/>
    <x v="41"/>
    <n v="2.40733869"/>
  </r>
  <r>
    <x v="7"/>
    <x v="42"/>
    <n v="2.39305871"/>
  </r>
  <r>
    <x v="7"/>
    <x v="43"/>
    <n v="2.2253379999999998"/>
  </r>
  <r>
    <x v="7"/>
    <x v="44"/>
    <n v="2.3655511599999999"/>
  </r>
  <r>
    <x v="7"/>
    <x v="45"/>
    <n v="2.2756516200000001"/>
  </r>
  <r>
    <x v="7"/>
    <x v="46"/>
    <n v="2.3380462199999998"/>
  </r>
  <r>
    <x v="7"/>
    <x v="47"/>
    <n v="2.2492423399999999"/>
  </r>
  <r>
    <x v="7"/>
    <x v="48"/>
    <n v="2.3108085799999998"/>
  </r>
  <r>
    <x v="7"/>
    <x v="49"/>
    <n v="2.29690613"/>
  </r>
  <r>
    <x v="7"/>
    <x v="50"/>
    <n v="2.20942908"/>
  </r>
  <r>
    <x v="7"/>
    <x v="51"/>
    <n v="2.26976266"/>
  </r>
  <r>
    <x v="7"/>
    <x v="52"/>
    <n v="2.1832993799999998"/>
  </r>
  <r>
    <x v="7"/>
    <x v="53"/>
    <n v="2.2428995700000001"/>
  </r>
  <r>
    <x v="7"/>
    <x v="54"/>
    <n v="2.2293545400000001"/>
  </r>
  <r>
    <x v="7"/>
    <x v="55"/>
    <n v="2.0014409199999998"/>
  </r>
  <r>
    <x v="7"/>
    <x v="56"/>
    <n v="2.2037725699999999"/>
  </r>
  <r>
    <x v="7"/>
    <x v="57"/>
    <n v="7.0464695600000002"/>
  </r>
  <r>
    <x v="7"/>
    <x v="58"/>
    <n v="7.2386670300000002"/>
  </r>
  <r>
    <x v="7"/>
    <x v="59"/>
    <n v="6.9626993500000003"/>
  </r>
  <r>
    <x v="7"/>
    <x v="60"/>
    <n v="7.15254864"/>
  </r>
  <r>
    <x v="7"/>
    <x v="61"/>
    <n v="7.10905158"/>
  </r>
  <r>
    <x v="7"/>
    <x v="62"/>
    <n v="6.8374668400000003"/>
  </r>
  <r>
    <x v="7"/>
    <x v="63"/>
    <n v="7.0233312000000003"/>
  </r>
  <r>
    <x v="7"/>
    <x v="64"/>
    <n v="6.75492954"/>
  </r>
  <r>
    <x v="7"/>
    <x v="65"/>
    <n v="6.9384591499999999"/>
  </r>
  <r>
    <x v="7"/>
    <x v="66"/>
    <n v="6.8956507199999999"/>
  </r>
  <r>
    <x v="7"/>
    <x v="67"/>
    <n v="6.1898598700000003"/>
  </r>
  <r>
    <x v="7"/>
    <x v="68"/>
    <n v="6.8147750800000004"/>
  </r>
  <r>
    <x v="7"/>
    <x v="69"/>
    <n v="6.5541233800000001"/>
  </r>
  <r>
    <x v="7"/>
    <x v="70"/>
    <n v="6.7319782999999997"/>
  </r>
  <r>
    <x v="7"/>
    <x v="71"/>
    <n v="6.4744055600000001"/>
  </r>
  <r>
    <x v="7"/>
    <x v="72"/>
    <n v="6.6500099300000004"/>
  </r>
  <r>
    <x v="7"/>
    <x v="73"/>
    <n v="6.6086694899999996"/>
  </r>
  <r>
    <x v="7"/>
    <x v="74"/>
    <n v="6.3556846199999999"/>
  </r>
  <r>
    <x v="7"/>
    <x v="75"/>
    <n v="6.5279396600000004"/>
  </r>
  <r>
    <x v="7"/>
    <x v="76"/>
    <n v="-9.1233525100000001"/>
  </r>
  <r>
    <x v="7"/>
    <x v="77"/>
    <n v="-9.3704953"/>
  </r>
  <r>
    <x v="7"/>
    <x v="78"/>
    <n v="-9.3119258400000007"/>
  </r>
  <r>
    <x v="7"/>
    <x v="79"/>
    <n v="-8.3581433199999999"/>
  </r>
  <r>
    <x v="7"/>
    <x v="80"/>
    <n v="-9.2012891999999997"/>
  </r>
  <r>
    <x v="7"/>
    <x v="81"/>
    <n v="-8.8486396999999997"/>
  </r>
  <r>
    <x v="7"/>
    <x v="82"/>
    <n v="-9.08804546"/>
  </r>
  <r>
    <x v="7"/>
    <x v="83"/>
    <n v="-8.7396176099999998"/>
  </r>
  <r>
    <x v="7"/>
    <x v="84"/>
    <n v="-8.9759558899999998"/>
  </r>
  <r>
    <x v="7"/>
    <x v="85"/>
    <n v="-8.9198465500000008"/>
  </r>
  <r>
    <x v="7"/>
    <x v="86"/>
    <n v="-8.5801985500000004"/>
  </r>
  <r>
    <x v="7"/>
    <x v="87"/>
    <n v="-8.8146019199999994"/>
  </r>
  <r>
    <x v="8"/>
    <x v="0"/>
    <n v="28.485900000000001"/>
  </r>
  <r>
    <x v="8"/>
    <x v="1"/>
    <n v="28.449607490000002"/>
  </r>
  <r>
    <x v="8"/>
    <x v="2"/>
    <n v="27.37574098"/>
  </r>
  <r>
    <x v="8"/>
    <x v="3"/>
    <n v="28.131972489999999"/>
  </r>
  <r>
    <x v="8"/>
    <x v="4"/>
    <n v="0"/>
  </r>
  <r>
    <x v="8"/>
    <x v="5"/>
    <n v="0"/>
  </r>
  <r>
    <x v="8"/>
    <x v="6"/>
    <n v="0"/>
  </r>
  <r>
    <x v="8"/>
    <x v="7"/>
    <n v="0"/>
  </r>
  <r>
    <x v="8"/>
    <x v="8"/>
    <n v="0"/>
  </r>
  <r>
    <x v="8"/>
    <x v="9"/>
    <n v="26.30200439"/>
  </r>
  <r>
    <x v="8"/>
    <x v="10"/>
    <n v="27.023969279999999"/>
  </r>
  <r>
    <x v="8"/>
    <x v="11"/>
    <n v="25.997923669999999"/>
  </r>
  <r>
    <x v="8"/>
    <x v="12"/>
    <n v="26.710837229999999"/>
  </r>
  <r>
    <x v="8"/>
    <x v="13"/>
    <n v="26.552856129999999"/>
  </r>
  <r>
    <x v="8"/>
    <x v="14"/>
    <n v="25.54397852"/>
  </r>
  <r>
    <x v="8"/>
    <x v="15"/>
    <n v="26.243894829999999"/>
  </r>
  <r>
    <x v="8"/>
    <x v="16"/>
    <n v="0"/>
  </r>
  <r>
    <x v="8"/>
    <x v="17"/>
    <n v="0"/>
  </r>
  <r>
    <x v="8"/>
    <x v="18"/>
    <n v="0"/>
  </r>
  <r>
    <x v="8"/>
    <x v="19"/>
    <n v="0"/>
  </r>
  <r>
    <x v="8"/>
    <x v="20"/>
    <n v="0"/>
  </r>
  <r>
    <x v="8"/>
    <x v="21"/>
    <n v="24.522292629999999"/>
  </r>
  <r>
    <x v="8"/>
    <x v="22"/>
    <n v="25.194574509999999"/>
  </r>
  <r>
    <x v="8"/>
    <x v="23"/>
    <n v="24.237481370000001"/>
  </r>
  <r>
    <x v="8"/>
    <x v="24"/>
    <n v="24.901869470000001"/>
  </r>
  <r>
    <x v="8"/>
    <x v="25"/>
    <n v="24.754476789999998"/>
  </r>
  <r>
    <x v="8"/>
    <x v="26"/>
    <n v="23.814086970000002"/>
  </r>
  <r>
    <x v="8"/>
    <x v="27"/>
    <n v="24.466900219999999"/>
  </r>
  <r>
    <x v="8"/>
    <x v="28"/>
    <n v="0"/>
  </r>
  <r>
    <x v="8"/>
    <x v="29"/>
    <n v="0"/>
  </r>
  <r>
    <x v="8"/>
    <x v="30"/>
    <n v="0"/>
  </r>
  <r>
    <x v="8"/>
    <x v="31"/>
    <n v="0"/>
  </r>
  <r>
    <x v="8"/>
    <x v="32"/>
    <n v="0"/>
  </r>
  <r>
    <x v="8"/>
    <x v="33"/>
    <n v="22.864158100000001"/>
  </r>
  <r>
    <x v="8"/>
    <x v="34"/>
    <n v="23.491229830000002"/>
  </r>
  <r>
    <x v="8"/>
    <x v="35"/>
    <n v="22.599156140000002"/>
  </r>
  <r>
    <x v="8"/>
    <x v="36"/>
    <n v="23.218936679999999"/>
  </r>
  <r>
    <x v="8"/>
    <x v="37"/>
    <n v="23.08174825"/>
  </r>
  <r>
    <x v="8"/>
    <x v="38"/>
    <n v="22.205186560000001"/>
  </r>
  <r>
    <x v="8"/>
    <x v="39"/>
    <n v="22.814111180000001"/>
  </r>
  <r>
    <x v="8"/>
    <x v="40"/>
    <n v="0"/>
  </r>
  <r>
    <x v="8"/>
    <x v="41"/>
    <n v="0"/>
  </r>
  <r>
    <x v="8"/>
    <x v="42"/>
    <n v="0"/>
  </r>
  <r>
    <x v="8"/>
    <x v="43"/>
    <n v="0"/>
  </r>
  <r>
    <x v="8"/>
    <x v="44"/>
    <n v="0"/>
  </r>
  <r>
    <x v="8"/>
    <x v="45"/>
    <n v="21.315966110000002"/>
  </r>
  <r>
    <x v="8"/>
    <x v="46"/>
    <n v="21.900414640000001"/>
  </r>
  <r>
    <x v="8"/>
    <x v="47"/>
    <n v="21.068591090000002"/>
  </r>
  <r>
    <x v="8"/>
    <x v="48"/>
    <n v="21.64528035"/>
  </r>
  <r>
    <x v="8"/>
    <x v="49"/>
    <n v="21.515056550000001"/>
  </r>
  <r>
    <x v="8"/>
    <x v="50"/>
    <n v="20.69566142"/>
  </r>
  <r>
    <x v="8"/>
    <x v="51"/>
    <n v="21.260804319999998"/>
  </r>
  <r>
    <x v="8"/>
    <x v="52"/>
    <n v="0"/>
  </r>
  <r>
    <x v="8"/>
    <x v="53"/>
    <n v="0"/>
  </r>
  <r>
    <x v="8"/>
    <x v="54"/>
    <n v="0"/>
  </r>
  <r>
    <x v="8"/>
    <x v="55"/>
    <n v="0"/>
  </r>
  <r>
    <x v="8"/>
    <x v="56"/>
    <n v="0"/>
  </r>
  <r>
    <x v="8"/>
    <x v="57"/>
    <n v="19.85587512"/>
  </r>
  <r>
    <x v="8"/>
    <x v="58"/>
    <n v="20.397458260000001"/>
  </r>
  <r>
    <x v="8"/>
    <x v="59"/>
    <n v="19.61982347"/>
  </r>
  <r>
    <x v="8"/>
    <x v="60"/>
    <n v="20.15478976"/>
  </r>
  <r>
    <x v="8"/>
    <x v="61"/>
    <n v="20.032221700000001"/>
  </r>
  <r>
    <x v="8"/>
    <x v="62"/>
    <n v="19.266937370000001"/>
  </r>
  <r>
    <x v="8"/>
    <x v="63"/>
    <n v="19.79067478"/>
  </r>
  <r>
    <x v="8"/>
    <x v="64"/>
    <n v="0"/>
  </r>
  <r>
    <x v="8"/>
    <x v="65"/>
    <n v="0"/>
  </r>
  <r>
    <x v="8"/>
    <x v="66"/>
    <n v="0"/>
  </r>
  <r>
    <x v="8"/>
    <x v="67"/>
    <n v="0"/>
  </r>
  <r>
    <x v="8"/>
    <x v="68"/>
    <n v="0"/>
  </r>
  <r>
    <x v="8"/>
    <x v="69"/>
    <n v="18.468518769999999"/>
  </r>
  <r>
    <x v="8"/>
    <x v="70"/>
    <n v="18.969686800000002"/>
  </r>
  <r>
    <x v="8"/>
    <x v="71"/>
    <n v="18.243886140000001"/>
  </r>
  <r>
    <x v="8"/>
    <x v="72"/>
    <n v="18.738712410000002"/>
  </r>
  <r>
    <x v="8"/>
    <x v="73"/>
    <n v="18.62222139"/>
  </r>
  <r>
    <x v="8"/>
    <x v="74"/>
    <n v="17.909348659999999"/>
  </r>
  <r>
    <x v="8"/>
    <x v="75"/>
    <n v="18.394737060000001"/>
  </r>
  <r>
    <x v="8"/>
    <x v="76"/>
    <n v="0"/>
  </r>
  <r>
    <x v="8"/>
    <x v="77"/>
    <n v="0"/>
  </r>
  <r>
    <x v="8"/>
    <x v="78"/>
    <n v="0"/>
  </r>
  <r>
    <x v="8"/>
    <x v="79"/>
    <n v="0"/>
  </r>
  <r>
    <x v="8"/>
    <x v="80"/>
    <n v="0"/>
  </r>
  <r>
    <x v="8"/>
    <x v="81"/>
    <n v="17.157659880000001"/>
  </r>
  <r>
    <x v="8"/>
    <x v="82"/>
    <n v="17.621871649999999"/>
  </r>
  <r>
    <x v="8"/>
    <x v="83"/>
    <n v="16.946264240000001"/>
  </r>
  <r>
    <x v="8"/>
    <x v="84"/>
    <n v="17.4045281"/>
  </r>
  <r>
    <x v="8"/>
    <x v="85"/>
    <n v="17.295731150000002"/>
  </r>
  <r>
    <x v="8"/>
    <x v="86"/>
    <n v="16.637148020000001"/>
  </r>
  <r>
    <x v="8"/>
    <x v="87"/>
    <n v="17.09166007"/>
  </r>
  <r>
    <x v="8"/>
    <x v="88"/>
    <n v="0"/>
  </r>
  <r>
    <x v="8"/>
    <x v="89"/>
    <n v="0"/>
  </r>
  <r>
    <x v="8"/>
    <x v="90"/>
    <n v="0"/>
  </r>
  <r>
    <x v="8"/>
    <x v="91"/>
    <n v="0"/>
  </r>
  <r>
    <x v="8"/>
    <x v="92"/>
    <n v="0"/>
  </r>
  <r>
    <x v="8"/>
    <x v="93"/>
    <n v="15.961749859999999"/>
  </r>
  <r>
    <x v="8"/>
    <x v="94"/>
    <n v="16.397818520000001"/>
  </r>
  <r>
    <x v="8"/>
    <x v="95"/>
    <n v="15.773436009999999"/>
  </r>
  <r>
    <x v="8"/>
    <x v="96"/>
    <n v="16.204362249999999"/>
  </r>
  <r>
    <x v="8"/>
    <x v="97"/>
    <n v="16.1069265"/>
  </r>
  <r>
    <x v="8"/>
    <x v="98"/>
    <n v="15.49362365"/>
  </r>
  <r>
    <x v="8"/>
    <x v="99"/>
    <n v="15.9169088"/>
  </r>
  <r>
    <x v="9"/>
    <x v="0"/>
    <n v="40.299999999999997"/>
  </r>
  <r>
    <x v="9"/>
    <x v="1"/>
    <n v="-68.113109679999994"/>
  </r>
  <r>
    <x v="9"/>
    <x v="2"/>
    <n v="53.625349620000001"/>
  </r>
  <r>
    <x v="9"/>
    <x v="3"/>
    <n v="55.106704190000002"/>
  </r>
  <r>
    <x v="9"/>
    <x v="4"/>
    <n v="-29.455768450000001"/>
  </r>
  <r>
    <x v="9"/>
    <x v="5"/>
    <n v="-30.267505549999999"/>
  </r>
  <r>
    <x v="9"/>
    <x v="6"/>
    <n v="-30.091355440000001"/>
  </r>
  <r>
    <x v="9"/>
    <x v="7"/>
    <n v="-27.019288549999999"/>
  </r>
  <r>
    <x v="9"/>
    <x v="8"/>
    <n v="-29.753944239999999"/>
  </r>
  <r>
    <x v="9"/>
    <x v="9"/>
    <n v="0"/>
  </r>
  <r>
    <x v="9"/>
    <x v="10"/>
    <n v="0"/>
  </r>
  <r>
    <x v="9"/>
    <x v="11"/>
    <n v="0"/>
  </r>
  <r>
    <x v="9"/>
    <x v="12"/>
    <n v="0"/>
  </r>
  <r>
    <x v="9"/>
    <x v="13"/>
    <n v="0"/>
  </r>
  <r>
    <x v="9"/>
    <x v="14"/>
    <n v="0"/>
  </r>
  <r>
    <x v="9"/>
    <x v="15"/>
    <n v="0"/>
  </r>
  <r>
    <x v="9"/>
    <x v="16"/>
    <n v="0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0"/>
  </r>
  <r>
    <x v="9"/>
    <x v="35"/>
    <n v="0"/>
  </r>
  <r>
    <x v="9"/>
    <x v="36"/>
    <n v="0"/>
  </r>
  <r>
    <x v="9"/>
    <x v="37"/>
    <n v="0"/>
  </r>
  <r>
    <x v="9"/>
    <x v="38"/>
    <n v="0"/>
  </r>
  <r>
    <x v="9"/>
    <x v="39"/>
    <n v="0"/>
  </r>
  <r>
    <x v="9"/>
    <x v="40"/>
    <n v="0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0"/>
  </r>
  <r>
    <x v="9"/>
    <x v="47"/>
    <n v="0"/>
  </r>
  <r>
    <x v="9"/>
    <x v="48"/>
    <n v="0"/>
  </r>
  <r>
    <x v="9"/>
    <x v="49"/>
    <n v="0"/>
  </r>
  <r>
    <x v="9"/>
    <x v="50"/>
    <n v="0"/>
  </r>
  <r>
    <x v="9"/>
    <x v="51"/>
    <n v="0"/>
  </r>
  <r>
    <x v="9"/>
    <x v="52"/>
    <n v="0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0"/>
  </r>
  <r>
    <x v="9"/>
    <x v="59"/>
    <n v="0"/>
  </r>
  <r>
    <x v="9"/>
    <x v="60"/>
    <n v="0"/>
  </r>
  <r>
    <x v="9"/>
    <x v="61"/>
    <n v="0"/>
  </r>
  <r>
    <x v="9"/>
    <x v="62"/>
    <n v="0"/>
  </r>
  <r>
    <x v="9"/>
    <x v="63"/>
    <n v="0"/>
  </r>
  <r>
    <x v="9"/>
    <x v="64"/>
    <n v="0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0"/>
  </r>
  <r>
    <x v="9"/>
    <x v="71"/>
    <n v="0"/>
  </r>
  <r>
    <x v="9"/>
    <x v="72"/>
    <n v="0"/>
  </r>
  <r>
    <x v="9"/>
    <x v="73"/>
    <n v="0"/>
  </r>
  <r>
    <x v="9"/>
    <x v="74"/>
    <n v="0"/>
  </r>
  <r>
    <x v="9"/>
    <x v="75"/>
    <n v="0"/>
  </r>
  <r>
    <x v="9"/>
    <x v="76"/>
    <n v="0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0"/>
  </r>
  <r>
    <x v="9"/>
    <x v="83"/>
    <n v="0"/>
  </r>
  <r>
    <x v="9"/>
    <x v="84"/>
    <n v="0"/>
  </r>
  <r>
    <x v="9"/>
    <x v="85"/>
    <n v="0"/>
  </r>
  <r>
    <x v="9"/>
    <x v="86"/>
    <n v="0"/>
  </r>
  <r>
    <x v="9"/>
    <x v="87"/>
    <n v="0"/>
  </r>
  <r>
    <x v="9"/>
    <x v="88"/>
    <n v="0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0"/>
  </r>
  <r>
    <x v="9"/>
    <x v="95"/>
    <n v="0"/>
  </r>
  <r>
    <x v="9"/>
    <x v="96"/>
    <n v="0"/>
  </r>
  <r>
    <x v="9"/>
    <x v="97"/>
    <n v="0"/>
  </r>
  <r>
    <x v="9"/>
    <x v="98"/>
    <n v="0"/>
  </r>
  <r>
    <x v="9"/>
    <x v="99"/>
    <n v="0"/>
  </r>
  <r>
    <x v="9"/>
    <x v="100"/>
    <n v="0"/>
  </r>
  <r>
    <x v="9"/>
    <x v="101"/>
    <n v="0"/>
  </r>
  <r>
    <x v="9"/>
    <x v="102"/>
    <n v="0"/>
  </r>
  <r>
    <x v="9"/>
    <x v="103"/>
    <n v="0"/>
  </r>
  <r>
    <x v="9"/>
    <x v="104"/>
    <n v="0"/>
  </r>
  <r>
    <x v="9"/>
    <x v="105"/>
    <n v="0"/>
  </r>
  <r>
    <x v="9"/>
    <x v="106"/>
    <n v="0"/>
  </r>
  <r>
    <x v="9"/>
    <x v="107"/>
    <n v="0"/>
  </r>
  <r>
    <x v="9"/>
    <x v="108"/>
    <n v="0"/>
  </r>
  <r>
    <x v="9"/>
    <x v="109"/>
    <n v="0"/>
  </r>
  <r>
    <x v="9"/>
    <x v="110"/>
    <n v="0"/>
  </r>
  <r>
    <x v="9"/>
    <x v="111"/>
    <n v="0"/>
  </r>
  <r>
    <x v="10"/>
    <x v="0"/>
    <n v="-37.565800000000003"/>
  </r>
  <r>
    <x v="10"/>
    <x v="1"/>
    <n v="-55.558625149999997"/>
  </r>
  <r>
    <x v="10"/>
    <x v="2"/>
    <n v="-53.461494389999999"/>
  </r>
  <r>
    <x v="10"/>
    <x v="3"/>
    <n v="-54.938322589999999"/>
  </r>
  <r>
    <x v="10"/>
    <x v="4"/>
    <n v="16.271366489999998"/>
  </r>
  <r>
    <x v="10"/>
    <x v="5"/>
    <n v="16.71977004"/>
  </r>
  <r>
    <x v="10"/>
    <x v="6"/>
    <n v="16.622464730000001"/>
  </r>
  <r>
    <x v="10"/>
    <x v="7"/>
    <n v="14.92545503"/>
  </r>
  <r>
    <x v="10"/>
    <x v="8"/>
    <n v="16.436078800000001"/>
  </r>
  <r>
    <x v="10"/>
    <x v="9"/>
    <n v="-105.83773144"/>
  </r>
  <r>
    <x v="10"/>
    <x v="10"/>
    <n v="-108.74287606"/>
  </r>
  <r>
    <x v="10"/>
    <x v="11"/>
    <n v="-104.61412836"/>
  </r>
  <r>
    <x v="10"/>
    <x v="12"/>
    <n v="-107.48285093"/>
  </r>
  <r>
    <x v="10"/>
    <x v="13"/>
    <n v="-106.84714421"/>
  </r>
  <r>
    <x v="10"/>
    <x v="14"/>
    <n v="-102.78747955999999"/>
  </r>
  <r>
    <x v="10"/>
    <x v="15"/>
    <n v="-105.60390197"/>
  </r>
  <r>
    <x v="10"/>
    <x v="16"/>
    <n v="-97.684508019999996"/>
  </r>
  <r>
    <x v="10"/>
    <x v="17"/>
    <n v="-100.36049586"/>
  </r>
  <r>
    <x v="10"/>
    <x v="18"/>
    <n v="-99.763107939999998"/>
  </r>
  <r>
    <x v="10"/>
    <x v="19"/>
    <n v="-89.570788680000007"/>
  </r>
  <r>
    <x v="10"/>
    <x v="20"/>
    <n v="-98.631924920000003"/>
  </r>
  <r>
    <x v="10"/>
    <x v="21"/>
    <n v="-94.881444340000002"/>
  </r>
  <r>
    <x v="10"/>
    <x v="22"/>
    <n v="-97.482631639999994"/>
  </r>
  <r>
    <x v="10"/>
    <x v="23"/>
    <n v="-93.779455080000005"/>
  </r>
  <r>
    <x v="10"/>
    <x v="24"/>
    <n v="-96.350099819999997"/>
  </r>
  <r>
    <x v="10"/>
    <x v="25"/>
    <n v="-95.779809310000005"/>
  </r>
  <r>
    <x v="10"/>
    <x v="26"/>
    <n v="-92.141261069999999"/>
  </r>
  <r>
    <x v="10"/>
    <x v="27"/>
    <n v="-94.667120499999996"/>
  </r>
  <r>
    <x v="10"/>
    <x v="28"/>
    <n v="-91.071376110000003"/>
  </r>
  <r>
    <x v="10"/>
    <x v="29"/>
    <n v="-93.568109190000001"/>
  </r>
  <r>
    <x v="10"/>
    <x v="30"/>
    <n v="-93.012818089999996"/>
  </r>
  <r>
    <x v="10"/>
    <x v="31"/>
    <n v="-83.511157479999994"/>
  </r>
  <r>
    <x v="10"/>
    <x v="32"/>
    <n v="-91.960864000000001"/>
  </r>
  <r>
    <x v="10"/>
    <x v="33"/>
    <n v="-88.465804460000001"/>
  </r>
  <r>
    <x v="10"/>
    <x v="34"/>
    <n v="-90.892065009999996"/>
  </r>
  <r>
    <x v="10"/>
    <x v="35"/>
    <n v="-87.440461119999995"/>
  </r>
  <r>
    <x v="10"/>
    <x v="36"/>
    <n v="-89.8385107"/>
  </r>
  <r>
    <x v="10"/>
    <x v="37"/>
    <n v="-89.307702370000001"/>
  </r>
  <r>
    <x v="10"/>
    <x v="38"/>
    <n v="-85.91611743"/>
  </r>
  <r>
    <x v="10"/>
    <x v="39"/>
    <n v="-88.272163340000006"/>
  </r>
  <r>
    <x v="10"/>
    <x v="40"/>
    <n v="-84.919681949999998"/>
  </r>
  <r>
    <x v="10"/>
    <x v="41"/>
    <n v="-87.248236340000005"/>
  </r>
  <r>
    <x v="10"/>
    <x v="42"/>
    <n v="-86.730692439999999"/>
  </r>
  <r>
    <x v="10"/>
    <x v="43"/>
    <n v="-80.652056490000007"/>
  </r>
  <r>
    <x v="10"/>
    <x v="44"/>
    <n v="-85.733747300000005"/>
  </r>
  <r>
    <x v="10"/>
    <x v="45"/>
    <n v="-82.47555328"/>
  </r>
  <r>
    <x v="10"/>
    <x v="46"/>
    <n v="-84.736896529999996"/>
  </r>
  <r>
    <x v="10"/>
    <x v="47"/>
    <n v="-81.518411979999996"/>
  </r>
  <r>
    <x v="10"/>
    <x v="48"/>
    <n v="-83.749733120000002"/>
  </r>
  <r>
    <x v="10"/>
    <x v="49"/>
    <n v="-83.245872309999996"/>
  </r>
  <r>
    <x v="10"/>
    <x v="50"/>
    <n v="-80.075475710000006"/>
  </r>
  <r>
    <x v="10"/>
    <x v="51"/>
    <n v="-82.262121759999999"/>
  </r>
  <r>
    <x v="10"/>
    <x v="52"/>
    <n v="-79.128467270000002"/>
  </r>
  <r>
    <x v="10"/>
    <x v="53"/>
    <n v="-81.288533549999997"/>
  </r>
  <r>
    <x v="10"/>
    <x v="54"/>
    <n v="-80.797626359999995"/>
  </r>
  <r>
    <x v="10"/>
    <x v="55"/>
    <n v="-72.537441749999999"/>
  </r>
  <r>
    <x v="10"/>
    <x v="56"/>
    <n v="-79.870469099999994"/>
  </r>
  <r>
    <x v="10"/>
    <x v="57"/>
    <n v="-76.826181739999996"/>
  </r>
  <r>
    <x v="10"/>
    <x v="58"/>
    <n v="-78.921670590000005"/>
  </r>
  <r>
    <x v="10"/>
    <x v="59"/>
    <n v="-75.912852720000004"/>
  </r>
  <r>
    <x v="10"/>
    <x v="60"/>
    <n v="-77.982739699999996"/>
  </r>
  <r>
    <x v="10"/>
    <x v="61"/>
    <n v="-77.508500429999998"/>
  </r>
  <r>
    <x v="10"/>
    <x v="62"/>
    <n v="-74.547468859999995"/>
  </r>
  <r>
    <x v="10"/>
    <x v="63"/>
    <n v="-76.573909139999998"/>
  </r>
  <r>
    <x v="10"/>
    <x v="64"/>
    <n v="-73.647581959999997"/>
  </r>
  <r>
    <x v="10"/>
    <x v="65"/>
    <n v="-75.648566900000006"/>
  </r>
  <r>
    <x v="10"/>
    <x v="66"/>
    <n v="-75.181835489999997"/>
  </r>
  <r>
    <x v="10"/>
    <x v="67"/>
    <n v="-67.486745659999997"/>
  </r>
  <r>
    <x v="10"/>
    <x v="68"/>
    <n v="-74.300065470000007"/>
  </r>
  <r>
    <x v="10"/>
    <x v="69"/>
    <n v="-71.458234469999994"/>
  </r>
  <r>
    <x v="10"/>
    <x v="70"/>
    <n v="-73.397349500000004"/>
  </r>
  <r>
    <x v="10"/>
    <x v="71"/>
    <n v="-70.589087809999995"/>
  </r>
  <r>
    <x v="10"/>
    <x v="72"/>
    <n v="-72.503665369999993"/>
  </r>
  <r>
    <x v="10"/>
    <x v="73"/>
    <n v="-72.052939300000006"/>
  </r>
  <r>
    <x v="10"/>
    <x v="74"/>
    <n v="-69.294698240000002"/>
  </r>
  <r>
    <x v="10"/>
    <x v="75"/>
    <n v="-71.172758900000005"/>
  </r>
  <r>
    <x v="10"/>
    <x v="76"/>
    <n v="-68.447283220000003"/>
  </r>
  <r>
    <x v="10"/>
    <x v="77"/>
    <n v="-70.301453850000001"/>
  </r>
  <r>
    <x v="10"/>
    <x v="78"/>
    <n v="-69.862040820000004"/>
  </r>
  <r>
    <x v="10"/>
    <x v="79"/>
    <n v="-62.706357410000003"/>
  </r>
  <r>
    <x v="10"/>
    <x v="80"/>
    <n v="-69.031997480000001"/>
  </r>
  <r>
    <x v="10"/>
    <x v="81"/>
    <n v="-66.386270469999999"/>
  </r>
  <r>
    <x v="10"/>
    <x v="82"/>
    <n v="-68.182394650000006"/>
  </r>
  <r>
    <x v="10"/>
    <x v="83"/>
    <n v="-65.568340259999999"/>
  </r>
  <r>
    <x v="10"/>
    <x v="84"/>
    <n v="-67.341450890000004"/>
  </r>
  <r>
    <x v="10"/>
    <x v="85"/>
    <n v="-66.920494649999995"/>
  </r>
  <r>
    <x v="10"/>
    <x v="86"/>
    <n v="-64.372310440000007"/>
  </r>
  <r>
    <x v="10"/>
    <x v="87"/>
    <n v="-66.130904580000006"/>
  </r>
  <r>
    <x v="11"/>
    <x v="0"/>
    <n v="-23.200399999999998"/>
  </r>
  <r>
    <x v="11"/>
    <x v="1"/>
    <n v="-23.05009553"/>
  </r>
  <r>
    <x v="11"/>
    <x v="2"/>
    <n v="-22.180040429999998"/>
  </r>
  <r>
    <x v="11"/>
    <x v="3"/>
    <n v="-22.792745149999998"/>
  </r>
  <r>
    <x v="11"/>
    <x v="4"/>
    <n v="9.9678320500000002"/>
  </r>
  <r>
    <x v="11"/>
    <x v="5"/>
    <n v="10.24252388"/>
  </r>
  <r>
    <x v="11"/>
    <x v="6"/>
    <n v="10.182914670000001"/>
  </r>
  <r>
    <x v="11"/>
    <x v="7"/>
    <n v="9.1433272399999996"/>
  </r>
  <r>
    <x v="11"/>
    <x v="8"/>
    <n v="10.068734729999999"/>
  </r>
  <r>
    <x v="11"/>
    <x v="9"/>
    <n v="-18.937214170000001"/>
  </r>
  <r>
    <x v="11"/>
    <x v="10"/>
    <n v="-19.457022609999999"/>
  </r>
  <r>
    <x v="11"/>
    <x v="11"/>
    <n v="-18.718278699999999"/>
  </r>
  <r>
    <x v="11"/>
    <x v="12"/>
    <n v="-19.231570260000002"/>
  </r>
  <r>
    <x v="11"/>
    <x v="13"/>
    <n v="-19.117825239999998"/>
  </r>
  <r>
    <x v="11"/>
    <x v="14"/>
    <n v="-18.39144215"/>
  </r>
  <r>
    <x v="11"/>
    <x v="15"/>
    <n v="-18.8953758"/>
  </r>
  <r>
    <x v="11"/>
    <x v="16"/>
    <n v="-30.027394619999999"/>
  </r>
  <r>
    <x v="11"/>
    <x v="17"/>
    <n v="-30.849970729999999"/>
  </r>
  <r>
    <x v="11"/>
    <x v="18"/>
    <n v="-30.666338710000002"/>
  </r>
  <r>
    <x v="11"/>
    <x v="19"/>
    <n v="-27.53330566"/>
  </r>
  <r>
    <x v="11"/>
    <x v="20"/>
    <n v="-30.31862259"/>
  </r>
  <r>
    <x v="11"/>
    <x v="21"/>
    <n v="-29.165756460000001"/>
  </r>
  <r>
    <x v="11"/>
    <x v="22"/>
    <n v="-29.96533951"/>
  </r>
  <r>
    <x v="11"/>
    <x v="23"/>
    <n v="-28.82701424"/>
  </r>
  <r>
    <x v="11"/>
    <x v="24"/>
    <n v="-29.617208779999999"/>
  </r>
  <r>
    <x v="11"/>
    <x v="25"/>
    <n v="-29.441906280000001"/>
  </r>
  <r>
    <x v="11"/>
    <x v="26"/>
    <n v="-28.323447219999998"/>
  </r>
  <r>
    <x v="11"/>
    <x v="27"/>
    <n v="-29.09987512"/>
  </r>
  <r>
    <x v="11"/>
    <x v="28"/>
    <n v="5.7531166899999997"/>
  </r>
  <r>
    <x v="11"/>
    <x v="29"/>
    <n v="5.9108390999999996"/>
  </r>
  <r>
    <x v="11"/>
    <x v="30"/>
    <n v="5.87576052"/>
  </r>
  <r>
    <x v="11"/>
    <x v="31"/>
    <n v="5.2755262299999997"/>
  </r>
  <r>
    <x v="11"/>
    <x v="32"/>
    <n v="5.8093069899999996"/>
  </r>
  <r>
    <x v="11"/>
    <x v="33"/>
    <n v="5.5885187800000002"/>
  </r>
  <r>
    <x v="11"/>
    <x v="34"/>
    <n v="5.7417893400000004"/>
  </r>
  <r>
    <x v="11"/>
    <x v="35"/>
    <n v="5.5237462900000001"/>
  </r>
  <r>
    <x v="11"/>
    <x v="36"/>
    <n v="5.6752347099999998"/>
  </r>
  <r>
    <x v="11"/>
    <x v="37"/>
    <n v="5.6417027500000003"/>
  </r>
  <r>
    <x v="11"/>
    <x v="38"/>
    <n v="5.4274511900000002"/>
  </r>
  <r>
    <x v="11"/>
    <x v="39"/>
    <n v="5.5762861800000003"/>
  </r>
  <r>
    <x v="11"/>
    <x v="40"/>
    <n v="11.94235275"/>
  </r>
  <r>
    <x v="11"/>
    <x v="41"/>
    <n v="12.269820040000001"/>
  </r>
  <r>
    <x v="11"/>
    <x v="42"/>
    <n v="12.19703724"/>
  </r>
  <r>
    <x v="11"/>
    <x v="43"/>
    <n v="11.34219167"/>
  </r>
  <r>
    <x v="11"/>
    <x v="44"/>
    <n v="12.056835700000001"/>
  </r>
  <r>
    <x v="11"/>
    <x v="45"/>
    <n v="11.59863212"/>
  </r>
  <r>
    <x v="11"/>
    <x v="46"/>
    <n v="11.916647429999999"/>
  </r>
  <r>
    <x v="11"/>
    <x v="47"/>
    <n v="11.464028239999999"/>
  </r>
  <r>
    <x v="11"/>
    <x v="48"/>
    <n v="11.7778215"/>
  </r>
  <r>
    <x v="11"/>
    <x v="49"/>
    <n v="11.706962969999999"/>
  </r>
  <r>
    <x v="11"/>
    <x v="50"/>
    <n v="11.26110645"/>
  </r>
  <r>
    <x v="11"/>
    <x v="51"/>
    <n v="11.568617"/>
  </r>
  <r>
    <x v="11"/>
    <x v="52"/>
    <n v="11.12792756"/>
  </r>
  <r>
    <x v="11"/>
    <x v="53"/>
    <n v="11.431700169999999"/>
  </r>
  <r>
    <x v="11"/>
    <x v="54"/>
    <n v="11.362663319999999"/>
  </r>
  <r>
    <x v="11"/>
    <x v="55"/>
    <n v="10.20102404"/>
  </r>
  <r>
    <x v="11"/>
    <x v="56"/>
    <n v="11.232276130000001"/>
  </r>
  <r>
    <x v="11"/>
    <x v="57"/>
    <n v="10.80415449"/>
  </r>
  <r>
    <x v="11"/>
    <x v="58"/>
    <n v="11.098845499999999"/>
  </r>
  <r>
    <x v="11"/>
    <x v="59"/>
    <n v="10.675711980000001"/>
  </r>
  <r>
    <x v="11"/>
    <x v="60"/>
    <n v="10.96680257"/>
  </r>
  <r>
    <x v="11"/>
    <x v="61"/>
    <n v="10.90010975"/>
  </r>
  <r>
    <x v="11"/>
    <x v="62"/>
    <n v="10.48369647"/>
  </r>
  <r>
    <x v="11"/>
    <x v="63"/>
    <n v="10.7686771"/>
  </r>
  <r>
    <x v="11"/>
    <x v="64"/>
    <n v="10.35714434"/>
  </r>
  <r>
    <x v="11"/>
    <x v="65"/>
    <n v="10.63854516"/>
  </r>
  <r>
    <x v="11"/>
    <x v="66"/>
    <n v="10.572908180000001"/>
  </r>
  <r>
    <x v="11"/>
    <x v="67"/>
    <n v="9.4907388299999997"/>
  </r>
  <r>
    <x v="11"/>
    <x v="68"/>
    <n v="10.448903850000001"/>
  </r>
  <r>
    <x v="11"/>
    <x v="69"/>
    <n v="10.04925388"/>
  </r>
  <r>
    <x v="11"/>
    <x v="70"/>
    <n v="10.321953860000001"/>
  </r>
  <r>
    <x v="11"/>
    <x v="71"/>
    <n v="9.92702478"/>
  </r>
  <r>
    <x v="11"/>
    <x v="72"/>
    <n v="10.19627403"/>
  </r>
  <r>
    <x v="11"/>
    <x v="73"/>
    <n v="10.1328879"/>
  </r>
  <r>
    <x v="11"/>
    <x v="74"/>
    <n v="9.7449932799999992"/>
  </r>
  <r>
    <x v="11"/>
    <x v="75"/>
    <n v="10.009107119999999"/>
  </r>
  <r>
    <x v="12"/>
    <x v="0"/>
    <n v="0"/>
  </r>
  <r>
    <x v="12"/>
    <x v="1"/>
    <n v="0"/>
  </r>
  <r>
    <x v="12"/>
    <x v="2"/>
    <n v="0"/>
  </r>
  <r>
    <x v="12"/>
    <x v="3"/>
    <n v="0"/>
  </r>
  <r>
    <x v="12"/>
    <x v="4"/>
    <n v="29.45576844"/>
  </r>
  <r>
    <x v="12"/>
    <x v="5"/>
    <n v="30.267505539999998"/>
  </r>
  <r>
    <x v="12"/>
    <x v="6"/>
    <n v="30.091355440000001"/>
  </r>
  <r>
    <x v="12"/>
    <x v="7"/>
    <n v="27.01928856"/>
  </r>
  <r>
    <x v="12"/>
    <x v="8"/>
    <n v="29.753944239999999"/>
  </r>
  <r>
    <x v="13"/>
    <x v="0"/>
    <n v="-15.5"/>
  </r>
  <r>
    <x v="13"/>
    <x v="1"/>
    <n v="-15.480252200000001"/>
  </r>
  <r>
    <x v="13"/>
    <x v="2"/>
    <n v="-14.89593045"/>
  </r>
  <r>
    <x v="13"/>
    <x v="3"/>
    <n v="-15.30741783"/>
  </r>
  <r>
    <x v="14"/>
    <x v="16"/>
    <n v="13.73748496"/>
  </r>
  <r>
    <x v="14"/>
    <x v="17"/>
    <n v="14.113812210000001"/>
  </r>
  <r>
    <x v="14"/>
    <x v="18"/>
    <n v="14.02980086"/>
  </r>
  <r>
    <x v="14"/>
    <x v="19"/>
    <n v="12.59644325"/>
  </r>
  <r>
    <x v="14"/>
    <x v="20"/>
    <n v="13.870721290000001"/>
  </r>
  <r>
    <x v="14"/>
    <x v="21"/>
    <n v="13.343286880000001"/>
  </r>
  <r>
    <x v="14"/>
    <x v="22"/>
    <n v="13.70909485"/>
  </r>
  <r>
    <x v="14"/>
    <x v="23"/>
    <n v="13.18831286"/>
  </r>
  <r>
    <x v="14"/>
    <x v="24"/>
    <n v="13.549825589999999"/>
  </r>
  <r>
    <x v="14"/>
    <x v="25"/>
    <n v="13.469624980000001"/>
  </r>
  <r>
    <x v="14"/>
    <x v="26"/>
    <n v="12.95793175"/>
  </r>
  <r>
    <x v="14"/>
    <x v="27"/>
    <n v="13.313146270000001"/>
  </r>
  <r>
    <x v="15"/>
    <x v="0"/>
    <n v="0"/>
  </r>
  <r>
    <x v="15"/>
    <x v="1"/>
    <n v="0"/>
  </r>
  <r>
    <x v="15"/>
    <x v="2"/>
    <n v="0"/>
  </r>
  <r>
    <x v="15"/>
    <x v="3"/>
    <n v="0"/>
  </r>
  <r>
    <x v="16"/>
    <x v="6"/>
    <n v="15.04567772"/>
  </r>
  <r>
    <x v="17"/>
    <x v="4"/>
    <n v="27.06690562"/>
  </r>
  <r>
    <x v="17"/>
    <x v="5"/>
    <n v="27.812810850000002"/>
  </r>
  <r>
    <x v="17"/>
    <x v="6"/>
    <n v="27.650946520000002"/>
  </r>
  <r>
    <x v="17"/>
    <x v="7"/>
    <n v="24.828024249999999"/>
  </r>
  <r>
    <x v="17"/>
    <x v="8"/>
    <n v="27.340899360000002"/>
  </r>
  <r>
    <x v="17"/>
    <x v="16"/>
    <n v="25.24674985"/>
  </r>
  <r>
    <x v="17"/>
    <x v="17"/>
    <n v="25.938364079999999"/>
  </r>
  <r>
    <x v="17"/>
    <x v="18"/>
    <n v="25.78396802"/>
  </r>
  <r>
    <x v="17"/>
    <x v="19"/>
    <n v="23.149743409999999"/>
  </r>
  <r>
    <x v="17"/>
    <x v="20"/>
    <n v="25.491611580000001"/>
  </r>
  <r>
    <x v="17"/>
    <x v="28"/>
    <n v="23.537573129999998"/>
  </r>
  <r>
    <x v="17"/>
    <x v="29"/>
    <n v="24.182858620000001"/>
  </r>
  <r>
    <x v="17"/>
    <x v="30"/>
    <n v="24.039342560000001"/>
  </r>
  <r>
    <x v="17"/>
    <x v="31"/>
    <n v="21.583620020000001"/>
  </r>
  <r>
    <x v="17"/>
    <x v="32"/>
    <n v="23.767462989999999"/>
  </r>
  <r>
    <x v="17"/>
    <x v="40"/>
    <n v="21.94765589"/>
  </r>
  <r>
    <x v="17"/>
    <x v="41"/>
    <n v="22.549475269999999"/>
  </r>
  <r>
    <x v="17"/>
    <x v="42"/>
    <n v="22.415715049999999"/>
  </r>
  <r>
    <x v="17"/>
    <x v="43"/>
    <n v="20.844679840000001"/>
  </r>
  <r>
    <x v="17"/>
    <x v="44"/>
    <n v="22.158052649999998"/>
  </r>
  <r>
    <x v="17"/>
    <x v="52"/>
    <n v="20.450905259999999"/>
  </r>
  <r>
    <x v="17"/>
    <x v="53"/>
    <n v="21.00917857"/>
  </r>
  <r>
    <x v="17"/>
    <x v="54"/>
    <n v="20.88230265"/>
  </r>
  <r>
    <x v="17"/>
    <x v="55"/>
    <n v="18.747441980000001"/>
  </r>
  <r>
    <x v="17"/>
    <x v="56"/>
    <n v="20.642677070000001"/>
  </r>
  <r>
    <x v="17"/>
    <x v="64"/>
    <n v="19.034359859999999"/>
  </r>
  <r>
    <x v="17"/>
    <x v="65"/>
    <n v="19.551518290000001"/>
  </r>
  <r>
    <x v="17"/>
    <x v="66"/>
    <n v="19.430890649999998"/>
  </r>
  <r>
    <x v="17"/>
    <x v="67"/>
    <n v="17.44207982"/>
  </r>
  <r>
    <x v="17"/>
    <x v="68"/>
    <n v="19.202995489999999"/>
  </r>
  <r>
    <x v="17"/>
    <x v="76"/>
    <n v="17.690332609999999"/>
  </r>
  <r>
    <x v="17"/>
    <x v="77"/>
    <n v="18.169546589999999"/>
  </r>
  <r>
    <x v="17"/>
    <x v="78"/>
    <n v="18.055979440000002"/>
  </r>
  <r>
    <x v="17"/>
    <x v="79"/>
    <n v="16.20657924"/>
  </r>
  <r>
    <x v="17"/>
    <x v="80"/>
    <n v="17.841453139999999"/>
  </r>
  <r>
    <x v="17"/>
    <x v="88"/>
    <n v="16.44084986"/>
  </r>
  <r>
    <x v="17"/>
    <x v="89"/>
    <n v="16.890001550000001"/>
  </r>
  <r>
    <x v="17"/>
    <x v="90"/>
    <n v="16.78843474"/>
  </r>
  <r>
    <x v="17"/>
    <x v="91"/>
    <n v="15.6108683"/>
  </r>
  <r>
    <x v="17"/>
    <x v="92"/>
    <n v="16.59358903"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  <r>
    <x v="18"/>
    <x v="1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U116" firstHeaderRow="1" firstDataRow="2" firstDataCol="1"/>
  <pivotFields count="3">
    <pivotField axis="axisCol" compact="0" outline="0" subtotalTop="0" showAll="0" includeNewItemsInFilter="1">
      <items count="41">
        <item x="2"/>
        <item m="1" x="19"/>
        <item x="3"/>
        <item x="6"/>
        <item x="7"/>
        <item x="9"/>
        <item x="10"/>
        <item x="11"/>
        <item m="1" x="20"/>
        <item x="18"/>
        <item m="1" x="21"/>
        <item x="13"/>
        <item x="15"/>
        <item m="1" x="22"/>
        <item x="0"/>
        <item x="5"/>
        <item x="8"/>
        <item m="1" x="23"/>
        <item m="1" x="24"/>
        <item m="1" x="25"/>
        <item x="12"/>
        <item m="1" x="26"/>
        <item x="17"/>
        <item x="4"/>
        <item x="1"/>
        <item m="1" x="27"/>
        <item x="14"/>
        <item m="1" x="28"/>
        <item m="1" x="29"/>
        <item x="16"/>
        <item m="1" x="30"/>
        <item m="1" x="31"/>
        <item m="1" x="32"/>
        <item m="1" x="33"/>
        <item m="1" x="34"/>
        <item m="1" x="35"/>
        <item m="1" x="36"/>
        <item m="1" x="37"/>
        <item m="1" x="38"/>
        <item m="1" x="39"/>
        <item t="default"/>
      </items>
    </pivotField>
    <pivotField axis="axisRow" compact="0" numFmtId="14" outline="0" subtotalTop="0" showAll="0" includeNewItemsInFilter="1">
      <items count="183"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112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t="default"/>
      </items>
    </pivotField>
    <pivotField dataField="1" compact="0" outline="0" subtotalTop="0" showAll="0" includeNewItemsInFilter="1"/>
  </pivotFields>
  <rowFields count="1">
    <field x="1"/>
  </rowFields>
  <rowItems count="114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0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6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6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9.xml"/><Relationship Id="rId21" Type="http://schemas.openxmlformats.org/officeDocument/2006/relationships/ctrlProp" Target="../ctrlProps/ctrlProp24.xml"/><Relationship Id="rId42" Type="http://schemas.openxmlformats.org/officeDocument/2006/relationships/ctrlProp" Target="../ctrlProps/ctrlProp45.xml"/><Relationship Id="rId47" Type="http://schemas.openxmlformats.org/officeDocument/2006/relationships/ctrlProp" Target="../ctrlProps/ctrlProp50.xml"/><Relationship Id="rId63" Type="http://schemas.openxmlformats.org/officeDocument/2006/relationships/ctrlProp" Target="../ctrlProps/ctrlProp66.xml"/><Relationship Id="rId68" Type="http://schemas.openxmlformats.org/officeDocument/2006/relationships/ctrlProp" Target="../ctrlProps/ctrlProp71.xml"/><Relationship Id="rId84" Type="http://schemas.openxmlformats.org/officeDocument/2006/relationships/ctrlProp" Target="../ctrlProps/ctrlProp87.xml"/><Relationship Id="rId89" Type="http://schemas.openxmlformats.org/officeDocument/2006/relationships/ctrlProp" Target="../ctrlProps/ctrlProp92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19.xml"/><Relationship Id="rId29" Type="http://schemas.openxmlformats.org/officeDocument/2006/relationships/ctrlProp" Target="../ctrlProps/ctrlProp32.xml"/><Relationship Id="rId107" Type="http://schemas.openxmlformats.org/officeDocument/2006/relationships/ctrlProp" Target="../ctrlProps/ctrlProp110.xml"/><Relationship Id="rId11" Type="http://schemas.openxmlformats.org/officeDocument/2006/relationships/ctrlProp" Target="../ctrlProps/ctrlProp14.xml"/><Relationship Id="rId24" Type="http://schemas.openxmlformats.org/officeDocument/2006/relationships/ctrlProp" Target="../ctrlProps/ctrlProp27.xml"/><Relationship Id="rId32" Type="http://schemas.openxmlformats.org/officeDocument/2006/relationships/ctrlProp" Target="../ctrlProps/ctrlProp35.xml"/><Relationship Id="rId37" Type="http://schemas.openxmlformats.org/officeDocument/2006/relationships/ctrlProp" Target="../ctrlProps/ctrlProp40.xml"/><Relationship Id="rId40" Type="http://schemas.openxmlformats.org/officeDocument/2006/relationships/ctrlProp" Target="../ctrlProps/ctrlProp43.xml"/><Relationship Id="rId45" Type="http://schemas.openxmlformats.org/officeDocument/2006/relationships/ctrlProp" Target="../ctrlProps/ctrlProp48.xml"/><Relationship Id="rId53" Type="http://schemas.openxmlformats.org/officeDocument/2006/relationships/ctrlProp" Target="../ctrlProps/ctrlProp56.xml"/><Relationship Id="rId58" Type="http://schemas.openxmlformats.org/officeDocument/2006/relationships/ctrlProp" Target="../ctrlProps/ctrlProp61.xml"/><Relationship Id="rId66" Type="http://schemas.openxmlformats.org/officeDocument/2006/relationships/ctrlProp" Target="../ctrlProps/ctrlProp69.xml"/><Relationship Id="rId74" Type="http://schemas.openxmlformats.org/officeDocument/2006/relationships/ctrlProp" Target="../ctrlProps/ctrlProp77.xml"/><Relationship Id="rId79" Type="http://schemas.openxmlformats.org/officeDocument/2006/relationships/ctrlProp" Target="../ctrlProps/ctrlProp82.xml"/><Relationship Id="rId87" Type="http://schemas.openxmlformats.org/officeDocument/2006/relationships/ctrlProp" Target="../ctrlProps/ctrlProp90.xml"/><Relationship Id="rId102" Type="http://schemas.openxmlformats.org/officeDocument/2006/relationships/ctrlProp" Target="../ctrlProps/ctrlProp105.xml"/><Relationship Id="rId5" Type="http://schemas.openxmlformats.org/officeDocument/2006/relationships/ctrlProp" Target="../ctrlProps/ctrlProp8.xml"/><Relationship Id="rId61" Type="http://schemas.openxmlformats.org/officeDocument/2006/relationships/ctrlProp" Target="../ctrlProps/ctrlProp64.xml"/><Relationship Id="rId82" Type="http://schemas.openxmlformats.org/officeDocument/2006/relationships/ctrlProp" Target="../ctrlProps/ctrlProp85.xml"/><Relationship Id="rId90" Type="http://schemas.openxmlformats.org/officeDocument/2006/relationships/ctrlProp" Target="../ctrlProps/ctrlProp93.xml"/><Relationship Id="rId95" Type="http://schemas.openxmlformats.org/officeDocument/2006/relationships/ctrlProp" Target="../ctrlProps/ctrlProp98.xml"/><Relationship Id="rId19" Type="http://schemas.openxmlformats.org/officeDocument/2006/relationships/ctrlProp" Target="../ctrlProps/ctrlProp22.xml"/><Relationship Id="rId14" Type="http://schemas.openxmlformats.org/officeDocument/2006/relationships/ctrlProp" Target="../ctrlProps/ctrlProp17.xml"/><Relationship Id="rId22" Type="http://schemas.openxmlformats.org/officeDocument/2006/relationships/ctrlProp" Target="../ctrlProps/ctrlProp25.xml"/><Relationship Id="rId27" Type="http://schemas.openxmlformats.org/officeDocument/2006/relationships/ctrlProp" Target="../ctrlProps/ctrlProp30.xml"/><Relationship Id="rId30" Type="http://schemas.openxmlformats.org/officeDocument/2006/relationships/ctrlProp" Target="../ctrlProps/ctrlProp33.xml"/><Relationship Id="rId35" Type="http://schemas.openxmlformats.org/officeDocument/2006/relationships/ctrlProp" Target="../ctrlProps/ctrlProp38.xml"/><Relationship Id="rId43" Type="http://schemas.openxmlformats.org/officeDocument/2006/relationships/ctrlProp" Target="../ctrlProps/ctrlProp46.xml"/><Relationship Id="rId48" Type="http://schemas.openxmlformats.org/officeDocument/2006/relationships/ctrlProp" Target="../ctrlProps/ctrlProp51.xml"/><Relationship Id="rId56" Type="http://schemas.openxmlformats.org/officeDocument/2006/relationships/ctrlProp" Target="../ctrlProps/ctrlProp59.xml"/><Relationship Id="rId64" Type="http://schemas.openxmlformats.org/officeDocument/2006/relationships/ctrlProp" Target="../ctrlProps/ctrlProp67.xml"/><Relationship Id="rId69" Type="http://schemas.openxmlformats.org/officeDocument/2006/relationships/ctrlProp" Target="../ctrlProps/ctrlProp72.xml"/><Relationship Id="rId77" Type="http://schemas.openxmlformats.org/officeDocument/2006/relationships/ctrlProp" Target="../ctrlProps/ctrlProp80.xml"/><Relationship Id="rId100" Type="http://schemas.openxmlformats.org/officeDocument/2006/relationships/ctrlProp" Target="../ctrlProps/ctrlProp103.xml"/><Relationship Id="rId105" Type="http://schemas.openxmlformats.org/officeDocument/2006/relationships/ctrlProp" Target="../ctrlProps/ctrlProp108.xml"/><Relationship Id="rId8" Type="http://schemas.openxmlformats.org/officeDocument/2006/relationships/ctrlProp" Target="../ctrlProps/ctrlProp11.xml"/><Relationship Id="rId51" Type="http://schemas.openxmlformats.org/officeDocument/2006/relationships/ctrlProp" Target="../ctrlProps/ctrlProp54.xml"/><Relationship Id="rId72" Type="http://schemas.openxmlformats.org/officeDocument/2006/relationships/ctrlProp" Target="../ctrlProps/ctrlProp75.xml"/><Relationship Id="rId80" Type="http://schemas.openxmlformats.org/officeDocument/2006/relationships/ctrlProp" Target="../ctrlProps/ctrlProp83.xml"/><Relationship Id="rId85" Type="http://schemas.openxmlformats.org/officeDocument/2006/relationships/ctrlProp" Target="../ctrlProps/ctrlProp88.xml"/><Relationship Id="rId93" Type="http://schemas.openxmlformats.org/officeDocument/2006/relationships/ctrlProp" Target="../ctrlProps/ctrlProp96.xml"/><Relationship Id="rId98" Type="http://schemas.openxmlformats.org/officeDocument/2006/relationships/ctrlProp" Target="../ctrlProps/ctrlProp101.xml"/><Relationship Id="rId3" Type="http://schemas.openxmlformats.org/officeDocument/2006/relationships/vmlDrawing" Target="../drawings/vmlDrawing4.vml"/><Relationship Id="rId12" Type="http://schemas.openxmlformats.org/officeDocument/2006/relationships/ctrlProp" Target="../ctrlProps/ctrlProp15.xml"/><Relationship Id="rId17" Type="http://schemas.openxmlformats.org/officeDocument/2006/relationships/ctrlProp" Target="../ctrlProps/ctrlProp20.xml"/><Relationship Id="rId25" Type="http://schemas.openxmlformats.org/officeDocument/2006/relationships/ctrlProp" Target="../ctrlProps/ctrlProp28.xml"/><Relationship Id="rId33" Type="http://schemas.openxmlformats.org/officeDocument/2006/relationships/ctrlProp" Target="../ctrlProps/ctrlProp36.xml"/><Relationship Id="rId38" Type="http://schemas.openxmlformats.org/officeDocument/2006/relationships/ctrlProp" Target="../ctrlProps/ctrlProp41.xml"/><Relationship Id="rId46" Type="http://schemas.openxmlformats.org/officeDocument/2006/relationships/ctrlProp" Target="../ctrlProps/ctrlProp49.xml"/><Relationship Id="rId59" Type="http://schemas.openxmlformats.org/officeDocument/2006/relationships/ctrlProp" Target="../ctrlProps/ctrlProp62.xml"/><Relationship Id="rId67" Type="http://schemas.openxmlformats.org/officeDocument/2006/relationships/ctrlProp" Target="../ctrlProps/ctrlProp70.xml"/><Relationship Id="rId103" Type="http://schemas.openxmlformats.org/officeDocument/2006/relationships/ctrlProp" Target="../ctrlProps/ctrlProp106.xml"/><Relationship Id="rId108" Type="http://schemas.openxmlformats.org/officeDocument/2006/relationships/ctrlProp" Target="../ctrlProps/ctrlProp111.xml"/><Relationship Id="rId20" Type="http://schemas.openxmlformats.org/officeDocument/2006/relationships/ctrlProp" Target="../ctrlProps/ctrlProp23.xml"/><Relationship Id="rId41" Type="http://schemas.openxmlformats.org/officeDocument/2006/relationships/ctrlProp" Target="../ctrlProps/ctrlProp44.xml"/><Relationship Id="rId54" Type="http://schemas.openxmlformats.org/officeDocument/2006/relationships/ctrlProp" Target="../ctrlProps/ctrlProp57.xml"/><Relationship Id="rId62" Type="http://schemas.openxmlformats.org/officeDocument/2006/relationships/ctrlProp" Target="../ctrlProps/ctrlProp65.xml"/><Relationship Id="rId70" Type="http://schemas.openxmlformats.org/officeDocument/2006/relationships/ctrlProp" Target="../ctrlProps/ctrlProp73.xml"/><Relationship Id="rId75" Type="http://schemas.openxmlformats.org/officeDocument/2006/relationships/ctrlProp" Target="../ctrlProps/ctrlProp78.xml"/><Relationship Id="rId83" Type="http://schemas.openxmlformats.org/officeDocument/2006/relationships/ctrlProp" Target="../ctrlProps/ctrlProp86.xml"/><Relationship Id="rId88" Type="http://schemas.openxmlformats.org/officeDocument/2006/relationships/ctrlProp" Target="../ctrlProps/ctrlProp91.xml"/><Relationship Id="rId91" Type="http://schemas.openxmlformats.org/officeDocument/2006/relationships/ctrlProp" Target="../ctrlProps/ctrlProp94.xml"/><Relationship Id="rId96" Type="http://schemas.openxmlformats.org/officeDocument/2006/relationships/ctrlProp" Target="../ctrlProps/ctrlProp99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9.xml"/><Relationship Id="rId15" Type="http://schemas.openxmlformats.org/officeDocument/2006/relationships/ctrlProp" Target="../ctrlProps/ctrlProp18.xml"/><Relationship Id="rId23" Type="http://schemas.openxmlformats.org/officeDocument/2006/relationships/ctrlProp" Target="../ctrlProps/ctrlProp26.xml"/><Relationship Id="rId28" Type="http://schemas.openxmlformats.org/officeDocument/2006/relationships/ctrlProp" Target="../ctrlProps/ctrlProp31.xml"/><Relationship Id="rId36" Type="http://schemas.openxmlformats.org/officeDocument/2006/relationships/ctrlProp" Target="../ctrlProps/ctrlProp39.xml"/><Relationship Id="rId49" Type="http://schemas.openxmlformats.org/officeDocument/2006/relationships/ctrlProp" Target="../ctrlProps/ctrlProp52.xml"/><Relationship Id="rId57" Type="http://schemas.openxmlformats.org/officeDocument/2006/relationships/ctrlProp" Target="../ctrlProps/ctrlProp60.xml"/><Relationship Id="rId106" Type="http://schemas.openxmlformats.org/officeDocument/2006/relationships/ctrlProp" Target="../ctrlProps/ctrlProp109.xml"/><Relationship Id="rId10" Type="http://schemas.openxmlformats.org/officeDocument/2006/relationships/ctrlProp" Target="../ctrlProps/ctrlProp13.xml"/><Relationship Id="rId31" Type="http://schemas.openxmlformats.org/officeDocument/2006/relationships/ctrlProp" Target="../ctrlProps/ctrlProp34.xml"/><Relationship Id="rId44" Type="http://schemas.openxmlformats.org/officeDocument/2006/relationships/ctrlProp" Target="../ctrlProps/ctrlProp47.xml"/><Relationship Id="rId52" Type="http://schemas.openxmlformats.org/officeDocument/2006/relationships/ctrlProp" Target="../ctrlProps/ctrlProp55.xml"/><Relationship Id="rId60" Type="http://schemas.openxmlformats.org/officeDocument/2006/relationships/ctrlProp" Target="../ctrlProps/ctrlProp63.xml"/><Relationship Id="rId65" Type="http://schemas.openxmlformats.org/officeDocument/2006/relationships/ctrlProp" Target="../ctrlProps/ctrlProp68.xml"/><Relationship Id="rId73" Type="http://schemas.openxmlformats.org/officeDocument/2006/relationships/ctrlProp" Target="../ctrlProps/ctrlProp76.xml"/><Relationship Id="rId78" Type="http://schemas.openxmlformats.org/officeDocument/2006/relationships/ctrlProp" Target="../ctrlProps/ctrlProp81.xml"/><Relationship Id="rId81" Type="http://schemas.openxmlformats.org/officeDocument/2006/relationships/ctrlProp" Target="../ctrlProps/ctrlProp84.xml"/><Relationship Id="rId86" Type="http://schemas.openxmlformats.org/officeDocument/2006/relationships/ctrlProp" Target="../ctrlProps/ctrlProp89.xml"/><Relationship Id="rId94" Type="http://schemas.openxmlformats.org/officeDocument/2006/relationships/ctrlProp" Target="../ctrlProps/ctrlProp97.xml"/><Relationship Id="rId99" Type="http://schemas.openxmlformats.org/officeDocument/2006/relationships/ctrlProp" Target="../ctrlProps/ctrlProp102.xml"/><Relationship Id="rId101" Type="http://schemas.openxmlformats.org/officeDocument/2006/relationships/ctrlProp" Target="../ctrlProps/ctrlProp104.xml"/><Relationship Id="rId4" Type="http://schemas.openxmlformats.org/officeDocument/2006/relationships/ctrlProp" Target="../ctrlProps/ctrlProp7.xml"/><Relationship Id="rId9" Type="http://schemas.openxmlformats.org/officeDocument/2006/relationships/ctrlProp" Target="../ctrlProps/ctrlProp12.xml"/><Relationship Id="rId13" Type="http://schemas.openxmlformats.org/officeDocument/2006/relationships/ctrlProp" Target="../ctrlProps/ctrlProp16.xml"/><Relationship Id="rId18" Type="http://schemas.openxmlformats.org/officeDocument/2006/relationships/ctrlProp" Target="../ctrlProps/ctrlProp21.xml"/><Relationship Id="rId39" Type="http://schemas.openxmlformats.org/officeDocument/2006/relationships/ctrlProp" Target="../ctrlProps/ctrlProp42.xml"/><Relationship Id="rId109" Type="http://schemas.openxmlformats.org/officeDocument/2006/relationships/ctrlProp" Target="../ctrlProps/ctrlProp112.xml"/><Relationship Id="rId34" Type="http://schemas.openxmlformats.org/officeDocument/2006/relationships/ctrlProp" Target="../ctrlProps/ctrlProp37.xml"/><Relationship Id="rId50" Type="http://schemas.openxmlformats.org/officeDocument/2006/relationships/ctrlProp" Target="../ctrlProps/ctrlProp53.xml"/><Relationship Id="rId55" Type="http://schemas.openxmlformats.org/officeDocument/2006/relationships/ctrlProp" Target="../ctrlProps/ctrlProp58.xml"/><Relationship Id="rId76" Type="http://schemas.openxmlformats.org/officeDocument/2006/relationships/ctrlProp" Target="../ctrlProps/ctrlProp79.xml"/><Relationship Id="rId97" Type="http://schemas.openxmlformats.org/officeDocument/2006/relationships/ctrlProp" Target="../ctrlProps/ctrlProp100.xml"/><Relationship Id="rId104" Type="http://schemas.openxmlformats.org/officeDocument/2006/relationships/ctrlProp" Target="../ctrlProps/ctrlProp107.xml"/><Relationship Id="rId7" Type="http://schemas.openxmlformats.org/officeDocument/2006/relationships/ctrlProp" Target="../ctrlProps/ctrlProp10.xml"/><Relationship Id="rId71" Type="http://schemas.openxmlformats.org/officeDocument/2006/relationships/ctrlProp" Target="../ctrlProps/ctrlProp74.xml"/><Relationship Id="rId92" Type="http://schemas.openxmlformats.org/officeDocument/2006/relationships/ctrlProp" Target="../ctrlProps/ctrlProp9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3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ctrlProp" Target="../ctrlProps/ctrlProp1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N53"/>
  <sheetViews>
    <sheetView showGridLines="0" tabSelected="1" workbookViewId="0"/>
  </sheetViews>
  <sheetFormatPr defaultColWidth="9.109375" defaultRowHeight="13.2"/>
  <cols>
    <col min="1" max="1" width="8.88671875" style="28" customWidth="1"/>
    <col min="2" max="2" width="7.88671875" style="28" bestFit="1" customWidth="1"/>
    <col min="3" max="3" width="9.109375" style="20"/>
    <col min="4" max="4" width="7.88671875" style="20" bestFit="1" customWidth="1"/>
    <col min="5" max="5" width="7.33203125" style="20" bestFit="1" customWidth="1"/>
    <col min="6" max="6" width="8.44140625" style="20" bestFit="1" customWidth="1"/>
    <col min="7" max="8" width="9.109375" style="20"/>
    <col min="9" max="9" width="5.109375" style="20" bestFit="1" customWidth="1"/>
    <col min="10" max="10" width="7.33203125" style="20" customWidth="1"/>
    <col min="11" max="11" width="7.88671875" style="20" customWidth="1"/>
    <col min="12" max="12" width="7.44140625" style="20" bestFit="1" customWidth="1"/>
    <col min="13" max="13" width="9.109375" style="20"/>
    <col min="14" max="14" width="3.5546875" style="20" customWidth="1"/>
    <col min="15" max="15" width="7.5546875" style="20" customWidth="1"/>
    <col min="16" max="16" width="3.6640625" style="20" customWidth="1"/>
    <col min="17" max="17" width="8.33203125" style="20" bestFit="1" customWidth="1"/>
    <col min="18" max="18" width="6.109375" style="20" customWidth="1"/>
    <col min="19" max="19" width="9.44140625" style="20" customWidth="1"/>
    <col min="20" max="20" width="7.5546875" style="20" customWidth="1"/>
    <col min="21" max="22" width="9.6640625" style="20" bestFit="1" customWidth="1"/>
    <col min="23" max="23" width="9.109375" style="20" bestFit="1"/>
    <col min="24" max="24" width="9.109375" style="20"/>
    <col min="25" max="26" width="9" style="20" customWidth="1"/>
    <col min="27" max="27" width="9.44140625" style="20" bestFit="1" customWidth="1"/>
    <col min="28" max="28" width="9.44140625" style="20" customWidth="1"/>
    <col min="29" max="29" width="7.33203125" style="20" customWidth="1"/>
    <col min="30" max="30" width="6.88671875" style="20" customWidth="1"/>
    <col min="31" max="31" width="10.5546875" style="20" bestFit="1" customWidth="1"/>
    <col min="32" max="32" width="9.33203125" style="20" bestFit="1" customWidth="1"/>
    <col min="33" max="33" width="11.5546875" style="20" bestFit="1" customWidth="1"/>
    <col min="34" max="46" width="11.5546875" style="20" customWidth="1"/>
    <col min="47" max="16384" width="9.109375" style="20"/>
  </cols>
  <sheetData>
    <row r="1" spans="1:40" ht="15.6">
      <c r="A1" s="317" t="s">
        <v>543</v>
      </c>
      <c r="B1" s="317"/>
      <c r="G1" s="499"/>
      <c r="H1" s="489"/>
    </row>
    <row r="2" spans="1:40" ht="15" customHeight="1">
      <c r="A2" s="352">
        <f ca="1">NOW()</f>
        <v>36734.317660995373</v>
      </c>
      <c r="B2" s="352"/>
      <c r="C2" s="208"/>
      <c r="D2" s="107"/>
      <c r="G2" s="499"/>
      <c r="K2" s="418"/>
    </row>
    <row r="3" spans="1:40" ht="13.5" customHeight="1">
      <c r="A3" s="352"/>
      <c r="G3" s="359" t="s">
        <v>606</v>
      </c>
      <c r="H3" s="107"/>
      <c r="M3" s="359" t="s">
        <v>606</v>
      </c>
    </row>
    <row r="4" spans="1:40">
      <c r="B4" s="350" t="s">
        <v>763</v>
      </c>
      <c r="C4" s="350" t="s">
        <v>29</v>
      </c>
      <c r="D4" s="350" t="s">
        <v>30</v>
      </c>
      <c r="E4" s="350" t="s">
        <v>31</v>
      </c>
      <c r="F4" s="350" t="s">
        <v>32</v>
      </c>
      <c r="G4" s="350" t="s">
        <v>607</v>
      </c>
      <c r="H4" s="350" t="s">
        <v>550</v>
      </c>
      <c r="I4" s="350"/>
      <c r="J4" s="350" t="s">
        <v>762</v>
      </c>
      <c r="K4" s="350" t="s">
        <v>761</v>
      </c>
      <c r="L4" s="350" t="s">
        <v>34</v>
      </c>
      <c r="M4" s="350" t="s">
        <v>549</v>
      </c>
      <c r="O4" s="350" t="s">
        <v>476</v>
      </c>
      <c r="P4" s="350"/>
      <c r="Q4" s="350" t="s">
        <v>85</v>
      </c>
      <c r="T4" s="20" t="s">
        <v>813</v>
      </c>
      <c r="U4" s="418"/>
      <c r="V4" s="418"/>
      <c r="Y4" s="474"/>
      <c r="Z4" s="474"/>
      <c r="AA4" s="399"/>
      <c r="AB4" s="399"/>
      <c r="AC4" s="158"/>
      <c r="AE4" s="20" t="s">
        <v>817</v>
      </c>
      <c r="AF4" s="418"/>
      <c r="AG4" s="418"/>
      <c r="AJ4" s="474"/>
      <c r="AK4" s="474"/>
      <c r="AL4" s="399"/>
      <c r="AM4" s="399"/>
      <c r="AN4" s="158"/>
    </row>
    <row r="5" spans="1:40" ht="13.5" customHeight="1">
      <c r="A5" s="354">
        <f>positions!A6</f>
        <v>36708</v>
      </c>
      <c r="B5" s="389"/>
      <c r="C5" s="374"/>
      <c r="D5" s="375"/>
      <c r="E5" s="375"/>
      <c r="F5" s="375"/>
      <c r="G5" s="376"/>
      <c r="H5" s="377"/>
      <c r="I5" s="336"/>
      <c r="J5" s="374"/>
      <c r="K5" s="375"/>
      <c r="L5" s="375"/>
      <c r="M5" s="386"/>
      <c r="O5" s="389">
        <f>positions!AG6</f>
        <v>0</v>
      </c>
      <c r="P5" s="350"/>
      <c r="Q5" s="389">
        <v>-40</v>
      </c>
      <c r="R5" s="411"/>
      <c r="W5" s="418"/>
      <c r="X5" s="418"/>
      <c r="Y5" s="474"/>
      <c r="Z5" s="474"/>
      <c r="AA5" s="399"/>
      <c r="AB5" s="399"/>
      <c r="AC5" s="158"/>
      <c r="AH5" s="418"/>
      <c r="AI5" s="418"/>
      <c r="AJ5" s="474"/>
      <c r="AK5" s="474"/>
      <c r="AL5" s="399"/>
      <c r="AM5" s="399"/>
      <c r="AN5" s="158"/>
    </row>
    <row r="6" spans="1:40" ht="13.5" customHeight="1">
      <c r="A6" s="355">
        <f>positions!A7</f>
        <v>36739</v>
      </c>
      <c r="B6" s="390">
        <f>positions!AM7</f>
        <v>0</v>
      </c>
      <c r="C6" s="378">
        <f>positions!AO7</f>
        <v>203.00023777088211</v>
      </c>
      <c r="D6" s="379">
        <f>positions!AQ7</f>
        <v>18.509524458235752</v>
      </c>
      <c r="E6" s="379">
        <f>positions!AS7</f>
        <v>-20.082702991456028</v>
      </c>
      <c r="F6" s="379">
        <f>positions!AU7</f>
        <v>-9.2899999999999991</v>
      </c>
      <c r="G6" s="380">
        <f t="shared" ref="G6:G13" si="0">F6+D6+E6</f>
        <v>-10.863178533220275</v>
      </c>
      <c r="H6" s="381">
        <f>positions!AW7</f>
        <v>192.13705923766184</v>
      </c>
      <c r="I6" s="336"/>
      <c r="J6" s="378">
        <f>positions!BA7</f>
        <v>-61.91762229117878</v>
      </c>
      <c r="K6" s="379">
        <f>positions!BC7</f>
        <v>61.92</v>
      </c>
      <c r="L6" s="379">
        <f>positions!BE7</f>
        <v>0</v>
      </c>
      <c r="M6" s="387">
        <f t="shared" ref="M6:M12" si="1">+L6+K6+J6+H6</f>
        <v>192.13943694648307</v>
      </c>
      <c r="O6" s="390">
        <f>positions!AG7</f>
        <v>0</v>
      </c>
      <c r="P6" s="350"/>
      <c r="Q6" s="390">
        <f>positions!AI7</f>
        <v>214.5</v>
      </c>
      <c r="R6" s="411">
        <f>+Q6+Q5</f>
        <v>174.5</v>
      </c>
      <c r="U6" s="158" t="s">
        <v>805</v>
      </c>
      <c r="V6" s="158" t="s">
        <v>0</v>
      </c>
      <c r="W6" s="158" t="s">
        <v>717</v>
      </c>
      <c r="X6" s="158" t="s">
        <v>31</v>
      </c>
      <c r="Y6" s="474" t="s">
        <v>32</v>
      </c>
      <c r="Z6" s="474" t="s">
        <v>815</v>
      </c>
      <c r="AA6" s="399" t="s">
        <v>14</v>
      </c>
      <c r="AB6" s="399" t="s">
        <v>812</v>
      </c>
      <c r="AC6" s="158" t="s">
        <v>34</v>
      </c>
      <c r="AF6" s="158" t="s">
        <v>805</v>
      </c>
      <c r="AG6" s="158" t="s">
        <v>0</v>
      </c>
      <c r="AH6" s="158" t="s">
        <v>717</v>
      </c>
      <c r="AI6" s="158" t="s">
        <v>31</v>
      </c>
      <c r="AJ6" s="474" t="s">
        <v>32</v>
      </c>
      <c r="AK6" s="474" t="s">
        <v>815</v>
      </c>
      <c r="AL6" s="399" t="s">
        <v>14</v>
      </c>
      <c r="AM6" s="399" t="s">
        <v>812</v>
      </c>
      <c r="AN6" s="158" t="s">
        <v>34</v>
      </c>
    </row>
    <row r="7" spans="1:40" ht="13.5" customHeight="1">
      <c r="A7" s="355">
        <f>positions!A8</f>
        <v>36770</v>
      </c>
      <c r="B7" s="390">
        <f>positions!AM8</f>
        <v>0</v>
      </c>
      <c r="C7" s="378">
        <f>positions!AO8</f>
        <v>174.79000000000002</v>
      </c>
      <c r="D7" s="379">
        <f>positions!AQ8</f>
        <v>166.74403969289219</v>
      </c>
      <c r="E7" s="379">
        <f>positions!AS8</f>
        <v>-61.68</v>
      </c>
      <c r="F7" s="379">
        <f>positions!AU8</f>
        <v>-8.9399999999999977</v>
      </c>
      <c r="G7" s="380">
        <f t="shared" si="0"/>
        <v>96.124039692892183</v>
      </c>
      <c r="H7" s="381">
        <f>positions!AW8</f>
        <v>270.91403969289217</v>
      </c>
      <c r="I7" s="336"/>
      <c r="J7" s="378">
        <f>positions!BA8</f>
        <v>-74.480396928922005</v>
      </c>
      <c r="K7" s="379">
        <f>positions!BC8</f>
        <v>119.17</v>
      </c>
      <c r="L7" s="379">
        <f>positions!BE8</f>
        <v>0</v>
      </c>
      <c r="M7" s="387">
        <f t="shared" si="1"/>
        <v>315.60364276397019</v>
      </c>
      <c r="O7" s="390">
        <f>positions!AG8</f>
        <v>0</v>
      </c>
      <c r="P7" s="350"/>
      <c r="Q7" s="390">
        <f>positions!AI8</f>
        <v>-50.5</v>
      </c>
      <c r="R7" s="411">
        <f t="shared" ref="R7:R13" si="2">Q7+R6</f>
        <v>124</v>
      </c>
      <c r="T7" s="411" t="s">
        <v>648</v>
      </c>
      <c r="U7" s="520">
        <f>+positions!AN12</f>
        <v>-2.670334678850935</v>
      </c>
      <c r="V7" s="520">
        <f>+positions!AP12</f>
        <v>-544.22282984194146</v>
      </c>
      <c r="W7" s="520">
        <f>+positions!AR12</f>
        <v>4.0978886339488128</v>
      </c>
      <c r="X7" s="520">
        <f>+positions!AT12</f>
        <v>155.90793702133331</v>
      </c>
      <c r="Y7" s="520">
        <f>+positions!AV12</f>
        <v>558.17000000000007</v>
      </c>
      <c r="Z7" s="520">
        <f>SUM(U7:Y7)</f>
        <v>171.28266113448979</v>
      </c>
      <c r="AA7" s="598">
        <f>+positions!BB12</f>
        <v>-146.59</v>
      </c>
      <c r="AB7" s="598">
        <f>+positions!BD12</f>
        <v>-179.08195418511491</v>
      </c>
      <c r="AC7" s="520">
        <f>+positions!BF12</f>
        <v>146.59</v>
      </c>
      <c r="AE7" s="20" t="s">
        <v>547</v>
      </c>
      <c r="AF7" s="520">
        <f>+positions!AN18</f>
        <v>0</v>
      </c>
      <c r="AG7" s="520">
        <f>+positions!AP18</f>
        <v>296.26</v>
      </c>
      <c r="AH7" s="520">
        <f>+positions!AR18</f>
        <v>597.44000000000005</v>
      </c>
      <c r="AI7" s="520">
        <f>+positions!AT18</f>
        <v>-690.57999999999993</v>
      </c>
      <c r="AJ7" s="520">
        <f>+positions!AV18</f>
        <v>-289.38</v>
      </c>
      <c r="AK7" s="520">
        <f>SUM(AF7:AJ7)</f>
        <v>-86.259999999999877</v>
      </c>
      <c r="AL7" s="520">
        <f>+positions!BB18</f>
        <v>0</v>
      </c>
      <c r="AM7" s="520">
        <f>+positions!BD18</f>
        <v>0</v>
      </c>
      <c r="AN7" s="520">
        <f>+positions!BF18</f>
        <v>401.3</v>
      </c>
    </row>
    <row r="8" spans="1:40" ht="13.5" customHeight="1">
      <c r="A8" s="355">
        <f>positions!A9</f>
        <v>36800</v>
      </c>
      <c r="B8" s="390">
        <f>positions!AM9</f>
        <v>0</v>
      </c>
      <c r="C8" s="378">
        <f>positions!AO9</f>
        <v>-22.960000000000008</v>
      </c>
      <c r="D8" s="379">
        <f>positions!AQ9</f>
        <v>154.80260194763804</v>
      </c>
      <c r="E8" s="379">
        <f>positions!AS9</f>
        <v>-63.38</v>
      </c>
      <c r="F8" s="379">
        <f>positions!AU9</f>
        <v>-9.1800000000000068</v>
      </c>
      <c r="G8" s="380">
        <f t="shared" si="0"/>
        <v>82.242601947638036</v>
      </c>
      <c r="H8" s="381">
        <f>positions!AW9</f>
        <v>59.282601947638028</v>
      </c>
      <c r="I8" s="336"/>
      <c r="J8" s="378">
        <f>positions!BA9</f>
        <v>3.9805236196173155E-3</v>
      </c>
      <c r="K8" s="379">
        <f>positions!BC9</f>
        <v>-107.15</v>
      </c>
      <c r="L8" s="379">
        <f>positions!BE9</f>
        <v>122.45</v>
      </c>
      <c r="M8" s="387">
        <f t="shared" si="1"/>
        <v>74.586582471257643</v>
      </c>
      <c r="O8" s="390">
        <f>positions!AG9</f>
        <v>0</v>
      </c>
      <c r="P8" s="350"/>
      <c r="Q8" s="390">
        <f>positions!AI9</f>
        <v>-117.88</v>
      </c>
      <c r="R8" s="411">
        <f t="shared" si="2"/>
        <v>6.1200000000000045</v>
      </c>
      <c r="T8" s="20" t="s">
        <v>649</v>
      </c>
      <c r="U8" s="520">
        <f>positions!AN24</f>
        <v>0</v>
      </c>
      <c r="V8" s="520">
        <f>positions!AP24</f>
        <v>156.97000000000003</v>
      </c>
      <c r="W8" s="520">
        <f>positions!AR24</f>
        <v>-28.453302937701167</v>
      </c>
      <c r="X8" s="520">
        <f>positions!AT24</f>
        <v>-525.28903868373186</v>
      </c>
      <c r="Y8" s="520">
        <f>positions!AV24</f>
        <v>-177.71</v>
      </c>
      <c r="Z8" s="520">
        <f t="shared" ref="Z8:Z14" si="3">SUM(U8:Y8)</f>
        <v>-574.48234162143297</v>
      </c>
      <c r="AA8" s="520">
        <f>positions!BB24</f>
        <v>205.04000000000002</v>
      </c>
      <c r="AB8" s="520">
        <f>positions!BD24</f>
        <v>205.04000000000002</v>
      </c>
      <c r="AC8" s="520">
        <f>positions!BF24</f>
        <v>0</v>
      </c>
      <c r="AE8" s="411" t="s">
        <v>548</v>
      </c>
      <c r="AF8" s="520">
        <f>+positions!AN30</f>
        <v>0</v>
      </c>
      <c r="AG8" s="520">
        <f>+positions!AP30</f>
        <v>329.83000000000004</v>
      </c>
      <c r="AH8" s="520">
        <f>+positions!AR30</f>
        <v>93.309999999999988</v>
      </c>
      <c r="AI8" s="520">
        <f>+positions!AT30</f>
        <v>-805.18999999999994</v>
      </c>
      <c r="AJ8" s="520">
        <f>+positions!AV30</f>
        <v>-243.17000000000002</v>
      </c>
      <c r="AK8" s="520">
        <f t="shared" ref="AK8:AK13" si="4">SUM(AF8:AJ8)</f>
        <v>-625.21999999999991</v>
      </c>
      <c r="AL8" s="520">
        <f>+positions!BB30</f>
        <v>93.53</v>
      </c>
      <c r="AM8" s="520">
        <f>+positions!BD30</f>
        <v>374.12</v>
      </c>
      <c r="AN8" s="520">
        <f>+positions!BF30</f>
        <v>0</v>
      </c>
    </row>
    <row r="9" spans="1:40" ht="13.5" customHeight="1">
      <c r="A9" s="355">
        <f>positions!A10</f>
        <v>36831</v>
      </c>
      <c r="B9" s="390">
        <f>positions!AM10</f>
        <v>-1.8513846340776254</v>
      </c>
      <c r="C9" s="378">
        <f>positions!AO10</f>
        <v>136.34899328980549</v>
      </c>
      <c r="D9" s="379">
        <f>positions!AQ10</f>
        <v>-123.51877002501179</v>
      </c>
      <c r="E9" s="379">
        <f>positions!AS10</f>
        <v>30.159589147569022</v>
      </c>
      <c r="F9" s="379">
        <f>positions!AU10</f>
        <v>112.16</v>
      </c>
      <c r="G9" s="380">
        <f t="shared" si="0"/>
        <v>18.800819122557229</v>
      </c>
      <c r="H9" s="381">
        <f>positions!AW10</f>
        <v>155.14981241236273</v>
      </c>
      <c r="I9" s="488"/>
      <c r="J9" s="378">
        <f>positions!BA10</f>
        <v>-29.449999999999996</v>
      </c>
      <c r="K9" s="379">
        <f>positions!BC10</f>
        <v>-152.33714799749302</v>
      </c>
      <c r="L9" s="379">
        <f>positions!BE10</f>
        <v>29.46</v>
      </c>
      <c r="M9" s="387">
        <f t="shared" si="1"/>
        <v>2.8226644148697346</v>
      </c>
      <c r="N9" s="14"/>
      <c r="O9" s="390">
        <f>positions!AG10</f>
        <v>0.77</v>
      </c>
      <c r="P9" s="292"/>
      <c r="Q9" s="390">
        <f>positions!AI10</f>
        <v>-0.19517111342000781</v>
      </c>
      <c r="R9" s="411">
        <f t="shared" si="2"/>
        <v>5.9248288865799967</v>
      </c>
      <c r="T9" s="20" t="s">
        <v>806</v>
      </c>
      <c r="U9" s="520">
        <f>+positions!AN36</f>
        <v>0</v>
      </c>
      <c r="V9" s="520">
        <f>+positions!AP36</f>
        <v>127.45</v>
      </c>
      <c r="W9" s="520">
        <f>+positions!AR36</f>
        <v>2.5614870812306751</v>
      </c>
      <c r="X9" s="520">
        <f>+positions!AT36</f>
        <v>-34.134997895087231</v>
      </c>
      <c r="Y9" s="520">
        <f>+positions!AV36</f>
        <v>-165.67999999999998</v>
      </c>
      <c r="Z9" s="520">
        <f t="shared" si="3"/>
        <v>-69.803510813856519</v>
      </c>
      <c r="AA9" s="520">
        <f>+positions!BB36</f>
        <v>127.45</v>
      </c>
      <c r="AB9" s="520">
        <f>+positions!BD36</f>
        <v>0</v>
      </c>
      <c r="AC9" s="520">
        <f>+positions!BF36</f>
        <v>0</v>
      </c>
      <c r="AE9" s="20" t="s">
        <v>820</v>
      </c>
      <c r="AF9" s="520">
        <f>+positions!AN42</f>
        <v>0</v>
      </c>
      <c r="AG9" s="520">
        <f>+positions!AP42</f>
        <v>0</v>
      </c>
      <c r="AH9" s="520">
        <f>+positions!AR42</f>
        <v>87.22</v>
      </c>
      <c r="AI9" s="520">
        <f>+positions!AT42</f>
        <v>-133.69</v>
      </c>
      <c r="AJ9" s="520">
        <f>+positions!AV42</f>
        <v>-226.74</v>
      </c>
      <c r="AK9" s="520">
        <f t="shared" si="4"/>
        <v>-273.21000000000004</v>
      </c>
      <c r="AL9" s="520">
        <f>+positions!BB42</f>
        <v>0</v>
      </c>
      <c r="AM9" s="520">
        <f>+positions!BD42</f>
        <v>0</v>
      </c>
      <c r="AN9" s="520">
        <f>+positions!BF42</f>
        <v>0</v>
      </c>
    </row>
    <row r="10" spans="1:40" ht="13.5" customHeight="1">
      <c r="A10" s="355">
        <f>positions!A11</f>
        <v>36861</v>
      </c>
      <c r="B10" s="390">
        <f>positions!AM11</f>
        <v>-5.8400099271317387</v>
      </c>
      <c r="C10" s="378">
        <f>positions!AO11</f>
        <v>-141.63922819109334</v>
      </c>
      <c r="D10" s="379">
        <f>positions!AQ11</f>
        <v>-30.105752735027206</v>
      </c>
      <c r="E10" s="379">
        <f>positions!AS11</f>
        <v>31.01257739421078</v>
      </c>
      <c r="F10" s="379">
        <f>positions!AU11</f>
        <v>115.25</v>
      </c>
      <c r="G10" s="380">
        <f t="shared" si="0"/>
        <v>116.15682465918357</v>
      </c>
      <c r="H10" s="381">
        <f>positions!AW11</f>
        <v>-25.482403531909767</v>
      </c>
      <c r="I10" s="488"/>
      <c r="J10" s="378">
        <f>positions!BA11</f>
        <v>-30.27</v>
      </c>
      <c r="K10" s="379">
        <f>positions!BC11</f>
        <v>-1.212494255659486</v>
      </c>
      <c r="L10" s="379">
        <f>positions!BE11</f>
        <v>30.27</v>
      </c>
      <c r="M10" s="387">
        <f t="shared" si="1"/>
        <v>-26.694897787569253</v>
      </c>
      <c r="N10" s="14"/>
      <c r="O10" s="390">
        <f>positions!AG11</f>
        <v>0.79</v>
      </c>
      <c r="P10" s="292"/>
      <c r="Q10" s="390">
        <f>positions!AI11</f>
        <v>0.26069486742228065</v>
      </c>
      <c r="R10" s="411">
        <f t="shared" si="2"/>
        <v>6.1855237540022774</v>
      </c>
      <c r="T10" s="20" t="s">
        <v>807</v>
      </c>
      <c r="U10" s="520">
        <f>+positions!AN48</f>
        <v>0</v>
      </c>
      <c r="V10" s="520">
        <f>+positions!AP48</f>
        <v>0</v>
      </c>
      <c r="W10" s="520">
        <f>+positions!AR48</f>
        <v>-55.890264651785529</v>
      </c>
      <c r="X10" s="520">
        <f>+positions!AT48</f>
        <v>130.01694835744792</v>
      </c>
      <c r="Y10" s="520">
        <f>+positions!AV48</f>
        <v>0</v>
      </c>
      <c r="Z10" s="520">
        <f t="shared" si="3"/>
        <v>74.126683705662387</v>
      </c>
      <c r="AA10" s="520">
        <f>+positions!BB48</f>
        <v>0</v>
      </c>
      <c r="AB10" s="520">
        <f>+positions!BD48</f>
        <v>0</v>
      </c>
      <c r="AC10" s="520">
        <f>+positions!BF48</f>
        <v>0</v>
      </c>
      <c r="AE10" s="411" t="s">
        <v>821</v>
      </c>
      <c r="AF10" s="520">
        <f>+positions!AN54</f>
        <v>0</v>
      </c>
      <c r="AG10" s="520">
        <f>+positions!AP54</f>
        <v>0</v>
      </c>
      <c r="AH10" s="520">
        <f>+positions!AR54</f>
        <v>0</v>
      </c>
      <c r="AI10" s="520">
        <f>+positions!AT54</f>
        <v>97.26</v>
      </c>
      <c r="AJ10" s="520">
        <f>+positions!AV54</f>
        <v>0</v>
      </c>
      <c r="AK10" s="520">
        <f t="shared" si="4"/>
        <v>97.26</v>
      </c>
      <c r="AL10" s="520">
        <f>+positions!BB54</f>
        <v>0</v>
      </c>
      <c r="AM10" s="520">
        <f>+positions!BD54</f>
        <v>0</v>
      </c>
      <c r="AN10" s="520">
        <f>+positions!BF54</f>
        <v>0</v>
      </c>
    </row>
    <row r="11" spans="1:40" ht="13.5" customHeight="1">
      <c r="A11" s="355">
        <f>positions!A12</f>
        <v>36892</v>
      </c>
      <c r="B11" s="390">
        <f>positions!AM12</f>
        <v>-3.5199220120947814</v>
      </c>
      <c r="C11" s="378">
        <f>positions!AO12</f>
        <v>-204.95048563971542</v>
      </c>
      <c r="D11" s="379">
        <f>positions!AQ12</f>
        <v>146.3675412351227</v>
      </c>
      <c r="E11" s="379">
        <f>positions!AS12</f>
        <v>33.869916933879416</v>
      </c>
      <c r="F11" s="379">
        <f>positions!AU12</f>
        <v>114.58</v>
      </c>
      <c r="G11" s="380">
        <f t="shared" si="0"/>
        <v>294.81745816900212</v>
      </c>
      <c r="H11" s="381">
        <f>positions!AW12</f>
        <v>89.866972529286699</v>
      </c>
      <c r="I11" s="488"/>
      <c r="J11" s="378">
        <f>positions!BA12</f>
        <v>-30.09</v>
      </c>
      <c r="K11" s="379">
        <f>positions!BC12</f>
        <v>-3.5254315368867886</v>
      </c>
      <c r="L11" s="379">
        <f>positions!BE12</f>
        <v>30.09</v>
      </c>
      <c r="M11" s="387">
        <f t="shared" si="1"/>
        <v>86.341540992399914</v>
      </c>
      <c r="N11" s="14"/>
      <c r="O11" s="390">
        <f>positions!AG12</f>
        <v>0.79</v>
      </c>
      <c r="P11" s="292"/>
      <c r="Q11" s="390">
        <f>positions!AI12</f>
        <v>-2.6245581836339609</v>
      </c>
      <c r="R11" s="411">
        <f t="shared" si="2"/>
        <v>3.5609655703683165</v>
      </c>
      <c r="T11" s="411" t="s">
        <v>808</v>
      </c>
      <c r="U11" s="520">
        <f>+positions!AN60</f>
        <v>0</v>
      </c>
      <c r="V11" s="520">
        <f>+positions!AP60</f>
        <v>0</v>
      </c>
      <c r="W11" s="520">
        <f>+positions!AR60</f>
        <v>-51.63314604576788</v>
      </c>
      <c r="X11" s="520">
        <f>+positions!AT60</f>
        <v>120.34174682716119</v>
      </c>
      <c r="Y11" s="520">
        <f>+positions!AV60</f>
        <v>0</v>
      </c>
      <c r="Z11" s="520">
        <f t="shared" si="3"/>
        <v>68.708600781393301</v>
      </c>
      <c r="AA11" s="520">
        <f>+positions!BB60</f>
        <v>0</v>
      </c>
      <c r="AB11" s="520">
        <f>+positions!BD60</f>
        <v>0</v>
      </c>
      <c r="AC11" s="520">
        <f>+positions!BF60</f>
        <v>0</v>
      </c>
      <c r="AE11" s="20" t="s">
        <v>822</v>
      </c>
      <c r="AF11" s="520">
        <f>+positions!AN66</f>
        <v>0</v>
      </c>
      <c r="AG11" s="520">
        <f>+positions!AP66</f>
        <v>0</v>
      </c>
      <c r="AH11" s="520">
        <f>+positions!AR66</f>
        <v>0</v>
      </c>
      <c r="AI11" s="520">
        <f>+positions!AT66</f>
        <v>125.07</v>
      </c>
      <c r="AJ11" s="520">
        <f>+positions!AV66</f>
        <v>0</v>
      </c>
      <c r="AK11" s="520">
        <f t="shared" si="4"/>
        <v>125.07</v>
      </c>
      <c r="AL11" s="520">
        <f>+positions!BB66</f>
        <v>0</v>
      </c>
      <c r="AM11" s="520">
        <f>+positions!BD66</f>
        <v>0</v>
      </c>
      <c r="AN11" s="520">
        <f>+positions!BF66</f>
        <v>0</v>
      </c>
    </row>
    <row r="12" spans="1:40" ht="13.5" customHeight="1">
      <c r="A12" s="355">
        <f>positions!A13</f>
        <v>36923</v>
      </c>
      <c r="B12" s="390">
        <f>positions!AM13</f>
        <v>7.2904909472266013</v>
      </c>
      <c r="C12" s="378">
        <f>positions!AO13</f>
        <v>-398.57379136778349</v>
      </c>
      <c r="D12" s="379">
        <f>positions!AQ13</f>
        <v>119.71492591347226</v>
      </c>
      <c r="E12" s="379">
        <f>positions!AS13</f>
        <v>30.350700370765523</v>
      </c>
      <c r="F12" s="379">
        <f>positions!AU13</f>
        <v>102.88000000000001</v>
      </c>
      <c r="G12" s="380">
        <f t="shared" si="0"/>
        <v>252.94562628423779</v>
      </c>
      <c r="H12" s="381">
        <f>positions!AW13</f>
        <v>-145.6281650835457</v>
      </c>
      <c r="I12" s="488"/>
      <c r="J12" s="378">
        <f>positions!BA13</f>
        <v>-27.02</v>
      </c>
      <c r="K12" s="379">
        <f>positions!BC13</f>
        <v>-13.733440197537799</v>
      </c>
      <c r="L12" s="379">
        <f>positions!BE13</f>
        <v>27.02</v>
      </c>
      <c r="M12" s="387">
        <f t="shared" si="1"/>
        <v>-159.36160528108348</v>
      </c>
      <c r="N12" s="14"/>
      <c r="O12" s="390">
        <f>positions!AG13</f>
        <v>0.7</v>
      </c>
      <c r="P12" s="292"/>
      <c r="Q12" s="390">
        <f>positions!AI13</f>
        <v>4.6081966775747496E-2</v>
      </c>
      <c r="R12" s="411">
        <f t="shared" si="2"/>
        <v>3.607047537144064</v>
      </c>
      <c r="T12" s="20" t="s">
        <v>809</v>
      </c>
      <c r="U12" s="520">
        <f>+positions!AN72</f>
        <v>0</v>
      </c>
      <c r="V12" s="520">
        <f>+positions!AP72</f>
        <v>0</v>
      </c>
      <c r="W12" s="520">
        <f>+positions!AR72</f>
        <v>-47.373539441801505</v>
      </c>
      <c r="X12" s="520">
        <f>+positions!AT72</f>
        <v>135.52801761422734</v>
      </c>
      <c r="Y12" s="520">
        <f>+positions!AV72</f>
        <v>0</v>
      </c>
      <c r="Z12" s="520">
        <f t="shared" si="3"/>
        <v>88.154478172425826</v>
      </c>
      <c r="AA12" s="520">
        <f>+positions!BB72</f>
        <v>0</v>
      </c>
      <c r="AB12" s="520">
        <f>+positions!BD72</f>
        <v>0</v>
      </c>
      <c r="AC12" s="520">
        <f>+positions!BF72</f>
        <v>0</v>
      </c>
      <c r="AE12" s="411" t="s">
        <v>823</v>
      </c>
      <c r="AF12" s="520">
        <f>+positions!AN78</f>
        <v>0</v>
      </c>
      <c r="AG12" s="520">
        <f>+positions!AP78</f>
        <v>0</v>
      </c>
      <c r="AH12" s="520">
        <f>+positions!AR78</f>
        <v>0</v>
      </c>
      <c r="AI12" s="520">
        <f>+positions!AT78</f>
        <v>116.28</v>
      </c>
      <c r="AJ12" s="520">
        <f>+positions!AV78</f>
        <v>0</v>
      </c>
      <c r="AK12" s="520">
        <f t="shared" si="4"/>
        <v>116.28</v>
      </c>
      <c r="AL12" s="520">
        <f>+positions!BB78</f>
        <v>0</v>
      </c>
      <c r="AM12" s="520">
        <f>+positions!BD78</f>
        <v>0</v>
      </c>
      <c r="AN12" s="520">
        <f>+positions!BF78</f>
        <v>0</v>
      </c>
    </row>
    <row r="13" spans="1:40" ht="13.5" customHeight="1">
      <c r="A13" s="356">
        <f>positions!A14</f>
        <v>36951</v>
      </c>
      <c r="B13" s="391">
        <f>positions!AM14</f>
        <v>1.2504909472266093</v>
      </c>
      <c r="C13" s="382">
        <f>positions!AO14</f>
        <v>64.591682066845252</v>
      </c>
      <c r="D13" s="383">
        <f>positions!AQ14</f>
        <v>-108.36005575460716</v>
      </c>
      <c r="E13" s="383">
        <f>positions!AS14</f>
        <v>30.515153174908587</v>
      </c>
      <c r="F13" s="383">
        <f>positions!AU14</f>
        <v>113.30000000000001</v>
      </c>
      <c r="G13" s="384">
        <f t="shared" si="0"/>
        <v>35.455097420301442</v>
      </c>
      <c r="H13" s="385">
        <f>positions!AW14</f>
        <v>100.04677948714669</v>
      </c>
      <c r="I13" s="488"/>
      <c r="J13" s="382">
        <f>positions!BA14</f>
        <v>-29.759999999999998</v>
      </c>
      <c r="K13" s="383">
        <f>positions!BC14</f>
        <v>-8.2734401975377949</v>
      </c>
      <c r="L13" s="383">
        <f>positions!BE14</f>
        <v>29.75</v>
      </c>
      <c r="M13" s="388">
        <f>+L13+K13+J13+H13</f>
        <v>91.763339289608894</v>
      </c>
      <c r="N13" s="14"/>
      <c r="O13" s="391">
        <f>positions!AG14</f>
        <v>0.78</v>
      </c>
      <c r="P13" s="292"/>
      <c r="Q13" s="391">
        <f>positions!AI14</f>
        <v>-3.0520580173078731</v>
      </c>
      <c r="R13" s="411">
        <f t="shared" si="2"/>
        <v>0.55498951983619094</v>
      </c>
      <c r="T13" s="20" t="s">
        <v>810</v>
      </c>
      <c r="U13" s="520">
        <f>+positions!AN84</f>
        <v>0</v>
      </c>
      <c r="V13" s="520">
        <f>+positions!AP84</f>
        <v>0</v>
      </c>
      <c r="W13" s="520">
        <f>+positions!AR84</f>
        <v>-45.001396846776728</v>
      </c>
      <c r="X13" s="520">
        <f>+positions!AT84</f>
        <v>1.6052946657515799</v>
      </c>
      <c r="Y13" s="520">
        <f>+positions!AV84</f>
        <v>0</v>
      </c>
      <c r="Z13" s="520">
        <f t="shared" si="3"/>
        <v>-43.396102181025149</v>
      </c>
      <c r="AA13" s="520">
        <f>+positions!BB84</f>
        <v>0</v>
      </c>
      <c r="AB13" s="520">
        <f>+positions!BD84</f>
        <v>0</v>
      </c>
      <c r="AC13" s="520">
        <f>+positions!BF84</f>
        <v>0</v>
      </c>
      <c r="AE13" s="20" t="s">
        <v>824</v>
      </c>
      <c r="AF13" s="520">
        <f>+positions!AN90</f>
        <v>0</v>
      </c>
      <c r="AG13" s="520">
        <f>+positions!AP90</f>
        <v>0</v>
      </c>
      <c r="AH13" s="520">
        <f>+positions!AR90</f>
        <v>0</v>
      </c>
      <c r="AI13" s="520">
        <f>+positions!AT90</f>
        <v>-61.97</v>
      </c>
      <c r="AJ13" s="520">
        <f>+positions!AV90</f>
        <v>0</v>
      </c>
      <c r="AK13" s="520">
        <f t="shared" si="4"/>
        <v>-61.97</v>
      </c>
      <c r="AL13" s="520">
        <f>+positions!BB90</f>
        <v>0</v>
      </c>
      <c r="AM13" s="520">
        <f>+positions!BD90</f>
        <v>0</v>
      </c>
      <c r="AN13" s="520">
        <f>+positions!BF90</f>
        <v>0</v>
      </c>
    </row>
    <row r="14" spans="1:40" ht="13.5" customHeight="1">
      <c r="A14" s="336"/>
      <c r="B14" s="336"/>
      <c r="C14" s="336"/>
      <c r="D14" s="336"/>
      <c r="E14" s="336"/>
      <c r="F14" s="336"/>
      <c r="G14" s="336"/>
      <c r="H14" s="336"/>
      <c r="I14" s="336"/>
      <c r="J14" s="336"/>
      <c r="K14" s="336"/>
      <c r="L14" s="336"/>
      <c r="M14" s="336"/>
      <c r="O14" s="336"/>
      <c r="P14" s="350"/>
      <c r="Q14" s="336"/>
      <c r="T14" s="20" t="s">
        <v>811</v>
      </c>
      <c r="U14" s="520">
        <f>+positions!AN96</f>
        <v>0</v>
      </c>
      <c r="V14" s="520">
        <f>+positions!AP96</f>
        <v>0</v>
      </c>
      <c r="W14" s="520">
        <f>+positions!AR96</f>
        <v>-41.967870123028682</v>
      </c>
      <c r="X14" s="520">
        <f>+positions!AT96</f>
        <v>43.941396593059224</v>
      </c>
      <c r="Y14" s="520">
        <f>+positions!AV96</f>
        <v>0</v>
      </c>
      <c r="Z14" s="520">
        <f t="shared" si="3"/>
        <v>1.9735264700305422</v>
      </c>
      <c r="AA14" s="520">
        <f>+positions!BB96</f>
        <v>0</v>
      </c>
      <c r="AB14" s="520">
        <f>+positions!BD96</f>
        <v>0</v>
      </c>
      <c r="AC14" s="520">
        <f>+positions!BF96</f>
        <v>0</v>
      </c>
      <c r="AE14" s="20" t="s">
        <v>825</v>
      </c>
      <c r="AF14" s="520">
        <f>+positions!AN102</f>
        <v>0</v>
      </c>
      <c r="AG14" s="520">
        <f>+positions!AP102</f>
        <v>0</v>
      </c>
      <c r="AH14" s="520">
        <f>+positions!AR102</f>
        <v>0</v>
      </c>
      <c r="AI14" s="520">
        <f>+positions!AT102</f>
        <v>0</v>
      </c>
      <c r="AJ14" s="520">
        <f>+positions!AV102</f>
        <v>0</v>
      </c>
      <c r="AK14" s="520">
        <f>SUM(AF14:AJ14)</f>
        <v>0</v>
      </c>
      <c r="AL14" s="520">
        <f>+positions!BB102</f>
        <v>0</v>
      </c>
      <c r="AM14" s="520">
        <f>+positions!BD102</f>
        <v>0</v>
      </c>
      <c r="AN14" s="520">
        <f>+positions!BF102</f>
        <v>0</v>
      </c>
    </row>
    <row r="15" spans="1:40" ht="13.5" customHeight="1">
      <c r="A15" s="500" t="s">
        <v>546</v>
      </c>
      <c r="B15" s="375"/>
      <c r="C15" s="374">
        <f>positions!AP6</f>
        <v>354.83023777088215</v>
      </c>
      <c r="D15" s="375">
        <f>positions!AR6</f>
        <v>340.05616609876597</v>
      </c>
      <c r="E15" s="375">
        <f>positions!AT6</f>
        <v>-145.14270299145602</v>
      </c>
      <c r="F15" s="375">
        <f>positions!AV6</f>
        <v>-27.410000000000004</v>
      </c>
      <c r="G15" s="375">
        <f t="shared" ref="G15:G25" si="5">F15+D15+E15</f>
        <v>167.50346310730993</v>
      </c>
      <c r="H15" s="377">
        <f>+G15+C15</f>
        <v>522.33370087819208</v>
      </c>
      <c r="I15" s="488"/>
      <c r="J15" s="374">
        <f>positions!BB6</f>
        <v>-136.39403869648118</v>
      </c>
      <c r="K15" s="375">
        <f>positions!BD6</f>
        <v>73.94</v>
      </c>
      <c r="L15" s="375">
        <f>positions!BF6</f>
        <v>122.45</v>
      </c>
      <c r="M15" s="377">
        <f>+H15+J15+K15+L15</f>
        <v>582.32966218171089</v>
      </c>
      <c r="N15" s="14"/>
      <c r="O15" s="389">
        <f>positions!BH6</f>
        <v>0</v>
      </c>
      <c r="P15" s="292"/>
      <c r="Q15" s="389">
        <f>SUM(Q5:Q8)</f>
        <v>6.1200000000000045</v>
      </c>
      <c r="T15" s="411"/>
      <c r="AA15" s="127"/>
      <c r="AB15" s="127"/>
      <c r="AE15" s="411"/>
      <c r="AL15" s="127"/>
      <c r="AM15" s="127"/>
    </row>
    <row r="16" spans="1:40" ht="13.5" customHeight="1">
      <c r="A16" s="501" t="s">
        <v>648</v>
      </c>
      <c r="B16" s="379">
        <f>SUM(positions!AM10:AM14)</f>
        <v>-2.670334678850935</v>
      </c>
      <c r="C16" s="378">
        <f>positions!AP12</f>
        <v>-544.22282984194146</v>
      </c>
      <c r="D16" s="379">
        <f>positions!AR12</f>
        <v>4.0978886339488128</v>
      </c>
      <c r="E16" s="379">
        <f>positions!AT12</f>
        <v>155.90793702133331</v>
      </c>
      <c r="F16" s="379">
        <f>positions!AV12</f>
        <v>558.17000000000007</v>
      </c>
      <c r="G16" s="379">
        <f t="shared" si="5"/>
        <v>718.17582565528221</v>
      </c>
      <c r="H16" s="381">
        <f t="shared" ref="H16:H25" si="6">+G16+C16</f>
        <v>173.95299581334075</v>
      </c>
      <c r="I16" s="488"/>
      <c r="J16" s="378">
        <f>positions!BB12</f>
        <v>-146.59</v>
      </c>
      <c r="K16" s="379">
        <f>positions!BD12</f>
        <v>-179.08195418511491</v>
      </c>
      <c r="L16" s="379">
        <f>positions!BF12</f>
        <v>146.59</v>
      </c>
      <c r="M16" s="381">
        <f>+H16+J16+K16+L16+B16</f>
        <v>-7.7992930506250957</v>
      </c>
      <c r="N16" s="14"/>
      <c r="O16" s="390">
        <f>SUM(positions!AG10:AG14)</f>
        <v>3.83</v>
      </c>
      <c r="P16" s="292"/>
      <c r="Q16" s="390">
        <f>positions!AJ12</f>
        <v>-5.5650104801638136</v>
      </c>
      <c r="R16" s="411"/>
      <c r="S16" s="520"/>
      <c r="AA16" s="127"/>
      <c r="AB16" s="127"/>
      <c r="AL16" s="127"/>
      <c r="AM16" s="127"/>
    </row>
    <row r="17" spans="1:40" ht="13.5" customHeight="1">
      <c r="A17" s="501" t="s">
        <v>547</v>
      </c>
      <c r="B17" s="379">
        <f>SUM(positions!AM15:AM21)</f>
        <v>0</v>
      </c>
      <c r="C17" s="378">
        <f>positions!AP18</f>
        <v>296.26</v>
      </c>
      <c r="D17" s="379">
        <f>positions!AR18</f>
        <v>597.44000000000005</v>
      </c>
      <c r="E17" s="379">
        <f>positions!AT18</f>
        <v>-690.57999999999993</v>
      </c>
      <c r="F17" s="379">
        <f>positions!AV18</f>
        <v>-289.38</v>
      </c>
      <c r="G17" s="379">
        <f t="shared" si="5"/>
        <v>-382.51999999999987</v>
      </c>
      <c r="H17" s="381">
        <f t="shared" si="6"/>
        <v>-86.259999999999877</v>
      </c>
      <c r="I17" s="488"/>
      <c r="J17" s="378">
        <f>positions!BB18</f>
        <v>0</v>
      </c>
      <c r="K17" s="379">
        <f>positions!BD18</f>
        <v>0</v>
      </c>
      <c r="L17" s="379">
        <f>positions!BF18</f>
        <v>401.3</v>
      </c>
      <c r="M17" s="381">
        <f t="shared" ref="M17:M24" si="7">+H17+J17+K17+L17</f>
        <v>315.04000000000013</v>
      </c>
      <c r="N17" s="487"/>
      <c r="O17" s="390"/>
      <c r="P17" s="292"/>
      <c r="Q17" s="390">
        <f>positions!AJ18</f>
        <v>2.740000000000002</v>
      </c>
      <c r="S17" s="411"/>
      <c r="T17" s="20" t="s">
        <v>814</v>
      </c>
      <c r="AE17" s="20" t="s">
        <v>818</v>
      </c>
    </row>
    <row r="18" spans="1:40" ht="13.5" customHeight="1">
      <c r="A18" s="501" t="s">
        <v>649</v>
      </c>
      <c r="B18" s="379"/>
      <c r="C18" s="378">
        <f>positions!AP24</f>
        <v>156.97000000000003</v>
      </c>
      <c r="D18" s="379">
        <f>positions!AR24</f>
        <v>-28.453302937701167</v>
      </c>
      <c r="E18" s="379">
        <f>positions!AT24</f>
        <v>-525.28903868373186</v>
      </c>
      <c r="F18" s="379">
        <f>positions!AV24</f>
        <v>-177.71</v>
      </c>
      <c r="G18" s="379">
        <f t="shared" si="5"/>
        <v>-731.45234162143311</v>
      </c>
      <c r="H18" s="381">
        <f t="shared" si="6"/>
        <v>-574.48234162143308</v>
      </c>
      <c r="I18" s="488"/>
      <c r="J18" s="378">
        <f>positions!BB24</f>
        <v>205.04000000000002</v>
      </c>
      <c r="K18" s="379">
        <f>positions!BD24</f>
        <v>205.04000000000002</v>
      </c>
      <c r="L18" s="379">
        <f>positions!BF24</f>
        <v>0</v>
      </c>
      <c r="M18" s="381">
        <f t="shared" si="7"/>
        <v>-164.40234162143304</v>
      </c>
      <c r="N18" s="14"/>
      <c r="O18" s="390"/>
      <c r="P18" s="292"/>
      <c r="Q18" s="390"/>
      <c r="S18" s="411"/>
    </row>
    <row r="19" spans="1:40" ht="13.5" customHeight="1">
      <c r="A19" s="501" t="s">
        <v>548</v>
      </c>
      <c r="B19" s="379"/>
      <c r="C19" s="378">
        <f>positions!AP30</f>
        <v>329.83000000000004</v>
      </c>
      <c r="D19" s="379">
        <f>positions!AR30</f>
        <v>93.309999999999988</v>
      </c>
      <c r="E19" s="379">
        <f>positions!AT30</f>
        <v>-805.18999999999994</v>
      </c>
      <c r="F19" s="379">
        <f>positions!AV30</f>
        <v>-243.17000000000002</v>
      </c>
      <c r="G19" s="379">
        <f t="shared" si="5"/>
        <v>-955.05</v>
      </c>
      <c r="H19" s="381">
        <f t="shared" si="6"/>
        <v>-625.21999999999991</v>
      </c>
      <c r="I19" s="488"/>
      <c r="J19" s="378">
        <f>positions!BB30</f>
        <v>93.53</v>
      </c>
      <c r="K19" s="379">
        <f>positions!BD30</f>
        <v>374.12</v>
      </c>
      <c r="L19" s="379">
        <f>positions!BF30</f>
        <v>0</v>
      </c>
      <c r="M19" s="381">
        <f t="shared" si="7"/>
        <v>-157.56999999999994</v>
      </c>
      <c r="N19" s="14"/>
      <c r="O19" s="390"/>
      <c r="P19" s="292"/>
      <c r="Q19" s="390"/>
      <c r="U19" s="158" t="s">
        <v>805</v>
      </c>
      <c r="V19" s="158" t="s">
        <v>0</v>
      </c>
      <c r="W19" s="158" t="s">
        <v>717</v>
      </c>
      <c r="X19" s="158" t="s">
        <v>31</v>
      </c>
      <c r="Y19" s="158" t="s">
        <v>32</v>
      </c>
      <c r="Z19" s="158" t="s">
        <v>815</v>
      </c>
      <c r="AA19" s="158" t="s">
        <v>14</v>
      </c>
      <c r="AB19" s="158" t="s">
        <v>812</v>
      </c>
      <c r="AC19" s="158" t="s">
        <v>34</v>
      </c>
      <c r="AF19" s="158" t="s">
        <v>805</v>
      </c>
      <c r="AG19" s="158" t="s">
        <v>0</v>
      </c>
      <c r="AH19" s="158" t="s">
        <v>717</v>
      </c>
      <c r="AI19" s="158" t="s">
        <v>31</v>
      </c>
      <c r="AJ19" s="158" t="s">
        <v>32</v>
      </c>
      <c r="AK19" s="158" t="s">
        <v>815</v>
      </c>
      <c r="AL19" s="158" t="s">
        <v>14</v>
      </c>
      <c r="AM19" s="158" t="s">
        <v>812</v>
      </c>
      <c r="AN19" s="158" t="s">
        <v>34</v>
      </c>
    </row>
    <row r="20" spans="1:40" ht="13.5" customHeight="1">
      <c r="A20" s="502" t="s">
        <v>736</v>
      </c>
      <c r="B20" s="379"/>
      <c r="C20" s="378">
        <f>positions!AP39</f>
        <v>127.45</v>
      </c>
      <c r="D20" s="379">
        <f>positions!AR39</f>
        <v>89.781487081230679</v>
      </c>
      <c r="E20" s="379">
        <f>positions!AT39</f>
        <v>-167.82499789508725</v>
      </c>
      <c r="F20" s="379">
        <f>positions!AV39</f>
        <v>-392.41999999999996</v>
      </c>
      <c r="G20" s="379">
        <f t="shared" si="5"/>
        <v>-470.46351081385649</v>
      </c>
      <c r="H20" s="381">
        <f t="shared" si="6"/>
        <v>-343.0135108138565</v>
      </c>
      <c r="I20" s="488"/>
      <c r="J20" s="378">
        <f>positions!BB39</f>
        <v>152.33000000000001</v>
      </c>
      <c r="K20" s="379">
        <f>positions!BD39</f>
        <v>0</v>
      </c>
      <c r="L20" s="379">
        <f>positions!BF39</f>
        <v>0</v>
      </c>
      <c r="M20" s="381">
        <f t="shared" si="7"/>
        <v>-190.68351081385649</v>
      </c>
      <c r="N20" s="14"/>
      <c r="O20" s="390"/>
      <c r="P20" s="292"/>
      <c r="Q20" s="390"/>
      <c r="T20" s="411" t="s">
        <v>648</v>
      </c>
      <c r="U20" s="520">
        <f>U7</f>
        <v>-2.670334678850935</v>
      </c>
      <c r="V20" s="520">
        <f>V7</f>
        <v>-544.22282984194146</v>
      </c>
      <c r="W20" s="520">
        <f>W7</f>
        <v>4.0978886339488128</v>
      </c>
      <c r="X20" s="520">
        <f>X7</f>
        <v>155.90793702133331</v>
      </c>
      <c r="Y20" s="520">
        <f>Y7</f>
        <v>558.17000000000007</v>
      </c>
      <c r="Z20" s="520">
        <f>SUM(U20:Y20)</f>
        <v>171.28266113448979</v>
      </c>
      <c r="AA20" s="520">
        <f>AA7</f>
        <v>-146.59</v>
      </c>
      <c r="AB20" s="520">
        <f>AB7</f>
        <v>-179.08195418511491</v>
      </c>
      <c r="AC20" s="520">
        <f>AC7</f>
        <v>146.59</v>
      </c>
      <c r="AE20" s="20" t="s">
        <v>547</v>
      </c>
      <c r="AF20" s="520">
        <f>+AF7</f>
        <v>0</v>
      </c>
      <c r="AG20" s="520">
        <f>+AG7</f>
        <v>296.26</v>
      </c>
      <c r="AH20" s="520">
        <f>+AH7</f>
        <v>597.44000000000005</v>
      </c>
      <c r="AI20" s="520">
        <f>+AI7</f>
        <v>-690.57999999999993</v>
      </c>
      <c r="AJ20" s="520">
        <f>+AJ7</f>
        <v>-289.38</v>
      </c>
      <c r="AK20" s="520">
        <f>SUM(AF20:AJ20)</f>
        <v>-86.259999999999877</v>
      </c>
      <c r="AL20" s="520">
        <f>+AL7</f>
        <v>0</v>
      </c>
      <c r="AM20" s="520">
        <f>+AM7</f>
        <v>0</v>
      </c>
      <c r="AN20" s="520">
        <f>+AN7</f>
        <v>401.3</v>
      </c>
    </row>
    <row r="21" spans="1:40" ht="13.5" customHeight="1">
      <c r="A21" s="502" t="s">
        <v>737</v>
      </c>
      <c r="B21" s="379"/>
      <c r="C21" s="378">
        <f>positions!AP51</f>
        <v>0</v>
      </c>
      <c r="D21" s="379">
        <f>positions!AR51</f>
        <v>-55.890264651785529</v>
      </c>
      <c r="E21" s="379">
        <f>positions!AT51</f>
        <v>227.27694835744791</v>
      </c>
      <c r="F21" s="379">
        <f>positions!AV51</f>
        <v>0</v>
      </c>
      <c r="G21" s="379">
        <f t="shared" si="5"/>
        <v>171.38668370566239</v>
      </c>
      <c r="H21" s="381">
        <f t="shared" si="6"/>
        <v>171.38668370566239</v>
      </c>
      <c r="I21" s="488"/>
      <c r="J21" s="378">
        <f>positions!BB51</f>
        <v>0</v>
      </c>
      <c r="K21" s="379">
        <f>positions!BD51</f>
        <v>0</v>
      </c>
      <c r="L21" s="379">
        <f>positions!BF51</f>
        <v>0</v>
      </c>
      <c r="M21" s="381">
        <f t="shared" si="7"/>
        <v>171.38668370566239</v>
      </c>
      <c r="N21" s="14"/>
      <c r="O21" s="390"/>
      <c r="P21" s="292"/>
      <c r="Q21" s="390"/>
      <c r="T21" s="20" t="s">
        <v>649</v>
      </c>
      <c r="U21" s="520">
        <f t="shared" ref="U21:Y27" si="8">+U20+U8</f>
        <v>-2.670334678850935</v>
      </c>
      <c r="V21" s="520">
        <f t="shared" si="8"/>
        <v>-387.25282984194143</v>
      </c>
      <c r="W21" s="520">
        <f t="shared" si="8"/>
        <v>-24.355414303752354</v>
      </c>
      <c r="X21" s="520">
        <f t="shared" si="8"/>
        <v>-369.38110166239858</v>
      </c>
      <c r="Y21" s="520">
        <f t="shared" si="8"/>
        <v>380.46000000000004</v>
      </c>
      <c r="Z21" s="520">
        <f t="shared" ref="Z21:Z27" si="9">SUM(U21:Y21)</f>
        <v>-403.19968048694329</v>
      </c>
      <c r="AA21" s="520">
        <f t="shared" ref="AA21:AC27" si="10">+AA20+AA8</f>
        <v>58.450000000000017</v>
      </c>
      <c r="AB21" s="520">
        <f t="shared" si="10"/>
        <v>25.958045814885111</v>
      </c>
      <c r="AC21" s="520">
        <f t="shared" si="10"/>
        <v>146.59</v>
      </c>
      <c r="AE21" s="411" t="s">
        <v>548</v>
      </c>
      <c r="AF21" s="520">
        <f>+AF20+AF8</f>
        <v>0</v>
      </c>
      <c r="AG21" s="520">
        <f t="shared" ref="AG21:AJ27" si="11">+AG20+AG8</f>
        <v>626.09</v>
      </c>
      <c r="AH21" s="520">
        <f t="shared" si="11"/>
        <v>690.75</v>
      </c>
      <c r="AI21" s="520">
        <f t="shared" si="11"/>
        <v>-1495.77</v>
      </c>
      <c r="AJ21" s="520">
        <f t="shared" si="11"/>
        <v>-532.54999999999995</v>
      </c>
      <c r="AK21" s="520">
        <f t="shared" ref="AK21:AK27" si="12">SUM(AF21:AJ21)</f>
        <v>-711.47999999999979</v>
      </c>
      <c r="AL21" s="520">
        <f t="shared" ref="AL21:AL27" si="13">+AL20+AL8</f>
        <v>93.53</v>
      </c>
      <c r="AM21" s="520">
        <f t="shared" ref="AM21:AM27" si="14">+AM20+AM8</f>
        <v>374.12</v>
      </c>
      <c r="AN21" s="520">
        <f t="shared" ref="AN21:AN27" si="15">+AN20+AN8</f>
        <v>401.3</v>
      </c>
    </row>
    <row r="22" spans="1:40" ht="13.5" customHeight="1">
      <c r="A22" s="502" t="s">
        <v>738</v>
      </c>
      <c r="B22" s="379"/>
      <c r="C22" s="378">
        <f>positions!AP63</f>
        <v>0</v>
      </c>
      <c r="D22" s="379">
        <f>positions!AR63</f>
        <v>-51.63314604576788</v>
      </c>
      <c r="E22" s="379">
        <f>positions!AT63</f>
        <v>245.41174682716118</v>
      </c>
      <c r="F22" s="379">
        <f>positions!AV63</f>
        <v>0</v>
      </c>
      <c r="G22" s="379">
        <f t="shared" si="5"/>
        <v>193.77860078139329</v>
      </c>
      <c r="H22" s="381">
        <f t="shared" si="6"/>
        <v>193.77860078139329</v>
      </c>
      <c r="I22" s="336"/>
      <c r="J22" s="378"/>
      <c r="K22" s="379">
        <f>positions!BD63</f>
        <v>0</v>
      </c>
      <c r="L22" s="379"/>
      <c r="M22" s="381">
        <f t="shared" si="7"/>
        <v>193.77860078139329</v>
      </c>
      <c r="N22" s="14"/>
      <c r="O22" s="390"/>
      <c r="P22" s="292"/>
      <c r="Q22" s="390"/>
      <c r="T22" s="20" t="s">
        <v>806</v>
      </c>
      <c r="U22" s="520">
        <f t="shared" si="8"/>
        <v>-2.670334678850935</v>
      </c>
      <c r="V22" s="520">
        <f t="shared" si="8"/>
        <v>-259.80282984194145</v>
      </c>
      <c r="W22" s="520">
        <f t="shared" si="8"/>
        <v>-21.793927222521681</v>
      </c>
      <c r="X22" s="520">
        <f t="shared" si="8"/>
        <v>-403.5160995574858</v>
      </c>
      <c r="Y22" s="520">
        <f t="shared" si="8"/>
        <v>214.78000000000006</v>
      </c>
      <c r="Z22" s="520">
        <f t="shared" si="9"/>
        <v>-473.00319130079981</v>
      </c>
      <c r="AA22" s="520">
        <f t="shared" si="10"/>
        <v>185.90000000000003</v>
      </c>
      <c r="AB22" s="520">
        <f t="shared" si="10"/>
        <v>25.958045814885111</v>
      </c>
      <c r="AC22" s="520">
        <f t="shared" si="10"/>
        <v>146.59</v>
      </c>
      <c r="AE22" s="20" t="s">
        <v>820</v>
      </c>
      <c r="AF22" s="520">
        <f t="shared" ref="AF22:AF27" si="16">+AF21+AF9</f>
        <v>0</v>
      </c>
      <c r="AG22" s="520">
        <f t="shared" si="11"/>
        <v>626.09</v>
      </c>
      <c r="AH22" s="520">
        <f t="shared" si="11"/>
        <v>777.97</v>
      </c>
      <c r="AI22" s="520">
        <f t="shared" si="11"/>
        <v>-1629.46</v>
      </c>
      <c r="AJ22" s="520">
        <f t="shared" si="11"/>
        <v>-759.29</v>
      </c>
      <c r="AK22" s="520">
        <f t="shared" si="12"/>
        <v>-984.69</v>
      </c>
      <c r="AL22" s="520">
        <f t="shared" si="13"/>
        <v>93.53</v>
      </c>
      <c r="AM22" s="520">
        <f t="shared" si="14"/>
        <v>374.12</v>
      </c>
      <c r="AN22" s="520">
        <f t="shared" si="15"/>
        <v>401.3</v>
      </c>
    </row>
    <row r="23" spans="1:40" ht="13.5" customHeight="1">
      <c r="A23" s="502" t="s">
        <v>739</v>
      </c>
      <c r="B23" s="379"/>
      <c r="C23" s="378">
        <f>positions!AP75</f>
        <v>0</v>
      </c>
      <c r="D23" s="379">
        <f>positions!AR75</f>
        <v>-47.373539441801505</v>
      </c>
      <c r="E23" s="379">
        <f>positions!AT75</f>
        <v>251.80801761422734</v>
      </c>
      <c r="F23" s="379">
        <f>positions!AV75</f>
        <v>0</v>
      </c>
      <c r="G23" s="379">
        <f t="shared" si="5"/>
        <v>204.43447817242583</v>
      </c>
      <c r="H23" s="381">
        <f t="shared" si="6"/>
        <v>204.43447817242583</v>
      </c>
      <c r="I23" s="336"/>
      <c r="J23" s="378"/>
      <c r="K23" s="379">
        <f>positions!BD75</f>
        <v>0</v>
      </c>
      <c r="L23" s="379"/>
      <c r="M23" s="381">
        <f t="shared" si="7"/>
        <v>204.43447817242583</v>
      </c>
      <c r="N23" s="14"/>
      <c r="O23" s="390"/>
      <c r="P23" s="292"/>
      <c r="Q23" s="390"/>
      <c r="T23" s="20" t="s">
        <v>807</v>
      </c>
      <c r="U23" s="520">
        <f t="shared" si="8"/>
        <v>-2.670334678850935</v>
      </c>
      <c r="V23" s="520">
        <f t="shared" si="8"/>
        <v>-259.80282984194145</v>
      </c>
      <c r="W23" s="520">
        <f t="shared" si="8"/>
        <v>-77.684191874307203</v>
      </c>
      <c r="X23" s="520">
        <f t="shared" si="8"/>
        <v>-273.49915120003789</v>
      </c>
      <c r="Y23" s="520">
        <f t="shared" si="8"/>
        <v>214.78000000000006</v>
      </c>
      <c r="Z23" s="520">
        <f t="shared" si="9"/>
        <v>-398.87650759513735</v>
      </c>
      <c r="AA23" s="520">
        <f t="shared" si="10"/>
        <v>185.90000000000003</v>
      </c>
      <c r="AB23" s="520">
        <f t="shared" si="10"/>
        <v>25.958045814885111</v>
      </c>
      <c r="AC23" s="520">
        <f t="shared" si="10"/>
        <v>146.59</v>
      </c>
      <c r="AE23" s="411" t="s">
        <v>821</v>
      </c>
      <c r="AF23" s="520">
        <f t="shared" si="16"/>
        <v>0</v>
      </c>
      <c r="AG23" s="520">
        <f t="shared" si="11"/>
        <v>626.09</v>
      </c>
      <c r="AH23" s="520">
        <f t="shared" si="11"/>
        <v>777.97</v>
      </c>
      <c r="AI23" s="520">
        <f t="shared" si="11"/>
        <v>-1532.2</v>
      </c>
      <c r="AJ23" s="520">
        <f t="shared" si="11"/>
        <v>-759.29</v>
      </c>
      <c r="AK23" s="520">
        <f t="shared" si="12"/>
        <v>-887.43000000000006</v>
      </c>
      <c r="AL23" s="520">
        <f t="shared" si="13"/>
        <v>93.53</v>
      </c>
      <c r="AM23" s="520">
        <f t="shared" si="14"/>
        <v>374.12</v>
      </c>
      <c r="AN23" s="520">
        <f t="shared" si="15"/>
        <v>401.3</v>
      </c>
    </row>
    <row r="24" spans="1:40" ht="13.5" customHeight="1">
      <c r="A24" s="502" t="s">
        <v>740</v>
      </c>
      <c r="B24" s="379"/>
      <c r="C24" s="378">
        <f>positions!AP87</f>
        <v>0</v>
      </c>
      <c r="D24" s="379">
        <f>positions!AR87</f>
        <v>-45.001396846776728</v>
      </c>
      <c r="E24" s="379">
        <f>positions!AT87</f>
        <v>-60.364705334248427</v>
      </c>
      <c r="F24" s="379">
        <f>positions!AV87</f>
        <v>0</v>
      </c>
      <c r="G24" s="379">
        <f t="shared" si="5"/>
        <v>-105.36610218102516</v>
      </c>
      <c r="H24" s="381">
        <f t="shared" si="6"/>
        <v>-105.36610218102516</v>
      </c>
      <c r="I24" s="336"/>
      <c r="J24" s="378"/>
      <c r="K24" s="379">
        <f>positions!BD87</f>
        <v>0</v>
      </c>
      <c r="L24" s="379"/>
      <c r="M24" s="381">
        <f t="shared" si="7"/>
        <v>-105.36610218102516</v>
      </c>
      <c r="N24" s="14"/>
      <c r="O24" s="390"/>
      <c r="P24" s="292"/>
      <c r="Q24" s="390"/>
      <c r="T24" s="411" t="s">
        <v>808</v>
      </c>
      <c r="U24" s="520">
        <f t="shared" si="8"/>
        <v>-2.670334678850935</v>
      </c>
      <c r="V24" s="520">
        <f t="shared" si="8"/>
        <v>-259.80282984194145</v>
      </c>
      <c r="W24" s="520">
        <f t="shared" si="8"/>
        <v>-129.31733792007509</v>
      </c>
      <c r="X24" s="520">
        <f t="shared" si="8"/>
        <v>-153.1574043728767</v>
      </c>
      <c r="Y24" s="520">
        <f t="shared" si="8"/>
        <v>214.78000000000006</v>
      </c>
      <c r="Z24" s="520">
        <f t="shared" si="9"/>
        <v>-330.16790681374403</v>
      </c>
      <c r="AA24" s="520">
        <f t="shared" si="10"/>
        <v>185.90000000000003</v>
      </c>
      <c r="AB24" s="520">
        <f t="shared" si="10"/>
        <v>25.958045814885111</v>
      </c>
      <c r="AC24" s="520">
        <f t="shared" si="10"/>
        <v>146.59</v>
      </c>
      <c r="AE24" s="20" t="s">
        <v>822</v>
      </c>
      <c r="AF24" s="520">
        <f t="shared" si="16"/>
        <v>0</v>
      </c>
      <c r="AG24" s="520">
        <f t="shared" si="11"/>
        <v>626.09</v>
      </c>
      <c r="AH24" s="520">
        <f t="shared" si="11"/>
        <v>777.97</v>
      </c>
      <c r="AI24" s="520">
        <f t="shared" si="11"/>
        <v>-1407.13</v>
      </c>
      <c r="AJ24" s="520">
        <f t="shared" si="11"/>
        <v>-759.29</v>
      </c>
      <c r="AK24" s="520">
        <f t="shared" si="12"/>
        <v>-762.36000000000013</v>
      </c>
      <c r="AL24" s="520">
        <f t="shared" si="13"/>
        <v>93.53</v>
      </c>
      <c r="AM24" s="520">
        <f t="shared" si="14"/>
        <v>374.12</v>
      </c>
      <c r="AN24" s="520">
        <f t="shared" si="15"/>
        <v>401.3</v>
      </c>
    </row>
    <row r="25" spans="1:40" ht="13.5" customHeight="1">
      <c r="A25" s="503" t="s">
        <v>741</v>
      </c>
      <c r="B25" s="383"/>
      <c r="C25" s="382">
        <f>positions!AP99</f>
        <v>0</v>
      </c>
      <c r="D25" s="383">
        <f>positions!AR99</f>
        <v>-41.967870123028682</v>
      </c>
      <c r="E25" s="383">
        <f>positions!AT99</f>
        <v>43.941396593059224</v>
      </c>
      <c r="F25" s="383">
        <f>positions!AV99</f>
        <v>0</v>
      </c>
      <c r="G25" s="383">
        <f t="shared" si="5"/>
        <v>1.9735264700305422</v>
      </c>
      <c r="H25" s="385">
        <f t="shared" si="6"/>
        <v>1.9735264700305422</v>
      </c>
      <c r="I25" s="336"/>
      <c r="J25" s="382"/>
      <c r="K25" s="383">
        <f>positions!BD99</f>
        <v>0</v>
      </c>
      <c r="L25" s="383"/>
      <c r="M25" s="385">
        <f>H25+J25+K25</f>
        <v>1.9735264700305422</v>
      </c>
      <c r="N25" s="14"/>
      <c r="O25" s="391"/>
      <c r="P25" s="292"/>
      <c r="Q25" s="391"/>
      <c r="T25" s="20" t="s">
        <v>809</v>
      </c>
      <c r="U25" s="520">
        <f t="shared" si="8"/>
        <v>-2.670334678850935</v>
      </c>
      <c r="V25" s="520">
        <f t="shared" si="8"/>
        <v>-259.80282984194145</v>
      </c>
      <c r="W25" s="520">
        <f t="shared" si="8"/>
        <v>-176.6908773618766</v>
      </c>
      <c r="X25" s="520">
        <f t="shared" si="8"/>
        <v>-17.62938675864936</v>
      </c>
      <c r="Y25" s="520">
        <f t="shared" si="8"/>
        <v>214.78000000000006</v>
      </c>
      <c r="Z25" s="520">
        <f t="shared" si="9"/>
        <v>-242.01342864131826</v>
      </c>
      <c r="AA25" s="520">
        <f t="shared" si="10"/>
        <v>185.90000000000003</v>
      </c>
      <c r="AB25" s="520">
        <f t="shared" si="10"/>
        <v>25.958045814885111</v>
      </c>
      <c r="AC25" s="520">
        <f t="shared" si="10"/>
        <v>146.59</v>
      </c>
      <c r="AE25" s="411" t="s">
        <v>823</v>
      </c>
      <c r="AF25" s="520">
        <f t="shared" si="16"/>
        <v>0</v>
      </c>
      <c r="AG25" s="520">
        <f t="shared" si="11"/>
        <v>626.09</v>
      </c>
      <c r="AH25" s="520">
        <f t="shared" si="11"/>
        <v>777.97</v>
      </c>
      <c r="AI25" s="520">
        <f t="shared" si="11"/>
        <v>-1290.8500000000001</v>
      </c>
      <c r="AJ25" s="520">
        <f t="shared" si="11"/>
        <v>-759.29</v>
      </c>
      <c r="AK25" s="520">
        <f t="shared" si="12"/>
        <v>-646.08000000000015</v>
      </c>
      <c r="AL25" s="520">
        <f t="shared" si="13"/>
        <v>93.53</v>
      </c>
      <c r="AM25" s="520">
        <f t="shared" si="14"/>
        <v>374.12</v>
      </c>
      <c r="AN25" s="520">
        <f t="shared" si="15"/>
        <v>401.3</v>
      </c>
    </row>
    <row r="26" spans="1:40">
      <c r="A26" s="395" t="s">
        <v>650</v>
      </c>
      <c r="B26" s="395"/>
      <c r="C26" s="336">
        <f t="shared" ref="C26:H26" si="17">SUM(C15:C25)</f>
        <v>721.11740792894079</v>
      </c>
      <c r="D26" s="336">
        <f t="shared" si="17"/>
        <v>854.36602176708368</v>
      </c>
      <c r="E26" s="336">
        <f t="shared" si="17"/>
        <v>-1470.0453984912942</v>
      </c>
      <c r="F26" s="336">
        <f t="shared" si="17"/>
        <v>-571.91999999999985</v>
      </c>
      <c r="G26" s="336">
        <f t="shared" si="17"/>
        <v>-1187.5993767242105</v>
      </c>
      <c r="H26" s="336">
        <f t="shared" si="17"/>
        <v>-466.48196879526978</v>
      </c>
      <c r="J26" s="336">
        <f>SUM(J15:J25)</f>
        <v>167.91596130351883</v>
      </c>
      <c r="K26" s="336">
        <f>SUM(K15:K25)</f>
        <v>474.01804581488511</v>
      </c>
      <c r="L26" s="336">
        <f>SUM(L15:L25)</f>
        <v>670.34</v>
      </c>
      <c r="M26" s="336">
        <f>SUM(M15:M25)</f>
        <v>843.12170364428334</v>
      </c>
      <c r="O26" s="336">
        <f>SUM(O15:O17)</f>
        <v>3.83</v>
      </c>
      <c r="P26" s="350"/>
      <c r="Q26" s="336"/>
      <c r="T26" s="20" t="s">
        <v>810</v>
      </c>
      <c r="U26" s="520">
        <f t="shared" si="8"/>
        <v>-2.670334678850935</v>
      </c>
      <c r="V26" s="520">
        <f t="shared" si="8"/>
        <v>-259.80282984194145</v>
      </c>
      <c r="W26" s="520">
        <f t="shared" si="8"/>
        <v>-221.69227420865332</v>
      </c>
      <c r="X26" s="520">
        <f t="shared" si="8"/>
        <v>-16.024092092897781</v>
      </c>
      <c r="Y26" s="520">
        <f t="shared" si="8"/>
        <v>214.78000000000006</v>
      </c>
      <c r="Z26" s="520">
        <f t="shared" si="9"/>
        <v>-285.40953082234341</v>
      </c>
      <c r="AA26" s="520">
        <f t="shared" si="10"/>
        <v>185.90000000000003</v>
      </c>
      <c r="AB26" s="520">
        <f t="shared" si="10"/>
        <v>25.958045814885111</v>
      </c>
      <c r="AC26" s="520">
        <f t="shared" si="10"/>
        <v>146.59</v>
      </c>
      <c r="AE26" s="20" t="s">
        <v>824</v>
      </c>
      <c r="AF26" s="520">
        <f t="shared" si="16"/>
        <v>0</v>
      </c>
      <c r="AG26" s="520">
        <f t="shared" si="11"/>
        <v>626.09</v>
      </c>
      <c r="AH26" s="520">
        <f t="shared" si="11"/>
        <v>777.97</v>
      </c>
      <c r="AI26" s="520">
        <f t="shared" si="11"/>
        <v>-1352.8200000000002</v>
      </c>
      <c r="AJ26" s="520">
        <f t="shared" si="11"/>
        <v>-759.29</v>
      </c>
      <c r="AK26" s="520">
        <f t="shared" si="12"/>
        <v>-708.05000000000018</v>
      </c>
      <c r="AL26" s="520">
        <f t="shared" si="13"/>
        <v>93.53</v>
      </c>
      <c r="AM26" s="520">
        <f t="shared" si="14"/>
        <v>374.12</v>
      </c>
      <c r="AN26" s="520">
        <f t="shared" si="15"/>
        <v>401.3</v>
      </c>
    </row>
    <row r="27" spans="1:40">
      <c r="A27" s="337"/>
      <c r="B27" s="327"/>
      <c r="O27" s="20" t="s">
        <v>789</v>
      </c>
      <c r="Q27" s="336"/>
      <c r="T27" s="20" t="s">
        <v>811</v>
      </c>
      <c r="U27" s="336">
        <f t="shared" si="8"/>
        <v>-2.670334678850935</v>
      </c>
      <c r="V27" s="336">
        <f t="shared" si="8"/>
        <v>-259.80282984194145</v>
      </c>
      <c r="W27" s="336">
        <f t="shared" si="8"/>
        <v>-263.66014433168198</v>
      </c>
      <c r="X27" s="336">
        <f t="shared" si="8"/>
        <v>27.917304500161443</v>
      </c>
      <c r="Y27" s="336">
        <f t="shared" si="8"/>
        <v>214.78000000000006</v>
      </c>
      <c r="Z27" s="336">
        <f t="shared" si="9"/>
        <v>-283.43600435231281</v>
      </c>
      <c r="AA27" s="336">
        <f t="shared" si="10"/>
        <v>185.90000000000003</v>
      </c>
      <c r="AB27" s="336">
        <f t="shared" si="10"/>
        <v>25.958045814885111</v>
      </c>
      <c r="AC27" s="336">
        <f t="shared" si="10"/>
        <v>146.59</v>
      </c>
      <c r="AE27" s="20" t="s">
        <v>825</v>
      </c>
      <c r="AF27" s="336">
        <f t="shared" si="16"/>
        <v>0</v>
      </c>
      <c r="AG27" s="336">
        <f t="shared" si="11"/>
        <v>626.09</v>
      </c>
      <c r="AH27" s="336">
        <f t="shared" si="11"/>
        <v>777.97</v>
      </c>
      <c r="AI27" s="336">
        <f t="shared" si="11"/>
        <v>-1352.8200000000002</v>
      </c>
      <c r="AJ27" s="336">
        <f t="shared" si="11"/>
        <v>-759.29</v>
      </c>
      <c r="AK27" s="336">
        <f t="shared" si="12"/>
        <v>-708.05000000000018</v>
      </c>
      <c r="AL27" s="336">
        <f t="shared" si="13"/>
        <v>93.53</v>
      </c>
      <c r="AM27" s="336">
        <f t="shared" si="14"/>
        <v>374.12</v>
      </c>
      <c r="AN27" s="336">
        <f t="shared" si="15"/>
        <v>401.3</v>
      </c>
    </row>
    <row r="28" spans="1:40">
      <c r="A28" s="365"/>
      <c r="B28" s="366" t="s">
        <v>616</v>
      </c>
      <c r="C28" s="366" t="s">
        <v>617</v>
      </c>
      <c r="D28" s="366" t="s">
        <v>742</v>
      </c>
      <c r="E28" s="366" t="s">
        <v>694</v>
      </c>
      <c r="F28" s="366" t="s">
        <v>696</v>
      </c>
      <c r="G28" s="366" t="s">
        <v>618</v>
      </c>
      <c r="H28" s="366" t="s">
        <v>695</v>
      </c>
      <c r="I28" s="366" t="s">
        <v>619</v>
      </c>
      <c r="J28" s="366"/>
      <c r="K28" s="367" t="s">
        <v>8</v>
      </c>
      <c r="M28" s="87" t="s">
        <v>17</v>
      </c>
    </row>
    <row r="29" spans="1:40">
      <c r="A29" s="308" t="s">
        <v>657</v>
      </c>
      <c r="B29" s="369">
        <f>positions!L7</f>
        <v>352.68705923766186</v>
      </c>
      <c r="C29" s="369">
        <f t="shared" ref="C29:C34" si="18">+M29-D29</f>
        <v>-51.550000000000011</v>
      </c>
      <c r="D29" s="473">
        <f>108-217</f>
        <v>-109</v>
      </c>
      <c r="E29" s="473"/>
      <c r="F29" s="369">
        <f t="shared" ref="F29:F34" si="19">+D29+E29</f>
        <v>-109</v>
      </c>
      <c r="G29" s="369">
        <f>-B29-C29</f>
        <v>-301.13705923766184</v>
      </c>
      <c r="H29" s="369"/>
      <c r="I29" s="369"/>
      <c r="J29" s="369"/>
      <c r="K29" s="370">
        <f t="shared" ref="K29:K34" si="20">I29+H29+G29+E29+C29+B29</f>
        <v>0</v>
      </c>
      <c r="M29" s="482">
        <f>positions!N7+positions!P7+positions!O7</f>
        <v>-160.55000000000001</v>
      </c>
      <c r="P29" s="482"/>
      <c r="Q29" s="411"/>
      <c r="T29" s="20" t="s">
        <v>816</v>
      </c>
      <c r="AA29" s="411">
        <f>+AC27+AB27+AA27+Z27</f>
        <v>75.01204146257237</v>
      </c>
      <c r="AE29" s="20" t="s">
        <v>819</v>
      </c>
    </row>
    <row r="30" spans="1:40">
      <c r="A30" s="308" t="s">
        <v>4</v>
      </c>
      <c r="B30" s="392"/>
      <c r="C30" s="369">
        <f t="shared" si="18"/>
        <v>-7.9999999999998295E-2</v>
      </c>
      <c r="D30" s="473">
        <v>62</v>
      </c>
      <c r="E30" s="473"/>
      <c r="F30" s="369">
        <f t="shared" si="19"/>
        <v>62</v>
      </c>
      <c r="G30" s="369">
        <f>-B30-C30</f>
        <v>7.9999999999998295E-2</v>
      </c>
      <c r="H30" s="369"/>
      <c r="I30" s="369"/>
      <c r="J30" s="369"/>
      <c r="K30" s="370">
        <f t="shared" si="20"/>
        <v>0</v>
      </c>
      <c r="M30" s="482">
        <f>positions!T7</f>
        <v>61.92</v>
      </c>
      <c r="P30" s="521"/>
    </row>
    <row r="31" spans="1:40">
      <c r="A31" s="308" t="s">
        <v>2</v>
      </c>
      <c r="B31" s="369"/>
      <c r="C31" s="369">
        <f t="shared" si="18"/>
        <v>15.08237770882122</v>
      </c>
      <c r="D31" s="473">
        <f>-62-15</f>
        <v>-77</v>
      </c>
      <c r="E31" s="473"/>
      <c r="F31" s="369">
        <f t="shared" si="19"/>
        <v>-77</v>
      </c>
      <c r="G31" s="369">
        <f>-B31-C31</f>
        <v>-15.08237770882122</v>
      </c>
      <c r="H31" s="369"/>
      <c r="I31" s="369"/>
      <c r="J31" s="369"/>
      <c r="K31" s="370">
        <f t="shared" si="20"/>
        <v>0</v>
      </c>
      <c r="M31" s="482">
        <f>positions!Q7+positions!S7</f>
        <v>-61.91762229117878</v>
      </c>
      <c r="P31" s="482"/>
      <c r="S31" s="400"/>
      <c r="U31" s="158" t="s">
        <v>805</v>
      </c>
      <c r="V31" s="158" t="s">
        <v>0</v>
      </c>
      <c r="W31" s="158" t="s">
        <v>717</v>
      </c>
      <c r="X31" s="158" t="s">
        <v>31</v>
      </c>
      <c r="Y31" s="158" t="s">
        <v>32</v>
      </c>
      <c r="Z31" s="158" t="s">
        <v>815</v>
      </c>
      <c r="AA31" s="158" t="s">
        <v>14</v>
      </c>
      <c r="AB31" s="158" t="s">
        <v>812</v>
      </c>
      <c r="AC31" s="158" t="s">
        <v>34</v>
      </c>
      <c r="AF31" s="158" t="s">
        <v>805</v>
      </c>
      <c r="AG31" s="158" t="s">
        <v>0</v>
      </c>
      <c r="AH31" s="158" t="s">
        <v>717</v>
      </c>
      <c r="AI31" s="158" t="s">
        <v>31</v>
      </c>
      <c r="AJ31" s="158" t="s">
        <v>32</v>
      </c>
      <c r="AK31" s="158" t="s">
        <v>815</v>
      </c>
      <c r="AL31" s="158" t="s">
        <v>14</v>
      </c>
      <c r="AM31" s="158" t="s">
        <v>812</v>
      </c>
      <c r="AN31" s="158" t="s">
        <v>34</v>
      </c>
    </row>
    <row r="32" spans="1:40">
      <c r="A32" s="308" t="s">
        <v>34</v>
      </c>
      <c r="B32" s="369"/>
      <c r="C32" s="369">
        <f t="shared" si="18"/>
        <v>0</v>
      </c>
      <c r="D32" s="473"/>
      <c r="E32" s="473"/>
      <c r="F32" s="369">
        <f t="shared" si="19"/>
        <v>0</v>
      </c>
      <c r="G32" s="369">
        <f>-B32-C32</f>
        <v>0</v>
      </c>
      <c r="H32" s="369"/>
      <c r="I32" s="369"/>
      <c r="J32" s="369"/>
      <c r="K32" s="370">
        <f t="shared" si="20"/>
        <v>0</v>
      </c>
      <c r="M32" s="482">
        <f>positions!V7+positions!W7+positions!X7+positions!Y7</f>
        <v>0</v>
      </c>
      <c r="P32" s="482"/>
      <c r="S32" s="393"/>
      <c r="T32" s="411" t="s">
        <v>648</v>
      </c>
      <c r="U32" s="336">
        <f t="shared" ref="U32:U37" si="21">+U33+U7</f>
        <v>-2.670334678850935</v>
      </c>
      <c r="V32" s="336">
        <f t="shared" ref="V32:V37" si="22">+V33+V7</f>
        <v>-259.80282984194145</v>
      </c>
      <c r="W32" s="336">
        <f t="shared" ref="W32:W37" si="23">+W33+W7</f>
        <v>-263.66014433168203</v>
      </c>
      <c r="X32" s="336">
        <f t="shared" ref="X32:X37" si="24">+X33+X7</f>
        <v>27.917304500161464</v>
      </c>
      <c r="Y32" s="336">
        <f t="shared" ref="Y32:Y37" si="25">+Y33+Y7</f>
        <v>214.78000000000009</v>
      </c>
      <c r="Z32" s="336">
        <f>SUM(U32:Y32)</f>
        <v>-283.43600435231281</v>
      </c>
      <c r="AA32" s="336">
        <f t="shared" ref="AA32:AA37" si="26">+AA33+AA7</f>
        <v>185.9</v>
      </c>
      <c r="AB32" s="336">
        <f t="shared" ref="AB32:AB37" si="27">+AB33+AB7</f>
        <v>25.958045814885111</v>
      </c>
      <c r="AC32" s="336">
        <f t="shared" ref="AC32:AC37" si="28">+AC33+AC7</f>
        <v>146.59</v>
      </c>
      <c r="AE32" s="20" t="s">
        <v>547</v>
      </c>
      <c r="AF32" s="336">
        <f t="shared" ref="AF32:AF37" si="29">+AF33+AF7</f>
        <v>0</v>
      </c>
      <c r="AG32" s="336">
        <f t="shared" ref="AG32:AG38" si="30">+AG33+AG7</f>
        <v>626.09</v>
      </c>
      <c r="AH32" s="336">
        <f t="shared" ref="AH32:AH38" si="31">+AH33+AH7</f>
        <v>777.97</v>
      </c>
      <c r="AI32" s="336">
        <f t="shared" ref="AI32:AI38" si="32">+AI33+AI7</f>
        <v>-1352.82</v>
      </c>
      <c r="AJ32" s="336">
        <f t="shared" ref="AJ32:AJ38" si="33">+AJ33+AJ7</f>
        <v>-759.29</v>
      </c>
      <c r="AK32" s="336">
        <f>SUM(AF32:AJ32)</f>
        <v>-708.05</v>
      </c>
      <c r="AL32" s="336">
        <f t="shared" ref="AL32:AL38" si="34">+AL33+AL7</f>
        <v>93.53</v>
      </c>
      <c r="AM32" s="336">
        <f t="shared" ref="AM32:AM38" si="35">+AM33+AM7</f>
        <v>374.12</v>
      </c>
      <c r="AN32" s="336">
        <f t="shared" ref="AN32:AN38" si="36">+AN33+AN7</f>
        <v>401.3</v>
      </c>
    </row>
    <row r="33" spans="1:40">
      <c r="A33" s="308" t="s">
        <v>792</v>
      </c>
      <c r="B33" s="369"/>
      <c r="C33" s="369">
        <f t="shared" si="18"/>
        <v>0</v>
      </c>
      <c r="D33" s="473"/>
      <c r="E33" s="473"/>
      <c r="F33" s="369">
        <f t="shared" si="19"/>
        <v>0</v>
      </c>
      <c r="G33" s="369">
        <f>-B33-C33</f>
        <v>0</v>
      </c>
      <c r="H33" s="369"/>
      <c r="I33" s="369"/>
      <c r="J33" s="369"/>
      <c r="K33" s="370">
        <f t="shared" si="20"/>
        <v>0</v>
      </c>
      <c r="M33" s="482">
        <v>0</v>
      </c>
      <c r="P33" s="482"/>
      <c r="S33" s="393"/>
      <c r="T33" s="20" t="s">
        <v>649</v>
      </c>
      <c r="U33" s="520">
        <f t="shared" si="21"/>
        <v>0</v>
      </c>
      <c r="V33" s="520">
        <f t="shared" si="22"/>
        <v>284.42</v>
      </c>
      <c r="W33" s="520">
        <f t="shared" si="23"/>
        <v>-267.75803296563083</v>
      </c>
      <c r="X33" s="520">
        <f t="shared" si="24"/>
        <v>-127.99063252117185</v>
      </c>
      <c r="Y33" s="520">
        <f t="shared" si="25"/>
        <v>-343.39</v>
      </c>
      <c r="Z33" s="520">
        <f t="shared" ref="Z33:Z39" si="37">SUM(U33:Y33)</f>
        <v>-454.71866548680265</v>
      </c>
      <c r="AA33" s="520">
        <f t="shared" si="26"/>
        <v>332.49</v>
      </c>
      <c r="AB33" s="520">
        <f t="shared" si="27"/>
        <v>205.04000000000002</v>
      </c>
      <c r="AC33" s="520">
        <f t="shared" si="28"/>
        <v>0</v>
      </c>
      <c r="AE33" s="411" t="s">
        <v>548</v>
      </c>
      <c r="AF33" s="520">
        <f t="shared" si="29"/>
        <v>0</v>
      </c>
      <c r="AG33" s="520">
        <f t="shared" si="30"/>
        <v>329.83000000000004</v>
      </c>
      <c r="AH33" s="520">
        <f t="shared" si="31"/>
        <v>180.52999999999997</v>
      </c>
      <c r="AI33" s="520">
        <f t="shared" si="32"/>
        <v>-662.24</v>
      </c>
      <c r="AJ33" s="520">
        <f t="shared" si="33"/>
        <v>-469.91</v>
      </c>
      <c r="AK33" s="520">
        <f t="shared" ref="AK33:AK39" si="38">SUM(AF33:AJ33)</f>
        <v>-621.79</v>
      </c>
      <c r="AL33" s="520">
        <f t="shared" si="34"/>
        <v>93.53</v>
      </c>
      <c r="AM33" s="520">
        <f t="shared" si="35"/>
        <v>374.12</v>
      </c>
      <c r="AN33" s="520">
        <f t="shared" si="36"/>
        <v>0</v>
      </c>
    </row>
    <row r="34" spans="1:40">
      <c r="A34" s="364" t="s">
        <v>78</v>
      </c>
      <c r="B34" s="479"/>
      <c r="C34" s="479">
        <f t="shared" si="18"/>
        <v>0</v>
      </c>
      <c r="D34" s="480"/>
      <c r="E34" s="480"/>
      <c r="F34" s="479">
        <f t="shared" si="19"/>
        <v>0</v>
      </c>
      <c r="G34" s="479">
        <f>positions!AI7-H34-I34</f>
        <v>326.5</v>
      </c>
      <c r="H34" s="479">
        <v>-100</v>
      </c>
      <c r="I34" s="479">
        <v>-12</v>
      </c>
      <c r="J34" s="479"/>
      <c r="K34" s="481">
        <f t="shared" si="20"/>
        <v>214.5</v>
      </c>
      <c r="M34" s="482">
        <v>0</v>
      </c>
      <c r="P34" s="482"/>
      <c r="T34" s="20" t="s">
        <v>806</v>
      </c>
      <c r="U34" s="520">
        <f t="shared" si="21"/>
        <v>0</v>
      </c>
      <c r="V34" s="520">
        <f t="shared" si="22"/>
        <v>127.45</v>
      </c>
      <c r="W34" s="520">
        <f t="shared" si="23"/>
        <v>-239.30473002792968</v>
      </c>
      <c r="X34" s="520">
        <f t="shared" si="24"/>
        <v>397.29840616256001</v>
      </c>
      <c r="Y34" s="520">
        <f t="shared" si="25"/>
        <v>-165.67999999999998</v>
      </c>
      <c r="Z34" s="520">
        <f t="shared" si="37"/>
        <v>119.76367613463034</v>
      </c>
      <c r="AA34" s="520">
        <f t="shared" si="26"/>
        <v>127.45</v>
      </c>
      <c r="AB34" s="520">
        <f t="shared" si="27"/>
        <v>0</v>
      </c>
      <c r="AC34" s="520">
        <f t="shared" si="28"/>
        <v>0</v>
      </c>
      <c r="AE34" s="20" t="s">
        <v>820</v>
      </c>
      <c r="AF34" s="520">
        <f t="shared" si="29"/>
        <v>0</v>
      </c>
      <c r="AG34" s="520">
        <f t="shared" si="30"/>
        <v>0</v>
      </c>
      <c r="AH34" s="520">
        <f t="shared" si="31"/>
        <v>87.22</v>
      </c>
      <c r="AI34" s="520">
        <f t="shared" si="32"/>
        <v>142.94999999999999</v>
      </c>
      <c r="AJ34" s="520">
        <f t="shared" si="33"/>
        <v>-226.74</v>
      </c>
      <c r="AK34" s="520">
        <f t="shared" si="38"/>
        <v>3.4299999999999784</v>
      </c>
      <c r="AL34" s="520">
        <f t="shared" si="34"/>
        <v>0</v>
      </c>
      <c r="AM34" s="520">
        <f t="shared" si="35"/>
        <v>0</v>
      </c>
      <c r="AN34" s="520">
        <f t="shared" si="36"/>
        <v>0</v>
      </c>
    </row>
    <row r="35" spans="1:40">
      <c r="A35" s="368" t="s">
        <v>8</v>
      </c>
      <c r="B35" s="371">
        <f t="shared" ref="B35:I35" si="39">SUM(B29:B34)</f>
        <v>352.68705923766186</v>
      </c>
      <c r="C35" s="371">
        <f t="shared" si="39"/>
        <v>-36.54762229117879</v>
      </c>
      <c r="D35" s="371">
        <f t="shared" si="39"/>
        <v>-124</v>
      </c>
      <c r="E35" s="371">
        <f t="shared" si="39"/>
        <v>0</v>
      </c>
      <c r="F35" s="371">
        <f t="shared" si="39"/>
        <v>-124</v>
      </c>
      <c r="G35" s="371">
        <f t="shared" si="39"/>
        <v>10.360563053516898</v>
      </c>
      <c r="H35" s="371">
        <f t="shared" si="39"/>
        <v>-100</v>
      </c>
      <c r="I35" s="371">
        <f t="shared" si="39"/>
        <v>-12</v>
      </c>
      <c r="J35" s="371"/>
      <c r="K35" s="372">
        <f>SUM(K29:K34)</f>
        <v>214.5</v>
      </c>
      <c r="O35" s="28">
        <f>SUM(O28:O34)</f>
        <v>0</v>
      </c>
      <c r="T35" s="20" t="s">
        <v>807</v>
      </c>
      <c r="U35" s="520">
        <f t="shared" si="21"/>
        <v>0</v>
      </c>
      <c r="V35" s="520">
        <f t="shared" si="22"/>
        <v>0</v>
      </c>
      <c r="W35" s="520">
        <f t="shared" si="23"/>
        <v>-241.86621710916035</v>
      </c>
      <c r="X35" s="520">
        <f t="shared" si="24"/>
        <v>431.43340405764724</v>
      </c>
      <c r="Y35" s="520">
        <f t="shared" si="25"/>
        <v>0</v>
      </c>
      <c r="Z35" s="520">
        <f t="shared" si="37"/>
        <v>189.56718694848689</v>
      </c>
      <c r="AA35" s="520">
        <f t="shared" si="26"/>
        <v>0</v>
      </c>
      <c r="AB35" s="520">
        <f t="shared" si="27"/>
        <v>0</v>
      </c>
      <c r="AC35" s="520">
        <f t="shared" si="28"/>
        <v>0</v>
      </c>
      <c r="AE35" s="411" t="s">
        <v>821</v>
      </c>
      <c r="AF35" s="520">
        <f t="shared" si="29"/>
        <v>0</v>
      </c>
      <c r="AG35" s="520">
        <f t="shared" si="30"/>
        <v>0</v>
      </c>
      <c r="AH35" s="520">
        <f t="shared" si="31"/>
        <v>0</v>
      </c>
      <c r="AI35" s="520">
        <f t="shared" si="32"/>
        <v>276.64</v>
      </c>
      <c r="AJ35" s="520">
        <f t="shared" si="33"/>
        <v>0</v>
      </c>
      <c r="AK35" s="520">
        <f t="shared" si="38"/>
        <v>276.64</v>
      </c>
      <c r="AL35" s="520">
        <f t="shared" si="34"/>
        <v>0</v>
      </c>
      <c r="AM35" s="520">
        <f t="shared" si="35"/>
        <v>0</v>
      </c>
      <c r="AN35" s="520">
        <f t="shared" si="36"/>
        <v>0</v>
      </c>
    </row>
    <row r="36" spans="1:40">
      <c r="A36" s="337"/>
      <c r="B36" s="351"/>
      <c r="C36" s="28"/>
      <c r="D36" s="393"/>
      <c r="E36" s="28" t="s">
        <v>616</v>
      </c>
      <c r="F36" s="393">
        <f>+F35+B35</f>
        <v>228.68705923766186</v>
      </c>
      <c r="G36" s="393"/>
      <c r="I36" s="373"/>
      <c r="J36" s="373" t="s">
        <v>790</v>
      </c>
      <c r="K36" s="336">
        <f>SUM(Q7:Q8)</f>
        <v>-168.38</v>
      </c>
      <c r="L36" s="393"/>
      <c r="M36" s="350"/>
      <c r="T36" s="411" t="s">
        <v>808</v>
      </c>
      <c r="U36" s="520">
        <f t="shared" si="21"/>
        <v>0</v>
      </c>
      <c r="V36" s="520">
        <f t="shared" si="22"/>
        <v>0</v>
      </c>
      <c r="W36" s="520">
        <f t="shared" si="23"/>
        <v>-185.9759524573748</v>
      </c>
      <c r="X36" s="520">
        <f t="shared" si="24"/>
        <v>301.41645570019932</v>
      </c>
      <c r="Y36" s="520">
        <f t="shared" si="25"/>
        <v>0</v>
      </c>
      <c r="Z36" s="520">
        <f t="shared" si="37"/>
        <v>115.44050324282452</v>
      </c>
      <c r="AA36" s="520">
        <f t="shared" si="26"/>
        <v>0</v>
      </c>
      <c r="AB36" s="520">
        <f t="shared" si="27"/>
        <v>0</v>
      </c>
      <c r="AC36" s="520">
        <f t="shared" si="28"/>
        <v>0</v>
      </c>
      <c r="AE36" s="20" t="s">
        <v>822</v>
      </c>
      <c r="AF36" s="520">
        <f t="shared" si="29"/>
        <v>0</v>
      </c>
      <c r="AG36" s="520">
        <f t="shared" si="30"/>
        <v>0</v>
      </c>
      <c r="AH36" s="520">
        <f t="shared" si="31"/>
        <v>0</v>
      </c>
      <c r="AI36" s="520">
        <f t="shared" si="32"/>
        <v>179.38</v>
      </c>
      <c r="AJ36" s="520">
        <f t="shared" si="33"/>
        <v>0</v>
      </c>
      <c r="AK36" s="520">
        <f t="shared" si="38"/>
        <v>179.38</v>
      </c>
      <c r="AL36" s="520">
        <f t="shared" si="34"/>
        <v>0</v>
      </c>
      <c r="AM36" s="520">
        <f t="shared" si="35"/>
        <v>0</v>
      </c>
      <c r="AN36" s="520">
        <f t="shared" si="36"/>
        <v>0</v>
      </c>
    </row>
    <row r="37" spans="1:40">
      <c r="C37" s="28"/>
      <c r="D37" s="28"/>
      <c r="E37" s="28" t="s">
        <v>793</v>
      </c>
      <c r="F37" s="336">
        <f>+C35</f>
        <v>-36.54762229117879</v>
      </c>
      <c r="G37" s="393"/>
      <c r="H37" s="28"/>
      <c r="I37" s="28"/>
      <c r="J37" s="158" t="s">
        <v>791</v>
      </c>
      <c r="K37" s="393">
        <f>SUM(Q9:Q13)</f>
        <v>-5.5650104801638136</v>
      </c>
      <c r="L37" s="505"/>
      <c r="M37" s="28"/>
      <c r="N37" s="28"/>
      <c r="O37" s="28"/>
      <c r="P37" s="28"/>
      <c r="Q37" s="28"/>
      <c r="T37" s="20" t="s">
        <v>809</v>
      </c>
      <c r="U37" s="520">
        <f t="shared" si="21"/>
        <v>0</v>
      </c>
      <c r="V37" s="520">
        <f t="shared" si="22"/>
        <v>0</v>
      </c>
      <c r="W37" s="520">
        <f t="shared" si="23"/>
        <v>-134.34280641160692</v>
      </c>
      <c r="X37" s="520">
        <f t="shared" si="24"/>
        <v>181.07470887303813</v>
      </c>
      <c r="Y37" s="520">
        <f t="shared" si="25"/>
        <v>0</v>
      </c>
      <c r="Z37" s="520">
        <f t="shared" si="37"/>
        <v>46.731902461431218</v>
      </c>
      <c r="AA37" s="520">
        <f t="shared" si="26"/>
        <v>0</v>
      </c>
      <c r="AB37" s="520">
        <f t="shared" si="27"/>
        <v>0</v>
      </c>
      <c r="AC37" s="520">
        <f t="shared" si="28"/>
        <v>0</v>
      </c>
      <c r="AE37" s="411" t="s">
        <v>823</v>
      </c>
      <c r="AF37" s="520">
        <f t="shared" si="29"/>
        <v>0</v>
      </c>
      <c r="AG37" s="520">
        <f t="shared" si="30"/>
        <v>0</v>
      </c>
      <c r="AH37" s="520">
        <f t="shared" si="31"/>
        <v>0</v>
      </c>
      <c r="AI37" s="520">
        <f t="shared" si="32"/>
        <v>54.31</v>
      </c>
      <c r="AJ37" s="520">
        <f t="shared" si="33"/>
        <v>0</v>
      </c>
      <c r="AK37" s="520">
        <f t="shared" si="38"/>
        <v>54.31</v>
      </c>
      <c r="AL37" s="520">
        <f t="shared" si="34"/>
        <v>0</v>
      </c>
      <c r="AM37" s="520">
        <f t="shared" si="35"/>
        <v>0</v>
      </c>
      <c r="AN37" s="520">
        <f t="shared" si="36"/>
        <v>0</v>
      </c>
    </row>
    <row r="38" spans="1:40">
      <c r="C38" s="28"/>
      <c r="D38" s="28"/>
      <c r="E38" s="522" t="str">
        <f>J36</f>
        <v>N-V</v>
      </c>
      <c r="F38" s="393">
        <f>+K36</f>
        <v>-168.38</v>
      </c>
      <c r="G38" s="485"/>
      <c r="H38" s="28"/>
      <c r="I38" s="28"/>
      <c r="J38" s="28"/>
      <c r="K38" s="393">
        <f>+K37+K36+K35</f>
        <v>40.554989519836198</v>
      </c>
      <c r="L38" s="393"/>
      <c r="M38" s="28"/>
      <c r="N38" s="28"/>
      <c r="O38" s="28"/>
      <c r="P38" s="28"/>
      <c r="Q38" s="28"/>
      <c r="T38" s="20" t="s">
        <v>810</v>
      </c>
      <c r="U38" s="520">
        <f>+U39+U13</f>
        <v>0</v>
      </c>
      <c r="V38" s="520">
        <f t="shared" ref="V38:AC38" si="40">+V39+V13</f>
        <v>0</v>
      </c>
      <c r="W38" s="520">
        <f t="shared" si="40"/>
        <v>-86.969266969805403</v>
      </c>
      <c r="X38" s="520">
        <f t="shared" si="40"/>
        <v>45.546691258810803</v>
      </c>
      <c r="Y38" s="520">
        <f t="shared" si="40"/>
        <v>0</v>
      </c>
      <c r="Z38" s="520">
        <f t="shared" si="37"/>
        <v>-41.4225757109946</v>
      </c>
      <c r="AA38" s="520">
        <f t="shared" si="40"/>
        <v>0</v>
      </c>
      <c r="AB38" s="520">
        <f t="shared" si="40"/>
        <v>0</v>
      </c>
      <c r="AC38" s="520">
        <f t="shared" si="40"/>
        <v>0</v>
      </c>
      <c r="AE38" s="20" t="s">
        <v>824</v>
      </c>
      <c r="AF38" s="520">
        <f>+AF39+AF13</f>
        <v>0</v>
      </c>
      <c r="AG38" s="520">
        <f t="shared" si="30"/>
        <v>0</v>
      </c>
      <c r="AH38" s="520">
        <f t="shared" si="31"/>
        <v>0</v>
      </c>
      <c r="AI38" s="520">
        <f t="shared" si="32"/>
        <v>-61.97</v>
      </c>
      <c r="AJ38" s="520">
        <f t="shared" si="33"/>
        <v>0</v>
      </c>
      <c r="AK38" s="520">
        <f t="shared" si="38"/>
        <v>-61.97</v>
      </c>
      <c r="AL38" s="520">
        <f t="shared" si="34"/>
        <v>0</v>
      </c>
      <c r="AM38" s="520">
        <f t="shared" si="35"/>
        <v>0</v>
      </c>
      <c r="AN38" s="520">
        <f t="shared" si="36"/>
        <v>0</v>
      </c>
    </row>
    <row r="39" spans="1:40">
      <c r="C39" s="28"/>
      <c r="D39" s="28"/>
      <c r="E39" s="522" t="str">
        <f>J37</f>
        <v>X-H</v>
      </c>
      <c r="F39" s="523">
        <f>+K37</f>
        <v>-5.5650104801638136</v>
      </c>
      <c r="G39" s="485"/>
      <c r="H39" s="28"/>
      <c r="I39" s="28"/>
      <c r="J39" s="28"/>
      <c r="K39" s="28"/>
      <c r="L39" s="28"/>
      <c r="M39" s="28"/>
      <c r="N39" s="28"/>
      <c r="O39" s="28"/>
      <c r="P39" s="28"/>
      <c r="Q39" s="28"/>
      <c r="T39" s="20" t="s">
        <v>811</v>
      </c>
      <c r="U39" s="520">
        <f>+U14</f>
        <v>0</v>
      </c>
      <c r="V39" s="520">
        <f t="shared" ref="V39:AC39" si="41">+V14</f>
        <v>0</v>
      </c>
      <c r="W39" s="520">
        <f t="shared" si="41"/>
        <v>-41.967870123028682</v>
      </c>
      <c r="X39" s="520">
        <f t="shared" si="41"/>
        <v>43.941396593059224</v>
      </c>
      <c r="Y39" s="520">
        <f t="shared" si="41"/>
        <v>0</v>
      </c>
      <c r="Z39" s="520">
        <f t="shared" si="37"/>
        <v>1.9735264700305422</v>
      </c>
      <c r="AA39" s="520">
        <f t="shared" si="41"/>
        <v>0</v>
      </c>
      <c r="AB39" s="520">
        <f t="shared" si="41"/>
        <v>0</v>
      </c>
      <c r="AC39" s="520">
        <f t="shared" si="41"/>
        <v>0</v>
      </c>
      <c r="AE39" s="20" t="s">
        <v>825</v>
      </c>
      <c r="AF39" s="520">
        <f>+AF14</f>
        <v>0</v>
      </c>
      <c r="AG39" s="520">
        <f>+AG14</f>
        <v>0</v>
      </c>
      <c r="AH39" s="520">
        <f>+AH14</f>
        <v>0</v>
      </c>
      <c r="AI39" s="520">
        <f>+AI14</f>
        <v>0</v>
      </c>
      <c r="AJ39" s="520">
        <f>+AJ14</f>
        <v>0</v>
      </c>
      <c r="AK39" s="520">
        <f t="shared" si="38"/>
        <v>0</v>
      </c>
      <c r="AL39" s="520">
        <f>+AL14</f>
        <v>0</v>
      </c>
      <c r="AM39" s="520">
        <f>+AM14</f>
        <v>0</v>
      </c>
      <c r="AN39" s="520">
        <f>+AN14</f>
        <v>0</v>
      </c>
    </row>
    <row r="40" spans="1:40">
      <c r="C40" s="28"/>
      <c r="D40" s="28"/>
      <c r="E40" s="28"/>
      <c r="F40" s="393">
        <f>SUM(F36:F39)</f>
        <v>18.194426466319264</v>
      </c>
      <c r="G40" s="485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40">
      <c r="C41" s="28"/>
      <c r="D41" s="28"/>
      <c r="E41" s="28"/>
      <c r="F41" s="393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40">
      <c r="C42" s="28"/>
      <c r="D42" s="28"/>
      <c r="E42" s="28"/>
      <c r="F42" s="350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40">
      <c r="C43" s="28"/>
      <c r="D43" s="28"/>
      <c r="E43" s="28"/>
      <c r="F43" s="393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40"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40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40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40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40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1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1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</sheetData>
  <pageMargins left="0.36" right="0.4" top="1" bottom="1" header="0.5" footer="0.5"/>
  <pageSetup scale="75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Y349"/>
  <sheetViews>
    <sheetView showGridLines="0" workbookViewId="0">
      <selection activeCell="A7" sqref="A7"/>
    </sheetView>
  </sheetViews>
  <sheetFormatPr defaultColWidth="9.109375" defaultRowHeight="13.2"/>
  <cols>
    <col min="1" max="4" width="7" style="20" customWidth="1"/>
    <col min="5" max="8" width="8.44140625" style="20" customWidth="1"/>
    <col min="9" max="9" width="10" style="20" bestFit="1" customWidth="1"/>
    <col min="10" max="10" width="9.5546875" style="20" bestFit="1" customWidth="1"/>
    <col min="11" max="11" width="8.44140625" style="20" customWidth="1"/>
    <col min="12" max="12" width="7.44140625" style="20" customWidth="1"/>
    <col min="13" max="13" width="1.44140625" style="20" customWidth="1"/>
    <col min="14" max="14" width="6.88671875" style="20" bestFit="1" customWidth="1"/>
    <col min="15" max="18" width="5.6640625" style="20" customWidth="1"/>
    <col min="19" max="19" width="7.6640625" style="14" bestFit="1" customWidth="1"/>
    <col min="20" max="21" width="7.33203125" style="20" customWidth="1"/>
    <col min="22" max="22" width="7.44140625" style="20" bestFit="1" customWidth="1"/>
    <col min="23" max="25" width="7.44140625" style="20" customWidth="1"/>
    <col min="26" max="27" width="7.44140625" style="20" hidden="1" customWidth="1"/>
    <col min="28" max="29" width="7" style="20" hidden="1" customWidth="1"/>
    <col min="30" max="30" width="6.44140625" style="20" hidden="1" customWidth="1"/>
    <col min="31" max="31" width="6.33203125" style="20" customWidth="1"/>
    <col min="32" max="32" width="1.5546875" style="20" customWidth="1"/>
    <col min="33" max="33" width="6.109375" style="20" customWidth="1"/>
    <col min="34" max="34" width="2" style="20" customWidth="1"/>
    <col min="35" max="35" width="6.109375" style="20" customWidth="1"/>
    <col min="36" max="36" width="5.6640625" style="20" customWidth="1"/>
    <col min="37" max="37" width="8.109375" style="20" customWidth="1"/>
    <col min="38" max="38" width="3" style="20" customWidth="1"/>
    <col min="39" max="39" width="6.5546875" style="20" customWidth="1"/>
    <col min="40" max="40" width="4.6640625" style="20" bestFit="1" customWidth="1"/>
    <col min="41" max="41" width="6.5546875" style="20" customWidth="1"/>
    <col min="42" max="44" width="5.6640625" style="20" customWidth="1"/>
    <col min="45" max="45" width="5.88671875" style="20" customWidth="1"/>
    <col min="46" max="46" width="7.109375" style="20" bestFit="1" customWidth="1"/>
    <col min="47" max="47" width="5.5546875" style="20" customWidth="1"/>
    <col min="48" max="48" width="7.109375" style="20" customWidth="1"/>
    <col min="49" max="49" width="5.33203125" style="20" customWidth="1"/>
    <col min="50" max="50" width="6.5546875" style="20" customWidth="1"/>
    <col min="51" max="52" width="2" style="20" customWidth="1"/>
    <col min="53" max="53" width="5.33203125" style="20" customWidth="1"/>
    <col min="54" max="54" width="5.6640625" style="20" customWidth="1"/>
    <col min="55" max="55" width="5.33203125" style="20" customWidth="1"/>
    <col min="56" max="56" width="5.6640625" style="20" customWidth="1"/>
    <col min="57" max="57" width="5.33203125" style="20" customWidth="1"/>
    <col min="58" max="58" width="5.6640625" style="20" customWidth="1"/>
    <col min="59" max="60" width="5.109375" style="20" customWidth="1"/>
    <col min="61" max="62" width="1.6640625" style="301" customWidth="1"/>
    <col min="63" max="63" width="5.33203125" style="20" customWidth="1"/>
    <col min="64" max="64" width="6.5546875" style="20" customWidth="1"/>
    <col min="65" max="65" width="5.88671875" style="20" customWidth="1"/>
    <col min="66" max="66" width="6" style="20" customWidth="1"/>
    <col min="67" max="67" width="5.6640625" style="20" customWidth="1"/>
    <col min="68" max="68" width="9.109375" style="20"/>
    <col min="69" max="69" width="9.88671875" style="20" bestFit="1" customWidth="1"/>
    <col min="70" max="75" width="9.88671875" style="20" customWidth="1"/>
    <col min="76" max="76" width="3.6640625" style="20" customWidth="1"/>
    <col min="77" max="78" width="9.109375" style="209"/>
    <col min="79" max="80" width="8.33203125" style="20" customWidth="1"/>
    <col min="81" max="82" width="9.109375" style="20"/>
    <col min="83" max="83" width="8.33203125" style="20" bestFit="1" customWidth="1"/>
    <col min="84" max="94" width="8.33203125" style="20" customWidth="1"/>
    <col min="95" max="95" width="8.33203125" style="20" bestFit="1" customWidth="1"/>
    <col min="96" max="120" width="9.109375" style="20"/>
    <col min="121" max="127" width="8.44140625" style="20" customWidth="1"/>
    <col min="128" max="134" width="9.109375" style="20"/>
    <col min="135" max="136" width="9" style="20" customWidth="1"/>
    <col min="137" max="137" width="9.88671875" style="20" customWidth="1"/>
    <col min="138" max="140" width="9.109375" style="20"/>
    <col min="141" max="141" width="9" style="20" customWidth="1"/>
    <col min="142" max="147" width="9.109375" style="20"/>
    <col min="148" max="148" width="9" style="20" customWidth="1"/>
    <col min="149" max="152" width="9.109375" style="20"/>
    <col min="153" max="153" width="9" style="20" customWidth="1"/>
    <col min="154" max="172" width="9.109375" style="20"/>
    <col min="173" max="173" width="8.88671875" customWidth="1"/>
    <col min="174" max="174" width="9.109375" style="20"/>
    <col min="175" max="175" width="9" style="20" customWidth="1"/>
    <col min="176" max="179" width="9.109375" style="20"/>
    <col min="180" max="180" width="9" style="20" customWidth="1"/>
    <col min="181" max="184" width="9.109375" style="20"/>
    <col min="185" max="185" width="9" style="20" customWidth="1"/>
    <col min="186" max="189" width="9.109375" style="20"/>
    <col min="190" max="190" width="9" style="20" customWidth="1"/>
    <col min="191" max="192" width="9.109375" style="20"/>
    <col min="193" max="193" width="8.88671875" customWidth="1"/>
    <col min="194" max="194" width="9.109375" style="20"/>
    <col min="195" max="195" width="9" style="20" customWidth="1"/>
    <col min="196" max="197" width="9.109375" style="20"/>
    <col min="198" max="202" width="8.88671875" customWidth="1"/>
    <col min="203" max="203" width="9.109375" style="20"/>
    <col min="204" max="207" width="8.88671875" customWidth="1"/>
    <col min="208" max="16384" width="9.109375" style="20"/>
  </cols>
  <sheetData>
    <row r="1" spans="1:203" ht="15.6">
      <c r="A1" s="317" t="s">
        <v>543</v>
      </c>
      <c r="B1" s="317"/>
      <c r="C1" s="317"/>
      <c r="D1" s="317"/>
      <c r="CA1" s="110"/>
      <c r="CB1" s="110" t="s">
        <v>760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N1" s="110"/>
      <c r="CO1" s="110"/>
      <c r="CP1" s="110"/>
      <c r="CQ1" s="110"/>
      <c r="CR1" s="110"/>
      <c r="CU1" s="108" t="s">
        <v>1</v>
      </c>
      <c r="CV1" s="110"/>
      <c r="CW1" s="110"/>
      <c r="CX1" s="110"/>
      <c r="CY1" s="110"/>
      <c r="CZ1" s="110"/>
      <c r="DA1" s="110"/>
      <c r="DB1" s="110"/>
      <c r="DC1" s="110"/>
      <c r="DF1" s="108" t="s">
        <v>5</v>
      </c>
      <c r="DG1" s="110"/>
      <c r="DH1" s="110"/>
      <c r="DK1" s="108" t="s">
        <v>691</v>
      </c>
      <c r="DL1" s="110"/>
      <c r="DM1" s="110"/>
      <c r="DP1" s="108" t="s">
        <v>6</v>
      </c>
      <c r="DQ1" s="110"/>
      <c r="DR1" s="110"/>
      <c r="DS1" s="110"/>
      <c r="DT1" s="110"/>
      <c r="DU1" s="110"/>
      <c r="DV1" s="110"/>
      <c r="DY1" s="108" t="s">
        <v>7</v>
      </c>
      <c r="DZ1" s="112"/>
      <c r="EA1" s="110"/>
      <c r="ED1" s="108" t="s">
        <v>26</v>
      </c>
      <c r="EE1" s="112"/>
      <c r="EF1" s="112"/>
      <c r="EG1" s="110"/>
      <c r="EJ1" s="108" t="s">
        <v>23</v>
      </c>
      <c r="EK1" s="112"/>
      <c r="EL1" s="110"/>
      <c r="EM1" s="110"/>
      <c r="EN1" s="110"/>
      <c r="EQ1" s="108" t="s">
        <v>24</v>
      </c>
      <c r="ER1" s="112"/>
      <c r="ES1" s="110"/>
      <c r="EV1" s="108" t="s">
        <v>25</v>
      </c>
      <c r="EW1" s="112"/>
      <c r="EX1" s="110"/>
      <c r="FA1" s="108" t="s">
        <v>2</v>
      </c>
      <c r="FB1" s="110"/>
      <c r="FC1" s="110"/>
      <c r="FD1" s="110"/>
      <c r="FG1" s="108" t="s">
        <v>4</v>
      </c>
      <c r="FH1" s="110"/>
      <c r="FI1" s="110"/>
      <c r="FJ1" s="110"/>
      <c r="FM1" s="108" t="s">
        <v>3</v>
      </c>
      <c r="FN1" s="110"/>
      <c r="FO1" s="110"/>
      <c r="FR1" s="108" t="s">
        <v>77</v>
      </c>
      <c r="FS1" s="112"/>
      <c r="FT1" s="110"/>
      <c r="FW1" s="108" t="s">
        <v>771</v>
      </c>
      <c r="FX1" s="112"/>
      <c r="FY1" s="110"/>
      <c r="GB1" s="108" t="s">
        <v>722</v>
      </c>
      <c r="GC1" s="112"/>
      <c r="GD1" s="110"/>
      <c r="GG1" s="108" t="s">
        <v>763</v>
      </c>
      <c r="GH1" s="112"/>
      <c r="GI1" s="110"/>
      <c r="GL1" s="108" t="s">
        <v>541</v>
      </c>
      <c r="GM1" s="112"/>
      <c r="GN1" s="110"/>
    </row>
    <row r="2" spans="1:203" ht="14.4" thickBot="1">
      <c r="A2" s="104">
        <f ca="1">NOW()</f>
        <v>36734.317660763889</v>
      </c>
      <c r="B2" s="104"/>
      <c r="C2" s="104"/>
      <c r="D2" s="104"/>
      <c r="E2" s="208"/>
      <c r="F2" s="107"/>
      <c r="H2" s="404" t="s">
        <v>653</v>
      </c>
      <c r="N2" s="401" t="s">
        <v>27</v>
      </c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J2"/>
      <c r="AL2" s="318"/>
      <c r="AM2" s="318"/>
      <c r="AN2" s="318"/>
      <c r="AO2" s="318"/>
      <c r="AP2" s="318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5"/>
      <c r="BJ2" s="295"/>
      <c r="BK2"/>
      <c r="BM2"/>
      <c r="BN2"/>
      <c r="BO2"/>
      <c r="CA2" s="119"/>
      <c r="CB2" s="119">
        <v>36617</v>
      </c>
      <c r="CC2" s="118"/>
      <c r="CD2" s="109" t="s">
        <v>9</v>
      </c>
      <c r="CE2" s="207">
        <v>36831</v>
      </c>
      <c r="CF2" s="207">
        <v>36831</v>
      </c>
      <c r="CG2" s="207">
        <v>36861</v>
      </c>
      <c r="CH2" s="207">
        <v>36892</v>
      </c>
      <c r="CI2" s="207">
        <v>36923</v>
      </c>
      <c r="CJ2" s="207">
        <v>36951</v>
      </c>
      <c r="CK2" s="207">
        <v>36982</v>
      </c>
      <c r="CL2" s="207">
        <v>37196</v>
      </c>
      <c r="CM2" s="119">
        <v>36739</v>
      </c>
      <c r="CN2" s="119">
        <v>36739</v>
      </c>
      <c r="CO2" s="119">
        <v>36739</v>
      </c>
      <c r="CP2" s="119">
        <v>36770</v>
      </c>
      <c r="CQ2" s="119">
        <v>36800</v>
      </c>
      <c r="CR2" s="119">
        <v>36739</v>
      </c>
      <c r="CT2" s="118"/>
      <c r="CU2" s="109" t="s">
        <v>9</v>
      </c>
      <c r="CV2" s="119">
        <v>36831</v>
      </c>
      <c r="CW2" s="119">
        <v>36861</v>
      </c>
      <c r="CX2" s="119">
        <v>36892</v>
      </c>
      <c r="CY2" s="207">
        <v>36831</v>
      </c>
      <c r="CZ2" s="119">
        <v>36982</v>
      </c>
      <c r="DA2" s="119">
        <v>36831</v>
      </c>
      <c r="DB2" s="119">
        <v>36739</v>
      </c>
      <c r="DC2" s="119">
        <v>36770</v>
      </c>
      <c r="DF2" s="109" t="s">
        <v>9</v>
      </c>
      <c r="DG2" s="119">
        <v>36831</v>
      </c>
      <c r="DH2" s="119">
        <v>36739</v>
      </c>
      <c r="DJ2" s="118"/>
      <c r="DK2" s="109" t="s">
        <v>9</v>
      </c>
      <c r="DL2" s="119">
        <v>36831</v>
      </c>
      <c r="DM2" s="119">
        <v>36617</v>
      </c>
      <c r="DP2" s="109" t="s">
        <v>9</v>
      </c>
      <c r="DQ2" s="119">
        <v>36831</v>
      </c>
      <c r="DR2" s="119">
        <v>36861</v>
      </c>
      <c r="DS2" s="119">
        <v>36892</v>
      </c>
      <c r="DT2" s="119">
        <v>36617</v>
      </c>
      <c r="DU2" s="119">
        <v>36617</v>
      </c>
      <c r="DV2" s="119">
        <v>36586</v>
      </c>
      <c r="DX2" s="118"/>
      <c r="DY2" s="109" t="s">
        <v>9</v>
      </c>
      <c r="DZ2" s="119">
        <v>36739</v>
      </c>
      <c r="EA2" s="119">
        <v>36831</v>
      </c>
      <c r="ED2" s="109" t="s">
        <v>9</v>
      </c>
      <c r="EE2" s="119">
        <v>36831</v>
      </c>
      <c r="EF2" s="119">
        <v>36861</v>
      </c>
      <c r="EG2" s="119">
        <v>36739</v>
      </c>
      <c r="EJ2" s="109" t="s">
        <v>9</v>
      </c>
      <c r="EK2" s="119">
        <v>36831</v>
      </c>
      <c r="EL2" s="119">
        <v>36708</v>
      </c>
      <c r="EM2" s="119">
        <v>36678</v>
      </c>
      <c r="EN2" s="119">
        <v>36678</v>
      </c>
      <c r="EP2" s="118"/>
      <c r="EQ2" s="109" t="s">
        <v>9</v>
      </c>
      <c r="ER2" s="119">
        <v>36678</v>
      </c>
      <c r="ES2" s="119">
        <v>37196</v>
      </c>
      <c r="EU2" s="118"/>
      <c r="EV2" s="109" t="s">
        <v>9</v>
      </c>
      <c r="EW2" s="119">
        <v>36708</v>
      </c>
      <c r="EX2" s="119">
        <v>36069</v>
      </c>
      <c r="FA2" s="109" t="s">
        <v>9</v>
      </c>
      <c r="FB2" s="119">
        <v>36831</v>
      </c>
      <c r="FC2" s="119">
        <v>36739</v>
      </c>
      <c r="FD2" s="207">
        <v>36739</v>
      </c>
      <c r="FF2" s="118"/>
      <c r="FG2" s="109" t="s">
        <v>9</v>
      </c>
      <c r="FH2" s="119">
        <v>37196</v>
      </c>
      <c r="FI2" s="119">
        <v>36800</v>
      </c>
      <c r="FJ2" s="119">
        <v>36739</v>
      </c>
      <c r="FL2" s="118"/>
      <c r="FM2" s="109" t="s">
        <v>9</v>
      </c>
      <c r="FN2" s="119">
        <v>36678</v>
      </c>
      <c r="FO2" s="119">
        <v>36281</v>
      </c>
      <c r="FR2" s="109" t="s">
        <v>9</v>
      </c>
      <c r="FS2" s="119">
        <v>36708</v>
      </c>
      <c r="FT2" s="119">
        <v>36800</v>
      </c>
      <c r="FV2" s="118"/>
      <c r="FW2" s="109" t="s">
        <v>9</v>
      </c>
      <c r="FX2" s="119">
        <v>36982</v>
      </c>
      <c r="FY2" s="119">
        <v>36130</v>
      </c>
      <c r="GA2" s="118"/>
      <c r="GB2" s="109" t="s">
        <v>9</v>
      </c>
      <c r="GC2" s="119">
        <v>36831</v>
      </c>
      <c r="GD2" s="119">
        <v>35886</v>
      </c>
      <c r="GF2" s="118"/>
      <c r="GG2" s="109" t="s">
        <v>9</v>
      </c>
      <c r="GH2" s="119">
        <v>36831</v>
      </c>
      <c r="GI2" s="119">
        <v>36831</v>
      </c>
      <c r="GL2" s="109" t="s">
        <v>9</v>
      </c>
      <c r="GM2" s="119">
        <v>36831</v>
      </c>
      <c r="GN2" s="119">
        <v>35886</v>
      </c>
      <c r="GU2" s="118"/>
    </row>
    <row r="3" spans="1:203" ht="15.75" customHeight="1" thickTop="1">
      <c r="A3" s="105"/>
      <c r="B3" s="580"/>
      <c r="C3" s="590"/>
      <c r="D3" s="591"/>
      <c r="E3" s="588"/>
      <c r="F3" s="410"/>
      <c r="G3" s="113"/>
      <c r="H3" s="114"/>
      <c r="I3" s="406" t="s">
        <v>658</v>
      </c>
      <c r="J3" s="406" t="s">
        <v>651</v>
      </c>
      <c r="K3" s="115"/>
      <c r="L3" s="116"/>
      <c r="N3" s="405" t="s">
        <v>91</v>
      </c>
      <c r="O3" s="406" t="s">
        <v>91</v>
      </c>
      <c r="P3" s="407" t="s">
        <v>91</v>
      </c>
      <c r="Q3" s="406"/>
      <c r="R3" s="406" t="s">
        <v>734</v>
      </c>
      <c r="S3" s="408" t="s">
        <v>91</v>
      </c>
      <c r="T3" s="407" t="s">
        <v>654</v>
      </c>
      <c r="U3" s="406" t="s">
        <v>655</v>
      </c>
      <c r="V3" s="408" t="s">
        <v>655</v>
      </c>
      <c r="W3" s="406" t="s">
        <v>655</v>
      </c>
      <c r="X3" s="406" t="s">
        <v>655</v>
      </c>
      <c r="Y3" s="406" t="s">
        <v>655</v>
      </c>
      <c r="Z3" s="405" t="s">
        <v>655</v>
      </c>
      <c r="AA3" s="409" t="s">
        <v>655</v>
      </c>
      <c r="AB3" s="406" t="s">
        <v>655</v>
      </c>
      <c r="AC3" s="406" t="s">
        <v>655</v>
      </c>
      <c r="AD3" s="409" t="s">
        <v>656</v>
      </c>
      <c r="AE3" s="116"/>
      <c r="AG3" s="117" t="s">
        <v>476</v>
      </c>
      <c r="AI3" s="117" t="s">
        <v>15</v>
      </c>
      <c r="AK3" s="319"/>
      <c r="CA3" s="119"/>
      <c r="CB3" s="119">
        <v>36617</v>
      </c>
      <c r="CC3" s="124"/>
      <c r="CD3" s="125" t="s">
        <v>19</v>
      </c>
      <c r="CE3" s="207">
        <v>36951</v>
      </c>
      <c r="CF3" s="207">
        <v>36831</v>
      </c>
      <c r="CG3" s="207">
        <v>36861</v>
      </c>
      <c r="CH3" s="207">
        <v>36892</v>
      </c>
      <c r="CI3" s="207">
        <v>36923</v>
      </c>
      <c r="CJ3" s="207">
        <v>36951</v>
      </c>
      <c r="CK3" s="207">
        <v>37165</v>
      </c>
      <c r="CL3" s="207">
        <v>37316</v>
      </c>
      <c r="CM3" s="119">
        <v>36739</v>
      </c>
      <c r="CN3" s="119">
        <v>36800</v>
      </c>
      <c r="CO3" s="119">
        <v>36739</v>
      </c>
      <c r="CP3" s="119">
        <v>36770</v>
      </c>
      <c r="CQ3" s="119">
        <v>36800</v>
      </c>
      <c r="CR3" s="119">
        <v>36800</v>
      </c>
      <c r="CT3" s="124"/>
      <c r="CU3" s="125" t="s">
        <v>19</v>
      </c>
      <c r="CV3" s="119">
        <v>36951</v>
      </c>
      <c r="CW3" s="119">
        <v>36923</v>
      </c>
      <c r="CX3" s="119">
        <v>36923</v>
      </c>
      <c r="CY3" s="207">
        <v>36951</v>
      </c>
      <c r="CZ3" s="119">
        <v>37165</v>
      </c>
      <c r="DA3" s="119">
        <v>36951</v>
      </c>
      <c r="DB3" s="119">
        <v>36739</v>
      </c>
      <c r="DC3" s="119">
        <v>36800</v>
      </c>
      <c r="DD3"/>
      <c r="DF3" s="125" t="s">
        <v>19</v>
      </c>
      <c r="DG3" s="119">
        <v>36951</v>
      </c>
      <c r="DH3" s="119">
        <v>36739</v>
      </c>
      <c r="DJ3" s="124"/>
      <c r="DK3" s="125" t="s">
        <v>19</v>
      </c>
      <c r="DL3" s="119">
        <v>36951</v>
      </c>
      <c r="DM3" s="119">
        <v>38412</v>
      </c>
      <c r="DP3" s="125" t="s">
        <v>19</v>
      </c>
      <c r="DQ3" s="119">
        <v>36951</v>
      </c>
      <c r="DR3" s="119">
        <v>36923</v>
      </c>
      <c r="DS3" s="119">
        <v>36923</v>
      </c>
      <c r="DT3" s="119">
        <v>36617</v>
      </c>
      <c r="DU3" s="119">
        <v>36617</v>
      </c>
      <c r="DV3" s="119">
        <v>36586</v>
      </c>
      <c r="DX3" s="124"/>
      <c r="DY3" s="125" t="s">
        <v>19</v>
      </c>
      <c r="DZ3" s="119">
        <v>36739</v>
      </c>
      <c r="EA3" s="119">
        <v>36951</v>
      </c>
      <c r="ED3" s="125" t="s">
        <v>19</v>
      </c>
      <c r="EE3" s="119">
        <v>36951</v>
      </c>
      <c r="EF3" s="119">
        <v>36923</v>
      </c>
      <c r="EG3" s="119">
        <v>36739</v>
      </c>
      <c r="EJ3" s="125" t="s">
        <v>19</v>
      </c>
      <c r="EK3" s="119">
        <v>36951</v>
      </c>
      <c r="EL3" s="119">
        <v>36708</v>
      </c>
      <c r="EM3" s="119">
        <v>36678</v>
      </c>
      <c r="EN3" s="119">
        <v>36678</v>
      </c>
      <c r="EP3" s="124"/>
      <c r="EQ3" s="125" t="s">
        <v>19</v>
      </c>
      <c r="ER3" s="119">
        <v>36678</v>
      </c>
      <c r="ES3" s="119">
        <v>37316</v>
      </c>
      <c r="EU3" s="124"/>
      <c r="EV3" s="125" t="s">
        <v>19</v>
      </c>
      <c r="EW3" s="119">
        <v>36708</v>
      </c>
      <c r="EX3" s="119">
        <v>36069</v>
      </c>
      <c r="FA3" s="125" t="s">
        <v>19</v>
      </c>
      <c r="FB3" s="119">
        <v>36951</v>
      </c>
      <c r="FC3" s="119">
        <v>36739</v>
      </c>
      <c r="FD3" s="207">
        <v>36800</v>
      </c>
      <c r="FF3" s="124"/>
      <c r="FG3" s="125" t="s">
        <v>19</v>
      </c>
      <c r="FH3" s="119">
        <v>37316</v>
      </c>
      <c r="FI3" s="119">
        <v>36800</v>
      </c>
      <c r="FJ3" s="119">
        <v>36739</v>
      </c>
      <c r="FL3" s="124"/>
      <c r="FM3" s="125" t="s">
        <v>19</v>
      </c>
      <c r="FN3" s="119">
        <v>36800</v>
      </c>
      <c r="FO3" s="119">
        <v>36464</v>
      </c>
      <c r="FR3" s="125" t="s">
        <v>19</v>
      </c>
      <c r="FS3" s="119">
        <v>36800</v>
      </c>
      <c r="FT3" s="119">
        <v>36800</v>
      </c>
      <c r="FV3" s="124"/>
      <c r="FW3" s="125" t="s">
        <v>19</v>
      </c>
      <c r="FX3" s="119">
        <v>37165</v>
      </c>
      <c r="FY3" s="119">
        <v>36160</v>
      </c>
      <c r="GA3" s="124"/>
      <c r="GB3" s="125" t="s">
        <v>19</v>
      </c>
      <c r="GC3" s="119">
        <v>36951</v>
      </c>
      <c r="GD3" s="119">
        <v>35915</v>
      </c>
      <c r="GF3" s="124"/>
      <c r="GG3" s="125" t="s">
        <v>19</v>
      </c>
      <c r="GH3" s="119">
        <v>36951</v>
      </c>
      <c r="GI3" s="119">
        <v>36951</v>
      </c>
      <c r="GL3" s="125" t="s">
        <v>19</v>
      </c>
      <c r="GM3" s="119">
        <v>36951</v>
      </c>
      <c r="GN3" s="119">
        <v>35915</v>
      </c>
      <c r="GU3" s="124"/>
    </row>
    <row r="4" spans="1:203" ht="15.75" customHeight="1" thickBot="1">
      <c r="A4" s="106"/>
      <c r="B4" s="581" t="s">
        <v>763</v>
      </c>
      <c r="C4" s="592" t="s">
        <v>773</v>
      </c>
      <c r="D4" s="593" t="s">
        <v>794</v>
      </c>
      <c r="E4" s="589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2" t="s">
        <v>13</v>
      </c>
      <c r="Q4" s="121" t="s">
        <v>687</v>
      </c>
      <c r="R4" s="121" t="s">
        <v>735</v>
      </c>
      <c r="S4" s="403" t="s">
        <v>14</v>
      </c>
      <c r="T4" s="402" t="s">
        <v>4</v>
      </c>
      <c r="U4" s="121" t="s">
        <v>786</v>
      </c>
      <c r="V4" s="403" t="s">
        <v>16</v>
      </c>
      <c r="W4" s="121" t="s">
        <v>771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594"/>
      <c r="AN4" s="594"/>
      <c r="AO4" s="492"/>
      <c r="AP4" s="196"/>
      <c r="AQ4" s="492"/>
      <c r="AR4" s="196"/>
      <c r="AS4" s="492"/>
      <c r="AT4" s="196"/>
      <c r="AU4" s="492"/>
      <c r="AV4" s="196"/>
      <c r="AW4" s="196"/>
      <c r="AX4" s="197"/>
      <c r="AY4"/>
      <c r="AZ4" s="215"/>
      <c r="BA4" s="216"/>
      <c r="BB4" s="216"/>
      <c r="BC4" s="216"/>
      <c r="BD4" s="216"/>
      <c r="BE4" s="216"/>
      <c r="BF4" s="216"/>
      <c r="BG4" s="216"/>
      <c r="BH4" s="296"/>
      <c r="BI4" s="295"/>
      <c r="BJ4" s="303"/>
      <c r="BK4" s="297"/>
      <c r="BL4" s="298"/>
      <c r="BQ4" s="350" t="s">
        <v>8</v>
      </c>
      <c r="BR4" s="350"/>
      <c r="BZ4" s="475">
        <f>SUM(BZ6:BZ105)</f>
        <v>509.21073221232018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>
        <v>20000</v>
      </c>
      <c r="CJ4" s="111"/>
      <c r="CK4" s="111"/>
      <c r="CL4" s="111"/>
      <c r="CM4" s="111">
        <v>5000</v>
      </c>
      <c r="CN4" s="111"/>
      <c r="CO4" s="111"/>
      <c r="CP4" s="111"/>
      <c r="CQ4" s="111"/>
      <c r="CR4" s="111"/>
      <c r="CS4" s="135" t="s">
        <v>22</v>
      </c>
      <c r="CT4" s="132"/>
      <c r="CU4" s="109" t="s">
        <v>21</v>
      </c>
      <c r="CV4" s="111"/>
      <c r="CW4" s="111"/>
      <c r="CX4" s="111"/>
      <c r="CY4" s="644"/>
      <c r="CZ4" s="111"/>
      <c r="DA4" s="111"/>
      <c r="DB4" s="111">
        <v>-10000</v>
      </c>
      <c r="DC4" s="111">
        <v>-5000</v>
      </c>
      <c r="DD4" s="135" t="s">
        <v>22</v>
      </c>
      <c r="DF4" s="109" t="s">
        <v>21</v>
      </c>
      <c r="DG4" s="111"/>
      <c r="DH4" s="111">
        <f>15000/1.055056</f>
        <v>14217.254818701567</v>
      </c>
      <c r="DI4" s="135" t="s">
        <v>22</v>
      </c>
      <c r="DJ4" s="132"/>
      <c r="DK4" s="109" t="s">
        <v>21</v>
      </c>
      <c r="DL4" s="111"/>
      <c r="DM4" s="111"/>
      <c r="DN4" s="135" t="s">
        <v>22</v>
      </c>
      <c r="DP4" s="109" t="s">
        <v>21</v>
      </c>
      <c r="DQ4" s="111"/>
      <c r="DR4" s="111"/>
      <c r="DS4" s="111"/>
      <c r="DT4" s="111"/>
      <c r="DU4" s="111"/>
      <c r="DV4" s="111"/>
      <c r="DW4" s="135" t="s">
        <v>22</v>
      </c>
      <c r="DX4" s="132"/>
      <c r="DY4" s="109" t="s">
        <v>21</v>
      </c>
      <c r="DZ4" s="111"/>
      <c r="EA4" s="111"/>
      <c r="EB4" s="135" t="s">
        <v>22</v>
      </c>
      <c r="EC4" s="135"/>
      <c r="ED4" s="109" t="s">
        <v>21</v>
      </c>
      <c r="EE4" s="111"/>
      <c r="EF4" s="111"/>
      <c r="EG4" s="111"/>
      <c r="EH4" s="135" t="s">
        <v>22</v>
      </c>
      <c r="EI4" s="135"/>
      <c r="EJ4" s="109" t="s">
        <v>21</v>
      </c>
      <c r="EK4" s="111"/>
      <c r="EL4" s="111"/>
      <c r="EM4" s="111"/>
      <c r="EN4" s="111"/>
      <c r="EO4" s="135" t="s">
        <v>22</v>
      </c>
      <c r="EP4" s="132"/>
      <c r="EQ4" s="109" t="s">
        <v>21</v>
      </c>
      <c r="ER4" s="111"/>
      <c r="ES4" s="111"/>
      <c r="ET4" s="135" t="s">
        <v>22</v>
      </c>
      <c r="EU4" s="132"/>
      <c r="EV4" s="109" t="s">
        <v>21</v>
      </c>
      <c r="EW4" s="111"/>
      <c r="EX4" s="111"/>
      <c r="EY4" s="135" t="s">
        <v>22</v>
      </c>
      <c r="EZ4" s="135"/>
      <c r="FA4" s="109" t="s">
        <v>21</v>
      </c>
      <c r="FB4" s="111"/>
      <c r="FC4" s="111"/>
      <c r="FD4" s="111">
        <v>50000</v>
      </c>
      <c r="FE4" s="135" t="s">
        <v>22</v>
      </c>
      <c r="FF4" s="132"/>
      <c r="FG4" s="109" t="s">
        <v>21</v>
      </c>
      <c r="FH4" s="111"/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A4" s="132"/>
      <c r="GB4" s="109" t="s">
        <v>21</v>
      </c>
      <c r="GC4" s="111"/>
      <c r="GD4" s="111"/>
      <c r="GE4" s="135" t="s">
        <v>22</v>
      </c>
      <c r="GF4" s="132"/>
      <c r="GG4" s="109" t="s">
        <v>21</v>
      </c>
      <c r="GH4" s="111"/>
      <c r="GI4" s="111"/>
      <c r="GJ4" s="135" t="s">
        <v>22</v>
      </c>
      <c r="GL4" s="109" t="s">
        <v>21</v>
      </c>
      <c r="GM4" s="111"/>
      <c r="GN4" s="111"/>
      <c r="GO4" s="135" t="s">
        <v>22</v>
      </c>
      <c r="GU4" s="132"/>
    </row>
    <row r="5" spans="1:20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595" t="s">
        <v>805</v>
      </c>
      <c r="AN5" s="199"/>
      <c r="AO5" s="491" t="s">
        <v>29</v>
      </c>
      <c r="AP5" s="199"/>
      <c r="AQ5" s="491" t="s">
        <v>30</v>
      </c>
      <c r="AR5" s="199"/>
      <c r="AS5" s="491" t="s">
        <v>31</v>
      </c>
      <c r="AT5" s="199"/>
      <c r="AU5" s="491" t="s">
        <v>32</v>
      </c>
      <c r="AV5" s="199"/>
      <c r="AW5" s="493" t="s">
        <v>544</v>
      </c>
      <c r="AX5" s="334"/>
      <c r="AY5"/>
      <c r="AZ5" s="217"/>
      <c r="BA5" s="494" t="s">
        <v>762</v>
      </c>
      <c r="BB5" s="202"/>
      <c r="BC5" s="494" t="s">
        <v>761</v>
      </c>
      <c r="BD5" s="497"/>
      <c r="BE5" s="498" t="s">
        <v>34</v>
      </c>
      <c r="BF5" s="497"/>
      <c r="BG5" s="498" t="s">
        <v>454</v>
      </c>
      <c r="BH5" s="497"/>
      <c r="BI5" s="248"/>
      <c r="BJ5" s="308"/>
      <c r="BK5" s="310" t="s">
        <v>8</v>
      </c>
      <c r="BL5" s="299"/>
      <c r="BQ5" s="131" t="s">
        <v>20</v>
      </c>
      <c r="BR5" s="131" t="s">
        <v>695</v>
      </c>
      <c r="BS5" s="131" t="s">
        <v>772</v>
      </c>
      <c r="BT5" s="131" t="s">
        <v>873</v>
      </c>
      <c r="BU5" s="131" t="s">
        <v>875</v>
      </c>
      <c r="BV5" s="131" t="s">
        <v>874</v>
      </c>
      <c r="BW5" s="131"/>
      <c r="BZ5" s="210" t="s">
        <v>22</v>
      </c>
      <c r="CA5" s="134"/>
      <c r="CB5" s="134">
        <f>SUM(CB6:CB179)</f>
        <v>0</v>
      </c>
      <c r="CC5" s="118"/>
      <c r="CD5" s="133"/>
      <c r="CE5" s="134">
        <f t="shared" ref="CE5:CS5" si="0">SUM(CE6:CE179)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54.041070030609241</v>
      </c>
      <c r="CJ5" s="134">
        <f t="shared" si="0"/>
        <v>0</v>
      </c>
      <c r="CK5" s="134">
        <f>SUM(CK6:CK179)</f>
        <v>0</v>
      </c>
      <c r="CL5" s="134">
        <f>SUM(CL6:CL179)</f>
        <v>0</v>
      </c>
      <c r="CM5" s="134">
        <f t="shared" si="0"/>
        <v>15.480237770882123</v>
      </c>
      <c r="CN5" s="134">
        <f t="shared" si="0"/>
        <v>0</v>
      </c>
      <c r="CO5" s="134">
        <f t="shared" si="0"/>
        <v>0</v>
      </c>
      <c r="CP5" s="134">
        <f t="shared" si="0"/>
        <v>0</v>
      </c>
      <c r="CQ5" s="134">
        <f t="shared" si="0"/>
        <v>0</v>
      </c>
      <c r="CR5" s="134">
        <f t="shared" si="0"/>
        <v>0</v>
      </c>
      <c r="CS5" s="134">
        <f t="shared" si="0"/>
        <v>69.521307801491361</v>
      </c>
      <c r="CT5" s="118"/>
      <c r="CU5" s="133"/>
      <c r="CV5" s="134">
        <f t="shared" ref="CV5:DD5" si="1">SUM(CV6:CV179)</f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CZ5" s="134">
        <f t="shared" si="1"/>
        <v>0</v>
      </c>
      <c r="DA5" s="134">
        <f t="shared" si="1"/>
        <v>0</v>
      </c>
      <c r="DB5" s="134">
        <f t="shared" si="1"/>
        <v>-30.960475541764247</v>
      </c>
      <c r="DC5" s="134">
        <f t="shared" si="1"/>
        <v>-30.20335835946976</v>
      </c>
      <c r="DD5" s="134">
        <f t="shared" si="1"/>
        <v>-61.163833901234007</v>
      </c>
      <c r="DF5" s="133"/>
      <c r="DG5" s="134">
        <f>SUM(DG6:DG179)</f>
        <v>0</v>
      </c>
      <c r="DH5" s="134">
        <f>SUM(DH6:DH179)</f>
        <v>44.01729700854397</v>
      </c>
      <c r="DI5" s="134">
        <f>SUM(DI6:DI179)</f>
        <v>44.01729700854397</v>
      </c>
      <c r="DJ5" s="118"/>
      <c r="DK5" s="133"/>
      <c r="DL5" s="134">
        <f>SUM(DL6:DL179)</f>
        <v>0</v>
      </c>
      <c r="DM5" s="134">
        <f>SUM(DM6:DM179)</f>
        <v>0</v>
      </c>
      <c r="DN5" s="134">
        <f>SUM(DN6:DN179)</f>
        <v>0</v>
      </c>
      <c r="DP5" s="133"/>
      <c r="DQ5" s="134">
        <f t="shared" ref="DQ5:DW5" si="2">SUM(DQ6:DQ179)</f>
        <v>0</v>
      </c>
      <c r="DR5" s="134">
        <f t="shared" si="2"/>
        <v>0</v>
      </c>
      <c r="DS5" s="134">
        <f t="shared" si="2"/>
        <v>0</v>
      </c>
      <c r="DT5" s="134">
        <f t="shared" si="2"/>
        <v>0</v>
      </c>
      <c r="DU5" s="134">
        <f t="shared" si="2"/>
        <v>0</v>
      </c>
      <c r="DV5" s="134">
        <f t="shared" si="2"/>
        <v>0</v>
      </c>
      <c r="DW5" s="134">
        <f t="shared" si="2"/>
        <v>0</v>
      </c>
      <c r="DX5" s="118"/>
      <c r="DY5" s="133"/>
      <c r="DZ5" s="134">
        <f>SUM(DZ6:DZ179)</f>
        <v>0</v>
      </c>
      <c r="EA5" s="134">
        <f>SUM(EA6:EA179)</f>
        <v>0</v>
      </c>
      <c r="EB5" s="134">
        <f>SUM(EB6:EB179)</f>
        <v>0</v>
      </c>
      <c r="EC5" s="134"/>
      <c r="ED5" s="133"/>
      <c r="EE5" s="134">
        <f>SUM(EE6:EE179)</f>
        <v>0</v>
      </c>
      <c r="EF5" s="134">
        <f>SUM(EF6:EF179)</f>
        <v>0</v>
      </c>
      <c r="EG5" s="134">
        <f>SUM(EG6:EG179)</f>
        <v>0</v>
      </c>
      <c r="EH5" s="134">
        <f>SUM(EH6:EH179)</f>
        <v>0</v>
      </c>
      <c r="EI5" s="134"/>
      <c r="EJ5" s="133"/>
      <c r="EK5" s="134">
        <f>SUM(EK6:EK179)</f>
        <v>0</v>
      </c>
      <c r="EL5" s="134">
        <f>SUM(EL6:EL179)</f>
        <v>0</v>
      </c>
      <c r="EM5" s="134">
        <f>SUM(EM6:EM179)</f>
        <v>0</v>
      </c>
      <c r="EN5" s="134">
        <f>SUM(EN6:EN179)</f>
        <v>0</v>
      </c>
      <c r="EO5" s="134">
        <f>SUM(EO6:EO179)</f>
        <v>0</v>
      </c>
      <c r="EP5" s="118"/>
      <c r="EQ5" s="133"/>
      <c r="ER5" s="134">
        <f>SUM(ER6:ER179)</f>
        <v>0</v>
      </c>
      <c r="ES5" s="134">
        <f>SUM(ES6:ES179)</f>
        <v>0</v>
      </c>
      <c r="ET5" s="134">
        <f>SUM(ET6:ET179)</f>
        <v>0</v>
      </c>
      <c r="EU5" s="118"/>
      <c r="EV5" s="133"/>
      <c r="EW5" s="134">
        <f>SUM(EW6:EW179)</f>
        <v>0</v>
      </c>
      <c r="EX5" s="134">
        <f>SUM(EX6:EX179)</f>
        <v>0</v>
      </c>
      <c r="EY5" s="134">
        <f>SUM(EY6:EY179)</f>
        <v>0</v>
      </c>
      <c r="EZ5" s="134"/>
      <c r="FA5" s="133"/>
      <c r="FB5" s="134">
        <f>SUM(FB6:FB179)</f>
        <v>0</v>
      </c>
      <c r="FC5" s="134">
        <f>SUM(FC6:FC179)</f>
        <v>0</v>
      </c>
      <c r="FD5" s="134">
        <f>SUM(FD6:FD179)</f>
        <v>456.83596130351884</v>
      </c>
      <c r="FE5" s="134">
        <f>SUM(FE6:FE179)</f>
        <v>456.83596130351884</v>
      </c>
      <c r="FF5" s="118"/>
      <c r="FG5" s="133"/>
      <c r="FH5" s="134">
        <f>SUM(FH6:FH179)</f>
        <v>0</v>
      </c>
      <c r="FI5" s="134">
        <f>SUM(FI6:FI179)</f>
        <v>0</v>
      </c>
      <c r="FJ5" s="134">
        <f>SUM(FJ6:FJ179)</f>
        <v>0</v>
      </c>
      <c r="FK5" s="134">
        <f>SUM(FK6:FK179)</f>
        <v>0</v>
      </c>
      <c r="FL5" s="118"/>
      <c r="FM5" s="133"/>
      <c r="FN5" s="134">
        <f>SUM(FN6:FN179)</f>
        <v>0</v>
      </c>
      <c r="FO5" s="134">
        <f>SUM(FO6:FO179)</f>
        <v>0</v>
      </c>
      <c r="FP5" s="134">
        <f>SUM(FP6:FP179)</f>
        <v>0</v>
      </c>
      <c r="FR5" s="133"/>
      <c r="FS5" s="134">
        <f>SUM(FS6:FS179)</f>
        <v>0</v>
      </c>
      <c r="FT5" s="134">
        <f>SUM(FT6:FT179)</f>
        <v>0</v>
      </c>
      <c r="FU5" s="134">
        <f>SUM(FU6:FU179)</f>
        <v>0</v>
      </c>
      <c r="FV5" s="118"/>
      <c r="FW5" s="133"/>
      <c r="FX5" s="134">
        <f>SUM(FX6:FX179)</f>
        <v>0</v>
      </c>
      <c r="FY5" s="134">
        <f>SUM(FY6:FY179)</f>
        <v>0</v>
      </c>
      <c r="FZ5" s="134">
        <f>SUM(FZ6:FZ179)</f>
        <v>0</v>
      </c>
      <c r="GA5" s="118"/>
      <c r="GB5" s="133"/>
      <c r="GC5" s="134">
        <f>SUM(GC6:GC179)</f>
        <v>0</v>
      </c>
      <c r="GD5" s="134">
        <f>SUM(GD6:GD179)</f>
        <v>0</v>
      </c>
      <c r="GE5" s="134">
        <f>SUM(GE6:GE179)</f>
        <v>0</v>
      </c>
      <c r="GF5" s="118"/>
      <c r="GG5" s="133"/>
      <c r="GH5" s="134">
        <f>SUM(GH6:GH179)</f>
        <v>0</v>
      </c>
      <c r="GI5" s="134">
        <f>SUM(GI6:GI179)</f>
        <v>0</v>
      </c>
      <c r="GJ5" s="134">
        <f>SUM(GJ6:GJ179)</f>
        <v>0</v>
      </c>
      <c r="GL5" s="133"/>
      <c r="GM5" s="134">
        <f>SUM(GM6:GM179)</f>
        <v>0</v>
      </c>
      <c r="GN5" s="134">
        <f>SUM(GN6:GN179)</f>
        <v>0</v>
      </c>
      <c r="GO5" s="134">
        <f>SUM(GO6:GO179)</f>
        <v>0</v>
      </c>
      <c r="GU5" s="118"/>
    </row>
    <row r="6" spans="1:203" ht="15" customHeight="1" thickTop="1">
      <c r="A6" s="328">
        <v>36708</v>
      </c>
      <c r="B6" s="137"/>
      <c r="C6" s="138"/>
      <c r="D6" s="192"/>
      <c r="E6" s="138"/>
      <c r="F6" s="138"/>
      <c r="G6" s="138"/>
      <c r="H6" s="138"/>
      <c r="I6" s="138"/>
      <c r="J6" s="138"/>
      <c r="K6" s="138"/>
      <c r="L6" s="139"/>
      <c r="M6" s="14"/>
      <c r="N6" s="137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9">
        <f t="shared" ref="AE6:AE21" si="3">SUM(N6:AD6)</f>
        <v>0</v>
      </c>
      <c r="AF6" s="14"/>
      <c r="AG6" s="139">
        <f>GO6+'p1'!B15</f>
        <v>0</v>
      </c>
      <c r="AH6" s="191"/>
      <c r="AI6" s="139"/>
      <c r="AJ6" s="311"/>
      <c r="AK6" s="136">
        <v>36708</v>
      </c>
      <c r="AL6" s="198"/>
      <c r="AM6" s="189">
        <f t="shared" ref="AM6:AM69" si="4">+B6+C6+D6</f>
        <v>0</v>
      </c>
      <c r="AN6" s="513">
        <f>SUM(AM6:AM9)</f>
        <v>0</v>
      </c>
      <c r="AO6" s="189">
        <f t="shared" ref="AO6:AO30" si="5">E6+F6+O6</f>
        <v>0</v>
      </c>
      <c r="AP6" s="513">
        <f>SUM(AO6:AO9)</f>
        <v>354.83023777088215</v>
      </c>
      <c r="AQ6" s="508">
        <f t="shared" ref="AQ6:AQ30" si="6">+G6+H6+N6</f>
        <v>0</v>
      </c>
      <c r="AR6" s="513">
        <f>SUM(AQ6:AQ9)</f>
        <v>340.05616609876597</v>
      </c>
      <c r="AS6" s="510">
        <f t="shared" ref="AS6:AS62" si="7">+I6+J6</f>
        <v>0</v>
      </c>
      <c r="AT6" s="513">
        <f>SUM(AS6:AS9)</f>
        <v>-145.14270299145602</v>
      </c>
      <c r="AU6" s="189">
        <f t="shared" ref="AU6:AU61" si="8">K6+P6</f>
        <v>0</v>
      </c>
      <c r="AV6" s="513">
        <f>SUM(AU6:AU9)</f>
        <v>-27.410000000000004</v>
      </c>
      <c r="AW6" s="189">
        <f t="shared" ref="AW6:AW35" si="9">AO6+AQ6+AS6+AU6</f>
        <v>0</v>
      </c>
      <c r="AX6" s="200">
        <f>SUM(AW6:AW9)</f>
        <v>522.33370087819208</v>
      </c>
      <c r="AY6"/>
      <c r="AZ6" s="217"/>
      <c r="BA6" s="204">
        <f t="shared" ref="BA6:BA66" si="10">Q6+R6+S6</f>
        <v>0</v>
      </c>
      <c r="BB6" s="205">
        <f>SUM(BA6:BA9)</f>
        <v>-136.39403869648118</v>
      </c>
      <c r="BC6" s="204">
        <f t="shared" ref="BC6:BC69" si="11">T6+U6</f>
        <v>0</v>
      </c>
      <c r="BD6" s="205">
        <f>SUM(BC6:BC9)</f>
        <v>73.94</v>
      </c>
      <c r="BE6" s="204">
        <f t="shared" ref="BE6:BE67" si="12">SUM(V6:Y6)</f>
        <v>0</v>
      </c>
      <c r="BF6" s="205">
        <f>SUM(BE6:BE9)</f>
        <v>122.45</v>
      </c>
      <c r="BG6" s="204">
        <f t="shared" ref="BG6:BG55" si="13">SUM(AB6:AD6)</f>
        <v>0</v>
      </c>
      <c r="BH6" s="219">
        <f>SUM(BG6:BG9)</f>
        <v>0</v>
      </c>
      <c r="BI6" s="248"/>
      <c r="BJ6" s="308"/>
      <c r="BK6" s="305">
        <f>+AE6+L6</f>
        <v>0</v>
      </c>
      <c r="BL6" s="300">
        <f>SUM(BK6:BK9)</f>
        <v>582.32966218171089</v>
      </c>
      <c r="BM6" s="129"/>
      <c r="BN6" s="129"/>
      <c r="BO6" s="129"/>
      <c r="BP6" s="140">
        <f t="shared" ref="BP6:BP51" si="14">$A6</f>
        <v>36708</v>
      </c>
      <c r="BQ6" s="141">
        <f t="shared" ref="BQ6:BQ57" si="15">SUM(BR6:BW6)</f>
        <v>0</v>
      </c>
      <c r="BR6" s="141"/>
      <c r="BS6" s="141"/>
      <c r="BT6" s="141"/>
      <c r="BU6" s="141"/>
      <c r="BV6" s="141"/>
      <c r="BW6" s="141"/>
      <c r="BY6" s="209">
        <f>'m1'!BL8</f>
        <v>1</v>
      </c>
      <c r="BZ6" s="211">
        <f t="shared" ref="BZ6:BZ21" si="16">CS6+DD6+FE6+FP6+FK6+DI6+DW6+EB6+FZ6+GE6+EO6+ET6+EY6+EH6+GJ6</f>
        <v>0</v>
      </c>
      <c r="CA6" s="142"/>
      <c r="CB6" s="142">
        <f t="shared" ref="CB6:CB34" si="17">IF(CB$2&lt;=$A6,IF(CB$3&gt;=$A6,(CB$4),0),0)*($A7-$A6)/10000*$BY6</f>
        <v>0</v>
      </c>
      <c r="CC6"/>
      <c r="CD6" s="118">
        <f t="shared" ref="CD6:CD51" si="18">$A6</f>
        <v>36708</v>
      </c>
      <c r="CE6" s="142">
        <f t="shared" ref="CE6:CE34" si="19">IF(CE$2&lt;=$A6,IF(CE$3&gt;=$A6,(CE$4),0),0)*($A7-$A6)/10000*$BY6</f>
        <v>0</v>
      </c>
      <c r="CF6" s="142">
        <f t="shared" ref="CF6:CF34" si="20">IF(CF$2&lt;=$A6,IF(CF$3&gt;=$A6,(CF$4),0),0)*($A7-$A6)/10000*$BY6</f>
        <v>0</v>
      </c>
      <c r="CG6" s="142">
        <f t="shared" ref="CG6:CO34" si="21">IF(CG$2&lt;=$A6,IF(CG$3&gt;=$A6,(CG$4),0),0)*($A7-$A6)/10000*$BY6</f>
        <v>0</v>
      </c>
      <c r="CH6" s="142">
        <f t="shared" si="21"/>
        <v>0</v>
      </c>
      <c r="CI6" s="142">
        <f t="shared" si="21"/>
        <v>0</v>
      </c>
      <c r="CJ6" s="142">
        <f t="shared" si="21"/>
        <v>0</v>
      </c>
      <c r="CK6" s="142">
        <f t="shared" si="21"/>
        <v>0</v>
      </c>
      <c r="CL6" s="142">
        <f t="shared" si="21"/>
        <v>0</v>
      </c>
      <c r="CM6" s="142">
        <f t="shared" si="21"/>
        <v>0</v>
      </c>
      <c r="CN6" s="142">
        <f t="shared" si="21"/>
        <v>0</v>
      </c>
      <c r="CO6" s="142">
        <f t="shared" si="21"/>
        <v>0</v>
      </c>
      <c r="CP6" s="142">
        <f t="shared" ref="CP6:CP34" si="22">IF(CP$2&lt;=$A6,IF(CP$3&gt;=$A6,(CP$4),0),0)*($A7-$A6)/10000*$BY6</f>
        <v>0</v>
      </c>
      <c r="CQ6" s="142">
        <f t="shared" ref="CQ6:CQ34" si="23">IF(CQ$2&lt;=$A6,IF(CQ$3&gt;=$A6,(CQ$4),0),0)*($A7-$A6)/10000*$BY6</f>
        <v>0</v>
      </c>
      <c r="CR6" s="142">
        <f t="shared" ref="CR6:CR34" si="24">IF(CR$2&lt;=$A6,IF(CR$3&gt;=$A6,(CR$4),0),0)*($A7-$A6)/10000*$BY6</f>
        <v>0</v>
      </c>
      <c r="CS6" s="142">
        <f t="shared" ref="CS6:CS36" si="25">SUM(CE6:CR6)</f>
        <v>0</v>
      </c>
      <c r="CT6"/>
      <c r="CU6" s="118">
        <f t="shared" ref="CU6:CU51" si="26">$A6</f>
        <v>36708</v>
      </c>
      <c r="CV6" s="142">
        <f t="shared" ref="CV6:CW34" si="27">IF(CV$2&lt;=$A6,IF(CV$3&gt;=$A6,(CV$4),0),0)*($A7-$A6)/10000*$BY6</f>
        <v>0</v>
      </c>
      <c r="CW6" s="142">
        <f t="shared" si="27"/>
        <v>0</v>
      </c>
      <c r="CX6" s="142">
        <f t="shared" ref="CX6:CZ34" si="28">IF(CX$2&lt;=$A6,IF(CX$3&gt;=$A6,(CX$4),0),0)*($A7-$A6)/10000*$BY6</f>
        <v>0</v>
      </c>
      <c r="CY6" s="142">
        <f t="shared" si="28"/>
        <v>0</v>
      </c>
      <c r="CZ6" s="142">
        <f t="shared" si="28"/>
        <v>0</v>
      </c>
      <c r="DA6" s="142">
        <f t="shared" ref="DA6:DB34" si="29">IF(DA$2&lt;=$A6,IF(DA$3&gt;=$A6,(DA$4),0),0)*($A7-$A6)/10000*$BY6</f>
        <v>0</v>
      </c>
      <c r="DB6" s="142">
        <f t="shared" si="29"/>
        <v>0</v>
      </c>
      <c r="DC6" s="142">
        <f t="shared" ref="DC6:DC34" si="30">IF(DC$2&lt;=$A6,IF(DC$3&gt;=$A6,(DC$4),0),0)*($A7-$A6)/10000*$BY6</f>
        <v>0</v>
      </c>
      <c r="DD6" s="142">
        <f t="shared" ref="DD6:DD33" si="31">SUM(CV6:DC6)</f>
        <v>0</v>
      </c>
      <c r="DF6" s="118">
        <f t="shared" ref="DF6:DF51" si="32">$A6</f>
        <v>36708</v>
      </c>
      <c r="DG6" s="142">
        <f t="shared" ref="DG6:DG34" si="33">IF(DG$2&lt;=$A6,IF(DG$3&gt;=$A6,(DG$4),0),0)*($A7-$A6)/10000*$BY6</f>
        <v>0</v>
      </c>
      <c r="DH6" s="142">
        <f t="shared" ref="DH6:DH34" si="34">IF(DH$2&lt;=$A6,IF(DH$3&gt;=$A6,(DH$4),0),0)*($A7-$A6)/10000*$BY6</f>
        <v>0</v>
      </c>
      <c r="DI6" s="142">
        <f t="shared" ref="DI6:DI13" si="35">SUM(DG6:DH6)</f>
        <v>0</v>
      </c>
      <c r="DJ6"/>
      <c r="DK6" s="118">
        <f t="shared" ref="DK6:DK60" si="36">$A6</f>
        <v>36708</v>
      </c>
      <c r="DL6" s="142">
        <f t="shared" ref="DL6:DL34" si="37">IF(DL$2&lt;=$A6,IF(DL$3&gt;=$A6,(DL$4),0),0)*($A7-$A6)/10000*$BY6</f>
        <v>0</v>
      </c>
      <c r="DM6" s="142">
        <f t="shared" ref="DM6:DM34" si="38">IF(DM$2&lt;=$A6,IF(DM$3&gt;=$A6,(DM$4),0),0)*($A7-$A6)/10000*$BY6</f>
        <v>0</v>
      </c>
      <c r="DN6" s="142">
        <f t="shared" ref="DN6:DN61" si="39">SUM(DL6:DM6)</f>
        <v>0</v>
      </c>
      <c r="DP6" s="118">
        <f t="shared" ref="DP6:DP51" si="40">$A6</f>
        <v>36708</v>
      </c>
      <c r="DQ6" s="142">
        <f t="shared" ref="DQ6:DU34" si="41">IF(DQ$2&lt;=$A6,IF(DQ$3&gt;=$A6,(DQ$4),0),0)*($A7-$A6)/10000*$BY6</f>
        <v>0</v>
      </c>
      <c r="DR6" s="142">
        <f t="shared" si="41"/>
        <v>0</v>
      </c>
      <c r="DS6" s="142">
        <f t="shared" si="41"/>
        <v>0</v>
      </c>
      <c r="DT6" s="142">
        <f t="shared" si="41"/>
        <v>0</v>
      </c>
      <c r="DU6" s="142">
        <f t="shared" si="41"/>
        <v>0</v>
      </c>
      <c r="DV6" s="142">
        <f t="shared" ref="DV6:DV34" si="42">IF(DV$2&lt;=$A6,IF(DV$3&gt;=$A6,(DV$4),0),0)*($A7-$A6)/10000*$BY6</f>
        <v>0</v>
      </c>
      <c r="DW6" s="142">
        <f t="shared" ref="DW6:DW13" si="43">SUM(DQ6:DV6)</f>
        <v>0</v>
      </c>
      <c r="DX6"/>
      <c r="DY6" s="118">
        <f t="shared" ref="DY6:DY51" si="44">$A6</f>
        <v>36708</v>
      </c>
      <c r="DZ6" s="142">
        <f t="shared" ref="DZ6:DZ34" si="45">IF(DZ$2&lt;=$A6,IF(DZ$3&gt;=$A6,(DZ$4),0),0)*($A7-$A6)/10000*$BY6</f>
        <v>0</v>
      </c>
      <c r="EA6" s="142">
        <f t="shared" ref="EA6:EA34" si="46">IF(EA$2&lt;=$A6,IF(EA$3&gt;=$A6,(EA$4),0),0)*($A7-$A6)/10000*$BY6</f>
        <v>0</v>
      </c>
      <c r="EB6" s="142">
        <f t="shared" ref="EB6:EB13" si="47">SUM(DZ6:EA6)</f>
        <v>0</v>
      </c>
      <c r="EC6" s="142"/>
      <c r="ED6" s="118">
        <f t="shared" ref="ED6:ED51" si="48">$A6</f>
        <v>36708</v>
      </c>
      <c r="EE6" s="142">
        <f t="shared" ref="EE6:EF34" si="49">IF(EE$2&lt;=$A6,IF(EE$3&gt;=$A6,(EE$4),0),0)*($A7-$A6)/10000*$BY6</f>
        <v>0</v>
      </c>
      <c r="EF6" s="142">
        <f t="shared" si="49"/>
        <v>0</v>
      </c>
      <c r="EG6" s="142">
        <f t="shared" ref="EG6:EG34" si="50">IF(EG$2&lt;=$A6,IF(EG$3&gt;=$A6,(EG$4),0),0)*($A7-$A6)/10000*$BY6</f>
        <v>0</v>
      </c>
      <c r="EH6" s="142">
        <f t="shared" ref="EH6:EH17" si="51">SUM(EE6:EG6)</f>
        <v>0</v>
      </c>
      <c r="EI6" s="142"/>
      <c r="EJ6" s="118">
        <f t="shared" ref="EJ6:EJ51" si="52">$A6</f>
        <v>36708</v>
      </c>
      <c r="EK6" s="142">
        <f t="shared" ref="EK6:EK34" si="53">IF(EK$2&lt;=$A6,IF(EK$3&gt;=$A6,(EK$4),0),0)*($A7-$A6)/10000*$BY6</f>
        <v>0</v>
      </c>
      <c r="EL6" s="142">
        <f t="shared" ref="EL6:EN34" si="54">IF(EL$2&lt;=$A6,IF(EL$3&gt;=$A6,(EL$4),0),0)*($A7-$A6)/10000*$BY6</f>
        <v>0</v>
      </c>
      <c r="EM6" s="142">
        <f t="shared" si="54"/>
        <v>0</v>
      </c>
      <c r="EN6" s="142">
        <f t="shared" si="54"/>
        <v>0</v>
      </c>
      <c r="EO6" s="142">
        <f t="shared" ref="EO6:EO13" si="55">SUM(EK6:EN6)</f>
        <v>0</v>
      </c>
      <c r="EP6"/>
      <c r="EQ6" s="118">
        <f t="shared" ref="EQ6:EQ51" si="56">$A6</f>
        <v>36708</v>
      </c>
      <c r="ER6" s="142">
        <f t="shared" ref="ER6:ER34" si="57">IF(ER$2&lt;=$A6,IF(ER$3&gt;=$A6,(ER$4),0),0)*($A7-$A6)/10000*$BY6</f>
        <v>0</v>
      </c>
      <c r="ES6" s="142">
        <f t="shared" ref="ES6:ES34" si="58">IF(ES$2&lt;=$A6,IF(ES$3&gt;=$A6,(ES$4),0),0)*($A7-$A6)/10000*$BY6</f>
        <v>0</v>
      </c>
      <c r="ET6" s="142">
        <f t="shared" ref="ET6:ET16" si="59">SUM(ER6:ES6)</f>
        <v>0</v>
      </c>
      <c r="EU6"/>
      <c r="EV6" s="118">
        <f t="shared" ref="EV6:EV51" si="60">$A6</f>
        <v>36708</v>
      </c>
      <c r="EW6" s="142">
        <f t="shared" ref="EW6:EW34" si="61">IF(EW$2&lt;=$A6,IF(EW$3&gt;=$A6,(EW$4),0),0)*($A7-$A6)/10000*$BY6</f>
        <v>0</v>
      </c>
      <c r="EX6" s="142">
        <f t="shared" ref="EX6:EX34" si="62">IF(EX$2&lt;=$A6,IF(EX$3&gt;=$A6,(EX$4),0),0)*($A7-$A6)/10000*$BY6</f>
        <v>0</v>
      </c>
      <c r="EY6" s="142">
        <f t="shared" ref="EY6:EY16" si="63">SUM(EW6:EX6)</f>
        <v>0</v>
      </c>
      <c r="EZ6" s="142"/>
      <c r="FA6" s="118">
        <f t="shared" ref="FA6:FA51" si="64">$A6</f>
        <v>36708</v>
      </c>
      <c r="FB6" s="142">
        <f t="shared" ref="FB6:FC34" si="65">IF(FB$2&lt;=$A6,IF(FB$3&gt;=$A6,(FB$4),0),0)*($A7-$A6)/10000*$BY6</f>
        <v>0</v>
      </c>
      <c r="FC6" s="142">
        <f t="shared" si="65"/>
        <v>0</v>
      </c>
      <c r="FD6" s="142">
        <f t="shared" ref="FD6:FD34" si="66">IF(FD$2&lt;=$A6,IF(FD$3&gt;=$A6,(FD$4),0),0)*($A7-$A6)/10000*$BY6</f>
        <v>0</v>
      </c>
      <c r="FE6" s="142">
        <f t="shared" ref="FE6:FE13" si="67">SUM(FB6:FD6)</f>
        <v>0</v>
      </c>
      <c r="FF6"/>
      <c r="FG6" s="118">
        <f t="shared" ref="FG6:FG51" si="68">$A6</f>
        <v>36708</v>
      </c>
      <c r="FH6" s="142">
        <f t="shared" ref="FH6:FI34" si="69">IF(FH$2&lt;=$A6,IF(FH$3&gt;=$A6,(FH$4),0),0)*($A7-$A6)/10000*$BY6</f>
        <v>0</v>
      </c>
      <c r="FI6" s="142">
        <f t="shared" si="69"/>
        <v>0</v>
      </c>
      <c r="FJ6" s="142">
        <f t="shared" ref="FJ6:FJ34" si="70">IF(FJ$2&lt;=$A6,IF(FJ$3&gt;=$A6,(FJ$4),0),0)*($A7-$A6)/10000*$BY6</f>
        <v>0</v>
      </c>
      <c r="FK6" s="142">
        <f t="shared" ref="FK6:FK13" si="71">SUM(FH6:FJ6)</f>
        <v>0</v>
      </c>
      <c r="FL6"/>
      <c r="FM6" s="118">
        <f t="shared" ref="FM6:FM51" si="72">$A6</f>
        <v>36708</v>
      </c>
      <c r="FN6" s="142">
        <f t="shared" ref="FN6:FN34" si="73">IF(FN$2&lt;=$A6,IF(FN$3&gt;=$A6,(FN$4),0),0)*($A7-$A6)/10000*$BY6</f>
        <v>0</v>
      </c>
      <c r="FO6" s="142">
        <f t="shared" ref="FO6:FO34" si="74">IF(FO$2&lt;=$A6,IF(FO$3&gt;=$A6,(FO$4),0),0)*($A7-$A6)/10000*$BY6</f>
        <v>0</v>
      </c>
      <c r="FP6" s="142">
        <f t="shared" ref="FP6:FP13" si="75">SUM(FN6:FO6)</f>
        <v>0</v>
      </c>
      <c r="FR6" s="118">
        <f t="shared" ref="FR6:FR66" si="76">$A6</f>
        <v>36708</v>
      </c>
      <c r="FS6" s="142">
        <f t="shared" ref="FS6:FT34" si="77">IF(FS$2&lt;=$A6,IF(FS$3&gt;=$A6,(FS$4),0),0)*($A7-$A6)/10000*$BY6</f>
        <v>0</v>
      </c>
      <c r="FT6" s="142">
        <f t="shared" si="77"/>
        <v>0</v>
      </c>
      <c r="FU6" s="142">
        <f t="shared" ref="FU6:FU66" si="78">SUM(FS6:FT6)</f>
        <v>0</v>
      </c>
      <c r="FV6"/>
      <c r="FW6" s="118">
        <f t="shared" ref="FW6:FW51" si="79">$A6</f>
        <v>36708</v>
      </c>
      <c r="FX6" s="142">
        <f t="shared" ref="FX6:FX34" si="80">IF(FX$2&lt;=$A6,IF(FX$3&gt;=$A6,(FX$4),0),0)*($A7-$A6)/10000*$BY6</f>
        <v>0</v>
      </c>
      <c r="FY6" s="142">
        <f t="shared" ref="FY6:FY34" si="81">IF(FY$2&lt;=$A6,IF(FY$3&gt;=$A6,(FY$4),0),0)*($A7-$A6)/10000*$BY6</f>
        <v>0</v>
      </c>
      <c r="FZ6" s="142">
        <f t="shared" ref="FZ6:FZ13" si="82">SUM(FX6:FY6)</f>
        <v>0</v>
      </c>
      <c r="GA6"/>
      <c r="GB6" s="118">
        <f t="shared" ref="GB6:GB51" si="83">$A6</f>
        <v>36708</v>
      </c>
      <c r="GC6" s="142">
        <f t="shared" ref="GC6:GC34" si="84">IF(GC$2&lt;=$A6,IF(GC$3&gt;=$A6,(GC$4),0),0)*($A7-$A6)/10000*$BY6</f>
        <v>0</v>
      </c>
      <c r="GD6" s="142">
        <f t="shared" ref="GD6:GD34" si="85">IF(GD$2&lt;=$A6,IF(GD$3&gt;=$A6,(GD$4),0),0)*($A7-$A6)/10000*$BY6</f>
        <v>0</v>
      </c>
      <c r="GE6" s="142">
        <f t="shared" ref="GE6:GE13" si="86">SUM(GC6:GD6)</f>
        <v>0</v>
      </c>
      <c r="GF6"/>
      <c r="GG6" s="118">
        <f t="shared" ref="GG6:GG66" si="87">$A6</f>
        <v>36708</v>
      </c>
      <c r="GH6" s="142">
        <f t="shared" ref="GH6:GI34" si="88">IF(GH$2&lt;=$A6,IF(GH$3&gt;=$A6,(GH$4),0),0)*($A7-$A6)/10000*$BY6</f>
        <v>0</v>
      </c>
      <c r="GI6" s="142">
        <f t="shared" si="88"/>
        <v>0</v>
      </c>
      <c r="GJ6" s="142">
        <f t="shared" ref="GJ6:GJ66" si="89">SUM(GH6:GI6)</f>
        <v>0</v>
      </c>
      <c r="GL6" s="118">
        <f t="shared" ref="GL6:GL66" si="90">$A6</f>
        <v>36708</v>
      </c>
      <c r="GM6" s="142">
        <f t="shared" ref="GM6:GN34" si="91">IF(GM$2&lt;=$A6,IF(GM$3&gt;=$A6,(GM$4),0),0)*($A7-$A6)/10000*$BY6</f>
        <v>0</v>
      </c>
      <c r="GN6" s="142">
        <f t="shared" si="91"/>
        <v>0</v>
      </c>
      <c r="GO6" s="142">
        <f t="shared" ref="GO6:GO66" si="92">SUM(GM6:GN6)</f>
        <v>0</v>
      </c>
      <c r="GQ6" s="144"/>
      <c r="GR6" s="145"/>
      <c r="GS6" s="193"/>
      <c r="GU6"/>
    </row>
    <row r="7" spans="1:203" ht="15" customHeight="1">
      <c r="A7" s="329">
        <v>36739</v>
      </c>
      <c r="B7" s="144">
        <f>'p1'!F16</f>
        <v>0</v>
      </c>
      <c r="C7" s="145">
        <f>+'p1'!C16</f>
        <v>0</v>
      </c>
      <c r="D7" s="193">
        <f>'Transport Pos'!C3</f>
        <v>0</v>
      </c>
      <c r="E7" s="145">
        <f>'p1'!K16+EH7+'Transport Pos'!D3</f>
        <v>-68.11</v>
      </c>
      <c r="F7" s="145">
        <f>'p1'!E16+CS7</f>
        <v>379.47023777088214</v>
      </c>
      <c r="G7" s="145">
        <f>'p1'!H16+'p1'!J16+DD7+'Spread Opt'!D7+'Transport Pos'!E3</f>
        <v>15.479524458235751</v>
      </c>
      <c r="H7" s="145">
        <f>'p1'!D16+DW7+'Transport Pos'!F3</f>
        <v>-6.21</v>
      </c>
      <c r="I7" s="145">
        <f>'p1'!I16+'p1'!AG16+DI7+'Spread Opt'!C7</f>
        <v>2.9672970085439729</v>
      </c>
      <c r="J7" s="145">
        <f>'p1'!M16+DL7</f>
        <v>-23.05</v>
      </c>
      <c r="K7" s="145">
        <f>'p1'!L16+'p1'!G16+EB7</f>
        <v>52.14</v>
      </c>
      <c r="L7" s="146">
        <f t="shared" ref="L7:L21" si="93">SUM(E7:K7)</f>
        <v>352.68705923766186</v>
      </c>
      <c r="M7" s="14"/>
      <c r="N7" s="144">
        <f>'p1'!O16+ET7</f>
        <v>9.24</v>
      </c>
      <c r="O7" s="145">
        <f>'p1'!N16+EO7</f>
        <v>-108.36</v>
      </c>
      <c r="P7" s="145">
        <f>'p1'!P16+EY7</f>
        <v>-61.43</v>
      </c>
      <c r="Q7" s="145">
        <f>'p1'!Z16</f>
        <v>-30.96</v>
      </c>
      <c r="R7" s="145">
        <f>'p1'!X16</f>
        <v>0</v>
      </c>
      <c r="S7" s="145">
        <f>'p1'!Y16+FE7</f>
        <v>-30.95762229117878</v>
      </c>
      <c r="T7" s="145">
        <f>'p1'!AB16+FK7+'Transport Pos'!B3</f>
        <v>61.92</v>
      </c>
      <c r="U7" s="145"/>
      <c r="V7" s="145">
        <f>'p1'!W16+FP7</f>
        <v>0</v>
      </c>
      <c r="W7" s="145">
        <f>'p1'!R16+FZ7</f>
        <v>0</v>
      </c>
      <c r="X7" s="145">
        <f>'p1'!S16+FU7</f>
        <v>0</v>
      </c>
      <c r="Y7" s="145"/>
      <c r="Z7" s="145"/>
      <c r="AA7" s="145"/>
      <c r="AB7" s="145"/>
      <c r="AC7" s="145"/>
      <c r="AD7" s="145"/>
      <c r="AE7" s="146">
        <f t="shared" si="3"/>
        <v>-160.54762229117881</v>
      </c>
      <c r="AF7" s="14"/>
      <c r="AG7" s="146">
        <f>GO7+'p1'!B16</f>
        <v>0</v>
      </c>
      <c r="AH7" s="191"/>
      <c r="AI7" s="146">
        <f>'p1'!AA16+BQ7+'Spread Opt'!E7+'Transport Pos'!G3</f>
        <v>214.5</v>
      </c>
      <c r="AJ7" s="14"/>
      <c r="AK7" s="143">
        <v>36739</v>
      </c>
      <c r="AL7" s="198"/>
      <c r="AM7" s="189">
        <f t="shared" si="4"/>
        <v>0</v>
      </c>
      <c r="AN7" s="334"/>
      <c r="AO7" s="189">
        <f t="shared" si="5"/>
        <v>203.00023777088211</v>
      </c>
      <c r="AP7" s="334"/>
      <c r="AQ7" s="508">
        <f t="shared" si="6"/>
        <v>18.509524458235752</v>
      </c>
      <c r="AR7" s="334"/>
      <c r="AS7" s="510">
        <f t="shared" si="7"/>
        <v>-20.082702991456028</v>
      </c>
      <c r="AT7" s="334"/>
      <c r="AU7" s="189">
        <f t="shared" si="8"/>
        <v>-9.2899999999999991</v>
      </c>
      <c r="AV7" s="334"/>
      <c r="AW7" s="189">
        <f t="shared" si="9"/>
        <v>192.13705923766184</v>
      </c>
      <c r="AX7" s="200"/>
      <c r="AY7"/>
      <c r="AZ7" s="217"/>
      <c r="BA7" s="204">
        <f t="shared" si="10"/>
        <v>-61.91762229117878</v>
      </c>
      <c r="BB7" s="202"/>
      <c r="BC7" s="204">
        <f t="shared" si="11"/>
        <v>61.92</v>
      </c>
      <c r="BD7" s="202"/>
      <c r="BE7" s="204">
        <f t="shared" si="12"/>
        <v>0</v>
      </c>
      <c r="BF7" s="202"/>
      <c r="BG7" s="204">
        <f t="shared" si="13"/>
        <v>0</v>
      </c>
      <c r="BH7" s="218"/>
      <c r="BI7" s="248"/>
      <c r="BJ7" s="308"/>
      <c r="BK7" s="305">
        <f>+AE7+L7</f>
        <v>192.13943694648304</v>
      </c>
      <c r="BL7" s="299"/>
      <c r="BM7" s="129"/>
      <c r="BN7" s="129"/>
      <c r="BO7" s="129"/>
      <c r="BP7" s="140">
        <f t="shared" si="14"/>
        <v>36739</v>
      </c>
      <c r="BQ7" s="141">
        <f t="shared" si="15"/>
        <v>21.5</v>
      </c>
      <c r="BR7" s="141"/>
      <c r="BS7" s="141">
        <f>-15.5-31</f>
        <v>-46.5</v>
      </c>
      <c r="BT7" s="141">
        <v>44</v>
      </c>
      <c r="BU7" s="141">
        <f>15.5+11.5</f>
        <v>27</v>
      </c>
      <c r="BV7" s="141">
        <v>-3</v>
      </c>
      <c r="BW7" s="141"/>
      <c r="BY7" s="209">
        <f>'m1'!BL9</f>
        <v>0.99872501747626596</v>
      </c>
      <c r="BZ7" s="211">
        <f t="shared" si="16"/>
        <v>183.33943694648306</v>
      </c>
      <c r="CA7" s="142"/>
      <c r="CB7" s="142">
        <f t="shared" si="17"/>
        <v>0</v>
      </c>
      <c r="CC7"/>
      <c r="CD7" s="118">
        <f t="shared" si="18"/>
        <v>36739</v>
      </c>
      <c r="CE7" s="142">
        <f t="shared" si="19"/>
        <v>0</v>
      </c>
      <c r="CF7" s="142">
        <f t="shared" si="20"/>
        <v>0</v>
      </c>
      <c r="CG7" s="142">
        <f t="shared" si="21"/>
        <v>0</v>
      </c>
      <c r="CH7" s="142">
        <f t="shared" si="21"/>
        <v>0</v>
      </c>
      <c r="CI7" s="142">
        <f t="shared" si="21"/>
        <v>0</v>
      </c>
      <c r="CJ7" s="142">
        <f t="shared" si="21"/>
        <v>0</v>
      </c>
      <c r="CK7" s="142">
        <f t="shared" si="21"/>
        <v>0</v>
      </c>
      <c r="CL7" s="142">
        <f t="shared" si="21"/>
        <v>0</v>
      </c>
      <c r="CM7" s="142">
        <f t="shared" si="21"/>
        <v>15.480237770882123</v>
      </c>
      <c r="CN7" s="142">
        <f t="shared" si="21"/>
        <v>0</v>
      </c>
      <c r="CO7" s="142">
        <f t="shared" si="21"/>
        <v>0</v>
      </c>
      <c r="CP7" s="142">
        <f t="shared" si="22"/>
        <v>0</v>
      </c>
      <c r="CQ7" s="142">
        <f t="shared" si="23"/>
        <v>0</v>
      </c>
      <c r="CR7" s="142">
        <f t="shared" si="24"/>
        <v>0</v>
      </c>
      <c r="CS7" s="142">
        <f t="shared" si="25"/>
        <v>15.480237770882123</v>
      </c>
      <c r="CT7"/>
      <c r="CU7" s="118">
        <f t="shared" si="26"/>
        <v>36739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8"/>
        <v>0</v>
      </c>
      <c r="CZ7" s="142">
        <f t="shared" si="28"/>
        <v>0</v>
      </c>
      <c r="DA7" s="142">
        <f t="shared" si="29"/>
        <v>0</v>
      </c>
      <c r="DB7" s="142">
        <f t="shared" si="29"/>
        <v>-30.960475541764247</v>
      </c>
      <c r="DC7" s="142">
        <f t="shared" si="30"/>
        <v>0</v>
      </c>
      <c r="DD7" s="142">
        <f t="shared" si="31"/>
        <v>-30.960475541764247</v>
      </c>
      <c r="DF7" s="118">
        <f t="shared" si="32"/>
        <v>36739</v>
      </c>
      <c r="DG7" s="142">
        <f t="shared" si="33"/>
        <v>0</v>
      </c>
      <c r="DH7" s="142">
        <f t="shared" si="34"/>
        <v>44.01729700854397</v>
      </c>
      <c r="DI7" s="142">
        <f t="shared" si="35"/>
        <v>44.01729700854397</v>
      </c>
      <c r="DJ7"/>
      <c r="DK7" s="118">
        <f t="shared" si="36"/>
        <v>36739</v>
      </c>
      <c r="DL7" s="142">
        <f t="shared" si="37"/>
        <v>0</v>
      </c>
      <c r="DM7" s="142">
        <f t="shared" si="38"/>
        <v>0</v>
      </c>
      <c r="DN7" s="142">
        <f t="shared" si="39"/>
        <v>0</v>
      </c>
      <c r="DP7" s="118">
        <f t="shared" si="40"/>
        <v>36739</v>
      </c>
      <c r="DQ7" s="142">
        <f t="shared" si="41"/>
        <v>0</v>
      </c>
      <c r="DR7" s="142">
        <f t="shared" si="41"/>
        <v>0</v>
      </c>
      <c r="DS7" s="142">
        <f t="shared" si="41"/>
        <v>0</v>
      </c>
      <c r="DT7" s="142">
        <f t="shared" si="41"/>
        <v>0</v>
      </c>
      <c r="DU7" s="142">
        <f t="shared" si="41"/>
        <v>0</v>
      </c>
      <c r="DV7" s="142">
        <f t="shared" si="42"/>
        <v>0</v>
      </c>
      <c r="DW7" s="142">
        <f t="shared" si="43"/>
        <v>0</v>
      </c>
      <c r="DX7"/>
      <c r="DY7" s="118">
        <f t="shared" si="44"/>
        <v>36739</v>
      </c>
      <c r="DZ7" s="142">
        <f t="shared" si="45"/>
        <v>0</v>
      </c>
      <c r="EA7" s="142">
        <f t="shared" si="46"/>
        <v>0</v>
      </c>
      <c r="EB7" s="142">
        <f t="shared" si="47"/>
        <v>0</v>
      </c>
      <c r="EC7" s="142"/>
      <c r="ED7" s="118">
        <f t="shared" si="48"/>
        <v>36739</v>
      </c>
      <c r="EE7" s="142">
        <f t="shared" si="49"/>
        <v>0</v>
      </c>
      <c r="EF7" s="142">
        <f t="shared" si="49"/>
        <v>0</v>
      </c>
      <c r="EG7" s="142">
        <f t="shared" si="50"/>
        <v>0</v>
      </c>
      <c r="EH7" s="142">
        <f t="shared" si="51"/>
        <v>0</v>
      </c>
      <c r="EI7" s="142"/>
      <c r="EJ7" s="118">
        <f t="shared" si="52"/>
        <v>36739</v>
      </c>
      <c r="EK7" s="142">
        <f t="shared" si="53"/>
        <v>0</v>
      </c>
      <c r="EL7" s="142">
        <f t="shared" si="54"/>
        <v>0</v>
      </c>
      <c r="EM7" s="142">
        <f t="shared" si="54"/>
        <v>0</v>
      </c>
      <c r="EN7" s="142">
        <f t="shared" si="54"/>
        <v>0</v>
      </c>
      <c r="EO7" s="142">
        <f t="shared" si="55"/>
        <v>0</v>
      </c>
      <c r="EP7"/>
      <c r="EQ7" s="118">
        <f t="shared" si="56"/>
        <v>36739</v>
      </c>
      <c r="ER7" s="142">
        <f t="shared" si="57"/>
        <v>0</v>
      </c>
      <c r="ES7" s="142">
        <f t="shared" si="58"/>
        <v>0</v>
      </c>
      <c r="ET7" s="142">
        <f t="shared" si="59"/>
        <v>0</v>
      </c>
      <c r="EU7"/>
      <c r="EV7" s="118">
        <f t="shared" si="60"/>
        <v>36739</v>
      </c>
      <c r="EW7" s="142">
        <f t="shared" si="61"/>
        <v>0</v>
      </c>
      <c r="EX7" s="142">
        <f t="shared" si="62"/>
        <v>0</v>
      </c>
      <c r="EY7" s="142">
        <f t="shared" si="63"/>
        <v>0</v>
      </c>
      <c r="EZ7" s="142"/>
      <c r="FA7" s="118">
        <f t="shared" si="64"/>
        <v>36739</v>
      </c>
      <c r="FB7" s="142">
        <f t="shared" si="65"/>
        <v>0</v>
      </c>
      <c r="FC7" s="142">
        <f t="shared" si="65"/>
        <v>0</v>
      </c>
      <c r="FD7" s="142">
        <f t="shared" si="66"/>
        <v>154.80237770882121</v>
      </c>
      <c r="FE7" s="142">
        <f t="shared" si="67"/>
        <v>154.80237770882121</v>
      </c>
      <c r="FF7"/>
      <c r="FG7" s="118">
        <f t="shared" si="68"/>
        <v>36739</v>
      </c>
      <c r="FH7" s="142">
        <f t="shared" si="69"/>
        <v>0</v>
      </c>
      <c r="FI7" s="142">
        <f t="shared" si="69"/>
        <v>0</v>
      </c>
      <c r="FJ7" s="142">
        <f t="shared" si="70"/>
        <v>0</v>
      </c>
      <c r="FK7" s="142">
        <f t="shared" si="71"/>
        <v>0</v>
      </c>
      <c r="FL7"/>
      <c r="FM7" s="118">
        <f t="shared" si="72"/>
        <v>36739</v>
      </c>
      <c r="FN7" s="142">
        <f t="shared" si="73"/>
        <v>0</v>
      </c>
      <c r="FO7" s="142">
        <f t="shared" si="74"/>
        <v>0</v>
      </c>
      <c r="FP7" s="142">
        <f t="shared" si="75"/>
        <v>0</v>
      </c>
      <c r="FR7" s="118">
        <f t="shared" si="76"/>
        <v>36739</v>
      </c>
      <c r="FS7" s="142">
        <f t="shared" si="77"/>
        <v>0</v>
      </c>
      <c r="FT7" s="142">
        <f t="shared" si="77"/>
        <v>0</v>
      </c>
      <c r="FU7" s="142">
        <f t="shared" si="78"/>
        <v>0</v>
      </c>
      <c r="FV7"/>
      <c r="FW7" s="118">
        <f t="shared" si="79"/>
        <v>36739</v>
      </c>
      <c r="FX7" s="142">
        <f t="shared" si="80"/>
        <v>0</v>
      </c>
      <c r="FY7" s="142">
        <f t="shared" si="81"/>
        <v>0</v>
      </c>
      <c r="FZ7" s="142">
        <f t="shared" si="82"/>
        <v>0</v>
      </c>
      <c r="GA7"/>
      <c r="GB7" s="118">
        <f t="shared" si="83"/>
        <v>36739</v>
      </c>
      <c r="GC7" s="142">
        <f t="shared" si="84"/>
        <v>0</v>
      </c>
      <c r="GD7" s="142">
        <f t="shared" si="85"/>
        <v>0</v>
      </c>
      <c r="GE7" s="142">
        <f t="shared" si="86"/>
        <v>0</v>
      </c>
      <c r="GF7"/>
      <c r="GG7" s="118">
        <f t="shared" si="87"/>
        <v>36739</v>
      </c>
      <c r="GH7" s="142">
        <f t="shared" si="88"/>
        <v>0</v>
      </c>
      <c r="GI7" s="142">
        <f t="shared" si="88"/>
        <v>0</v>
      </c>
      <c r="GJ7" s="142">
        <f t="shared" si="89"/>
        <v>0</v>
      </c>
      <c r="GL7" s="118">
        <f t="shared" si="90"/>
        <v>36739</v>
      </c>
      <c r="GM7" s="142">
        <f t="shared" si="91"/>
        <v>0</v>
      </c>
      <c r="GN7" s="142">
        <f t="shared" si="91"/>
        <v>0</v>
      </c>
      <c r="GO7" s="142">
        <f t="shared" si="92"/>
        <v>0</v>
      </c>
      <c r="GQ7" s="144"/>
      <c r="GR7" s="145"/>
      <c r="GS7" s="193"/>
      <c r="GU7"/>
    </row>
    <row r="8" spans="1:203" ht="15" customHeight="1">
      <c r="A8" s="329">
        <v>36770</v>
      </c>
      <c r="B8" s="144">
        <f>'p1'!F17</f>
        <v>0</v>
      </c>
      <c r="C8" s="145">
        <f>+'p1'!C17</f>
        <v>0</v>
      </c>
      <c r="D8" s="193">
        <f>'Transport Pos'!C4</f>
        <v>0</v>
      </c>
      <c r="E8" s="145">
        <f>'p1'!K17+EH8+'Transport Pos'!D4</f>
        <v>53.63</v>
      </c>
      <c r="F8" s="145">
        <f>'p1'!E17+CS8</f>
        <v>255.22</v>
      </c>
      <c r="G8" s="145">
        <f>'p1'!H17+'p1'!J17+DD8+'Spread Opt'!D8+'Transport Pos'!E4</f>
        <v>193.65403969289218</v>
      </c>
      <c r="H8" s="145">
        <f>'p1'!D17+DW8+'Transport Pos'!F4</f>
        <v>-35.85</v>
      </c>
      <c r="I8" s="145">
        <f>'p1'!I17+'p1'!AG17+DI8+'Spread Opt'!C8</f>
        <v>-39.5</v>
      </c>
      <c r="J8" s="145">
        <f>'p1'!M17+DL8</f>
        <v>-22.18</v>
      </c>
      <c r="K8" s="145">
        <f>'p1'!L17+'p1'!G17+EB8</f>
        <v>50.17</v>
      </c>
      <c r="L8" s="146">
        <f t="shared" si="93"/>
        <v>455.14403969289219</v>
      </c>
      <c r="M8" s="14"/>
      <c r="N8" s="144">
        <f>'p1'!O17+ET8</f>
        <v>8.94</v>
      </c>
      <c r="O8" s="145">
        <f>'p1'!N17+EO8</f>
        <v>-134.06</v>
      </c>
      <c r="P8" s="145">
        <f>'p1'!P17+EY8</f>
        <v>-59.11</v>
      </c>
      <c r="Q8" s="145">
        <f>'p1'!Z17</f>
        <v>-29.79</v>
      </c>
      <c r="R8" s="145">
        <f>'p1'!X17</f>
        <v>0</v>
      </c>
      <c r="S8" s="145">
        <f>'p1'!Y17+FE8</f>
        <v>-44.690396928922013</v>
      </c>
      <c r="T8" s="145">
        <f>'p1'!AB17+FK8+'Transport Pos'!B4</f>
        <v>119.17</v>
      </c>
      <c r="U8" s="145"/>
      <c r="V8" s="145">
        <f>'p1'!W17+FP8</f>
        <v>0</v>
      </c>
      <c r="W8" s="145">
        <f>'p1'!R17+FZ8</f>
        <v>0</v>
      </c>
      <c r="X8" s="145">
        <f>'p1'!S17+FU8</f>
        <v>0</v>
      </c>
      <c r="Y8" s="145"/>
      <c r="Z8" s="145"/>
      <c r="AA8" s="145"/>
      <c r="AB8" s="145"/>
      <c r="AC8" s="145"/>
      <c r="AD8" s="145"/>
      <c r="AE8" s="146">
        <f t="shared" si="3"/>
        <v>-139.54039692892201</v>
      </c>
      <c r="AF8" s="14"/>
      <c r="AG8" s="146">
        <f>GO8+'p1'!B17</f>
        <v>0</v>
      </c>
      <c r="AH8" s="191"/>
      <c r="AI8" s="146">
        <f>'p1'!AA17+BQ8+'Spread Opt'!E8+'Transport Pos'!G4</f>
        <v>-50.5</v>
      </c>
      <c r="AJ8" s="14"/>
      <c r="AK8" s="143">
        <v>36770</v>
      </c>
      <c r="AL8" s="198"/>
      <c r="AM8" s="189">
        <f t="shared" si="4"/>
        <v>0</v>
      </c>
      <c r="AN8" s="334"/>
      <c r="AO8" s="189">
        <f t="shared" si="5"/>
        <v>174.79000000000002</v>
      </c>
      <c r="AP8" s="334"/>
      <c r="AQ8" s="508">
        <f t="shared" si="6"/>
        <v>166.74403969289219</v>
      </c>
      <c r="AR8" s="334"/>
      <c r="AS8" s="510">
        <f t="shared" si="7"/>
        <v>-61.68</v>
      </c>
      <c r="AT8" s="334"/>
      <c r="AU8" s="189">
        <f t="shared" si="8"/>
        <v>-8.9399999999999977</v>
      </c>
      <c r="AV8" s="334"/>
      <c r="AW8" s="189">
        <f t="shared" si="9"/>
        <v>270.91403969289217</v>
      </c>
      <c r="AX8" s="199"/>
      <c r="AY8"/>
      <c r="AZ8" s="217"/>
      <c r="BA8" s="204">
        <f t="shared" si="10"/>
        <v>-74.480396928922005</v>
      </c>
      <c r="BB8" s="202"/>
      <c r="BC8" s="204">
        <f t="shared" si="11"/>
        <v>119.17</v>
      </c>
      <c r="BD8" s="202"/>
      <c r="BE8" s="204">
        <f t="shared" si="12"/>
        <v>0</v>
      </c>
      <c r="BF8" s="202"/>
      <c r="BG8" s="204">
        <f t="shared" si="13"/>
        <v>0</v>
      </c>
      <c r="BH8" s="218"/>
      <c r="BI8" s="248"/>
      <c r="BJ8" s="308"/>
      <c r="BK8" s="305">
        <f>+AE8+L8</f>
        <v>315.60364276397019</v>
      </c>
      <c r="BL8" s="299"/>
      <c r="BM8" s="129"/>
      <c r="BN8" s="129"/>
      <c r="BO8" s="129"/>
      <c r="BP8" s="140">
        <f t="shared" si="14"/>
        <v>36770</v>
      </c>
      <c r="BQ8" s="141">
        <f t="shared" si="15"/>
        <v>0</v>
      </c>
      <c r="BR8" s="141"/>
      <c r="BS8" s="141"/>
      <c r="BT8" s="141"/>
      <c r="BU8" s="141"/>
      <c r="BV8" s="141"/>
      <c r="BW8" s="141"/>
      <c r="BY8" s="209">
        <f>'m1'!BL10</f>
        <v>0.99306402047385334</v>
      </c>
      <c r="BZ8" s="211">
        <f t="shared" si="16"/>
        <v>134.06364276397019</v>
      </c>
      <c r="CA8" s="142"/>
      <c r="CB8" s="142">
        <f t="shared" si="17"/>
        <v>0</v>
      </c>
      <c r="CC8"/>
      <c r="CD8" s="118">
        <f t="shared" si="18"/>
        <v>36770</v>
      </c>
      <c r="CE8" s="142">
        <f t="shared" si="19"/>
        <v>0</v>
      </c>
      <c r="CF8" s="142">
        <f t="shared" si="20"/>
        <v>0</v>
      </c>
      <c r="CG8" s="142">
        <f t="shared" si="21"/>
        <v>0</v>
      </c>
      <c r="CH8" s="142">
        <f t="shared" si="21"/>
        <v>0</v>
      </c>
      <c r="CI8" s="142">
        <f t="shared" si="21"/>
        <v>0</v>
      </c>
      <c r="CJ8" s="142">
        <f t="shared" si="21"/>
        <v>0</v>
      </c>
      <c r="CK8" s="142">
        <f t="shared" si="21"/>
        <v>0</v>
      </c>
      <c r="CL8" s="142">
        <f t="shared" si="21"/>
        <v>0</v>
      </c>
      <c r="CM8" s="142">
        <f t="shared" si="21"/>
        <v>0</v>
      </c>
      <c r="CN8" s="142">
        <f t="shared" si="21"/>
        <v>0</v>
      </c>
      <c r="CO8" s="142">
        <f t="shared" si="21"/>
        <v>0</v>
      </c>
      <c r="CP8" s="142">
        <f t="shared" si="22"/>
        <v>0</v>
      </c>
      <c r="CQ8" s="142">
        <f t="shared" si="23"/>
        <v>0</v>
      </c>
      <c r="CR8" s="142">
        <f t="shared" si="24"/>
        <v>0</v>
      </c>
      <c r="CS8" s="142">
        <f t="shared" si="25"/>
        <v>0</v>
      </c>
      <c r="CT8"/>
      <c r="CU8" s="118">
        <f t="shared" si="26"/>
        <v>36770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8"/>
        <v>0</v>
      </c>
      <c r="CZ8" s="142">
        <f t="shared" si="28"/>
        <v>0</v>
      </c>
      <c r="DA8" s="142">
        <f t="shared" si="29"/>
        <v>0</v>
      </c>
      <c r="DB8" s="142">
        <f t="shared" si="29"/>
        <v>0</v>
      </c>
      <c r="DC8" s="142">
        <f t="shared" si="30"/>
        <v>-14.895960307107799</v>
      </c>
      <c r="DD8" s="142">
        <f t="shared" si="31"/>
        <v>-14.895960307107799</v>
      </c>
      <c r="DF8" s="118">
        <f t="shared" si="32"/>
        <v>36770</v>
      </c>
      <c r="DG8" s="142">
        <f t="shared" si="33"/>
        <v>0</v>
      </c>
      <c r="DH8" s="142">
        <f t="shared" si="34"/>
        <v>0</v>
      </c>
      <c r="DI8" s="142">
        <f t="shared" si="35"/>
        <v>0</v>
      </c>
      <c r="DJ8"/>
      <c r="DK8" s="118">
        <f t="shared" si="36"/>
        <v>36770</v>
      </c>
      <c r="DL8" s="142">
        <f t="shared" si="37"/>
        <v>0</v>
      </c>
      <c r="DM8" s="142">
        <f t="shared" si="38"/>
        <v>0</v>
      </c>
      <c r="DN8" s="142">
        <f t="shared" si="39"/>
        <v>0</v>
      </c>
      <c r="DP8" s="118">
        <f t="shared" si="40"/>
        <v>36770</v>
      </c>
      <c r="DQ8" s="142">
        <f t="shared" si="41"/>
        <v>0</v>
      </c>
      <c r="DR8" s="142">
        <f t="shared" si="41"/>
        <v>0</v>
      </c>
      <c r="DS8" s="142">
        <f t="shared" si="41"/>
        <v>0</v>
      </c>
      <c r="DT8" s="142">
        <f t="shared" si="41"/>
        <v>0</v>
      </c>
      <c r="DU8" s="142">
        <f t="shared" si="41"/>
        <v>0</v>
      </c>
      <c r="DV8" s="142">
        <f t="shared" si="42"/>
        <v>0</v>
      </c>
      <c r="DW8" s="142">
        <f t="shared" si="43"/>
        <v>0</v>
      </c>
      <c r="DX8"/>
      <c r="DY8" s="118">
        <f t="shared" si="44"/>
        <v>36770</v>
      </c>
      <c r="DZ8" s="142">
        <f t="shared" si="45"/>
        <v>0</v>
      </c>
      <c r="EA8" s="142">
        <f t="shared" si="46"/>
        <v>0</v>
      </c>
      <c r="EB8" s="142">
        <f t="shared" si="47"/>
        <v>0</v>
      </c>
      <c r="EC8" s="142"/>
      <c r="ED8" s="118">
        <f t="shared" si="48"/>
        <v>36770</v>
      </c>
      <c r="EE8" s="142">
        <f t="shared" si="49"/>
        <v>0</v>
      </c>
      <c r="EF8" s="142">
        <f t="shared" si="49"/>
        <v>0</v>
      </c>
      <c r="EG8" s="142">
        <f t="shared" si="50"/>
        <v>0</v>
      </c>
      <c r="EH8" s="142">
        <f t="shared" si="51"/>
        <v>0</v>
      </c>
      <c r="EI8" s="142"/>
      <c r="EJ8" s="118">
        <f t="shared" si="52"/>
        <v>36770</v>
      </c>
      <c r="EK8" s="142">
        <f t="shared" si="53"/>
        <v>0</v>
      </c>
      <c r="EL8" s="142">
        <f t="shared" si="54"/>
        <v>0</v>
      </c>
      <c r="EM8" s="142">
        <f t="shared" si="54"/>
        <v>0</v>
      </c>
      <c r="EN8" s="142">
        <f t="shared" si="54"/>
        <v>0</v>
      </c>
      <c r="EO8" s="142">
        <f t="shared" si="55"/>
        <v>0</v>
      </c>
      <c r="EP8"/>
      <c r="EQ8" s="118">
        <f t="shared" si="56"/>
        <v>36770</v>
      </c>
      <c r="ER8" s="142">
        <f t="shared" si="57"/>
        <v>0</v>
      </c>
      <c r="ES8" s="142">
        <f t="shared" si="58"/>
        <v>0</v>
      </c>
      <c r="ET8" s="142">
        <f t="shared" si="59"/>
        <v>0</v>
      </c>
      <c r="EU8"/>
      <c r="EV8" s="118">
        <f t="shared" si="60"/>
        <v>36770</v>
      </c>
      <c r="EW8" s="142">
        <f t="shared" si="61"/>
        <v>0</v>
      </c>
      <c r="EX8" s="142">
        <f t="shared" si="62"/>
        <v>0</v>
      </c>
      <c r="EY8" s="142">
        <f t="shared" si="63"/>
        <v>0</v>
      </c>
      <c r="EZ8" s="142"/>
      <c r="FA8" s="118">
        <f t="shared" si="64"/>
        <v>36770</v>
      </c>
      <c r="FB8" s="142">
        <f t="shared" si="65"/>
        <v>0</v>
      </c>
      <c r="FC8" s="142">
        <f t="shared" si="65"/>
        <v>0</v>
      </c>
      <c r="FD8" s="142">
        <f t="shared" si="66"/>
        <v>148.95960307107799</v>
      </c>
      <c r="FE8" s="142">
        <f t="shared" si="67"/>
        <v>148.95960307107799</v>
      </c>
      <c r="FF8"/>
      <c r="FG8" s="118">
        <f t="shared" si="68"/>
        <v>36770</v>
      </c>
      <c r="FH8" s="142">
        <f t="shared" si="69"/>
        <v>0</v>
      </c>
      <c r="FI8" s="142">
        <f t="shared" si="69"/>
        <v>0</v>
      </c>
      <c r="FJ8" s="142">
        <f t="shared" si="70"/>
        <v>0</v>
      </c>
      <c r="FK8" s="142">
        <f t="shared" si="71"/>
        <v>0</v>
      </c>
      <c r="FL8"/>
      <c r="FM8" s="118">
        <f t="shared" si="72"/>
        <v>36770</v>
      </c>
      <c r="FN8" s="142">
        <f t="shared" si="73"/>
        <v>0</v>
      </c>
      <c r="FO8" s="142">
        <f t="shared" si="74"/>
        <v>0</v>
      </c>
      <c r="FP8" s="142">
        <f t="shared" si="75"/>
        <v>0</v>
      </c>
      <c r="FR8" s="118">
        <f t="shared" si="76"/>
        <v>36770</v>
      </c>
      <c r="FS8" s="142">
        <f t="shared" si="77"/>
        <v>0</v>
      </c>
      <c r="FT8" s="142">
        <f t="shared" si="77"/>
        <v>0</v>
      </c>
      <c r="FU8" s="142">
        <f t="shared" si="78"/>
        <v>0</v>
      </c>
      <c r="FV8"/>
      <c r="FW8" s="118">
        <f t="shared" si="79"/>
        <v>36770</v>
      </c>
      <c r="FX8" s="142">
        <f t="shared" si="80"/>
        <v>0</v>
      </c>
      <c r="FY8" s="142">
        <f t="shared" si="81"/>
        <v>0</v>
      </c>
      <c r="FZ8" s="142">
        <f t="shared" si="82"/>
        <v>0</v>
      </c>
      <c r="GA8"/>
      <c r="GB8" s="118">
        <f t="shared" si="83"/>
        <v>36770</v>
      </c>
      <c r="GC8" s="142">
        <f t="shared" si="84"/>
        <v>0</v>
      </c>
      <c r="GD8" s="142">
        <f t="shared" si="85"/>
        <v>0</v>
      </c>
      <c r="GE8" s="142">
        <f t="shared" si="86"/>
        <v>0</v>
      </c>
      <c r="GF8"/>
      <c r="GG8" s="118">
        <f t="shared" si="87"/>
        <v>36770</v>
      </c>
      <c r="GH8" s="142">
        <f t="shared" si="88"/>
        <v>0</v>
      </c>
      <c r="GI8" s="142">
        <f t="shared" si="88"/>
        <v>0</v>
      </c>
      <c r="GJ8" s="142">
        <f t="shared" si="89"/>
        <v>0</v>
      </c>
      <c r="GL8" s="118">
        <f t="shared" si="90"/>
        <v>36770</v>
      </c>
      <c r="GM8" s="142">
        <f t="shared" si="91"/>
        <v>0</v>
      </c>
      <c r="GN8" s="142">
        <f t="shared" si="91"/>
        <v>0</v>
      </c>
      <c r="GO8" s="142">
        <f t="shared" si="92"/>
        <v>0</v>
      </c>
      <c r="GQ8" s="144"/>
      <c r="GR8" s="145"/>
      <c r="GS8" s="193"/>
      <c r="GU8"/>
    </row>
    <row r="9" spans="1:203" ht="15" customHeight="1">
      <c r="A9" s="330">
        <v>36800</v>
      </c>
      <c r="B9" s="148">
        <f>'p1'!F18</f>
        <v>0</v>
      </c>
      <c r="C9" s="149">
        <f>+'p1'!C18</f>
        <v>0</v>
      </c>
      <c r="D9" s="194">
        <f>'Transport Pos'!C5</f>
        <v>0</v>
      </c>
      <c r="E9" s="149">
        <f>'p1'!K18+EH9+'Transport Pos'!D5</f>
        <v>55.11</v>
      </c>
      <c r="F9" s="149">
        <f>'p1'!E18+CS9</f>
        <v>59.7</v>
      </c>
      <c r="G9" s="149">
        <f>'p1'!H18+'p1'!J18+DD9+'Spread Opt'!D9+'Transport Pos'!E5</f>
        <v>183.68260194763806</v>
      </c>
      <c r="H9" s="149">
        <f>'p1'!D18+DW9+'Transport Pos'!F5</f>
        <v>-38.020000000000003</v>
      </c>
      <c r="I9" s="149">
        <f>'p1'!I18+'p1'!AG18+DI9+'Spread Opt'!C9</f>
        <v>-40.590000000000003</v>
      </c>
      <c r="J9" s="149">
        <f>'p1'!M18+DL9</f>
        <v>-22.79</v>
      </c>
      <c r="K9" s="149">
        <f>'p1'!L18+'p1'!G18+EB9</f>
        <v>51.559999999999995</v>
      </c>
      <c r="L9" s="150">
        <f t="shared" si="93"/>
        <v>248.65260194763806</v>
      </c>
      <c r="M9" s="14"/>
      <c r="N9" s="148">
        <f>'p1'!O18+ET9</f>
        <v>9.14</v>
      </c>
      <c r="O9" s="149">
        <f>'p1'!N18+EO9</f>
        <v>-137.77000000000001</v>
      </c>
      <c r="P9" s="149">
        <f>'p1'!P18+EY9</f>
        <v>-60.74</v>
      </c>
      <c r="Q9" s="149">
        <f>'p1'!Z18</f>
        <v>-30.61</v>
      </c>
      <c r="R9" s="149">
        <f>'p1'!X18</f>
        <v>0</v>
      </c>
      <c r="S9" s="149">
        <f>'p1'!Y18+FE9</f>
        <v>30.613980523619617</v>
      </c>
      <c r="T9" s="149">
        <f>'p1'!AB18+FK9+'Transport Pos'!B5</f>
        <v>-107.15</v>
      </c>
      <c r="U9" s="149"/>
      <c r="V9" s="149">
        <f>'p1'!W18+FP9</f>
        <v>0</v>
      </c>
      <c r="W9" s="149">
        <f>'p1'!R18+FZ9</f>
        <v>30.61</v>
      </c>
      <c r="X9" s="149">
        <f>'p1'!S18+FU9</f>
        <v>91.84</v>
      </c>
      <c r="Y9" s="149"/>
      <c r="Z9" s="149"/>
      <c r="AA9" s="149"/>
      <c r="AB9" s="149"/>
      <c r="AC9" s="149"/>
      <c r="AD9" s="149"/>
      <c r="AE9" s="150">
        <f t="shared" si="3"/>
        <v>-174.06601947638038</v>
      </c>
      <c r="AF9" s="14"/>
      <c r="AG9" s="150">
        <f>GO9+'p1'!B18</f>
        <v>0</v>
      </c>
      <c r="AH9" s="191"/>
      <c r="AI9" s="150">
        <f>'p1'!AA18+BQ9+'Spread Opt'!E9+'Transport Pos'!G5</f>
        <v>-117.88</v>
      </c>
      <c r="AJ9" s="14"/>
      <c r="AK9" s="147">
        <v>36800</v>
      </c>
      <c r="AL9" s="198"/>
      <c r="AM9" s="189">
        <f t="shared" si="4"/>
        <v>0</v>
      </c>
      <c r="AN9" s="334"/>
      <c r="AO9" s="189">
        <f t="shared" si="5"/>
        <v>-22.960000000000008</v>
      </c>
      <c r="AP9" s="334"/>
      <c r="AQ9" s="508">
        <f t="shared" si="6"/>
        <v>154.80260194763804</v>
      </c>
      <c r="AR9" s="334"/>
      <c r="AS9" s="510">
        <f t="shared" si="7"/>
        <v>-63.38</v>
      </c>
      <c r="AT9" s="334"/>
      <c r="AU9" s="189">
        <f t="shared" si="8"/>
        <v>-9.1800000000000068</v>
      </c>
      <c r="AV9" s="334"/>
      <c r="AW9" s="189">
        <f t="shared" si="9"/>
        <v>59.282601947638028</v>
      </c>
      <c r="AX9" s="199"/>
      <c r="AY9"/>
      <c r="AZ9" s="217"/>
      <c r="BA9" s="206">
        <f t="shared" si="10"/>
        <v>3.9805236196173155E-3</v>
      </c>
      <c r="BB9" s="202"/>
      <c r="BC9" s="206">
        <f t="shared" si="11"/>
        <v>-107.15</v>
      </c>
      <c r="BD9" s="202"/>
      <c r="BE9" s="206">
        <f t="shared" si="12"/>
        <v>122.45</v>
      </c>
      <c r="BF9" s="202"/>
      <c r="BG9" s="206">
        <f t="shared" si="13"/>
        <v>0</v>
      </c>
      <c r="BH9" s="218"/>
      <c r="BI9" s="248"/>
      <c r="BJ9" s="308"/>
      <c r="BK9" s="306">
        <f>+AE9+L9</f>
        <v>74.586582471257685</v>
      </c>
      <c r="BL9" s="299"/>
      <c r="BM9" s="129"/>
      <c r="BN9" s="129"/>
      <c r="BO9" s="129"/>
      <c r="BP9" s="140">
        <f t="shared" si="14"/>
        <v>36800</v>
      </c>
      <c r="BQ9" s="141">
        <f t="shared" si="15"/>
        <v>0</v>
      </c>
      <c r="BR9" s="141"/>
      <c r="BS9" s="141"/>
      <c r="BT9" s="141"/>
      <c r="BU9" s="141"/>
      <c r="BV9" s="141"/>
      <c r="BW9" s="141"/>
      <c r="BY9" s="209">
        <f>'m1'!BL11</f>
        <v>0.98757406789432001</v>
      </c>
      <c r="BZ9" s="211">
        <f t="shared" si="16"/>
        <v>137.76658247125766</v>
      </c>
      <c r="CA9" s="142"/>
      <c r="CB9" s="142">
        <f t="shared" si="17"/>
        <v>0</v>
      </c>
      <c r="CC9"/>
      <c r="CD9" s="118">
        <f t="shared" si="18"/>
        <v>36800</v>
      </c>
      <c r="CE9" s="142">
        <f t="shared" si="19"/>
        <v>0</v>
      </c>
      <c r="CF9" s="142">
        <f t="shared" si="20"/>
        <v>0</v>
      </c>
      <c r="CG9" s="142">
        <f t="shared" si="21"/>
        <v>0</v>
      </c>
      <c r="CH9" s="142">
        <f t="shared" si="21"/>
        <v>0</v>
      </c>
      <c r="CI9" s="142">
        <f t="shared" si="21"/>
        <v>0</v>
      </c>
      <c r="CJ9" s="142">
        <f t="shared" si="21"/>
        <v>0</v>
      </c>
      <c r="CK9" s="142">
        <f t="shared" si="21"/>
        <v>0</v>
      </c>
      <c r="CL9" s="142">
        <f t="shared" si="21"/>
        <v>0</v>
      </c>
      <c r="CM9" s="142">
        <f t="shared" si="21"/>
        <v>0</v>
      </c>
      <c r="CN9" s="142">
        <f t="shared" si="21"/>
        <v>0</v>
      </c>
      <c r="CO9" s="142">
        <f t="shared" si="21"/>
        <v>0</v>
      </c>
      <c r="CP9" s="142">
        <f t="shared" si="22"/>
        <v>0</v>
      </c>
      <c r="CQ9" s="142">
        <f t="shared" si="23"/>
        <v>0</v>
      </c>
      <c r="CR9" s="142">
        <f t="shared" si="24"/>
        <v>0</v>
      </c>
      <c r="CS9" s="142">
        <f t="shared" si="25"/>
        <v>0</v>
      </c>
      <c r="CT9"/>
      <c r="CU9" s="118">
        <f t="shared" si="26"/>
        <v>36800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8"/>
        <v>0</v>
      </c>
      <c r="CZ9" s="142">
        <f t="shared" si="28"/>
        <v>0</v>
      </c>
      <c r="DA9" s="142">
        <f t="shared" si="29"/>
        <v>0</v>
      </c>
      <c r="DB9" s="142">
        <f t="shared" si="29"/>
        <v>0</v>
      </c>
      <c r="DC9" s="142">
        <f t="shared" si="30"/>
        <v>-15.307398052361959</v>
      </c>
      <c r="DD9" s="142">
        <f t="shared" si="31"/>
        <v>-15.307398052361959</v>
      </c>
      <c r="DF9" s="118">
        <f t="shared" si="32"/>
        <v>36800</v>
      </c>
      <c r="DG9" s="142">
        <f t="shared" si="33"/>
        <v>0</v>
      </c>
      <c r="DH9" s="142">
        <f t="shared" si="34"/>
        <v>0</v>
      </c>
      <c r="DI9" s="142">
        <f t="shared" si="35"/>
        <v>0</v>
      </c>
      <c r="DJ9"/>
      <c r="DK9" s="118">
        <f t="shared" si="36"/>
        <v>36800</v>
      </c>
      <c r="DL9" s="142">
        <f t="shared" si="37"/>
        <v>0</v>
      </c>
      <c r="DM9" s="142">
        <f t="shared" si="38"/>
        <v>0</v>
      </c>
      <c r="DN9" s="142">
        <f t="shared" si="39"/>
        <v>0</v>
      </c>
      <c r="DP9" s="118">
        <f t="shared" si="40"/>
        <v>36800</v>
      </c>
      <c r="DQ9" s="142">
        <f t="shared" si="41"/>
        <v>0</v>
      </c>
      <c r="DR9" s="142">
        <f t="shared" si="41"/>
        <v>0</v>
      </c>
      <c r="DS9" s="142">
        <f t="shared" si="41"/>
        <v>0</v>
      </c>
      <c r="DT9" s="142">
        <f t="shared" si="41"/>
        <v>0</v>
      </c>
      <c r="DU9" s="142">
        <f t="shared" si="41"/>
        <v>0</v>
      </c>
      <c r="DV9" s="142">
        <f t="shared" si="42"/>
        <v>0</v>
      </c>
      <c r="DW9" s="142">
        <f t="shared" si="43"/>
        <v>0</v>
      </c>
      <c r="DX9"/>
      <c r="DY9" s="118">
        <f t="shared" si="44"/>
        <v>36800</v>
      </c>
      <c r="DZ9" s="142">
        <f t="shared" si="45"/>
        <v>0</v>
      </c>
      <c r="EA9" s="142">
        <f t="shared" si="46"/>
        <v>0</v>
      </c>
      <c r="EB9" s="142">
        <f t="shared" si="47"/>
        <v>0</v>
      </c>
      <c r="EC9" s="142"/>
      <c r="ED9" s="118">
        <f t="shared" si="48"/>
        <v>36800</v>
      </c>
      <c r="EE9" s="142">
        <f t="shared" si="49"/>
        <v>0</v>
      </c>
      <c r="EF9" s="142">
        <f t="shared" si="49"/>
        <v>0</v>
      </c>
      <c r="EG9" s="142">
        <f t="shared" si="50"/>
        <v>0</v>
      </c>
      <c r="EH9" s="142">
        <f t="shared" si="51"/>
        <v>0</v>
      </c>
      <c r="EI9" s="142"/>
      <c r="EJ9" s="118">
        <f t="shared" si="52"/>
        <v>36800</v>
      </c>
      <c r="EK9" s="142">
        <f t="shared" si="53"/>
        <v>0</v>
      </c>
      <c r="EL9" s="142">
        <f t="shared" si="54"/>
        <v>0</v>
      </c>
      <c r="EM9" s="142">
        <f t="shared" si="54"/>
        <v>0</v>
      </c>
      <c r="EN9" s="142">
        <f t="shared" si="54"/>
        <v>0</v>
      </c>
      <c r="EO9" s="142">
        <f t="shared" si="55"/>
        <v>0</v>
      </c>
      <c r="EP9"/>
      <c r="EQ9" s="118">
        <f t="shared" si="56"/>
        <v>36800</v>
      </c>
      <c r="ER9" s="142">
        <f t="shared" si="57"/>
        <v>0</v>
      </c>
      <c r="ES9" s="142">
        <f t="shared" si="58"/>
        <v>0</v>
      </c>
      <c r="ET9" s="142">
        <f t="shared" si="59"/>
        <v>0</v>
      </c>
      <c r="EU9"/>
      <c r="EV9" s="118">
        <f t="shared" si="60"/>
        <v>36800</v>
      </c>
      <c r="EW9" s="142">
        <f t="shared" si="61"/>
        <v>0</v>
      </c>
      <c r="EX9" s="142">
        <f t="shared" si="62"/>
        <v>0</v>
      </c>
      <c r="EY9" s="142">
        <f t="shared" si="63"/>
        <v>0</v>
      </c>
      <c r="EZ9" s="142"/>
      <c r="FA9" s="118">
        <f t="shared" si="64"/>
        <v>36800</v>
      </c>
      <c r="FB9" s="142">
        <f t="shared" si="65"/>
        <v>0</v>
      </c>
      <c r="FC9" s="142">
        <f t="shared" si="65"/>
        <v>0</v>
      </c>
      <c r="FD9" s="142">
        <f t="shared" si="66"/>
        <v>153.07398052361961</v>
      </c>
      <c r="FE9" s="142">
        <f t="shared" si="67"/>
        <v>153.07398052361961</v>
      </c>
      <c r="FF9"/>
      <c r="FG9" s="118">
        <f t="shared" si="68"/>
        <v>36800</v>
      </c>
      <c r="FH9" s="142">
        <f t="shared" si="69"/>
        <v>0</v>
      </c>
      <c r="FI9" s="142">
        <f t="shared" si="69"/>
        <v>0</v>
      </c>
      <c r="FJ9" s="142">
        <f t="shared" si="70"/>
        <v>0</v>
      </c>
      <c r="FK9" s="142">
        <f t="shared" si="71"/>
        <v>0</v>
      </c>
      <c r="FL9"/>
      <c r="FM9" s="118">
        <f t="shared" si="72"/>
        <v>36800</v>
      </c>
      <c r="FN9" s="142">
        <f t="shared" si="73"/>
        <v>0</v>
      </c>
      <c r="FO9" s="142">
        <f t="shared" si="74"/>
        <v>0</v>
      </c>
      <c r="FP9" s="142">
        <f t="shared" si="75"/>
        <v>0</v>
      </c>
      <c r="FR9" s="118">
        <f t="shared" si="76"/>
        <v>36800</v>
      </c>
      <c r="FS9" s="142">
        <f t="shared" si="77"/>
        <v>0</v>
      </c>
      <c r="FT9" s="142">
        <f t="shared" si="77"/>
        <v>0</v>
      </c>
      <c r="FU9" s="142">
        <f t="shared" si="78"/>
        <v>0</v>
      </c>
      <c r="FV9"/>
      <c r="FW9" s="118">
        <f t="shared" si="79"/>
        <v>36800</v>
      </c>
      <c r="FX9" s="142">
        <f t="shared" si="80"/>
        <v>0</v>
      </c>
      <c r="FY9" s="142">
        <f t="shared" si="81"/>
        <v>0</v>
      </c>
      <c r="FZ9" s="142">
        <f t="shared" si="82"/>
        <v>0</v>
      </c>
      <c r="GA9"/>
      <c r="GB9" s="118">
        <f t="shared" si="83"/>
        <v>36800</v>
      </c>
      <c r="GC9" s="142">
        <f t="shared" si="84"/>
        <v>0</v>
      </c>
      <c r="GD9" s="142">
        <f t="shared" si="85"/>
        <v>0</v>
      </c>
      <c r="GE9" s="142">
        <f t="shared" si="86"/>
        <v>0</v>
      </c>
      <c r="GF9"/>
      <c r="GG9" s="118">
        <f t="shared" si="87"/>
        <v>36800</v>
      </c>
      <c r="GH9" s="142">
        <f t="shared" si="88"/>
        <v>0</v>
      </c>
      <c r="GI9" s="142">
        <f t="shared" si="88"/>
        <v>0</v>
      </c>
      <c r="GJ9" s="142">
        <f t="shared" si="89"/>
        <v>0</v>
      </c>
      <c r="GL9" s="118">
        <f t="shared" si="90"/>
        <v>36800</v>
      </c>
      <c r="GM9" s="142">
        <f t="shared" si="91"/>
        <v>0</v>
      </c>
      <c r="GN9" s="142">
        <f t="shared" si="91"/>
        <v>0</v>
      </c>
      <c r="GO9" s="142">
        <f t="shared" si="92"/>
        <v>0</v>
      </c>
      <c r="GQ9" s="144"/>
      <c r="GR9" s="145"/>
      <c r="GS9" s="193"/>
      <c r="GU9"/>
    </row>
    <row r="10" spans="1:203" ht="15" customHeight="1">
      <c r="A10" s="328">
        <v>36831</v>
      </c>
      <c r="B10" s="137">
        <f>'p1'!F19+GJ10</f>
        <v>-29.46</v>
      </c>
      <c r="C10" s="138">
        <f>+'p1'!C19</f>
        <v>-35.619999999999997</v>
      </c>
      <c r="D10" s="192">
        <f>'Transport Pos'!C6</f>
        <v>63.228615365922373</v>
      </c>
      <c r="E10" s="145">
        <f>'p1'!K19+EH10+'Transport Pos'!D6</f>
        <v>-80.411006710194499</v>
      </c>
      <c r="F10" s="138">
        <f>'p1'!E19+CS10</f>
        <v>334.58</v>
      </c>
      <c r="G10" s="145">
        <f>'p1'!H19+'p1'!J19+DD10+'Spread Opt'!D10+'Transport Pos'!E6</f>
        <v>-136.39269750856926</v>
      </c>
      <c r="H10" s="138">
        <f>'p1'!D19+DW10+'Transport Pos'!F6</f>
        <v>25.143927483557466</v>
      </c>
      <c r="I10" s="145">
        <f>'p1'!I19+'p1'!AG19+DI10+'Spread Opt'!C10</f>
        <v>20.189589147569023</v>
      </c>
      <c r="J10" s="138">
        <f>'p1'!M19+DL10</f>
        <v>9.9700000000000006</v>
      </c>
      <c r="K10" s="138">
        <f>'p1'!L19+'p1'!G19+EB10</f>
        <v>121</v>
      </c>
      <c r="L10" s="139">
        <f t="shared" si="93"/>
        <v>294.07981241236268</v>
      </c>
      <c r="M10" s="14"/>
      <c r="N10" s="137">
        <f>'p1'!O19+ET10</f>
        <v>-12.27</v>
      </c>
      <c r="O10" s="138">
        <f>'p1'!N19+EO10</f>
        <v>-117.82</v>
      </c>
      <c r="P10" s="138">
        <f>'p1'!P19+EY10</f>
        <v>-8.84</v>
      </c>
      <c r="Q10" s="138">
        <f>'p1'!Z19</f>
        <v>0</v>
      </c>
      <c r="R10" s="138">
        <f>'p1'!X19</f>
        <v>29.46</v>
      </c>
      <c r="S10" s="138">
        <f>'p1'!Y19+FE10</f>
        <v>-58.91</v>
      </c>
      <c r="T10" s="138">
        <f>'p1'!AB19+FK10+'Transport Pos'!B6</f>
        <v>-181.79714799749303</v>
      </c>
      <c r="U10" s="138">
        <f>'p1'!U19</f>
        <v>29.46</v>
      </c>
      <c r="V10" s="138">
        <f>'p1'!W19+FP10</f>
        <v>0</v>
      </c>
      <c r="W10" s="138">
        <f>'p1'!R19+FZ10</f>
        <v>29.46</v>
      </c>
      <c r="X10" s="138">
        <f>'p1'!S19+FU10</f>
        <v>0</v>
      </c>
      <c r="Y10" s="138">
        <f>'p1'!V19+'p1'!AC19+GE10</f>
        <v>0</v>
      </c>
      <c r="Z10" s="138"/>
      <c r="AA10" s="138"/>
      <c r="AB10" s="138"/>
      <c r="AC10" s="138"/>
      <c r="AD10" s="192"/>
      <c r="AE10" s="139">
        <f t="shared" si="3"/>
        <v>-291.25714799749306</v>
      </c>
      <c r="AF10" s="14"/>
      <c r="AG10" s="139">
        <f>GO10+'p1'!B19</f>
        <v>0.77</v>
      </c>
      <c r="AH10" s="191"/>
      <c r="AI10" s="139">
        <f>'p1'!AA19+BQ10+'Spread Opt'!E10+'Transport Pos'!G6</f>
        <v>-0.19517111342000781</v>
      </c>
      <c r="AJ10" s="14"/>
      <c r="AK10" s="136">
        <v>36831</v>
      </c>
      <c r="AL10" s="198"/>
      <c r="AM10" s="188">
        <f t="shared" si="4"/>
        <v>-1.8513846340776254</v>
      </c>
      <c r="AN10" s="519">
        <f>+AN12+AN22</f>
        <v>-2.670334678850935</v>
      </c>
      <c r="AO10" s="188">
        <f t="shared" si="5"/>
        <v>136.34899328980549</v>
      </c>
      <c r="AP10" s="519">
        <f>+AP12+AP22</f>
        <v>-259.80282984194145</v>
      </c>
      <c r="AQ10" s="509">
        <f t="shared" si="6"/>
        <v>-123.51877002501179</v>
      </c>
      <c r="AR10" s="519">
        <f>+AR12+AR22</f>
        <v>-221.69227420865332</v>
      </c>
      <c r="AS10" s="511">
        <f t="shared" si="7"/>
        <v>30.159589147569022</v>
      </c>
      <c r="AT10" s="519">
        <f>+AT12+AT22</f>
        <v>-16.024092092897746</v>
      </c>
      <c r="AU10" s="188">
        <f t="shared" si="8"/>
        <v>112.16</v>
      </c>
      <c r="AV10" s="519">
        <f>+AV12+AV22</f>
        <v>214.78000000000009</v>
      </c>
      <c r="AW10" s="188">
        <f t="shared" si="9"/>
        <v>155.14981241236273</v>
      </c>
      <c r="AX10" s="519">
        <f>+AX12+AX22</f>
        <v>-282.73919614349245</v>
      </c>
      <c r="AY10"/>
      <c r="AZ10" s="217"/>
      <c r="BA10" s="203">
        <f t="shared" si="10"/>
        <v>-29.449999999999996</v>
      </c>
      <c r="BB10" s="202"/>
      <c r="BC10" s="203">
        <f t="shared" si="11"/>
        <v>-152.33714799749302</v>
      </c>
      <c r="BD10" s="202"/>
      <c r="BE10" s="203">
        <f t="shared" si="12"/>
        <v>29.46</v>
      </c>
      <c r="BF10" s="202"/>
      <c r="BG10" s="203">
        <f t="shared" ref="BG10:BG33" si="94">SUM(AB10:AD10)</f>
        <v>0</v>
      </c>
      <c r="BH10" s="218"/>
      <c r="BI10" s="248"/>
      <c r="BJ10" s="308"/>
      <c r="BK10" s="304">
        <f t="shared" ref="BK10:BK33" si="95">+AE10+L10</f>
        <v>2.8226644148696209</v>
      </c>
      <c r="BL10" s="524">
        <f>+BL12+BL22</f>
        <v>75.708849671392642</v>
      </c>
      <c r="BM10" s="129"/>
      <c r="BN10" s="129"/>
      <c r="BO10" s="129"/>
      <c r="BP10" s="140">
        <f t="shared" si="14"/>
        <v>36831</v>
      </c>
      <c r="BQ10" s="141">
        <f t="shared" si="15"/>
        <v>0</v>
      </c>
      <c r="BR10" s="141"/>
      <c r="BS10" s="141"/>
      <c r="BT10" s="141"/>
      <c r="BU10" s="141"/>
      <c r="BV10" s="141"/>
      <c r="BW10" s="141"/>
      <c r="BY10" s="209">
        <f>'m1'!BL12</f>
        <v>0.98186120408310629</v>
      </c>
      <c r="BZ10" s="211">
        <f t="shared" si="16"/>
        <v>0</v>
      </c>
      <c r="CA10" s="142"/>
      <c r="CB10" s="142">
        <f t="shared" si="17"/>
        <v>0</v>
      </c>
      <c r="CC10"/>
      <c r="CD10" s="118">
        <f t="shared" si="18"/>
        <v>36831</v>
      </c>
      <c r="CE10" s="142">
        <f t="shared" si="19"/>
        <v>0</v>
      </c>
      <c r="CF10" s="142">
        <f t="shared" si="20"/>
        <v>0</v>
      </c>
      <c r="CG10" s="142">
        <f t="shared" si="21"/>
        <v>0</v>
      </c>
      <c r="CH10" s="142">
        <f t="shared" si="21"/>
        <v>0</v>
      </c>
      <c r="CI10" s="142">
        <f t="shared" si="21"/>
        <v>0</v>
      </c>
      <c r="CJ10" s="142">
        <f t="shared" si="21"/>
        <v>0</v>
      </c>
      <c r="CK10" s="142">
        <f t="shared" si="21"/>
        <v>0</v>
      </c>
      <c r="CL10" s="142">
        <f t="shared" si="21"/>
        <v>0</v>
      </c>
      <c r="CM10" s="142">
        <f t="shared" si="21"/>
        <v>0</v>
      </c>
      <c r="CN10" s="142">
        <f t="shared" si="21"/>
        <v>0</v>
      </c>
      <c r="CO10" s="142">
        <f t="shared" si="21"/>
        <v>0</v>
      </c>
      <c r="CP10" s="142">
        <f t="shared" si="22"/>
        <v>0</v>
      </c>
      <c r="CQ10" s="142">
        <f t="shared" si="23"/>
        <v>0</v>
      </c>
      <c r="CR10" s="142">
        <f t="shared" si="24"/>
        <v>0</v>
      </c>
      <c r="CS10" s="142">
        <f t="shared" si="25"/>
        <v>0</v>
      </c>
      <c r="CT10"/>
      <c r="CU10" s="118">
        <f t="shared" si="26"/>
        <v>36831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8"/>
        <v>0</v>
      </c>
      <c r="CZ10" s="142">
        <f t="shared" si="28"/>
        <v>0</v>
      </c>
      <c r="DA10" s="142">
        <f t="shared" si="29"/>
        <v>0</v>
      </c>
      <c r="DB10" s="142">
        <f t="shared" si="29"/>
        <v>0</v>
      </c>
      <c r="DC10" s="142">
        <f t="shared" si="30"/>
        <v>0</v>
      </c>
      <c r="DD10" s="142">
        <f t="shared" si="31"/>
        <v>0</v>
      </c>
      <c r="DF10" s="118">
        <f t="shared" si="32"/>
        <v>36831</v>
      </c>
      <c r="DG10" s="142">
        <f t="shared" si="33"/>
        <v>0</v>
      </c>
      <c r="DH10" s="142">
        <f t="shared" si="34"/>
        <v>0</v>
      </c>
      <c r="DI10" s="142">
        <f t="shared" si="35"/>
        <v>0</v>
      </c>
      <c r="DJ10"/>
      <c r="DK10" s="118">
        <f t="shared" si="36"/>
        <v>36831</v>
      </c>
      <c r="DL10" s="142">
        <f t="shared" si="37"/>
        <v>0</v>
      </c>
      <c r="DM10" s="142">
        <f t="shared" si="38"/>
        <v>0</v>
      </c>
      <c r="DN10" s="142">
        <f t="shared" si="39"/>
        <v>0</v>
      </c>
      <c r="DP10" s="118">
        <f t="shared" si="40"/>
        <v>36831</v>
      </c>
      <c r="DQ10" s="142">
        <f t="shared" si="41"/>
        <v>0</v>
      </c>
      <c r="DR10" s="142">
        <f t="shared" si="41"/>
        <v>0</v>
      </c>
      <c r="DS10" s="142">
        <f t="shared" si="41"/>
        <v>0</v>
      </c>
      <c r="DT10" s="142">
        <f t="shared" si="41"/>
        <v>0</v>
      </c>
      <c r="DU10" s="142">
        <f t="shared" si="41"/>
        <v>0</v>
      </c>
      <c r="DV10" s="142">
        <f t="shared" si="42"/>
        <v>0</v>
      </c>
      <c r="DW10" s="142">
        <f t="shared" si="43"/>
        <v>0</v>
      </c>
      <c r="DX10"/>
      <c r="DY10" s="118">
        <f t="shared" si="44"/>
        <v>36831</v>
      </c>
      <c r="DZ10" s="142">
        <f t="shared" si="45"/>
        <v>0</v>
      </c>
      <c r="EA10" s="142">
        <f t="shared" si="46"/>
        <v>0</v>
      </c>
      <c r="EB10" s="142">
        <f t="shared" si="47"/>
        <v>0</v>
      </c>
      <c r="EC10" s="142"/>
      <c r="ED10" s="118">
        <f t="shared" si="48"/>
        <v>36831</v>
      </c>
      <c r="EE10" s="142">
        <f t="shared" si="49"/>
        <v>0</v>
      </c>
      <c r="EF10" s="142">
        <f t="shared" si="49"/>
        <v>0</v>
      </c>
      <c r="EG10" s="142">
        <f t="shared" si="50"/>
        <v>0</v>
      </c>
      <c r="EH10" s="142">
        <f t="shared" si="51"/>
        <v>0</v>
      </c>
      <c r="EI10" s="142"/>
      <c r="EJ10" s="118">
        <f t="shared" si="52"/>
        <v>36831</v>
      </c>
      <c r="EK10" s="142">
        <f t="shared" si="53"/>
        <v>0</v>
      </c>
      <c r="EL10" s="142">
        <f t="shared" si="54"/>
        <v>0</v>
      </c>
      <c r="EM10" s="142">
        <f t="shared" si="54"/>
        <v>0</v>
      </c>
      <c r="EN10" s="142">
        <f t="shared" si="54"/>
        <v>0</v>
      </c>
      <c r="EO10" s="142">
        <f t="shared" si="55"/>
        <v>0</v>
      </c>
      <c r="EP10"/>
      <c r="EQ10" s="118">
        <f t="shared" si="56"/>
        <v>36831</v>
      </c>
      <c r="ER10" s="142">
        <f t="shared" si="57"/>
        <v>0</v>
      </c>
      <c r="ES10" s="142">
        <f t="shared" si="58"/>
        <v>0</v>
      </c>
      <c r="ET10" s="142">
        <f t="shared" si="59"/>
        <v>0</v>
      </c>
      <c r="EU10"/>
      <c r="EV10" s="118">
        <f t="shared" si="60"/>
        <v>36831</v>
      </c>
      <c r="EW10" s="142">
        <f t="shared" si="61"/>
        <v>0</v>
      </c>
      <c r="EX10" s="142">
        <f t="shared" si="62"/>
        <v>0</v>
      </c>
      <c r="EY10" s="142">
        <f t="shared" si="63"/>
        <v>0</v>
      </c>
      <c r="EZ10" s="142"/>
      <c r="FA10" s="118">
        <f t="shared" si="64"/>
        <v>36831</v>
      </c>
      <c r="FB10" s="142">
        <f t="shared" si="65"/>
        <v>0</v>
      </c>
      <c r="FC10" s="142">
        <f t="shared" si="65"/>
        <v>0</v>
      </c>
      <c r="FD10" s="142">
        <f t="shared" si="66"/>
        <v>0</v>
      </c>
      <c r="FE10" s="142">
        <f t="shared" si="67"/>
        <v>0</v>
      </c>
      <c r="FF10"/>
      <c r="FG10" s="118">
        <f t="shared" si="68"/>
        <v>36831</v>
      </c>
      <c r="FH10" s="142">
        <f t="shared" si="69"/>
        <v>0</v>
      </c>
      <c r="FI10" s="142">
        <f t="shared" si="69"/>
        <v>0</v>
      </c>
      <c r="FJ10" s="142">
        <f t="shared" si="70"/>
        <v>0</v>
      </c>
      <c r="FK10" s="142">
        <f t="shared" si="71"/>
        <v>0</v>
      </c>
      <c r="FL10"/>
      <c r="FM10" s="118">
        <f t="shared" si="72"/>
        <v>36831</v>
      </c>
      <c r="FN10" s="142">
        <f t="shared" si="73"/>
        <v>0</v>
      </c>
      <c r="FO10" s="142">
        <f t="shared" si="74"/>
        <v>0</v>
      </c>
      <c r="FP10" s="142">
        <f t="shared" si="75"/>
        <v>0</v>
      </c>
      <c r="FR10" s="118">
        <f t="shared" si="76"/>
        <v>36831</v>
      </c>
      <c r="FS10" s="142">
        <f t="shared" si="77"/>
        <v>0</v>
      </c>
      <c r="FT10" s="142">
        <f t="shared" si="77"/>
        <v>0</v>
      </c>
      <c r="FU10" s="142">
        <f t="shared" si="78"/>
        <v>0</v>
      </c>
      <c r="FV10"/>
      <c r="FW10" s="118">
        <f t="shared" si="79"/>
        <v>36831</v>
      </c>
      <c r="FX10" s="142">
        <f t="shared" si="80"/>
        <v>0</v>
      </c>
      <c r="FY10" s="142">
        <f t="shared" si="81"/>
        <v>0</v>
      </c>
      <c r="FZ10" s="142">
        <f t="shared" si="82"/>
        <v>0</v>
      </c>
      <c r="GA10"/>
      <c r="GB10" s="118">
        <f t="shared" si="83"/>
        <v>36831</v>
      </c>
      <c r="GC10" s="142">
        <f t="shared" si="84"/>
        <v>0</v>
      </c>
      <c r="GD10" s="142">
        <f t="shared" si="85"/>
        <v>0</v>
      </c>
      <c r="GE10" s="142">
        <f t="shared" si="86"/>
        <v>0</v>
      </c>
      <c r="GF10"/>
      <c r="GG10" s="118">
        <f t="shared" si="87"/>
        <v>36831</v>
      </c>
      <c r="GH10" s="142">
        <f t="shared" si="88"/>
        <v>0</v>
      </c>
      <c r="GI10" s="142">
        <f t="shared" si="88"/>
        <v>0</v>
      </c>
      <c r="GJ10" s="142">
        <f t="shared" si="89"/>
        <v>0</v>
      </c>
      <c r="GL10" s="118">
        <f t="shared" si="90"/>
        <v>36831</v>
      </c>
      <c r="GM10" s="142">
        <f t="shared" si="91"/>
        <v>0</v>
      </c>
      <c r="GN10" s="142">
        <f t="shared" si="91"/>
        <v>0</v>
      </c>
      <c r="GO10" s="142">
        <f t="shared" si="92"/>
        <v>0</v>
      </c>
      <c r="GQ10" s="587"/>
      <c r="GR10" s="582"/>
      <c r="GS10" s="331"/>
      <c r="GU10"/>
    </row>
    <row r="11" spans="1:203" ht="15" customHeight="1">
      <c r="A11" s="329">
        <v>36861</v>
      </c>
      <c r="B11" s="144">
        <f>'p1'!F20+GJ11</f>
        <v>-30.27</v>
      </c>
      <c r="C11" s="145">
        <f>+'p1'!C20</f>
        <v>-36.6</v>
      </c>
      <c r="D11" s="193">
        <f>'Transport Pos'!C7</f>
        <v>61.029990072868266</v>
      </c>
      <c r="E11" s="145">
        <f>'p1'!K20+EH11+'Transport Pos'!D7</f>
        <v>-139.15922819109335</v>
      </c>
      <c r="F11" s="145">
        <f>'p1'!E20+CS11</f>
        <v>118.59</v>
      </c>
      <c r="G11" s="145">
        <f>'p1'!H20+'p1'!J20+DD11+'Spread Opt'!D11+'Transport Pos'!E7</f>
        <v>-71.4620667496729</v>
      </c>
      <c r="H11" s="145">
        <f>'p1'!D20+DW11+'Transport Pos'!F7</f>
        <v>53.556314014645693</v>
      </c>
      <c r="I11" s="145">
        <f>'p1'!I20+'p1'!AG20+DI11+'Spread Opt'!C11</f>
        <v>20.772577394210778</v>
      </c>
      <c r="J11" s="145">
        <f>'p1'!M20+DL11</f>
        <v>10.24</v>
      </c>
      <c r="K11" s="145">
        <f>'p1'!L20+'p1'!G20+EB11</f>
        <v>124.33</v>
      </c>
      <c r="L11" s="146">
        <f t="shared" si="93"/>
        <v>116.86759646809023</v>
      </c>
      <c r="M11" s="14"/>
      <c r="N11" s="144">
        <f>'p1'!O20+ET11</f>
        <v>-12.2</v>
      </c>
      <c r="O11" s="145">
        <f>'p1'!N20+EO11</f>
        <v>-121.07</v>
      </c>
      <c r="P11" s="145">
        <f>'p1'!P20+EY11</f>
        <v>-9.08</v>
      </c>
      <c r="Q11" s="145">
        <f>'p1'!Z20</f>
        <v>0</v>
      </c>
      <c r="R11" s="145">
        <f>'p1'!X20</f>
        <v>30.27</v>
      </c>
      <c r="S11" s="145">
        <f>'p1'!Y20+FE11</f>
        <v>-60.54</v>
      </c>
      <c r="T11" s="145">
        <f>'p1'!AB20+FK11+'Transport Pos'!B7</f>
        <v>-31.482494255659486</v>
      </c>
      <c r="U11" s="145">
        <f>'p1'!U20</f>
        <v>30.27</v>
      </c>
      <c r="V11" s="145">
        <f>'p1'!W20+FP11</f>
        <v>0</v>
      </c>
      <c r="W11" s="145">
        <f>'p1'!R20+FZ11</f>
        <v>30.27</v>
      </c>
      <c r="X11" s="145">
        <f>'p1'!S20+FU11</f>
        <v>0</v>
      </c>
      <c r="Y11" s="145">
        <f>'p1'!V20+'p1'!AC20+GE11</f>
        <v>0</v>
      </c>
      <c r="Z11" s="145"/>
      <c r="AA11" s="145"/>
      <c r="AB11" s="145"/>
      <c r="AC11" s="145"/>
      <c r="AD11" s="193"/>
      <c r="AE11" s="146">
        <f t="shared" si="3"/>
        <v>-143.56249425565946</v>
      </c>
      <c r="AF11" s="14"/>
      <c r="AG11" s="146">
        <f>GO11+'p1'!B20</f>
        <v>0.79</v>
      </c>
      <c r="AH11" s="191"/>
      <c r="AI11" s="146">
        <f>'p1'!AA20+BQ11+'Spread Opt'!E11+'Transport Pos'!G7</f>
        <v>0.26069486742228065</v>
      </c>
      <c r="AJ11" s="14"/>
      <c r="AK11" s="143">
        <v>36861</v>
      </c>
      <c r="AL11" s="198"/>
      <c r="AM11" s="189">
        <f t="shared" si="4"/>
        <v>-5.8400099271317387</v>
      </c>
      <c r="AN11" s="334"/>
      <c r="AO11" s="189">
        <f t="shared" si="5"/>
        <v>-141.63922819109334</v>
      </c>
      <c r="AP11" s="334"/>
      <c r="AQ11" s="508">
        <f t="shared" si="6"/>
        <v>-30.105752735027206</v>
      </c>
      <c r="AR11" s="334"/>
      <c r="AS11" s="510">
        <f t="shared" si="7"/>
        <v>31.01257739421078</v>
      </c>
      <c r="AT11" s="334"/>
      <c r="AU11" s="189">
        <f t="shared" si="8"/>
        <v>115.25</v>
      </c>
      <c r="AV11" s="334"/>
      <c r="AW11" s="189">
        <f t="shared" si="9"/>
        <v>-25.482403531909767</v>
      </c>
      <c r="AX11" s="334"/>
      <c r="AY11"/>
      <c r="AZ11" s="217"/>
      <c r="BA11" s="204">
        <f t="shared" si="10"/>
        <v>-30.27</v>
      </c>
      <c r="BB11" s="202"/>
      <c r="BC11" s="204">
        <f t="shared" si="11"/>
        <v>-1.212494255659486</v>
      </c>
      <c r="BD11" s="202"/>
      <c r="BE11" s="204">
        <f t="shared" si="12"/>
        <v>30.27</v>
      </c>
      <c r="BF11" s="202"/>
      <c r="BG11" s="204">
        <f t="shared" si="94"/>
        <v>0</v>
      </c>
      <c r="BH11" s="218"/>
      <c r="BI11" s="248"/>
      <c r="BJ11" s="308"/>
      <c r="BK11" s="305">
        <f t="shared" si="95"/>
        <v>-26.694897787569232</v>
      </c>
      <c r="BL11" s="525"/>
      <c r="BM11" s="129"/>
      <c r="BN11" s="129"/>
      <c r="BO11" s="129"/>
      <c r="BP11" s="140">
        <f t="shared" si="14"/>
        <v>36861</v>
      </c>
      <c r="BQ11" s="141">
        <f t="shared" si="15"/>
        <v>0</v>
      </c>
      <c r="BR11" s="141"/>
      <c r="BS11" s="141"/>
      <c r="BT11" s="141"/>
      <c r="BU11" s="141"/>
      <c r="BV11" s="141"/>
      <c r="BW11" s="141"/>
      <c r="BY11" s="209">
        <f>'m1'!BL13</f>
        <v>0.97638880079110779</v>
      </c>
      <c r="BZ11" s="211">
        <f t="shared" si="16"/>
        <v>0</v>
      </c>
      <c r="CA11" s="142"/>
      <c r="CB11" s="142">
        <f t="shared" si="17"/>
        <v>0</v>
      </c>
      <c r="CC11"/>
      <c r="CD11" s="118">
        <f t="shared" si="18"/>
        <v>36861</v>
      </c>
      <c r="CE11" s="142">
        <f t="shared" si="19"/>
        <v>0</v>
      </c>
      <c r="CF11" s="142">
        <f t="shared" si="20"/>
        <v>0</v>
      </c>
      <c r="CG11" s="142">
        <f t="shared" si="21"/>
        <v>0</v>
      </c>
      <c r="CH11" s="142">
        <f t="shared" si="21"/>
        <v>0</v>
      </c>
      <c r="CI11" s="142">
        <f t="shared" si="21"/>
        <v>0</v>
      </c>
      <c r="CJ11" s="142">
        <f t="shared" si="21"/>
        <v>0</v>
      </c>
      <c r="CK11" s="142">
        <f t="shared" si="21"/>
        <v>0</v>
      </c>
      <c r="CL11" s="142">
        <f t="shared" si="21"/>
        <v>0</v>
      </c>
      <c r="CM11" s="142">
        <f t="shared" si="21"/>
        <v>0</v>
      </c>
      <c r="CN11" s="142">
        <f t="shared" si="21"/>
        <v>0</v>
      </c>
      <c r="CO11" s="142">
        <f t="shared" si="21"/>
        <v>0</v>
      </c>
      <c r="CP11" s="142">
        <f t="shared" si="22"/>
        <v>0</v>
      </c>
      <c r="CQ11" s="142">
        <f t="shared" si="23"/>
        <v>0</v>
      </c>
      <c r="CR11" s="142">
        <f t="shared" si="24"/>
        <v>0</v>
      </c>
      <c r="CS11" s="142">
        <f t="shared" si="25"/>
        <v>0</v>
      </c>
      <c r="CT11"/>
      <c r="CU11" s="118">
        <f t="shared" si="26"/>
        <v>36861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8"/>
        <v>0</v>
      </c>
      <c r="CZ11" s="142">
        <f t="shared" si="28"/>
        <v>0</v>
      </c>
      <c r="DA11" s="142">
        <f t="shared" si="29"/>
        <v>0</v>
      </c>
      <c r="DB11" s="142">
        <f t="shared" si="29"/>
        <v>0</v>
      </c>
      <c r="DC11" s="142">
        <f t="shared" si="30"/>
        <v>0</v>
      </c>
      <c r="DD11" s="142">
        <f t="shared" si="31"/>
        <v>0</v>
      </c>
      <c r="DF11" s="118">
        <f t="shared" si="32"/>
        <v>36861</v>
      </c>
      <c r="DG11" s="142">
        <f t="shared" si="33"/>
        <v>0</v>
      </c>
      <c r="DH11" s="142">
        <f t="shared" si="34"/>
        <v>0</v>
      </c>
      <c r="DI11" s="142">
        <f t="shared" si="35"/>
        <v>0</v>
      </c>
      <c r="DJ11"/>
      <c r="DK11" s="118">
        <f t="shared" si="36"/>
        <v>36861</v>
      </c>
      <c r="DL11" s="142">
        <f t="shared" si="37"/>
        <v>0</v>
      </c>
      <c r="DM11" s="142">
        <f t="shared" si="38"/>
        <v>0</v>
      </c>
      <c r="DN11" s="142">
        <f t="shared" si="39"/>
        <v>0</v>
      </c>
      <c r="DP11" s="118">
        <f t="shared" si="40"/>
        <v>36861</v>
      </c>
      <c r="DQ11" s="142">
        <f t="shared" si="41"/>
        <v>0</v>
      </c>
      <c r="DR11" s="142">
        <f t="shared" si="41"/>
        <v>0</v>
      </c>
      <c r="DS11" s="142">
        <f t="shared" si="41"/>
        <v>0</v>
      </c>
      <c r="DT11" s="142">
        <f t="shared" si="41"/>
        <v>0</v>
      </c>
      <c r="DU11" s="142">
        <f t="shared" si="41"/>
        <v>0</v>
      </c>
      <c r="DV11" s="142">
        <f t="shared" si="42"/>
        <v>0</v>
      </c>
      <c r="DW11" s="142">
        <f t="shared" si="43"/>
        <v>0</v>
      </c>
      <c r="DX11"/>
      <c r="DY11" s="118">
        <f t="shared" si="44"/>
        <v>36861</v>
      </c>
      <c r="DZ11" s="142">
        <f t="shared" si="45"/>
        <v>0</v>
      </c>
      <c r="EA11" s="142">
        <f t="shared" si="46"/>
        <v>0</v>
      </c>
      <c r="EB11" s="142">
        <f t="shared" si="47"/>
        <v>0</v>
      </c>
      <c r="EC11" s="142"/>
      <c r="ED11" s="118">
        <f t="shared" si="48"/>
        <v>36861</v>
      </c>
      <c r="EE11" s="142">
        <f t="shared" si="49"/>
        <v>0</v>
      </c>
      <c r="EF11" s="142">
        <f t="shared" si="49"/>
        <v>0</v>
      </c>
      <c r="EG11" s="142">
        <f t="shared" si="50"/>
        <v>0</v>
      </c>
      <c r="EH11" s="142">
        <f t="shared" si="51"/>
        <v>0</v>
      </c>
      <c r="EI11" s="142"/>
      <c r="EJ11" s="118">
        <f t="shared" si="52"/>
        <v>36861</v>
      </c>
      <c r="EK11" s="142">
        <f t="shared" si="53"/>
        <v>0</v>
      </c>
      <c r="EL11" s="142">
        <f t="shared" si="54"/>
        <v>0</v>
      </c>
      <c r="EM11" s="142">
        <f t="shared" si="54"/>
        <v>0</v>
      </c>
      <c r="EN11" s="142">
        <f t="shared" si="54"/>
        <v>0</v>
      </c>
      <c r="EO11" s="142">
        <f t="shared" si="55"/>
        <v>0</v>
      </c>
      <c r="EP11"/>
      <c r="EQ11" s="118">
        <f t="shared" si="56"/>
        <v>36861</v>
      </c>
      <c r="ER11" s="142">
        <f t="shared" si="57"/>
        <v>0</v>
      </c>
      <c r="ES11" s="142">
        <f t="shared" si="58"/>
        <v>0</v>
      </c>
      <c r="ET11" s="142">
        <f t="shared" si="59"/>
        <v>0</v>
      </c>
      <c r="EU11"/>
      <c r="EV11" s="118">
        <f t="shared" si="60"/>
        <v>36861</v>
      </c>
      <c r="EW11" s="142">
        <f t="shared" si="61"/>
        <v>0</v>
      </c>
      <c r="EX11" s="142">
        <f t="shared" si="62"/>
        <v>0</v>
      </c>
      <c r="EY11" s="142">
        <f t="shared" si="63"/>
        <v>0</v>
      </c>
      <c r="EZ11" s="142"/>
      <c r="FA11" s="118">
        <f t="shared" si="64"/>
        <v>36861</v>
      </c>
      <c r="FB11" s="142">
        <f t="shared" si="65"/>
        <v>0</v>
      </c>
      <c r="FC11" s="142">
        <f t="shared" si="65"/>
        <v>0</v>
      </c>
      <c r="FD11" s="142">
        <f t="shared" si="66"/>
        <v>0</v>
      </c>
      <c r="FE11" s="142">
        <f t="shared" si="67"/>
        <v>0</v>
      </c>
      <c r="FF11"/>
      <c r="FG11" s="118">
        <f t="shared" si="68"/>
        <v>36861</v>
      </c>
      <c r="FH11" s="142">
        <f t="shared" si="69"/>
        <v>0</v>
      </c>
      <c r="FI11" s="142">
        <f t="shared" si="69"/>
        <v>0</v>
      </c>
      <c r="FJ11" s="142">
        <f t="shared" si="70"/>
        <v>0</v>
      </c>
      <c r="FK11" s="142">
        <f t="shared" si="71"/>
        <v>0</v>
      </c>
      <c r="FL11"/>
      <c r="FM11" s="118">
        <f t="shared" si="72"/>
        <v>36861</v>
      </c>
      <c r="FN11" s="142">
        <f t="shared" si="73"/>
        <v>0</v>
      </c>
      <c r="FO11" s="142">
        <f t="shared" si="74"/>
        <v>0</v>
      </c>
      <c r="FP11" s="142">
        <f t="shared" si="75"/>
        <v>0</v>
      </c>
      <c r="FR11" s="118">
        <f t="shared" si="76"/>
        <v>36861</v>
      </c>
      <c r="FS11" s="142">
        <f t="shared" si="77"/>
        <v>0</v>
      </c>
      <c r="FT11" s="142">
        <f t="shared" si="77"/>
        <v>0</v>
      </c>
      <c r="FU11" s="142">
        <f t="shared" si="78"/>
        <v>0</v>
      </c>
      <c r="FV11"/>
      <c r="FW11" s="118">
        <f t="shared" si="79"/>
        <v>36861</v>
      </c>
      <c r="FX11" s="142">
        <f t="shared" si="80"/>
        <v>0</v>
      </c>
      <c r="FY11" s="142">
        <f t="shared" si="81"/>
        <v>0</v>
      </c>
      <c r="FZ11" s="142">
        <f t="shared" si="82"/>
        <v>0</v>
      </c>
      <c r="GA11"/>
      <c r="GB11" s="118">
        <f t="shared" si="83"/>
        <v>36861</v>
      </c>
      <c r="GC11" s="142">
        <f t="shared" si="84"/>
        <v>0</v>
      </c>
      <c r="GD11" s="142">
        <f t="shared" si="85"/>
        <v>0</v>
      </c>
      <c r="GE11" s="142">
        <f t="shared" si="86"/>
        <v>0</v>
      </c>
      <c r="GF11"/>
      <c r="GG11" s="118">
        <f t="shared" si="87"/>
        <v>36861</v>
      </c>
      <c r="GH11" s="142">
        <f t="shared" si="88"/>
        <v>0</v>
      </c>
      <c r="GI11" s="142">
        <f t="shared" si="88"/>
        <v>0</v>
      </c>
      <c r="GJ11" s="142">
        <f t="shared" si="89"/>
        <v>0</v>
      </c>
      <c r="GL11" s="118">
        <f t="shared" si="90"/>
        <v>36861</v>
      </c>
      <c r="GM11" s="142">
        <f t="shared" si="91"/>
        <v>0</v>
      </c>
      <c r="GN11" s="142">
        <f t="shared" si="91"/>
        <v>0</v>
      </c>
      <c r="GO11" s="142">
        <f t="shared" si="92"/>
        <v>0</v>
      </c>
      <c r="GQ11" s="585"/>
      <c r="GR11" s="583"/>
      <c r="GS11" s="332"/>
      <c r="GU11"/>
    </row>
    <row r="12" spans="1:203" ht="15" customHeight="1">
      <c r="A12" s="329">
        <v>36892</v>
      </c>
      <c r="B12" s="144">
        <f>'p1'!F21+GJ12</f>
        <v>-30.09</v>
      </c>
      <c r="C12" s="145">
        <f>+'p1'!C21</f>
        <v>-36.39</v>
      </c>
      <c r="D12" s="193">
        <f>'Transport Pos'!C8</f>
        <v>62.960077987905223</v>
      </c>
      <c r="E12" s="145">
        <f>'p1'!K21+EH12+'Transport Pos'!D8</f>
        <v>-312.66048563971543</v>
      </c>
      <c r="F12" s="145">
        <f>'p1'!E21+CS12</f>
        <v>213.03</v>
      </c>
      <c r="G12" s="145">
        <f>'p1'!H21+'p1'!J21+DD12+'Spread Opt'!D12+'Transport Pos'!E8</f>
        <v>12.329905240216021</v>
      </c>
      <c r="H12" s="145">
        <f>'p1'!D21+DW12+'Transport Pos'!F8</f>
        <v>146.16763599490668</v>
      </c>
      <c r="I12" s="145">
        <f>'p1'!I21+'p1'!AG21+DI12+'Spread Opt'!C12</f>
        <v>23.689916933879417</v>
      </c>
      <c r="J12" s="145">
        <f>'p1'!M21+DL12</f>
        <v>10.18</v>
      </c>
      <c r="K12" s="145">
        <f>'p1'!L21+'p1'!G21+EB12</f>
        <v>123.61</v>
      </c>
      <c r="L12" s="146">
        <f t="shared" si="93"/>
        <v>216.34697252928669</v>
      </c>
      <c r="M12" s="14"/>
      <c r="N12" s="144">
        <f>'p1'!O21+ET12</f>
        <v>-12.13</v>
      </c>
      <c r="O12" s="145">
        <f>'p1'!N21+EO12</f>
        <v>-105.32</v>
      </c>
      <c r="P12" s="145">
        <f>'p1'!P21+EY12</f>
        <v>-9.0299999999999994</v>
      </c>
      <c r="Q12" s="145">
        <f>'p1'!Z21</f>
        <v>0</v>
      </c>
      <c r="R12" s="145">
        <f>'p1'!X21</f>
        <v>30.09</v>
      </c>
      <c r="S12" s="145">
        <f>'p1'!Y21+FE12</f>
        <v>-60.18</v>
      </c>
      <c r="T12" s="145">
        <f>'p1'!AB21+FK12+'Transport Pos'!B8</f>
        <v>-33.615431536886788</v>
      </c>
      <c r="U12" s="145">
        <f>'p1'!U21</f>
        <v>30.09</v>
      </c>
      <c r="V12" s="145">
        <f>'p1'!W21+FP12</f>
        <v>0</v>
      </c>
      <c r="W12" s="145">
        <f>'p1'!R21+FZ12</f>
        <v>30.09</v>
      </c>
      <c r="X12" s="145">
        <f>'p1'!S21+FU12</f>
        <v>0</v>
      </c>
      <c r="Y12" s="145">
        <f>'p1'!V21+'p1'!AC21+GE12</f>
        <v>0</v>
      </c>
      <c r="Z12" s="145"/>
      <c r="AA12" s="145"/>
      <c r="AB12" s="145"/>
      <c r="AC12" s="145"/>
      <c r="AD12" s="193"/>
      <c r="AE12" s="146">
        <f t="shared" si="3"/>
        <v>-130.00543153688676</v>
      </c>
      <c r="AF12" s="14"/>
      <c r="AG12" s="146">
        <f>GO12+'p1'!B21</f>
        <v>0.79</v>
      </c>
      <c r="AH12" s="191"/>
      <c r="AI12" s="146">
        <f>'p1'!AA21+BQ12+'Spread Opt'!E12+'Transport Pos'!G8</f>
        <v>-2.6245581836339609</v>
      </c>
      <c r="AJ12" s="311">
        <f>SUM(AI10:AI14)</f>
        <v>-5.5650104801638136</v>
      </c>
      <c r="AK12" s="143">
        <v>36892</v>
      </c>
      <c r="AL12" s="198"/>
      <c r="AM12" s="189">
        <f t="shared" si="4"/>
        <v>-3.5199220120947814</v>
      </c>
      <c r="AN12" s="335">
        <f>SUM(AM10:AM14)</f>
        <v>-2.670334678850935</v>
      </c>
      <c r="AO12" s="189">
        <f t="shared" si="5"/>
        <v>-204.95048563971542</v>
      </c>
      <c r="AP12" s="335">
        <f>SUM(AO10:AO14)</f>
        <v>-544.22282984194146</v>
      </c>
      <c r="AQ12" s="508">
        <f t="shared" si="6"/>
        <v>146.3675412351227</v>
      </c>
      <c r="AR12" s="335">
        <f>SUM(AQ10:AQ14)</f>
        <v>4.0978886339488128</v>
      </c>
      <c r="AS12" s="510">
        <f t="shared" si="7"/>
        <v>33.869916933879416</v>
      </c>
      <c r="AT12" s="335">
        <f>SUM(AS10:AS14)</f>
        <v>155.90793702133331</v>
      </c>
      <c r="AU12" s="189">
        <f t="shared" si="8"/>
        <v>114.58</v>
      </c>
      <c r="AV12" s="335">
        <f>SUM(AU10:AU14)</f>
        <v>558.17000000000007</v>
      </c>
      <c r="AW12" s="189">
        <f t="shared" si="9"/>
        <v>89.866972529286699</v>
      </c>
      <c r="AX12" s="335">
        <f>SUM(AW10:AW14)</f>
        <v>173.95299581334066</v>
      </c>
      <c r="AY12"/>
      <c r="AZ12" s="217"/>
      <c r="BA12" s="204">
        <f t="shared" si="10"/>
        <v>-30.09</v>
      </c>
      <c r="BB12" s="506">
        <f>SUM(BA10:BA14)</f>
        <v>-146.59</v>
      </c>
      <c r="BC12" s="204">
        <f t="shared" si="11"/>
        <v>-3.5254315368867886</v>
      </c>
      <c r="BD12" s="205">
        <f>SUM(BC10:BC14)</f>
        <v>-179.08195418511491</v>
      </c>
      <c r="BE12" s="204">
        <f t="shared" si="12"/>
        <v>30.09</v>
      </c>
      <c r="BF12" s="205">
        <f>SUM(BE10:BE14)</f>
        <v>146.59</v>
      </c>
      <c r="BG12" s="204">
        <f t="shared" si="94"/>
        <v>0</v>
      </c>
      <c r="BH12" s="219">
        <f>SUM(BG10:BG14)</f>
        <v>0</v>
      </c>
      <c r="BI12" s="302"/>
      <c r="BJ12" s="309"/>
      <c r="BK12" s="305">
        <f t="shared" si="95"/>
        <v>86.341540992399928</v>
      </c>
      <c r="BL12" s="526">
        <f>SUM(BK10:BK14)</f>
        <v>-5.1289583717742744</v>
      </c>
      <c r="BM12" s="129"/>
      <c r="BN12" s="129"/>
      <c r="BO12" s="129"/>
      <c r="BP12" s="140">
        <f t="shared" si="14"/>
        <v>36892</v>
      </c>
      <c r="BQ12" s="141">
        <f t="shared" si="15"/>
        <v>0</v>
      </c>
      <c r="BR12" s="141"/>
      <c r="BS12" s="141"/>
      <c r="BT12" s="141"/>
      <c r="BU12" s="141"/>
      <c r="BV12" s="141"/>
      <c r="BW12" s="141"/>
      <c r="BY12" s="209">
        <f>'m1'!BL14</f>
        <v>0.97072334091769596</v>
      </c>
      <c r="BZ12" s="211">
        <f t="shared" si="16"/>
        <v>0</v>
      </c>
      <c r="CA12" s="142"/>
      <c r="CB12" s="142">
        <f t="shared" si="17"/>
        <v>0</v>
      </c>
      <c r="CC12"/>
      <c r="CD12" s="118">
        <f t="shared" si="18"/>
        <v>36892</v>
      </c>
      <c r="CE12" s="142">
        <f t="shared" si="19"/>
        <v>0</v>
      </c>
      <c r="CF12" s="142">
        <f t="shared" si="20"/>
        <v>0</v>
      </c>
      <c r="CG12" s="142">
        <f t="shared" si="21"/>
        <v>0</v>
      </c>
      <c r="CH12" s="142">
        <f t="shared" si="21"/>
        <v>0</v>
      </c>
      <c r="CI12" s="142">
        <f t="shared" si="21"/>
        <v>0</v>
      </c>
      <c r="CJ12" s="142">
        <f t="shared" si="21"/>
        <v>0</v>
      </c>
      <c r="CK12" s="142">
        <f t="shared" si="21"/>
        <v>0</v>
      </c>
      <c r="CL12" s="142">
        <f t="shared" si="21"/>
        <v>0</v>
      </c>
      <c r="CM12" s="142">
        <f t="shared" si="21"/>
        <v>0</v>
      </c>
      <c r="CN12" s="142">
        <f t="shared" si="21"/>
        <v>0</v>
      </c>
      <c r="CO12" s="142">
        <f t="shared" si="21"/>
        <v>0</v>
      </c>
      <c r="CP12" s="142">
        <f t="shared" si="22"/>
        <v>0</v>
      </c>
      <c r="CQ12" s="142">
        <f t="shared" si="23"/>
        <v>0</v>
      </c>
      <c r="CR12" s="142">
        <f t="shared" si="24"/>
        <v>0</v>
      </c>
      <c r="CS12" s="142">
        <f t="shared" si="25"/>
        <v>0</v>
      </c>
      <c r="CT12"/>
      <c r="CU12" s="118">
        <f t="shared" si="26"/>
        <v>36892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8"/>
        <v>0</v>
      </c>
      <c r="CZ12" s="142">
        <f t="shared" si="28"/>
        <v>0</v>
      </c>
      <c r="DA12" s="142">
        <f t="shared" si="29"/>
        <v>0</v>
      </c>
      <c r="DB12" s="142">
        <f t="shared" si="29"/>
        <v>0</v>
      </c>
      <c r="DC12" s="142">
        <f t="shared" si="30"/>
        <v>0</v>
      </c>
      <c r="DD12" s="142">
        <f t="shared" si="31"/>
        <v>0</v>
      </c>
      <c r="DF12" s="118">
        <f t="shared" si="32"/>
        <v>36892</v>
      </c>
      <c r="DG12" s="142">
        <f t="shared" si="33"/>
        <v>0</v>
      </c>
      <c r="DH12" s="142">
        <f t="shared" si="34"/>
        <v>0</v>
      </c>
      <c r="DI12" s="142">
        <f t="shared" si="35"/>
        <v>0</v>
      </c>
      <c r="DJ12"/>
      <c r="DK12" s="118">
        <f t="shared" si="36"/>
        <v>36892</v>
      </c>
      <c r="DL12" s="142">
        <f t="shared" si="37"/>
        <v>0</v>
      </c>
      <c r="DM12" s="142">
        <f t="shared" si="38"/>
        <v>0</v>
      </c>
      <c r="DN12" s="142">
        <f t="shared" si="39"/>
        <v>0</v>
      </c>
      <c r="DP12" s="118">
        <f t="shared" si="40"/>
        <v>36892</v>
      </c>
      <c r="DQ12" s="142">
        <f t="shared" si="41"/>
        <v>0</v>
      </c>
      <c r="DR12" s="142">
        <f t="shared" si="41"/>
        <v>0</v>
      </c>
      <c r="DS12" s="142">
        <f t="shared" si="41"/>
        <v>0</v>
      </c>
      <c r="DT12" s="142">
        <f t="shared" si="41"/>
        <v>0</v>
      </c>
      <c r="DU12" s="142">
        <f t="shared" si="41"/>
        <v>0</v>
      </c>
      <c r="DV12" s="142">
        <f t="shared" si="42"/>
        <v>0</v>
      </c>
      <c r="DW12" s="142">
        <f t="shared" si="43"/>
        <v>0</v>
      </c>
      <c r="DX12"/>
      <c r="DY12" s="118">
        <f t="shared" si="44"/>
        <v>36892</v>
      </c>
      <c r="DZ12" s="142">
        <f t="shared" si="45"/>
        <v>0</v>
      </c>
      <c r="EA12" s="142">
        <f t="shared" si="46"/>
        <v>0</v>
      </c>
      <c r="EB12" s="142">
        <f t="shared" si="47"/>
        <v>0</v>
      </c>
      <c r="EC12" s="142"/>
      <c r="ED12" s="118">
        <f t="shared" si="48"/>
        <v>36892</v>
      </c>
      <c r="EE12" s="142">
        <f t="shared" si="49"/>
        <v>0</v>
      </c>
      <c r="EF12" s="142">
        <f t="shared" si="49"/>
        <v>0</v>
      </c>
      <c r="EG12" s="142">
        <f t="shared" si="50"/>
        <v>0</v>
      </c>
      <c r="EH12" s="142">
        <f t="shared" si="51"/>
        <v>0</v>
      </c>
      <c r="EI12" s="142"/>
      <c r="EJ12" s="118">
        <f t="shared" si="52"/>
        <v>36892</v>
      </c>
      <c r="EK12" s="142">
        <f t="shared" si="53"/>
        <v>0</v>
      </c>
      <c r="EL12" s="142">
        <f t="shared" si="54"/>
        <v>0</v>
      </c>
      <c r="EM12" s="142">
        <f t="shared" si="54"/>
        <v>0</v>
      </c>
      <c r="EN12" s="142">
        <f t="shared" si="54"/>
        <v>0</v>
      </c>
      <c r="EO12" s="142">
        <f t="shared" si="55"/>
        <v>0</v>
      </c>
      <c r="EP12"/>
      <c r="EQ12" s="118">
        <f t="shared" si="56"/>
        <v>36892</v>
      </c>
      <c r="ER12" s="142">
        <f t="shared" si="57"/>
        <v>0</v>
      </c>
      <c r="ES12" s="142">
        <f t="shared" si="58"/>
        <v>0</v>
      </c>
      <c r="ET12" s="142">
        <f t="shared" si="59"/>
        <v>0</v>
      </c>
      <c r="EU12"/>
      <c r="EV12" s="118">
        <f t="shared" si="60"/>
        <v>36892</v>
      </c>
      <c r="EW12" s="142">
        <f t="shared" si="61"/>
        <v>0</v>
      </c>
      <c r="EX12" s="142">
        <f t="shared" si="62"/>
        <v>0</v>
      </c>
      <c r="EY12" s="142">
        <f t="shared" si="63"/>
        <v>0</v>
      </c>
      <c r="EZ12" s="142"/>
      <c r="FA12" s="118">
        <f t="shared" si="64"/>
        <v>36892</v>
      </c>
      <c r="FB12" s="142">
        <f t="shared" si="65"/>
        <v>0</v>
      </c>
      <c r="FC12" s="142">
        <f t="shared" si="65"/>
        <v>0</v>
      </c>
      <c r="FD12" s="142">
        <f t="shared" si="66"/>
        <v>0</v>
      </c>
      <c r="FE12" s="142">
        <f t="shared" si="67"/>
        <v>0</v>
      </c>
      <c r="FF12"/>
      <c r="FG12" s="118">
        <f t="shared" si="68"/>
        <v>36892</v>
      </c>
      <c r="FH12" s="142">
        <f t="shared" si="69"/>
        <v>0</v>
      </c>
      <c r="FI12" s="142">
        <f t="shared" si="69"/>
        <v>0</v>
      </c>
      <c r="FJ12" s="142">
        <f t="shared" si="70"/>
        <v>0</v>
      </c>
      <c r="FK12" s="142">
        <f t="shared" si="71"/>
        <v>0</v>
      </c>
      <c r="FL12"/>
      <c r="FM12" s="118">
        <f t="shared" si="72"/>
        <v>36892</v>
      </c>
      <c r="FN12" s="142">
        <f t="shared" si="73"/>
        <v>0</v>
      </c>
      <c r="FO12" s="142">
        <f t="shared" si="74"/>
        <v>0</v>
      </c>
      <c r="FP12" s="142">
        <f t="shared" si="75"/>
        <v>0</v>
      </c>
      <c r="FR12" s="118">
        <f t="shared" si="76"/>
        <v>36892</v>
      </c>
      <c r="FS12" s="142">
        <f t="shared" si="77"/>
        <v>0</v>
      </c>
      <c r="FT12" s="142">
        <f t="shared" si="77"/>
        <v>0</v>
      </c>
      <c r="FU12" s="142">
        <f t="shared" si="78"/>
        <v>0</v>
      </c>
      <c r="FV12"/>
      <c r="FW12" s="118">
        <f t="shared" si="79"/>
        <v>36892</v>
      </c>
      <c r="FX12" s="142">
        <f t="shared" si="80"/>
        <v>0</v>
      </c>
      <c r="FY12" s="142">
        <f t="shared" si="81"/>
        <v>0</v>
      </c>
      <c r="FZ12" s="142">
        <f t="shared" si="82"/>
        <v>0</v>
      </c>
      <c r="GA12"/>
      <c r="GB12" s="118">
        <f t="shared" si="83"/>
        <v>36892</v>
      </c>
      <c r="GC12" s="142">
        <f t="shared" si="84"/>
        <v>0</v>
      </c>
      <c r="GD12" s="142">
        <f t="shared" si="85"/>
        <v>0</v>
      </c>
      <c r="GE12" s="142">
        <f t="shared" si="86"/>
        <v>0</v>
      </c>
      <c r="GF12"/>
      <c r="GG12" s="118">
        <f t="shared" si="87"/>
        <v>36892</v>
      </c>
      <c r="GH12" s="142">
        <f t="shared" si="88"/>
        <v>0</v>
      </c>
      <c r="GI12" s="142">
        <f t="shared" si="88"/>
        <v>0</v>
      </c>
      <c r="GJ12" s="142">
        <f t="shared" si="89"/>
        <v>0</v>
      </c>
      <c r="GL12" s="118">
        <f t="shared" si="90"/>
        <v>36892</v>
      </c>
      <c r="GM12" s="142">
        <f t="shared" si="91"/>
        <v>0</v>
      </c>
      <c r="GN12" s="142">
        <f t="shared" si="91"/>
        <v>0</v>
      </c>
      <c r="GO12" s="142">
        <f t="shared" si="92"/>
        <v>0</v>
      </c>
      <c r="GQ12" s="585"/>
      <c r="GR12" s="583"/>
      <c r="GS12" s="332"/>
      <c r="GU12"/>
    </row>
    <row r="13" spans="1:203" ht="15" customHeight="1">
      <c r="A13" s="329">
        <v>36923</v>
      </c>
      <c r="B13" s="144">
        <f>'p1'!F22+GJ13</f>
        <v>-27.02</v>
      </c>
      <c r="C13" s="145">
        <f>+'p1'!C22</f>
        <v>-32.67</v>
      </c>
      <c r="D13" s="193">
        <f>'Transport Pos'!C9</f>
        <v>66.980490947226599</v>
      </c>
      <c r="E13" s="145">
        <f>'p1'!K22+EH13+'Transport Pos'!D9</f>
        <v>-300.51486139839272</v>
      </c>
      <c r="F13" s="145">
        <f>'p1'!E22+CS13</f>
        <v>10.021070030609238</v>
      </c>
      <c r="G13" s="145">
        <f>'p1'!H22+'p1'!J22+DD13+'Spread Opt'!D13+'Transport Pos'!E9</f>
        <v>5.2821207446095713</v>
      </c>
      <c r="H13" s="145">
        <f>'p1'!D22+DW13+'Transport Pos'!F9</f>
        <v>126.49280516886269</v>
      </c>
      <c r="I13" s="145">
        <f>'p1'!I22+'p1'!AG22+DI13+'Spread Opt'!C13</f>
        <v>21.210700370765522</v>
      </c>
      <c r="J13" s="145">
        <f>'p1'!M22+DL13</f>
        <v>9.14</v>
      </c>
      <c r="K13" s="145">
        <f>'p1'!L22+'p1'!G22+EB13</f>
        <v>110.99000000000001</v>
      </c>
      <c r="L13" s="146">
        <f t="shared" si="93"/>
        <v>-17.378165083545696</v>
      </c>
      <c r="M13" s="14"/>
      <c r="N13" s="144">
        <f>'p1'!O22+ET13</f>
        <v>-12.06</v>
      </c>
      <c r="O13" s="145">
        <f>'p1'!N22+EO13</f>
        <v>-108.08</v>
      </c>
      <c r="P13" s="145">
        <f>'p1'!P22+EY13</f>
        <v>-8.11</v>
      </c>
      <c r="Q13" s="145">
        <f>'p1'!Z22</f>
        <v>0</v>
      </c>
      <c r="R13" s="145">
        <f>'p1'!X22</f>
        <v>27.02</v>
      </c>
      <c r="S13" s="145">
        <f>'p1'!Y22+FE13</f>
        <v>-54.04</v>
      </c>
      <c r="T13" s="145">
        <f>'p1'!AB22+FK13+'Transport Pos'!B9</f>
        <v>-40.753440197537799</v>
      </c>
      <c r="U13" s="145">
        <f>'p1'!U22</f>
        <v>27.02</v>
      </c>
      <c r="V13" s="145">
        <f>'p1'!W22+FP13</f>
        <v>0</v>
      </c>
      <c r="W13" s="145">
        <f>'p1'!R22+FZ13</f>
        <v>27.02</v>
      </c>
      <c r="X13" s="145">
        <f>'p1'!S22+FU13</f>
        <v>0</v>
      </c>
      <c r="Y13" s="145">
        <f>'p1'!V22+'p1'!AC22+GE13</f>
        <v>0</v>
      </c>
      <c r="Z13" s="145"/>
      <c r="AA13" s="145"/>
      <c r="AB13" s="145"/>
      <c r="AC13" s="145"/>
      <c r="AD13" s="193"/>
      <c r="AE13" s="146">
        <f t="shared" si="3"/>
        <v>-141.98344019753779</v>
      </c>
      <c r="AF13" s="14"/>
      <c r="AG13" s="146">
        <f>GO13+'p1'!B22</f>
        <v>0.7</v>
      </c>
      <c r="AH13" s="191"/>
      <c r="AI13" s="146">
        <f>'p1'!AA22+BQ13+'Spread Opt'!E13+'Transport Pos'!G9</f>
        <v>4.6081966775747496E-2</v>
      </c>
      <c r="AJ13" s="14"/>
      <c r="AK13" s="143">
        <v>36923</v>
      </c>
      <c r="AL13" s="198"/>
      <c r="AM13" s="189">
        <f t="shared" si="4"/>
        <v>7.2904909472266013</v>
      </c>
      <c r="AN13" s="334"/>
      <c r="AO13" s="189">
        <f t="shared" si="5"/>
        <v>-398.57379136778349</v>
      </c>
      <c r="AP13" s="334"/>
      <c r="AQ13" s="508">
        <f t="shared" si="6"/>
        <v>119.71492591347226</v>
      </c>
      <c r="AR13" s="334"/>
      <c r="AS13" s="510">
        <f t="shared" si="7"/>
        <v>30.350700370765523</v>
      </c>
      <c r="AT13" s="334"/>
      <c r="AU13" s="189">
        <f t="shared" si="8"/>
        <v>102.88000000000001</v>
      </c>
      <c r="AV13" s="334"/>
      <c r="AW13" s="189">
        <f t="shared" si="9"/>
        <v>-145.6281650835457</v>
      </c>
      <c r="AX13" s="334"/>
      <c r="AY13"/>
      <c r="AZ13" s="217"/>
      <c r="BA13" s="204">
        <f t="shared" si="10"/>
        <v>-27.02</v>
      </c>
      <c r="BB13" s="202"/>
      <c r="BC13" s="204">
        <f t="shared" si="11"/>
        <v>-13.733440197537799</v>
      </c>
      <c r="BD13" s="202"/>
      <c r="BE13" s="204">
        <f t="shared" si="12"/>
        <v>27.02</v>
      </c>
      <c r="BF13" s="202"/>
      <c r="BG13" s="204">
        <f t="shared" si="94"/>
        <v>0</v>
      </c>
      <c r="BH13" s="218"/>
      <c r="BI13" s="248"/>
      <c r="BJ13" s="308"/>
      <c r="BK13" s="305">
        <f t="shared" si="95"/>
        <v>-159.36160528108348</v>
      </c>
      <c r="BL13" s="525"/>
      <c r="BM13" s="129"/>
      <c r="BN13" s="14"/>
      <c r="BO13" s="14"/>
      <c r="BP13" s="140">
        <f t="shared" si="14"/>
        <v>36923</v>
      </c>
      <c r="BQ13" s="141">
        <f t="shared" si="15"/>
        <v>0</v>
      </c>
      <c r="BR13" s="141"/>
      <c r="BS13" s="141"/>
      <c r="BT13" s="141"/>
      <c r="BU13" s="141"/>
      <c r="BV13" s="141"/>
      <c r="BW13" s="141"/>
      <c r="BY13" s="209">
        <f>'m1'!BL15</f>
        <v>0.96501910768945076</v>
      </c>
      <c r="BZ13" s="211">
        <f t="shared" si="16"/>
        <v>54.041070030609241</v>
      </c>
      <c r="CA13" s="142"/>
      <c r="CB13" s="142">
        <f t="shared" si="17"/>
        <v>0</v>
      </c>
      <c r="CC13"/>
      <c r="CD13" s="118">
        <f t="shared" si="18"/>
        <v>36923</v>
      </c>
      <c r="CE13" s="142">
        <f t="shared" si="19"/>
        <v>0</v>
      </c>
      <c r="CF13" s="142">
        <f t="shared" si="20"/>
        <v>0</v>
      </c>
      <c r="CG13" s="142">
        <f t="shared" si="21"/>
        <v>0</v>
      </c>
      <c r="CH13" s="142">
        <f t="shared" si="21"/>
        <v>0</v>
      </c>
      <c r="CI13" s="646">
        <f t="shared" si="21"/>
        <v>54.041070030609241</v>
      </c>
      <c r="CJ13" s="142">
        <f t="shared" si="21"/>
        <v>0</v>
      </c>
      <c r="CK13" s="142">
        <f t="shared" si="21"/>
        <v>0</v>
      </c>
      <c r="CL13" s="142">
        <f t="shared" si="21"/>
        <v>0</v>
      </c>
      <c r="CM13" s="142">
        <f t="shared" si="21"/>
        <v>0</v>
      </c>
      <c r="CN13" s="142">
        <f t="shared" si="21"/>
        <v>0</v>
      </c>
      <c r="CO13" s="142">
        <f t="shared" si="21"/>
        <v>0</v>
      </c>
      <c r="CP13" s="142">
        <f t="shared" si="22"/>
        <v>0</v>
      </c>
      <c r="CQ13" s="142">
        <f t="shared" si="23"/>
        <v>0</v>
      </c>
      <c r="CR13" s="142">
        <f t="shared" si="24"/>
        <v>0</v>
      </c>
      <c r="CS13" s="142">
        <f t="shared" si="25"/>
        <v>54.041070030609241</v>
      </c>
      <c r="CT13"/>
      <c r="CU13" s="118">
        <f t="shared" si="26"/>
        <v>36923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8"/>
        <v>0</v>
      </c>
      <c r="CZ13" s="142">
        <f t="shared" si="28"/>
        <v>0</v>
      </c>
      <c r="DA13" s="142">
        <f t="shared" si="29"/>
        <v>0</v>
      </c>
      <c r="DB13" s="142">
        <f t="shared" si="29"/>
        <v>0</v>
      </c>
      <c r="DC13" s="142">
        <f t="shared" si="30"/>
        <v>0</v>
      </c>
      <c r="DD13" s="142">
        <f t="shared" si="31"/>
        <v>0</v>
      </c>
      <c r="DF13" s="118">
        <f t="shared" si="32"/>
        <v>36923</v>
      </c>
      <c r="DG13" s="142">
        <f t="shared" si="33"/>
        <v>0</v>
      </c>
      <c r="DH13" s="142">
        <f t="shared" si="34"/>
        <v>0</v>
      </c>
      <c r="DI13" s="142">
        <f t="shared" si="35"/>
        <v>0</v>
      </c>
      <c r="DJ13"/>
      <c r="DK13" s="118">
        <f t="shared" si="36"/>
        <v>36923</v>
      </c>
      <c r="DL13" s="142">
        <f t="shared" si="37"/>
        <v>0</v>
      </c>
      <c r="DM13" s="142">
        <f t="shared" si="38"/>
        <v>0</v>
      </c>
      <c r="DN13" s="142">
        <f t="shared" si="39"/>
        <v>0</v>
      </c>
      <c r="DP13" s="118">
        <f t="shared" si="40"/>
        <v>36923</v>
      </c>
      <c r="DQ13" s="142">
        <f t="shared" si="41"/>
        <v>0</v>
      </c>
      <c r="DR13" s="142">
        <f t="shared" si="41"/>
        <v>0</v>
      </c>
      <c r="DS13" s="142">
        <f t="shared" si="41"/>
        <v>0</v>
      </c>
      <c r="DT13" s="142">
        <f t="shared" si="41"/>
        <v>0</v>
      </c>
      <c r="DU13" s="142">
        <f t="shared" si="41"/>
        <v>0</v>
      </c>
      <c r="DV13" s="142">
        <f t="shared" si="42"/>
        <v>0</v>
      </c>
      <c r="DW13" s="142">
        <f t="shared" si="43"/>
        <v>0</v>
      </c>
      <c r="DX13"/>
      <c r="DY13" s="118">
        <f t="shared" si="44"/>
        <v>36923</v>
      </c>
      <c r="DZ13" s="142">
        <f t="shared" si="45"/>
        <v>0</v>
      </c>
      <c r="EA13" s="142">
        <f t="shared" si="46"/>
        <v>0</v>
      </c>
      <c r="EB13" s="142">
        <f t="shared" si="47"/>
        <v>0</v>
      </c>
      <c r="EC13" s="142"/>
      <c r="ED13" s="118">
        <f t="shared" si="48"/>
        <v>36923</v>
      </c>
      <c r="EE13" s="142">
        <f t="shared" si="49"/>
        <v>0</v>
      </c>
      <c r="EF13" s="142">
        <f t="shared" si="49"/>
        <v>0</v>
      </c>
      <c r="EG13" s="142">
        <f t="shared" si="50"/>
        <v>0</v>
      </c>
      <c r="EH13" s="142">
        <f t="shared" si="51"/>
        <v>0</v>
      </c>
      <c r="EI13" s="142"/>
      <c r="EJ13" s="118">
        <f t="shared" si="52"/>
        <v>36923</v>
      </c>
      <c r="EK13" s="142">
        <f t="shared" si="53"/>
        <v>0</v>
      </c>
      <c r="EL13" s="142">
        <f t="shared" si="54"/>
        <v>0</v>
      </c>
      <c r="EM13" s="142">
        <f t="shared" si="54"/>
        <v>0</v>
      </c>
      <c r="EN13" s="142">
        <f t="shared" si="54"/>
        <v>0</v>
      </c>
      <c r="EO13" s="142">
        <f t="shared" si="55"/>
        <v>0</v>
      </c>
      <c r="EP13"/>
      <c r="EQ13" s="118">
        <f t="shared" si="56"/>
        <v>36923</v>
      </c>
      <c r="ER13" s="142">
        <f t="shared" si="57"/>
        <v>0</v>
      </c>
      <c r="ES13" s="142">
        <f t="shared" si="58"/>
        <v>0</v>
      </c>
      <c r="ET13" s="142">
        <f t="shared" si="59"/>
        <v>0</v>
      </c>
      <c r="EU13"/>
      <c r="EV13" s="118">
        <f t="shared" si="60"/>
        <v>36923</v>
      </c>
      <c r="EW13" s="142">
        <f t="shared" si="61"/>
        <v>0</v>
      </c>
      <c r="EX13" s="142">
        <f t="shared" si="62"/>
        <v>0</v>
      </c>
      <c r="EY13" s="142">
        <f t="shared" si="63"/>
        <v>0</v>
      </c>
      <c r="EZ13" s="142"/>
      <c r="FA13" s="118">
        <f t="shared" si="64"/>
        <v>36923</v>
      </c>
      <c r="FB13" s="142">
        <f t="shared" si="65"/>
        <v>0</v>
      </c>
      <c r="FC13" s="142">
        <f t="shared" si="65"/>
        <v>0</v>
      </c>
      <c r="FD13" s="142">
        <f t="shared" si="66"/>
        <v>0</v>
      </c>
      <c r="FE13" s="142">
        <f t="shared" si="67"/>
        <v>0</v>
      </c>
      <c r="FF13"/>
      <c r="FG13" s="118">
        <f t="shared" si="68"/>
        <v>36923</v>
      </c>
      <c r="FH13" s="142">
        <f t="shared" si="69"/>
        <v>0</v>
      </c>
      <c r="FI13" s="142">
        <f t="shared" si="69"/>
        <v>0</v>
      </c>
      <c r="FJ13" s="142">
        <f t="shared" si="70"/>
        <v>0</v>
      </c>
      <c r="FK13" s="142">
        <f t="shared" si="71"/>
        <v>0</v>
      </c>
      <c r="FL13"/>
      <c r="FM13" s="118">
        <f t="shared" si="72"/>
        <v>36923</v>
      </c>
      <c r="FN13" s="142">
        <f t="shared" si="73"/>
        <v>0</v>
      </c>
      <c r="FO13" s="142">
        <f t="shared" si="74"/>
        <v>0</v>
      </c>
      <c r="FP13" s="142">
        <f t="shared" si="75"/>
        <v>0</v>
      </c>
      <c r="FR13" s="118">
        <f t="shared" si="76"/>
        <v>36923</v>
      </c>
      <c r="FS13" s="142">
        <f t="shared" si="77"/>
        <v>0</v>
      </c>
      <c r="FT13" s="142">
        <f t="shared" si="77"/>
        <v>0</v>
      </c>
      <c r="FU13" s="142">
        <f t="shared" si="78"/>
        <v>0</v>
      </c>
      <c r="FV13"/>
      <c r="FW13" s="118">
        <f t="shared" si="79"/>
        <v>36923</v>
      </c>
      <c r="FX13" s="142">
        <f t="shared" si="80"/>
        <v>0</v>
      </c>
      <c r="FY13" s="142">
        <f t="shared" si="81"/>
        <v>0</v>
      </c>
      <c r="FZ13" s="142">
        <f t="shared" si="82"/>
        <v>0</v>
      </c>
      <c r="GA13"/>
      <c r="GB13" s="118">
        <f t="shared" si="83"/>
        <v>36923</v>
      </c>
      <c r="GC13" s="142">
        <f t="shared" si="84"/>
        <v>0</v>
      </c>
      <c r="GD13" s="142">
        <f t="shared" si="85"/>
        <v>0</v>
      </c>
      <c r="GE13" s="142">
        <f t="shared" si="86"/>
        <v>0</v>
      </c>
      <c r="GF13"/>
      <c r="GG13" s="118">
        <f t="shared" si="87"/>
        <v>36923</v>
      </c>
      <c r="GH13" s="142">
        <f t="shared" si="88"/>
        <v>0</v>
      </c>
      <c r="GI13" s="142">
        <f t="shared" si="88"/>
        <v>0</v>
      </c>
      <c r="GJ13" s="142">
        <f t="shared" si="89"/>
        <v>0</v>
      </c>
      <c r="GL13" s="118">
        <f t="shared" si="90"/>
        <v>36923</v>
      </c>
      <c r="GM13" s="142">
        <f t="shared" si="91"/>
        <v>0</v>
      </c>
      <c r="GN13" s="142">
        <f t="shared" si="91"/>
        <v>0</v>
      </c>
      <c r="GO13" s="142">
        <f t="shared" si="92"/>
        <v>0</v>
      </c>
      <c r="GQ13" s="585"/>
      <c r="GR13" s="583"/>
      <c r="GS13" s="332"/>
      <c r="GU13"/>
    </row>
    <row r="14" spans="1:203" ht="15" customHeight="1">
      <c r="A14" s="330">
        <v>36951</v>
      </c>
      <c r="B14" s="148">
        <f>'p1'!F23+GJ14</f>
        <v>-29.75</v>
      </c>
      <c r="C14" s="149">
        <f>+'p1'!C23</f>
        <v>-35.979999999999997</v>
      </c>
      <c r="D14" s="194">
        <f>'Transport Pos'!C10</f>
        <v>66.980490947226599</v>
      </c>
      <c r="E14" s="149">
        <f>'p1'!K23+EH14+'Transport Pos'!D10</f>
        <v>-60.138317933154752</v>
      </c>
      <c r="F14" s="149">
        <f>'p1'!E23+CS14</f>
        <v>243.75</v>
      </c>
      <c r="G14" s="149">
        <f>'p1'!H23+'p1'!J23+DD14+'Spread Opt'!D14+'Transport Pos'!E10</f>
        <v>-132.52575704682283</v>
      </c>
      <c r="H14" s="149">
        <f>'p1'!D23+DW14+'Transport Pos'!F10</f>
        <v>36.165701292215672</v>
      </c>
      <c r="I14" s="149">
        <f>'p1'!I23+'p1'!AG23+DI14+'Spread Opt'!C14</f>
        <v>20.445153174908587</v>
      </c>
      <c r="J14" s="149">
        <f>'p1'!M23+DL14</f>
        <v>10.07</v>
      </c>
      <c r="K14" s="149">
        <f>'p1'!L23+'p1'!G23+EB14</f>
        <v>122.23</v>
      </c>
      <c r="L14" s="150">
        <f t="shared" si="93"/>
        <v>239.99677948714668</v>
      </c>
      <c r="M14" s="14"/>
      <c r="N14" s="148">
        <f>'p1'!O23+ET14</f>
        <v>-12</v>
      </c>
      <c r="O14" s="149">
        <f>'p1'!N23+EO14</f>
        <v>-119.02</v>
      </c>
      <c r="P14" s="149">
        <f>'p1'!P23+EY14</f>
        <v>-8.93</v>
      </c>
      <c r="Q14" s="149">
        <f>'p1'!Z23</f>
        <v>0</v>
      </c>
      <c r="R14" s="149">
        <f>'p1'!X23</f>
        <v>29.75</v>
      </c>
      <c r="S14" s="149">
        <f>'p1'!Y23+FE14</f>
        <v>-59.51</v>
      </c>
      <c r="T14" s="149">
        <f>'p1'!AB23+FK14+'Transport Pos'!B10</f>
        <v>-38.023440197537795</v>
      </c>
      <c r="U14" s="149">
        <f>'p1'!U23</f>
        <v>29.75</v>
      </c>
      <c r="V14" s="149">
        <f>'p1'!W23+FP14</f>
        <v>0</v>
      </c>
      <c r="W14" s="149">
        <f>'p1'!R23+FZ14</f>
        <v>29.75</v>
      </c>
      <c r="X14" s="149">
        <f>'p1'!S23+FU14</f>
        <v>0</v>
      </c>
      <c r="Y14" s="149">
        <f>'p1'!V23+'p1'!AC23+GE14</f>
        <v>0</v>
      </c>
      <c r="Z14" s="149"/>
      <c r="AA14" s="149"/>
      <c r="AB14" s="149"/>
      <c r="AC14" s="149"/>
      <c r="AD14" s="194"/>
      <c r="AE14" s="150">
        <f t="shared" si="3"/>
        <v>-148.23344019753779</v>
      </c>
      <c r="AF14" s="14"/>
      <c r="AG14" s="150">
        <f>GO14+'p1'!B23</f>
        <v>0.78</v>
      </c>
      <c r="AH14" s="191"/>
      <c r="AI14" s="150">
        <f>'p1'!AA23+BQ14+'Spread Opt'!E14+'Transport Pos'!G10</f>
        <v>-3.0520580173078731</v>
      </c>
      <c r="AJ14" s="14"/>
      <c r="AK14" s="143">
        <v>36951</v>
      </c>
      <c r="AL14" s="198"/>
      <c r="AM14" s="190">
        <f t="shared" si="4"/>
        <v>1.2504909472266093</v>
      </c>
      <c r="AN14" s="334"/>
      <c r="AO14" s="190">
        <f t="shared" si="5"/>
        <v>64.591682066845252</v>
      </c>
      <c r="AP14" s="334"/>
      <c r="AQ14" s="490">
        <f t="shared" si="6"/>
        <v>-108.36005575460716</v>
      </c>
      <c r="AR14" s="334"/>
      <c r="AS14" s="512">
        <f t="shared" si="7"/>
        <v>30.515153174908587</v>
      </c>
      <c r="AT14" s="334"/>
      <c r="AU14" s="190">
        <f t="shared" si="8"/>
        <v>113.30000000000001</v>
      </c>
      <c r="AV14" s="334"/>
      <c r="AW14" s="190">
        <f t="shared" si="9"/>
        <v>100.04677948714669</v>
      </c>
      <c r="AX14" s="334"/>
      <c r="AY14"/>
      <c r="AZ14" s="217"/>
      <c r="BA14" s="206">
        <f t="shared" si="10"/>
        <v>-29.759999999999998</v>
      </c>
      <c r="BB14" s="202"/>
      <c r="BC14" s="206">
        <f t="shared" si="11"/>
        <v>-8.2734401975377949</v>
      </c>
      <c r="BD14" s="202"/>
      <c r="BE14" s="206">
        <f t="shared" si="12"/>
        <v>29.75</v>
      </c>
      <c r="BF14" s="202"/>
      <c r="BG14" s="206">
        <f t="shared" si="94"/>
        <v>0</v>
      </c>
      <c r="BH14" s="218"/>
      <c r="BI14" s="248"/>
      <c r="BJ14" s="308"/>
      <c r="BK14" s="306">
        <f t="shared" si="95"/>
        <v>91.763339289608894</v>
      </c>
      <c r="BL14" s="525"/>
      <c r="BM14" s="129"/>
      <c r="BN14" s="14"/>
      <c r="BO14" s="14"/>
      <c r="BP14" s="140">
        <f t="shared" si="14"/>
        <v>36951</v>
      </c>
      <c r="BQ14" s="141">
        <f t="shared" si="15"/>
        <v>0</v>
      </c>
      <c r="BR14" s="141"/>
      <c r="BS14" s="141"/>
      <c r="BT14" s="141"/>
      <c r="BU14" s="141"/>
      <c r="BV14" s="141"/>
      <c r="BW14" s="141"/>
      <c r="BY14" s="209">
        <f>'m1'!BL16</f>
        <v>0.95985915758632323</v>
      </c>
      <c r="BZ14" s="211">
        <f t="shared" si="16"/>
        <v>0</v>
      </c>
      <c r="CA14" s="142"/>
      <c r="CB14" s="142">
        <f t="shared" si="17"/>
        <v>0</v>
      </c>
      <c r="CC14"/>
      <c r="CD14" s="118">
        <f t="shared" si="18"/>
        <v>36951</v>
      </c>
      <c r="CE14" s="142">
        <f t="shared" si="19"/>
        <v>0</v>
      </c>
      <c r="CF14" s="142">
        <f t="shared" si="20"/>
        <v>0</v>
      </c>
      <c r="CG14" s="142">
        <f t="shared" si="21"/>
        <v>0</v>
      </c>
      <c r="CH14" s="142">
        <f t="shared" si="21"/>
        <v>0</v>
      </c>
      <c r="CI14" s="142">
        <f t="shared" si="21"/>
        <v>0</v>
      </c>
      <c r="CJ14" s="142">
        <f t="shared" si="21"/>
        <v>0</v>
      </c>
      <c r="CK14" s="142">
        <f t="shared" si="21"/>
        <v>0</v>
      </c>
      <c r="CL14" s="142">
        <f t="shared" si="21"/>
        <v>0</v>
      </c>
      <c r="CM14" s="142">
        <f t="shared" si="21"/>
        <v>0</v>
      </c>
      <c r="CN14" s="142">
        <f t="shared" si="21"/>
        <v>0</v>
      </c>
      <c r="CO14" s="142">
        <f t="shared" si="21"/>
        <v>0</v>
      </c>
      <c r="CP14" s="142">
        <f t="shared" si="22"/>
        <v>0</v>
      </c>
      <c r="CQ14" s="142">
        <f t="shared" si="23"/>
        <v>0</v>
      </c>
      <c r="CR14" s="142">
        <f t="shared" si="24"/>
        <v>0</v>
      </c>
      <c r="CS14" s="142">
        <f t="shared" si="25"/>
        <v>0</v>
      </c>
      <c r="CT14"/>
      <c r="CU14" s="118">
        <f t="shared" si="26"/>
        <v>36951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8"/>
        <v>0</v>
      </c>
      <c r="CZ14" s="142">
        <f t="shared" si="28"/>
        <v>0</v>
      </c>
      <c r="DA14" s="142">
        <f t="shared" si="29"/>
        <v>0</v>
      </c>
      <c r="DB14" s="142">
        <f t="shared" si="29"/>
        <v>0</v>
      </c>
      <c r="DC14" s="142">
        <f t="shared" si="30"/>
        <v>0</v>
      </c>
      <c r="DD14" s="142">
        <f t="shared" si="31"/>
        <v>0</v>
      </c>
      <c r="DF14" s="118">
        <f t="shared" si="32"/>
        <v>36951</v>
      </c>
      <c r="DG14" s="142">
        <f t="shared" si="33"/>
        <v>0</v>
      </c>
      <c r="DH14" s="142">
        <f t="shared" si="34"/>
        <v>0</v>
      </c>
      <c r="DI14" s="142">
        <f t="shared" ref="DI14:DI25" si="96">SUM(DG14:DH14)</f>
        <v>0</v>
      </c>
      <c r="DJ14"/>
      <c r="DK14" s="118">
        <f t="shared" si="36"/>
        <v>36951</v>
      </c>
      <c r="DL14" s="142">
        <f t="shared" si="37"/>
        <v>0</v>
      </c>
      <c r="DM14" s="142">
        <f t="shared" si="38"/>
        <v>0</v>
      </c>
      <c r="DN14" s="142">
        <f t="shared" si="39"/>
        <v>0</v>
      </c>
      <c r="DP14" s="118">
        <f t="shared" si="40"/>
        <v>36951</v>
      </c>
      <c r="DQ14" s="142">
        <f t="shared" si="41"/>
        <v>0</v>
      </c>
      <c r="DR14" s="142">
        <f t="shared" si="41"/>
        <v>0</v>
      </c>
      <c r="DS14" s="142">
        <f t="shared" si="41"/>
        <v>0</v>
      </c>
      <c r="DT14" s="142">
        <f t="shared" si="41"/>
        <v>0</v>
      </c>
      <c r="DU14" s="142">
        <f t="shared" si="41"/>
        <v>0</v>
      </c>
      <c r="DV14" s="142">
        <f t="shared" si="42"/>
        <v>0</v>
      </c>
      <c r="DW14" s="142">
        <f t="shared" ref="DW14:DW25" si="97">SUM(DQ14:DV14)</f>
        <v>0</v>
      </c>
      <c r="DX14"/>
      <c r="DY14" s="118">
        <f t="shared" si="44"/>
        <v>36951</v>
      </c>
      <c r="DZ14" s="142">
        <f t="shared" si="45"/>
        <v>0</v>
      </c>
      <c r="EA14" s="142">
        <f t="shared" si="46"/>
        <v>0</v>
      </c>
      <c r="EB14" s="142">
        <f t="shared" ref="EB14:EB25" si="98">SUM(DZ14:EA14)</f>
        <v>0</v>
      </c>
      <c r="EC14" s="142"/>
      <c r="ED14" s="118">
        <f t="shared" si="48"/>
        <v>36951</v>
      </c>
      <c r="EE14" s="142">
        <f t="shared" si="49"/>
        <v>0</v>
      </c>
      <c r="EF14" s="142">
        <f t="shared" si="49"/>
        <v>0</v>
      </c>
      <c r="EG14" s="142">
        <f t="shared" si="50"/>
        <v>0</v>
      </c>
      <c r="EH14" s="142">
        <f t="shared" si="51"/>
        <v>0</v>
      </c>
      <c r="EI14" s="142"/>
      <c r="EJ14" s="118">
        <f t="shared" si="52"/>
        <v>36951</v>
      </c>
      <c r="EK14" s="142">
        <f t="shared" si="53"/>
        <v>0</v>
      </c>
      <c r="EL14" s="142">
        <f t="shared" si="54"/>
        <v>0</v>
      </c>
      <c r="EM14" s="142">
        <f t="shared" si="54"/>
        <v>0</v>
      </c>
      <c r="EN14" s="142">
        <f t="shared" si="54"/>
        <v>0</v>
      </c>
      <c r="EO14" s="142">
        <f t="shared" ref="EO14:EO25" si="99">SUM(EK14:EN14)</f>
        <v>0</v>
      </c>
      <c r="EP14"/>
      <c r="EQ14" s="118">
        <f t="shared" si="56"/>
        <v>36951</v>
      </c>
      <c r="ER14" s="142">
        <f t="shared" si="57"/>
        <v>0</v>
      </c>
      <c r="ES14" s="142">
        <f t="shared" si="58"/>
        <v>0</v>
      </c>
      <c r="ET14" s="142">
        <f t="shared" si="59"/>
        <v>0</v>
      </c>
      <c r="EU14"/>
      <c r="EV14" s="118">
        <f t="shared" si="60"/>
        <v>36951</v>
      </c>
      <c r="EW14" s="142">
        <f t="shared" si="61"/>
        <v>0</v>
      </c>
      <c r="EX14" s="142">
        <f t="shared" si="62"/>
        <v>0</v>
      </c>
      <c r="EY14" s="142">
        <f t="shared" si="63"/>
        <v>0</v>
      </c>
      <c r="EZ14" s="142"/>
      <c r="FA14" s="118">
        <f t="shared" si="64"/>
        <v>36951</v>
      </c>
      <c r="FB14" s="142">
        <f t="shared" si="65"/>
        <v>0</v>
      </c>
      <c r="FC14" s="142">
        <f t="shared" si="65"/>
        <v>0</v>
      </c>
      <c r="FD14" s="142">
        <f t="shared" si="66"/>
        <v>0</v>
      </c>
      <c r="FE14" s="142">
        <f t="shared" ref="FE14:FE25" si="100">SUM(FB14:FD14)</f>
        <v>0</v>
      </c>
      <c r="FF14"/>
      <c r="FG14" s="118">
        <f t="shared" si="68"/>
        <v>36951</v>
      </c>
      <c r="FH14" s="142">
        <f t="shared" si="69"/>
        <v>0</v>
      </c>
      <c r="FI14" s="142">
        <f t="shared" si="69"/>
        <v>0</v>
      </c>
      <c r="FJ14" s="142">
        <f t="shared" si="70"/>
        <v>0</v>
      </c>
      <c r="FK14" s="142">
        <f t="shared" ref="FK14:FK25" si="101">SUM(FH14:FJ14)</f>
        <v>0</v>
      </c>
      <c r="FL14"/>
      <c r="FM14" s="118">
        <f t="shared" si="72"/>
        <v>36951</v>
      </c>
      <c r="FN14" s="142">
        <f t="shared" si="73"/>
        <v>0</v>
      </c>
      <c r="FO14" s="142">
        <f t="shared" si="74"/>
        <v>0</v>
      </c>
      <c r="FP14" s="142">
        <f t="shared" ref="FP14:FP25" si="102">SUM(FN14:FO14)</f>
        <v>0</v>
      </c>
      <c r="FR14" s="118">
        <f t="shared" si="76"/>
        <v>36951</v>
      </c>
      <c r="FS14" s="142">
        <f t="shared" si="77"/>
        <v>0</v>
      </c>
      <c r="FT14" s="142">
        <f t="shared" si="77"/>
        <v>0</v>
      </c>
      <c r="FU14" s="142">
        <f t="shared" si="78"/>
        <v>0</v>
      </c>
      <c r="FV14"/>
      <c r="FW14" s="118">
        <f t="shared" si="79"/>
        <v>36951</v>
      </c>
      <c r="FX14" s="142">
        <f t="shared" si="80"/>
        <v>0</v>
      </c>
      <c r="FY14" s="142">
        <f t="shared" si="81"/>
        <v>0</v>
      </c>
      <c r="FZ14" s="142">
        <f t="shared" ref="FZ14:FZ25" si="103">SUM(FX14:FY14)</f>
        <v>0</v>
      </c>
      <c r="GA14"/>
      <c r="GB14" s="118">
        <f t="shared" si="83"/>
        <v>36951</v>
      </c>
      <c r="GC14" s="142">
        <f t="shared" si="84"/>
        <v>0</v>
      </c>
      <c r="GD14" s="142">
        <f t="shared" si="85"/>
        <v>0</v>
      </c>
      <c r="GE14" s="142">
        <f t="shared" ref="GE14:GE25" si="104">SUM(GC14:GD14)</f>
        <v>0</v>
      </c>
      <c r="GF14"/>
      <c r="GG14" s="118">
        <f t="shared" si="87"/>
        <v>36951</v>
      </c>
      <c r="GH14" s="142">
        <f t="shared" si="88"/>
        <v>0</v>
      </c>
      <c r="GI14" s="142">
        <f t="shared" si="88"/>
        <v>0</v>
      </c>
      <c r="GJ14" s="142">
        <f t="shared" si="89"/>
        <v>0</v>
      </c>
      <c r="GL14" s="118">
        <f t="shared" si="90"/>
        <v>36951</v>
      </c>
      <c r="GM14" s="142">
        <f t="shared" si="91"/>
        <v>0</v>
      </c>
      <c r="GN14" s="142">
        <f t="shared" si="91"/>
        <v>0</v>
      </c>
      <c r="GO14" s="142">
        <f t="shared" si="92"/>
        <v>0</v>
      </c>
      <c r="GQ14" s="585"/>
      <c r="GR14" s="583"/>
      <c r="GS14" s="332"/>
      <c r="GU14"/>
    </row>
    <row r="15" spans="1:203" ht="15" customHeight="1">
      <c r="A15" s="329">
        <v>36982</v>
      </c>
      <c r="B15" s="144">
        <f>'p1'!F24</f>
        <v>0</v>
      </c>
      <c r="C15" s="145">
        <f>+'p1'!C24</f>
        <v>0</v>
      </c>
      <c r="D15" s="193">
        <f>'Transport Pos'!C11</f>
        <v>0</v>
      </c>
      <c r="E15" s="145">
        <f>'p1'!K24+EH15+'Transport Pos'!D11</f>
        <v>0</v>
      </c>
      <c r="F15" s="145">
        <f>'p1'!E24+CS15</f>
        <v>75.62</v>
      </c>
      <c r="G15" s="145">
        <f>'p1'!H24+'p1'!J24+DD15+'Spread Opt'!D15+'Transport Pos'!E11</f>
        <v>85.87</v>
      </c>
      <c r="H15" s="145">
        <f>'p1'!D24+DW15+'Transport Pos'!F11</f>
        <v>-1.46</v>
      </c>
      <c r="I15" s="145">
        <f>'p1'!I24+'p1'!AG24+DI15+'Spread Opt'!C15</f>
        <v>-79.58</v>
      </c>
      <c r="J15" s="145">
        <f>'p1'!M24+DL15</f>
        <v>-18.940000000000001</v>
      </c>
      <c r="K15" s="145">
        <f>'p1'!L24+'p1'!G24+EB15</f>
        <v>-4.0700000000000074</v>
      </c>
      <c r="L15" s="146">
        <f t="shared" si="93"/>
        <v>57.44</v>
      </c>
      <c r="M15" s="14"/>
      <c r="N15" s="144">
        <f>'p1'!O24+ET15</f>
        <v>0</v>
      </c>
      <c r="O15" s="145">
        <f>'p1'!N24+EO15</f>
        <v>-14.31</v>
      </c>
      <c r="P15" s="145">
        <f>'p1'!P24+EY15</f>
        <v>-37.21</v>
      </c>
      <c r="Q15" s="145">
        <f>'p1'!Z24</f>
        <v>0</v>
      </c>
      <c r="R15" s="145">
        <f>'p1'!X24</f>
        <v>0</v>
      </c>
      <c r="S15" s="145">
        <f>'p1'!Y24+FE15</f>
        <v>0</v>
      </c>
      <c r="T15" s="145">
        <f>'p1'!AB24+FK15+'Transport Pos'!B11</f>
        <v>0</v>
      </c>
      <c r="U15" s="145"/>
      <c r="V15" s="145">
        <f>'p1'!W24+FP15</f>
        <v>0</v>
      </c>
      <c r="W15" s="145">
        <f>'p1'!R24+FZ15</f>
        <v>0</v>
      </c>
      <c r="X15" s="145">
        <f>'p1'!S24+FU15</f>
        <v>57.25</v>
      </c>
      <c r="Y15" s="145"/>
      <c r="Z15" s="145"/>
      <c r="AA15" s="145"/>
      <c r="AB15" s="145"/>
      <c r="AC15" s="145"/>
      <c r="AD15" s="193"/>
      <c r="AE15" s="146">
        <f t="shared" si="3"/>
        <v>5.7299999999999969</v>
      </c>
      <c r="AF15" s="14"/>
      <c r="AG15" s="146">
        <f>GO15+'p1'!B24</f>
        <v>0</v>
      </c>
      <c r="AH15" s="191"/>
      <c r="AI15" s="146">
        <f>'p1'!AA24+BQ15+'Spread Opt'!E15+'Transport Pos'!G11</f>
        <v>41.02</v>
      </c>
      <c r="AJ15" s="14"/>
      <c r="AK15" s="143">
        <v>36982</v>
      </c>
      <c r="AL15" s="198"/>
      <c r="AM15" s="188">
        <f t="shared" si="4"/>
        <v>0</v>
      </c>
      <c r="AN15" s="334"/>
      <c r="AO15" s="188">
        <f t="shared" si="5"/>
        <v>61.31</v>
      </c>
      <c r="AP15" s="334"/>
      <c r="AQ15" s="509">
        <f t="shared" si="6"/>
        <v>84.410000000000011</v>
      </c>
      <c r="AR15" s="334"/>
      <c r="AS15" s="511">
        <f t="shared" si="7"/>
        <v>-98.52</v>
      </c>
      <c r="AT15" s="334"/>
      <c r="AU15" s="188">
        <f t="shared" si="8"/>
        <v>-41.280000000000008</v>
      </c>
      <c r="AV15" s="334"/>
      <c r="AW15" s="188">
        <f t="shared" si="9"/>
        <v>5.920000000000023</v>
      </c>
      <c r="AX15" s="334"/>
      <c r="AY15"/>
      <c r="AZ15" s="217"/>
      <c r="BA15" s="203">
        <f t="shared" si="10"/>
        <v>0</v>
      </c>
      <c r="BB15" s="202"/>
      <c r="BC15" s="203">
        <f t="shared" si="11"/>
        <v>0</v>
      </c>
      <c r="BD15" s="202"/>
      <c r="BE15" s="203">
        <f t="shared" si="12"/>
        <v>57.25</v>
      </c>
      <c r="BF15" s="202"/>
      <c r="BG15" s="203">
        <f t="shared" si="94"/>
        <v>0</v>
      </c>
      <c r="BH15" s="218"/>
      <c r="BI15" s="248"/>
      <c r="BJ15" s="308"/>
      <c r="BK15" s="304">
        <f t="shared" si="95"/>
        <v>63.169999999999995</v>
      </c>
      <c r="BL15" s="525"/>
      <c r="BM15" s="129"/>
      <c r="BN15" s="14"/>
      <c r="BO15" s="14"/>
      <c r="BP15" s="140">
        <f t="shared" si="14"/>
        <v>36982</v>
      </c>
      <c r="BQ15" s="141">
        <f t="shared" si="15"/>
        <v>0</v>
      </c>
      <c r="BR15" s="141"/>
      <c r="BS15" s="141"/>
      <c r="BT15" s="141"/>
      <c r="BU15" s="141"/>
      <c r="BV15" s="141"/>
      <c r="BW15" s="141"/>
      <c r="BY15" s="209">
        <f>'m1'!BL17</f>
        <v>0.95417706051947904</v>
      </c>
      <c r="BZ15" s="211">
        <f t="shared" si="16"/>
        <v>0</v>
      </c>
      <c r="CA15" s="142"/>
      <c r="CB15" s="142">
        <f t="shared" si="17"/>
        <v>0</v>
      </c>
      <c r="CC15"/>
      <c r="CD15" s="118">
        <f t="shared" si="18"/>
        <v>36982</v>
      </c>
      <c r="CE15" s="142">
        <f t="shared" si="19"/>
        <v>0</v>
      </c>
      <c r="CF15" s="142">
        <f t="shared" si="20"/>
        <v>0</v>
      </c>
      <c r="CG15" s="142">
        <f t="shared" si="21"/>
        <v>0</v>
      </c>
      <c r="CH15" s="142">
        <f t="shared" si="21"/>
        <v>0</v>
      </c>
      <c r="CI15" s="142">
        <f t="shared" si="21"/>
        <v>0</v>
      </c>
      <c r="CJ15" s="142">
        <f t="shared" si="21"/>
        <v>0</v>
      </c>
      <c r="CK15" s="142">
        <f t="shared" si="21"/>
        <v>0</v>
      </c>
      <c r="CL15" s="142">
        <f t="shared" si="21"/>
        <v>0</v>
      </c>
      <c r="CM15" s="142">
        <f t="shared" si="21"/>
        <v>0</v>
      </c>
      <c r="CN15" s="142">
        <f t="shared" si="21"/>
        <v>0</v>
      </c>
      <c r="CO15" s="142">
        <f t="shared" si="21"/>
        <v>0</v>
      </c>
      <c r="CP15" s="142">
        <f t="shared" si="22"/>
        <v>0</v>
      </c>
      <c r="CQ15" s="142">
        <f t="shared" si="23"/>
        <v>0</v>
      </c>
      <c r="CR15" s="142">
        <f t="shared" si="24"/>
        <v>0</v>
      </c>
      <c r="CS15" s="142">
        <f t="shared" si="25"/>
        <v>0</v>
      </c>
      <c r="CT15"/>
      <c r="CU15" s="118">
        <f t="shared" si="26"/>
        <v>36982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8"/>
        <v>0</v>
      </c>
      <c r="CZ15" s="142">
        <f t="shared" si="28"/>
        <v>0</v>
      </c>
      <c r="DA15" s="142">
        <f t="shared" si="29"/>
        <v>0</v>
      </c>
      <c r="DB15" s="142">
        <f t="shared" si="29"/>
        <v>0</v>
      </c>
      <c r="DC15" s="142">
        <f t="shared" si="30"/>
        <v>0</v>
      </c>
      <c r="DD15" s="142">
        <f t="shared" si="31"/>
        <v>0</v>
      </c>
      <c r="DF15" s="118">
        <f t="shared" si="32"/>
        <v>36982</v>
      </c>
      <c r="DG15" s="142">
        <f t="shared" si="33"/>
        <v>0</v>
      </c>
      <c r="DH15" s="142">
        <f t="shared" si="34"/>
        <v>0</v>
      </c>
      <c r="DI15" s="142">
        <f t="shared" si="96"/>
        <v>0</v>
      </c>
      <c r="DJ15"/>
      <c r="DK15" s="118">
        <f t="shared" si="36"/>
        <v>36982</v>
      </c>
      <c r="DL15" s="142">
        <f t="shared" si="37"/>
        <v>0</v>
      </c>
      <c r="DM15" s="142">
        <f t="shared" si="38"/>
        <v>0</v>
      </c>
      <c r="DN15" s="142">
        <f t="shared" si="39"/>
        <v>0</v>
      </c>
      <c r="DP15" s="118">
        <f t="shared" si="40"/>
        <v>36982</v>
      </c>
      <c r="DQ15" s="142">
        <f t="shared" si="41"/>
        <v>0</v>
      </c>
      <c r="DR15" s="142">
        <f t="shared" si="41"/>
        <v>0</v>
      </c>
      <c r="DS15" s="142">
        <f t="shared" si="41"/>
        <v>0</v>
      </c>
      <c r="DT15" s="142">
        <f t="shared" si="41"/>
        <v>0</v>
      </c>
      <c r="DU15" s="142">
        <f t="shared" si="41"/>
        <v>0</v>
      </c>
      <c r="DV15" s="142">
        <f t="shared" si="42"/>
        <v>0</v>
      </c>
      <c r="DW15" s="142">
        <f t="shared" si="97"/>
        <v>0</v>
      </c>
      <c r="DX15"/>
      <c r="DY15" s="118">
        <f t="shared" si="44"/>
        <v>36982</v>
      </c>
      <c r="DZ15" s="142">
        <f t="shared" si="45"/>
        <v>0</v>
      </c>
      <c r="EA15" s="142">
        <f t="shared" si="46"/>
        <v>0</v>
      </c>
      <c r="EB15" s="142">
        <f t="shared" si="98"/>
        <v>0</v>
      </c>
      <c r="EC15" s="142"/>
      <c r="ED15" s="118">
        <f t="shared" si="48"/>
        <v>36982</v>
      </c>
      <c r="EE15" s="142">
        <f t="shared" si="49"/>
        <v>0</v>
      </c>
      <c r="EF15" s="142">
        <f t="shared" si="49"/>
        <v>0</v>
      </c>
      <c r="EG15" s="142">
        <f t="shared" si="50"/>
        <v>0</v>
      </c>
      <c r="EH15" s="142">
        <f t="shared" si="51"/>
        <v>0</v>
      </c>
      <c r="EI15" s="142"/>
      <c r="EJ15" s="118">
        <f t="shared" si="52"/>
        <v>36982</v>
      </c>
      <c r="EK15" s="142">
        <f t="shared" si="53"/>
        <v>0</v>
      </c>
      <c r="EL15" s="142">
        <f t="shared" si="54"/>
        <v>0</v>
      </c>
      <c r="EM15" s="142">
        <f t="shared" si="54"/>
        <v>0</v>
      </c>
      <c r="EN15" s="142">
        <f t="shared" si="54"/>
        <v>0</v>
      </c>
      <c r="EO15" s="142">
        <f t="shared" si="99"/>
        <v>0</v>
      </c>
      <c r="EP15"/>
      <c r="EQ15" s="118">
        <f t="shared" si="56"/>
        <v>36982</v>
      </c>
      <c r="ER15" s="142">
        <f t="shared" si="57"/>
        <v>0</v>
      </c>
      <c r="ES15" s="142">
        <f t="shared" si="58"/>
        <v>0</v>
      </c>
      <c r="ET15" s="142">
        <f t="shared" si="59"/>
        <v>0</v>
      </c>
      <c r="EU15"/>
      <c r="EV15" s="118">
        <f t="shared" si="60"/>
        <v>36982</v>
      </c>
      <c r="EW15" s="142">
        <f t="shared" si="61"/>
        <v>0</v>
      </c>
      <c r="EX15" s="142">
        <f t="shared" si="62"/>
        <v>0</v>
      </c>
      <c r="EY15" s="142">
        <f t="shared" si="63"/>
        <v>0</v>
      </c>
      <c r="EZ15" s="142"/>
      <c r="FA15" s="118">
        <f t="shared" si="64"/>
        <v>36982</v>
      </c>
      <c r="FB15" s="142">
        <f t="shared" si="65"/>
        <v>0</v>
      </c>
      <c r="FC15" s="142">
        <f t="shared" si="65"/>
        <v>0</v>
      </c>
      <c r="FD15" s="142">
        <f t="shared" si="66"/>
        <v>0</v>
      </c>
      <c r="FE15" s="142">
        <f t="shared" si="100"/>
        <v>0</v>
      </c>
      <c r="FF15"/>
      <c r="FG15" s="118">
        <f t="shared" si="68"/>
        <v>36982</v>
      </c>
      <c r="FH15" s="142">
        <f t="shared" si="69"/>
        <v>0</v>
      </c>
      <c r="FI15" s="142">
        <f t="shared" si="69"/>
        <v>0</v>
      </c>
      <c r="FJ15" s="142">
        <f t="shared" si="70"/>
        <v>0</v>
      </c>
      <c r="FK15" s="142">
        <f t="shared" si="101"/>
        <v>0</v>
      </c>
      <c r="FL15"/>
      <c r="FM15" s="118">
        <f t="shared" si="72"/>
        <v>36982</v>
      </c>
      <c r="FN15" s="142">
        <f t="shared" si="73"/>
        <v>0</v>
      </c>
      <c r="FO15" s="142">
        <f t="shared" si="74"/>
        <v>0</v>
      </c>
      <c r="FP15" s="142">
        <f t="shared" si="102"/>
        <v>0</v>
      </c>
      <c r="FR15" s="118">
        <f t="shared" si="76"/>
        <v>36982</v>
      </c>
      <c r="FS15" s="142">
        <f t="shared" si="77"/>
        <v>0</v>
      </c>
      <c r="FT15" s="142">
        <f t="shared" si="77"/>
        <v>0</v>
      </c>
      <c r="FU15" s="142">
        <f t="shared" si="78"/>
        <v>0</v>
      </c>
      <c r="FV15"/>
      <c r="FW15" s="118">
        <f t="shared" si="79"/>
        <v>36982</v>
      </c>
      <c r="FX15" s="142">
        <f t="shared" si="80"/>
        <v>0</v>
      </c>
      <c r="FY15" s="142">
        <f t="shared" si="81"/>
        <v>0</v>
      </c>
      <c r="FZ15" s="142">
        <f t="shared" si="103"/>
        <v>0</v>
      </c>
      <c r="GA15"/>
      <c r="GB15" s="118">
        <f t="shared" si="83"/>
        <v>36982</v>
      </c>
      <c r="GC15" s="142">
        <f t="shared" si="84"/>
        <v>0</v>
      </c>
      <c r="GD15" s="142">
        <f t="shared" si="85"/>
        <v>0</v>
      </c>
      <c r="GE15" s="142">
        <f t="shared" si="104"/>
        <v>0</v>
      </c>
      <c r="GF15"/>
      <c r="GG15" s="118">
        <f t="shared" si="87"/>
        <v>36982</v>
      </c>
      <c r="GH15" s="142">
        <f t="shared" si="88"/>
        <v>0</v>
      </c>
      <c r="GI15" s="142">
        <f t="shared" si="88"/>
        <v>0</v>
      </c>
      <c r="GJ15" s="142">
        <f t="shared" si="89"/>
        <v>0</v>
      </c>
      <c r="GL15" s="118">
        <f t="shared" si="90"/>
        <v>36982</v>
      </c>
      <c r="GM15" s="142">
        <f t="shared" si="91"/>
        <v>0</v>
      </c>
      <c r="GN15" s="142">
        <f t="shared" si="91"/>
        <v>0</v>
      </c>
      <c r="GO15" s="142">
        <f t="shared" si="92"/>
        <v>0</v>
      </c>
      <c r="GQ15" s="587"/>
      <c r="GR15" s="582"/>
      <c r="GS15" s="331"/>
      <c r="GU15"/>
    </row>
    <row r="16" spans="1:203" ht="15" customHeight="1">
      <c r="A16" s="329">
        <v>37012</v>
      </c>
      <c r="B16" s="144">
        <f>'p1'!F25</f>
        <v>0</v>
      </c>
      <c r="C16" s="145">
        <f>+'p1'!C25</f>
        <v>0</v>
      </c>
      <c r="D16" s="193">
        <f>'Transport Pos'!C12</f>
        <v>0</v>
      </c>
      <c r="E16" s="145">
        <f>'p1'!K25+EH16+'Transport Pos'!D12</f>
        <v>0</v>
      </c>
      <c r="F16" s="145">
        <f>'p1'!E25+CS16</f>
        <v>48.07</v>
      </c>
      <c r="G16" s="145">
        <f>'p1'!H25+'p1'!J25+DD16+'Spread Opt'!D16+'Transport Pos'!E12</f>
        <v>88.22</v>
      </c>
      <c r="H16" s="145">
        <f>'p1'!D25+DW16+'Transport Pos'!F12</f>
        <v>-0.92</v>
      </c>
      <c r="I16" s="145">
        <f>'p1'!I25+'p1'!AG25+DI16+'Spread Opt'!C16</f>
        <v>-81.760000000000005</v>
      </c>
      <c r="J16" s="145">
        <f>'p1'!M25+DL16</f>
        <v>-19.46</v>
      </c>
      <c r="K16" s="145">
        <f>'p1'!L25+'p1'!G25+EB16</f>
        <v>-4.1799999999999926</v>
      </c>
      <c r="L16" s="146">
        <f t="shared" si="93"/>
        <v>29.970000000000006</v>
      </c>
      <c r="M16" s="14"/>
      <c r="N16" s="144">
        <f>'p1'!O25+ET16</f>
        <v>0</v>
      </c>
      <c r="O16" s="145">
        <f>'p1'!N25+EO16</f>
        <v>-14.7</v>
      </c>
      <c r="P16" s="145">
        <f>'p1'!P25+EY16</f>
        <v>-38.229999999999997</v>
      </c>
      <c r="Q16" s="145">
        <f>'p1'!Z25</f>
        <v>0</v>
      </c>
      <c r="R16" s="145">
        <f>'p1'!X25</f>
        <v>0</v>
      </c>
      <c r="S16" s="145">
        <f>'p1'!Y25+FE16</f>
        <v>0</v>
      </c>
      <c r="T16" s="145">
        <f>'p1'!AB25+FK16+'Transport Pos'!B12</f>
        <v>0</v>
      </c>
      <c r="U16" s="145"/>
      <c r="V16" s="145">
        <f>'p1'!W25+FP16</f>
        <v>0</v>
      </c>
      <c r="W16" s="145">
        <f>'p1'!R25+FZ16</f>
        <v>0</v>
      </c>
      <c r="X16" s="145">
        <f>'p1'!S25+FU16</f>
        <v>58.82</v>
      </c>
      <c r="Y16" s="145"/>
      <c r="Z16" s="145"/>
      <c r="AA16" s="145"/>
      <c r="AB16" s="145"/>
      <c r="AC16" s="145"/>
      <c r="AD16" s="193"/>
      <c r="AE16" s="146">
        <f t="shared" si="3"/>
        <v>5.8900000000000077</v>
      </c>
      <c r="AF16" s="14"/>
      <c r="AG16" s="146">
        <f>GO16+'p1'!B25</f>
        <v>0</v>
      </c>
      <c r="AH16" s="191"/>
      <c r="AI16" s="146">
        <f>'p1'!AA25+BQ16+'Spread Opt'!E16+'Transport Pos'!G12</f>
        <v>-5.92</v>
      </c>
      <c r="AJ16" s="14"/>
      <c r="AK16" s="143">
        <v>37012</v>
      </c>
      <c r="AL16" s="198"/>
      <c r="AM16" s="189">
        <f t="shared" si="4"/>
        <v>0</v>
      </c>
      <c r="AN16" s="334"/>
      <c r="AO16" s="189">
        <f t="shared" si="5"/>
        <v>33.370000000000005</v>
      </c>
      <c r="AP16" s="334"/>
      <c r="AQ16" s="508">
        <f t="shared" si="6"/>
        <v>87.3</v>
      </c>
      <c r="AR16" s="334"/>
      <c r="AS16" s="510">
        <f t="shared" si="7"/>
        <v>-101.22</v>
      </c>
      <c r="AT16" s="334"/>
      <c r="AU16" s="189">
        <f t="shared" si="8"/>
        <v>-42.409999999999989</v>
      </c>
      <c r="AV16" s="334"/>
      <c r="AW16" s="189">
        <f t="shared" si="9"/>
        <v>-22.959999999999987</v>
      </c>
      <c r="AX16" s="334"/>
      <c r="AY16"/>
      <c r="AZ16" s="217"/>
      <c r="BA16" s="204">
        <f t="shared" si="10"/>
        <v>0</v>
      </c>
      <c r="BB16" s="202"/>
      <c r="BC16" s="204">
        <f t="shared" si="11"/>
        <v>0</v>
      </c>
      <c r="BD16" s="202"/>
      <c r="BE16" s="204">
        <f t="shared" si="12"/>
        <v>58.82</v>
      </c>
      <c r="BF16" s="202"/>
      <c r="BG16" s="204">
        <f t="shared" si="94"/>
        <v>0</v>
      </c>
      <c r="BH16" s="218"/>
      <c r="BI16" s="248"/>
      <c r="BJ16" s="308"/>
      <c r="BK16" s="305">
        <f t="shared" si="95"/>
        <v>35.860000000000014</v>
      </c>
      <c r="BL16" s="525"/>
      <c r="BM16" s="129"/>
      <c r="BN16" s="14"/>
      <c r="BO16" s="14"/>
      <c r="BP16" s="140">
        <f t="shared" si="14"/>
        <v>37012</v>
      </c>
      <c r="BQ16" s="141">
        <f t="shared" si="15"/>
        <v>0</v>
      </c>
      <c r="BR16" s="141"/>
      <c r="BS16" s="141"/>
      <c r="BT16" s="141"/>
      <c r="BU16" s="141"/>
      <c r="BV16" s="141"/>
      <c r="BW16" s="141"/>
      <c r="BY16" s="209">
        <f>'m1'!BL18</f>
        <v>0.94875217986803939</v>
      </c>
      <c r="BZ16" s="211">
        <f t="shared" si="16"/>
        <v>0</v>
      </c>
      <c r="CA16" s="142"/>
      <c r="CB16" s="142">
        <f t="shared" si="17"/>
        <v>0</v>
      </c>
      <c r="CC16"/>
      <c r="CD16" s="118">
        <f t="shared" si="18"/>
        <v>37012</v>
      </c>
      <c r="CE16" s="142">
        <f t="shared" si="19"/>
        <v>0</v>
      </c>
      <c r="CF16" s="142">
        <f t="shared" si="20"/>
        <v>0</v>
      </c>
      <c r="CG16" s="142">
        <f t="shared" si="21"/>
        <v>0</v>
      </c>
      <c r="CH16" s="142">
        <f t="shared" si="21"/>
        <v>0</v>
      </c>
      <c r="CI16" s="142">
        <f t="shared" si="21"/>
        <v>0</v>
      </c>
      <c r="CJ16" s="142">
        <f t="shared" si="21"/>
        <v>0</v>
      </c>
      <c r="CK16" s="142">
        <f t="shared" si="21"/>
        <v>0</v>
      </c>
      <c r="CL16" s="142">
        <f t="shared" si="21"/>
        <v>0</v>
      </c>
      <c r="CM16" s="142">
        <f t="shared" si="21"/>
        <v>0</v>
      </c>
      <c r="CN16" s="142">
        <f t="shared" si="21"/>
        <v>0</v>
      </c>
      <c r="CO16" s="142">
        <f t="shared" si="21"/>
        <v>0</v>
      </c>
      <c r="CP16" s="142">
        <f t="shared" si="22"/>
        <v>0</v>
      </c>
      <c r="CQ16" s="142">
        <f t="shared" si="23"/>
        <v>0</v>
      </c>
      <c r="CR16" s="142">
        <f t="shared" si="24"/>
        <v>0</v>
      </c>
      <c r="CS16" s="142">
        <f t="shared" si="25"/>
        <v>0</v>
      </c>
      <c r="CT16"/>
      <c r="CU16" s="118">
        <f t="shared" si="26"/>
        <v>37012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8"/>
        <v>0</v>
      </c>
      <c r="CZ16" s="142">
        <f t="shared" si="28"/>
        <v>0</v>
      </c>
      <c r="DA16" s="142">
        <f t="shared" si="29"/>
        <v>0</v>
      </c>
      <c r="DB16" s="142">
        <f t="shared" si="29"/>
        <v>0</v>
      </c>
      <c r="DC16" s="142">
        <f t="shared" si="30"/>
        <v>0</v>
      </c>
      <c r="DD16" s="142">
        <f t="shared" si="31"/>
        <v>0</v>
      </c>
      <c r="DF16" s="118">
        <f t="shared" si="32"/>
        <v>37012</v>
      </c>
      <c r="DG16" s="142">
        <f t="shared" si="33"/>
        <v>0</v>
      </c>
      <c r="DH16" s="142">
        <f t="shared" si="34"/>
        <v>0</v>
      </c>
      <c r="DI16" s="142">
        <f t="shared" si="96"/>
        <v>0</v>
      </c>
      <c r="DJ16"/>
      <c r="DK16" s="118">
        <f t="shared" si="36"/>
        <v>37012</v>
      </c>
      <c r="DL16" s="142">
        <f t="shared" si="37"/>
        <v>0</v>
      </c>
      <c r="DM16" s="142">
        <f t="shared" si="38"/>
        <v>0</v>
      </c>
      <c r="DN16" s="142">
        <f t="shared" si="39"/>
        <v>0</v>
      </c>
      <c r="DP16" s="118">
        <f t="shared" si="40"/>
        <v>37012</v>
      </c>
      <c r="DQ16" s="142">
        <f t="shared" si="41"/>
        <v>0</v>
      </c>
      <c r="DR16" s="142">
        <f t="shared" si="41"/>
        <v>0</v>
      </c>
      <c r="DS16" s="142">
        <f t="shared" si="41"/>
        <v>0</v>
      </c>
      <c r="DT16" s="142">
        <f t="shared" si="41"/>
        <v>0</v>
      </c>
      <c r="DU16" s="142">
        <f t="shared" si="41"/>
        <v>0</v>
      </c>
      <c r="DV16" s="142">
        <f t="shared" si="42"/>
        <v>0</v>
      </c>
      <c r="DW16" s="142">
        <f t="shared" si="97"/>
        <v>0</v>
      </c>
      <c r="DX16"/>
      <c r="DY16" s="118">
        <f t="shared" si="44"/>
        <v>37012</v>
      </c>
      <c r="DZ16" s="142">
        <f t="shared" si="45"/>
        <v>0</v>
      </c>
      <c r="EA16" s="142">
        <f t="shared" si="46"/>
        <v>0</v>
      </c>
      <c r="EB16" s="142">
        <f t="shared" si="98"/>
        <v>0</v>
      </c>
      <c r="EC16" s="142"/>
      <c r="ED16" s="118">
        <f t="shared" si="48"/>
        <v>37012</v>
      </c>
      <c r="EE16" s="142">
        <f t="shared" si="49"/>
        <v>0</v>
      </c>
      <c r="EF16" s="142">
        <f t="shared" si="49"/>
        <v>0</v>
      </c>
      <c r="EG16" s="142">
        <f t="shared" si="50"/>
        <v>0</v>
      </c>
      <c r="EH16" s="142">
        <f t="shared" si="51"/>
        <v>0</v>
      </c>
      <c r="EI16" s="142"/>
      <c r="EJ16" s="118">
        <f t="shared" si="52"/>
        <v>37012</v>
      </c>
      <c r="EK16" s="142">
        <f t="shared" si="53"/>
        <v>0</v>
      </c>
      <c r="EL16" s="142">
        <f t="shared" si="54"/>
        <v>0</v>
      </c>
      <c r="EM16" s="142">
        <f t="shared" si="54"/>
        <v>0</v>
      </c>
      <c r="EN16" s="142">
        <f t="shared" si="54"/>
        <v>0</v>
      </c>
      <c r="EO16" s="142">
        <f t="shared" si="99"/>
        <v>0</v>
      </c>
      <c r="EP16"/>
      <c r="EQ16" s="118">
        <f t="shared" si="56"/>
        <v>37012</v>
      </c>
      <c r="ER16" s="142">
        <f t="shared" si="57"/>
        <v>0</v>
      </c>
      <c r="ES16" s="142">
        <f t="shared" si="58"/>
        <v>0</v>
      </c>
      <c r="ET16" s="142">
        <f t="shared" si="59"/>
        <v>0</v>
      </c>
      <c r="EU16"/>
      <c r="EV16" s="118">
        <f t="shared" si="60"/>
        <v>37012</v>
      </c>
      <c r="EW16" s="142">
        <f t="shared" si="61"/>
        <v>0</v>
      </c>
      <c r="EX16" s="142">
        <f t="shared" si="62"/>
        <v>0</v>
      </c>
      <c r="EY16" s="142">
        <f t="shared" si="63"/>
        <v>0</v>
      </c>
      <c r="EZ16" s="142"/>
      <c r="FA16" s="118">
        <f t="shared" si="64"/>
        <v>37012</v>
      </c>
      <c r="FB16" s="142">
        <f t="shared" si="65"/>
        <v>0</v>
      </c>
      <c r="FC16" s="142">
        <f t="shared" si="65"/>
        <v>0</v>
      </c>
      <c r="FD16" s="142">
        <f t="shared" si="66"/>
        <v>0</v>
      </c>
      <c r="FE16" s="142">
        <f t="shared" si="100"/>
        <v>0</v>
      </c>
      <c r="FF16"/>
      <c r="FG16" s="118">
        <f t="shared" si="68"/>
        <v>37012</v>
      </c>
      <c r="FH16" s="142">
        <f t="shared" si="69"/>
        <v>0</v>
      </c>
      <c r="FI16" s="142">
        <f t="shared" si="69"/>
        <v>0</v>
      </c>
      <c r="FJ16" s="142">
        <f t="shared" si="70"/>
        <v>0</v>
      </c>
      <c r="FK16" s="142">
        <f t="shared" si="101"/>
        <v>0</v>
      </c>
      <c r="FL16"/>
      <c r="FM16" s="118">
        <f t="shared" si="72"/>
        <v>37012</v>
      </c>
      <c r="FN16" s="142">
        <f t="shared" si="73"/>
        <v>0</v>
      </c>
      <c r="FO16" s="142">
        <f t="shared" si="74"/>
        <v>0</v>
      </c>
      <c r="FP16" s="142">
        <f t="shared" si="102"/>
        <v>0</v>
      </c>
      <c r="FR16" s="118">
        <f t="shared" si="76"/>
        <v>37012</v>
      </c>
      <c r="FS16" s="142">
        <f t="shared" si="77"/>
        <v>0</v>
      </c>
      <c r="FT16" s="142">
        <f t="shared" si="77"/>
        <v>0</v>
      </c>
      <c r="FU16" s="142">
        <f t="shared" si="78"/>
        <v>0</v>
      </c>
      <c r="FV16"/>
      <c r="FW16" s="118">
        <f t="shared" si="79"/>
        <v>37012</v>
      </c>
      <c r="FX16" s="142">
        <f t="shared" si="80"/>
        <v>0</v>
      </c>
      <c r="FY16" s="142">
        <f t="shared" si="81"/>
        <v>0</v>
      </c>
      <c r="FZ16" s="142">
        <f t="shared" si="103"/>
        <v>0</v>
      </c>
      <c r="GA16"/>
      <c r="GB16" s="118">
        <f t="shared" si="83"/>
        <v>37012</v>
      </c>
      <c r="GC16" s="142">
        <f t="shared" si="84"/>
        <v>0</v>
      </c>
      <c r="GD16" s="142">
        <f t="shared" si="85"/>
        <v>0</v>
      </c>
      <c r="GE16" s="142">
        <f t="shared" si="104"/>
        <v>0</v>
      </c>
      <c r="GF16"/>
      <c r="GG16" s="118">
        <f t="shared" si="87"/>
        <v>37012</v>
      </c>
      <c r="GH16" s="142">
        <f t="shared" si="88"/>
        <v>0</v>
      </c>
      <c r="GI16" s="142">
        <f t="shared" si="88"/>
        <v>0</v>
      </c>
      <c r="GJ16" s="142">
        <f t="shared" si="89"/>
        <v>0</v>
      </c>
      <c r="GL16" s="118">
        <f t="shared" si="90"/>
        <v>37012</v>
      </c>
      <c r="GM16" s="142">
        <f t="shared" si="91"/>
        <v>0</v>
      </c>
      <c r="GN16" s="142">
        <f t="shared" si="91"/>
        <v>0</v>
      </c>
      <c r="GO16" s="142">
        <f t="shared" si="92"/>
        <v>0</v>
      </c>
      <c r="GQ16" s="585"/>
      <c r="GR16" s="583"/>
      <c r="GS16" s="332"/>
      <c r="GU16"/>
    </row>
    <row r="17" spans="1:203" ht="15" customHeight="1">
      <c r="A17" s="329">
        <v>37043</v>
      </c>
      <c r="B17" s="144">
        <f>'p1'!F26</f>
        <v>0</v>
      </c>
      <c r="C17" s="145">
        <f>+'p1'!C26</f>
        <v>0</v>
      </c>
      <c r="D17" s="193">
        <f>'Transport Pos'!C13</f>
        <v>0</v>
      </c>
      <c r="E17" s="145">
        <f>'p1'!K26+EH17+'Transport Pos'!D13</f>
        <v>0</v>
      </c>
      <c r="F17" s="145">
        <f>'p1'!E26+CS17</f>
        <v>46.45</v>
      </c>
      <c r="G17" s="145">
        <f>'p1'!H26+'p1'!J26+DD17+'Spread Opt'!D17+'Transport Pos'!E13</f>
        <v>84.88</v>
      </c>
      <c r="H17" s="145">
        <f>'p1'!D26+DW17+'Transport Pos'!F13</f>
        <v>-0.59</v>
      </c>
      <c r="I17" s="145">
        <f>'p1'!I26+'p1'!AG26+DI17+'Spread Opt'!C17</f>
        <v>-78.66</v>
      </c>
      <c r="J17" s="145">
        <f>'p1'!M26+DL17</f>
        <v>-18.72</v>
      </c>
      <c r="K17" s="145">
        <f>'p1'!L26+'p1'!G26+EB17</f>
        <v>-4.019999999999996</v>
      </c>
      <c r="L17" s="146">
        <f t="shared" si="93"/>
        <v>29.339999999999989</v>
      </c>
      <c r="M17" s="14"/>
      <c r="N17" s="144">
        <f>'p1'!O26+ET17</f>
        <v>0</v>
      </c>
      <c r="O17" s="145">
        <f>'p1'!N26+EO17</f>
        <v>-14.15</v>
      </c>
      <c r="P17" s="145">
        <f>'p1'!P26+EY17</f>
        <v>-36.78</v>
      </c>
      <c r="Q17" s="145">
        <f>'p1'!Z26</f>
        <v>0</v>
      </c>
      <c r="R17" s="145">
        <f>'p1'!X26</f>
        <v>0</v>
      </c>
      <c r="S17" s="145">
        <f>'p1'!Y26+FE17</f>
        <v>0</v>
      </c>
      <c r="T17" s="145">
        <f>'p1'!AB26+FK17+'Transport Pos'!B13</f>
        <v>0</v>
      </c>
      <c r="U17" s="145"/>
      <c r="V17" s="145">
        <f>'p1'!W26+FP17</f>
        <v>0</v>
      </c>
      <c r="W17" s="145">
        <f>'p1'!R26+FZ17</f>
        <v>0</v>
      </c>
      <c r="X17" s="145">
        <f>'p1'!S26+FU17</f>
        <v>56.58</v>
      </c>
      <c r="Y17" s="145"/>
      <c r="Z17" s="145"/>
      <c r="AA17" s="145"/>
      <c r="AB17" s="145"/>
      <c r="AC17" s="145"/>
      <c r="AD17" s="193"/>
      <c r="AE17" s="146">
        <f t="shared" si="3"/>
        <v>5.6499999999999986</v>
      </c>
      <c r="AF17" s="14"/>
      <c r="AG17" s="146">
        <f>GO17+'p1'!B26</f>
        <v>0</v>
      </c>
      <c r="AH17" s="191"/>
      <c r="AI17" s="146">
        <f>'p1'!AA26+BQ17+'Spread Opt'!E17+'Transport Pos'!G13</f>
        <v>-6.61</v>
      </c>
      <c r="AJ17" s="14"/>
      <c r="AK17" s="143">
        <v>37043</v>
      </c>
      <c r="AL17" s="198"/>
      <c r="AM17" s="189">
        <f t="shared" si="4"/>
        <v>0</v>
      </c>
      <c r="AN17" s="334"/>
      <c r="AO17" s="189">
        <f t="shared" si="5"/>
        <v>32.300000000000004</v>
      </c>
      <c r="AP17" s="334"/>
      <c r="AQ17" s="508">
        <f t="shared" si="6"/>
        <v>84.289999999999992</v>
      </c>
      <c r="AR17" s="334"/>
      <c r="AS17" s="510">
        <f t="shared" si="7"/>
        <v>-97.38</v>
      </c>
      <c r="AT17" s="334"/>
      <c r="AU17" s="189">
        <f t="shared" si="8"/>
        <v>-40.799999999999997</v>
      </c>
      <c r="AV17" s="334"/>
      <c r="AW17" s="189">
        <f t="shared" si="9"/>
        <v>-21.589999999999989</v>
      </c>
      <c r="AX17" s="334"/>
      <c r="AY17"/>
      <c r="AZ17" s="217"/>
      <c r="BA17" s="204">
        <f t="shared" si="10"/>
        <v>0</v>
      </c>
      <c r="BB17" s="202"/>
      <c r="BC17" s="204">
        <f t="shared" si="11"/>
        <v>0</v>
      </c>
      <c r="BD17" s="202"/>
      <c r="BE17" s="204">
        <f t="shared" si="12"/>
        <v>56.58</v>
      </c>
      <c r="BF17" s="202"/>
      <c r="BG17" s="204">
        <f t="shared" si="94"/>
        <v>0</v>
      </c>
      <c r="BH17" s="218"/>
      <c r="BI17" s="248"/>
      <c r="BJ17" s="308"/>
      <c r="BK17" s="305">
        <f t="shared" si="95"/>
        <v>34.989999999999988</v>
      </c>
      <c r="BL17" s="525"/>
      <c r="BM17" s="129"/>
      <c r="BN17" s="14"/>
      <c r="BO17" s="14"/>
      <c r="BP17" s="140">
        <f t="shared" si="14"/>
        <v>37043</v>
      </c>
      <c r="BQ17" s="141">
        <f t="shared" si="15"/>
        <v>0</v>
      </c>
      <c r="BR17" s="141"/>
      <c r="BS17" s="141"/>
      <c r="BT17" s="141"/>
      <c r="BU17" s="141"/>
      <c r="BV17" s="141"/>
      <c r="BW17" s="141"/>
      <c r="BY17" s="209">
        <f>'m1'!BL19</f>
        <v>0.94316339439299368</v>
      </c>
      <c r="BZ17" s="211">
        <f t="shared" si="16"/>
        <v>0</v>
      </c>
      <c r="CA17" s="142"/>
      <c r="CB17" s="142">
        <f t="shared" si="17"/>
        <v>0</v>
      </c>
      <c r="CC17"/>
      <c r="CD17" s="118">
        <f t="shared" si="18"/>
        <v>37043</v>
      </c>
      <c r="CE17" s="142">
        <f t="shared" si="19"/>
        <v>0</v>
      </c>
      <c r="CF17" s="142">
        <f t="shared" si="20"/>
        <v>0</v>
      </c>
      <c r="CG17" s="142">
        <f t="shared" si="21"/>
        <v>0</v>
      </c>
      <c r="CH17" s="142">
        <f t="shared" si="21"/>
        <v>0</v>
      </c>
      <c r="CI17" s="142">
        <f t="shared" si="21"/>
        <v>0</v>
      </c>
      <c r="CJ17" s="142">
        <f t="shared" si="21"/>
        <v>0</v>
      </c>
      <c r="CK17" s="142">
        <f t="shared" si="21"/>
        <v>0</v>
      </c>
      <c r="CL17" s="142">
        <f t="shared" si="21"/>
        <v>0</v>
      </c>
      <c r="CM17" s="142">
        <f t="shared" si="21"/>
        <v>0</v>
      </c>
      <c r="CN17" s="142">
        <f t="shared" si="21"/>
        <v>0</v>
      </c>
      <c r="CO17" s="142">
        <f t="shared" si="21"/>
        <v>0</v>
      </c>
      <c r="CP17" s="142">
        <f t="shared" si="22"/>
        <v>0</v>
      </c>
      <c r="CQ17" s="142">
        <f t="shared" si="23"/>
        <v>0</v>
      </c>
      <c r="CR17" s="142">
        <f t="shared" si="24"/>
        <v>0</v>
      </c>
      <c r="CS17" s="142">
        <f t="shared" si="25"/>
        <v>0</v>
      </c>
      <c r="CT17"/>
      <c r="CU17" s="118">
        <f t="shared" si="26"/>
        <v>37043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8"/>
        <v>0</v>
      </c>
      <c r="CZ17" s="142">
        <f t="shared" si="28"/>
        <v>0</v>
      </c>
      <c r="DA17" s="142">
        <f t="shared" si="29"/>
        <v>0</v>
      </c>
      <c r="DB17" s="142">
        <f t="shared" si="29"/>
        <v>0</v>
      </c>
      <c r="DC17" s="142">
        <f t="shared" si="30"/>
        <v>0</v>
      </c>
      <c r="DD17" s="142">
        <f t="shared" si="31"/>
        <v>0</v>
      </c>
      <c r="DF17" s="118">
        <f t="shared" si="32"/>
        <v>37043</v>
      </c>
      <c r="DG17" s="142">
        <f t="shared" si="33"/>
        <v>0</v>
      </c>
      <c r="DH17" s="142">
        <f t="shared" si="34"/>
        <v>0</v>
      </c>
      <c r="DI17" s="142">
        <f t="shared" si="96"/>
        <v>0</v>
      </c>
      <c r="DJ17"/>
      <c r="DK17" s="118">
        <f t="shared" si="36"/>
        <v>37043</v>
      </c>
      <c r="DL17" s="142">
        <f t="shared" si="37"/>
        <v>0</v>
      </c>
      <c r="DM17" s="142">
        <f t="shared" si="38"/>
        <v>0</v>
      </c>
      <c r="DN17" s="142">
        <f t="shared" si="39"/>
        <v>0</v>
      </c>
      <c r="DP17" s="118">
        <f t="shared" si="40"/>
        <v>37043</v>
      </c>
      <c r="DQ17" s="142">
        <f t="shared" si="41"/>
        <v>0</v>
      </c>
      <c r="DR17" s="142">
        <f t="shared" si="41"/>
        <v>0</v>
      </c>
      <c r="DS17" s="142">
        <f t="shared" si="41"/>
        <v>0</v>
      </c>
      <c r="DT17" s="142">
        <f t="shared" si="41"/>
        <v>0</v>
      </c>
      <c r="DU17" s="142">
        <f t="shared" si="41"/>
        <v>0</v>
      </c>
      <c r="DV17" s="142">
        <f t="shared" si="42"/>
        <v>0</v>
      </c>
      <c r="DW17" s="142">
        <f t="shared" si="97"/>
        <v>0</v>
      </c>
      <c r="DX17"/>
      <c r="DY17" s="118">
        <f t="shared" si="44"/>
        <v>37043</v>
      </c>
      <c r="DZ17" s="142">
        <f t="shared" si="45"/>
        <v>0</v>
      </c>
      <c r="EA17" s="142">
        <f t="shared" si="46"/>
        <v>0</v>
      </c>
      <c r="EB17" s="142">
        <f t="shared" si="98"/>
        <v>0</v>
      </c>
      <c r="EC17" s="142"/>
      <c r="ED17" s="118">
        <f t="shared" si="48"/>
        <v>37043</v>
      </c>
      <c r="EE17" s="142">
        <f t="shared" si="49"/>
        <v>0</v>
      </c>
      <c r="EF17" s="142">
        <f t="shared" si="49"/>
        <v>0</v>
      </c>
      <c r="EG17" s="142">
        <f t="shared" si="50"/>
        <v>0</v>
      </c>
      <c r="EH17" s="142">
        <f t="shared" si="51"/>
        <v>0</v>
      </c>
      <c r="EI17" s="142"/>
      <c r="EJ17" s="118">
        <f t="shared" si="52"/>
        <v>37043</v>
      </c>
      <c r="EK17" s="142">
        <f t="shared" si="53"/>
        <v>0</v>
      </c>
      <c r="EL17" s="142">
        <f t="shared" si="54"/>
        <v>0</v>
      </c>
      <c r="EM17" s="142">
        <f t="shared" si="54"/>
        <v>0</v>
      </c>
      <c r="EN17" s="142">
        <f t="shared" si="54"/>
        <v>0</v>
      </c>
      <c r="EO17" s="142">
        <f t="shared" si="99"/>
        <v>0</v>
      </c>
      <c r="EP17"/>
      <c r="EQ17" s="118">
        <f t="shared" si="56"/>
        <v>37043</v>
      </c>
      <c r="ER17" s="142">
        <f t="shared" si="57"/>
        <v>0</v>
      </c>
      <c r="ES17" s="142">
        <f t="shared" si="58"/>
        <v>0</v>
      </c>
      <c r="ET17" s="142">
        <f>SUM(ER17:ES17)</f>
        <v>0</v>
      </c>
      <c r="EU17"/>
      <c r="EV17" s="118">
        <f t="shared" si="60"/>
        <v>37043</v>
      </c>
      <c r="EW17" s="142">
        <f t="shared" si="61"/>
        <v>0</v>
      </c>
      <c r="EX17" s="142">
        <f t="shared" si="62"/>
        <v>0</v>
      </c>
      <c r="EY17" s="142">
        <f>SUM(EW17:EX17)</f>
        <v>0</v>
      </c>
      <c r="EZ17" s="142"/>
      <c r="FA17" s="118">
        <f t="shared" si="64"/>
        <v>37043</v>
      </c>
      <c r="FB17" s="142">
        <f t="shared" si="65"/>
        <v>0</v>
      </c>
      <c r="FC17" s="142">
        <f t="shared" si="65"/>
        <v>0</v>
      </c>
      <c r="FD17" s="142">
        <f t="shared" si="66"/>
        <v>0</v>
      </c>
      <c r="FE17" s="142">
        <f t="shared" si="100"/>
        <v>0</v>
      </c>
      <c r="FF17"/>
      <c r="FG17" s="118">
        <f t="shared" si="68"/>
        <v>37043</v>
      </c>
      <c r="FH17" s="142">
        <f t="shared" si="69"/>
        <v>0</v>
      </c>
      <c r="FI17" s="142">
        <f t="shared" si="69"/>
        <v>0</v>
      </c>
      <c r="FJ17" s="142">
        <f t="shared" si="70"/>
        <v>0</v>
      </c>
      <c r="FK17" s="142">
        <f t="shared" si="101"/>
        <v>0</v>
      </c>
      <c r="FL17"/>
      <c r="FM17" s="118">
        <f t="shared" si="72"/>
        <v>37043</v>
      </c>
      <c r="FN17" s="142">
        <f t="shared" si="73"/>
        <v>0</v>
      </c>
      <c r="FO17" s="142">
        <f t="shared" si="74"/>
        <v>0</v>
      </c>
      <c r="FP17" s="142">
        <f t="shared" si="102"/>
        <v>0</v>
      </c>
      <c r="FR17" s="118">
        <f t="shared" si="76"/>
        <v>37043</v>
      </c>
      <c r="FS17" s="142">
        <f t="shared" si="77"/>
        <v>0</v>
      </c>
      <c r="FT17" s="142">
        <f t="shared" si="77"/>
        <v>0</v>
      </c>
      <c r="FU17" s="142">
        <f t="shared" si="78"/>
        <v>0</v>
      </c>
      <c r="FV17"/>
      <c r="FW17" s="118">
        <f t="shared" si="79"/>
        <v>37043</v>
      </c>
      <c r="FX17" s="142">
        <f t="shared" si="80"/>
        <v>0</v>
      </c>
      <c r="FY17" s="142">
        <f t="shared" si="81"/>
        <v>0</v>
      </c>
      <c r="FZ17" s="142">
        <f t="shared" si="103"/>
        <v>0</v>
      </c>
      <c r="GA17"/>
      <c r="GB17" s="118">
        <f t="shared" si="83"/>
        <v>37043</v>
      </c>
      <c r="GC17" s="142">
        <f t="shared" si="84"/>
        <v>0</v>
      </c>
      <c r="GD17" s="142">
        <f t="shared" si="85"/>
        <v>0</v>
      </c>
      <c r="GE17" s="142">
        <f t="shared" si="104"/>
        <v>0</v>
      </c>
      <c r="GF17"/>
      <c r="GG17" s="118">
        <f t="shared" si="87"/>
        <v>37043</v>
      </c>
      <c r="GH17" s="142">
        <f t="shared" si="88"/>
        <v>0</v>
      </c>
      <c r="GI17" s="142">
        <f t="shared" si="88"/>
        <v>0</v>
      </c>
      <c r="GJ17" s="142">
        <f t="shared" si="89"/>
        <v>0</v>
      </c>
      <c r="GL17" s="118">
        <f t="shared" si="90"/>
        <v>37043</v>
      </c>
      <c r="GM17" s="142">
        <f t="shared" si="91"/>
        <v>0</v>
      </c>
      <c r="GN17" s="142">
        <f t="shared" si="91"/>
        <v>0</v>
      </c>
      <c r="GO17" s="142">
        <f t="shared" si="92"/>
        <v>0</v>
      </c>
      <c r="GQ17" s="585"/>
      <c r="GR17" s="583"/>
      <c r="GS17" s="332"/>
      <c r="GU17"/>
    </row>
    <row r="18" spans="1:203" ht="15" customHeight="1">
      <c r="A18" s="329">
        <v>37073</v>
      </c>
      <c r="B18" s="144">
        <f>'p1'!F27</f>
        <v>0</v>
      </c>
      <c r="C18" s="145">
        <f>+'p1'!C27</f>
        <v>0</v>
      </c>
      <c r="D18" s="193">
        <f>'Transport Pos'!C14</f>
        <v>0</v>
      </c>
      <c r="E18" s="145">
        <f>'p1'!K27+EH18+'Transport Pos'!D14</f>
        <v>0</v>
      </c>
      <c r="F18" s="145">
        <f>'p1'!E27+CS18</f>
        <v>86.89</v>
      </c>
      <c r="G18" s="145">
        <f>'p1'!H27+'p1'!J27+DD18+'Spread Opt'!D18+'Transport Pos'!E14</f>
        <v>87.2</v>
      </c>
      <c r="H18" s="145">
        <f>'p1'!D27+DW18+'Transport Pos'!F14</f>
        <v>-0.37</v>
      </c>
      <c r="I18" s="145">
        <f>'p1'!I27+'p1'!AG27+DI18+'Spread Opt'!C18</f>
        <v>-80.81</v>
      </c>
      <c r="J18" s="145">
        <f>'p1'!M27+DL18</f>
        <v>-19.23</v>
      </c>
      <c r="K18" s="145">
        <f>'p1'!L27+'p1'!G27+EB18</f>
        <v>-4.1300000000000097</v>
      </c>
      <c r="L18" s="146">
        <f t="shared" si="93"/>
        <v>69.549999999999983</v>
      </c>
      <c r="M18" s="14"/>
      <c r="N18" s="144">
        <f>'p1'!O27+ET18</f>
        <v>0</v>
      </c>
      <c r="O18" s="145">
        <f>'p1'!N27+EO18</f>
        <v>-14.53</v>
      </c>
      <c r="P18" s="145">
        <f>'p1'!P27+EY18</f>
        <v>-37.79</v>
      </c>
      <c r="Q18" s="145">
        <f>'p1'!Z27</f>
        <v>0</v>
      </c>
      <c r="R18" s="145">
        <f>'p1'!X27</f>
        <v>0</v>
      </c>
      <c r="S18" s="145">
        <f>'p1'!Y27+FE18</f>
        <v>0</v>
      </c>
      <c r="T18" s="145">
        <f>'p1'!AB27+FK18+'Transport Pos'!B14</f>
        <v>0</v>
      </c>
      <c r="U18" s="145"/>
      <c r="V18" s="145">
        <f>'p1'!W27+FP18</f>
        <v>0</v>
      </c>
      <c r="W18" s="145">
        <f>'p1'!R27+FZ18</f>
        <v>0</v>
      </c>
      <c r="X18" s="145">
        <f>'p1'!S27+FU18</f>
        <v>58.14</v>
      </c>
      <c r="Y18" s="145"/>
      <c r="Z18" s="145"/>
      <c r="AA18" s="145"/>
      <c r="AB18" s="145"/>
      <c r="AC18" s="145"/>
      <c r="AD18" s="193"/>
      <c r="AE18" s="146">
        <f t="shared" si="3"/>
        <v>5.82</v>
      </c>
      <c r="AF18" s="14"/>
      <c r="AG18" s="146">
        <f>GO18+'p1'!B27</f>
        <v>0</v>
      </c>
      <c r="AH18" s="191"/>
      <c r="AI18" s="146">
        <f>'p1'!AA27+BQ18+'Spread Opt'!E18+'Transport Pos'!G14</f>
        <v>-4.91</v>
      </c>
      <c r="AJ18" s="311">
        <f>SUM(AI15:AI21)</f>
        <v>2.740000000000002</v>
      </c>
      <c r="AK18" s="143">
        <v>37073</v>
      </c>
      <c r="AL18" s="198"/>
      <c r="AM18" s="189">
        <f t="shared" si="4"/>
        <v>0</v>
      </c>
      <c r="AN18" s="513">
        <f>SUM(AM15:AM21)</f>
        <v>0</v>
      </c>
      <c r="AO18" s="189">
        <f t="shared" si="5"/>
        <v>72.36</v>
      </c>
      <c r="AP18" s="513">
        <f>SUM(AO15:AO21)</f>
        <v>296.26</v>
      </c>
      <c r="AQ18" s="508">
        <f t="shared" si="6"/>
        <v>86.83</v>
      </c>
      <c r="AR18" s="513">
        <f>SUM(AQ15:AQ21)</f>
        <v>597.44000000000005</v>
      </c>
      <c r="AS18" s="510">
        <f t="shared" si="7"/>
        <v>-100.04</v>
      </c>
      <c r="AT18" s="513">
        <f>SUM(AS15:AS21)</f>
        <v>-690.57999999999993</v>
      </c>
      <c r="AU18" s="189">
        <f t="shared" si="8"/>
        <v>-41.920000000000009</v>
      </c>
      <c r="AV18" s="513">
        <f>SUM(AU15:AU21)</f>
        <v>-289.38</v>
      </c>
      <c r="AW18" s="189">
        <f t="shared" si="9"/>
        <v>17.229999999999983</v>
      </c>
      <c r="AX18" s="513">
        <f>SUM(AW15:AW21)</f>
        <v>-86.259999999999991</v>
      </c>
      <c r="AY18"/>
      <c r="AZ18" s="217"/>
      <c r="BA18" s="204">
        <f t="shared" si="10"/>
        <v>0</v>
      </c>
      <c r="BB18" s="205">
        <f>SUM(BA15:BA21)</f>
        <v>0</v>
      </c>
      <c r="BC18" s="204">
        <f t="shared" si="11"/>
        <v>0</v>
      </c>
      <c r="BD18" s="205">
        <f>SUM(BC15:BC21)</f>
        <v>0</v>
      </c>
      <c r="BE18" s="204">
        <f t="shared" si="12"/>
        <v>58.14</v>
      </c>
      <c r="BF18" s="205">
        <f>SUM(BE15:BE21)</f>
        <v>401.3</v>
      </c>
      <c r="BG18" s="204">
        <f t="shared" si="94"/>
        <v>0</v>
      </c>
      <c r="BH18" s="219">
        <f>SUM(BG15:BG21)</f>
        <v>0</v>
      </c>
      <c r="BI18" s="248"/>
      <c r="BJ18" s="308"/>
      <c r="BK18" s="305">
        <f t="shared" si="95"/>
        <v>75.369999999999976</v>
      </c>
      <c r="BL18" s="527">
        <f>SUM(BK15:BK21)</f>
        <v>315.03999999999991</v>
      </c>
      <c r="BM18" s="129"/>
      <c r="BN18" s="14"/>
      <c r="BO18" s="14"/>
      <c r="BP18" s="140">
        <f t="shared" si="14"/>
        <v>37073</v>
      </c>
      <c r="BQ18" s="141">
        <f t="shared" si="15"/>
        <v>0</v>
      </c>
      <c r="BR18" s="141"/>
      <c r="BS18" s="141"/>
      <c r="BT18" s="141"/>
      <c r="BU18" s="141"/>
      <c r="BV18" s="141"/>
      <c r="BW18" s="141"/>
      <c r="BY18" s="209">
        <f>'m1'!BL20</f>
        <v>0.93777545188004885</v>
      </c>
      <c r="BZ18" s="211">
        <f t="shared" si="16"/>
        <v>0</v>
      </c>
      <c r="CA18" s="142"/>
      <c r="CB18" s="142">
        <f t="shared" si="17"/>
        <v>0</v>
      </c>
      <c r="CC18"/>
      <c r="CD18" s="118">
        <f t="shared" si="18"/>
        <v>37073</v>
      </c>
      <c r="CE18" s="142">
        <f t="shared" si="19"/>
        <v>0</v>
      </c>
      <c r="CF18" s="142">
        <f t="shared" si="20"/>
        <v>0</v>
      </c>
      <c r="CG18" s="142">
        <f t="shared" si="21"/>
        <v>0</v>
      </c>
      <c r="CH18" s="142">
        <f t="shared" si="21"/>
        <v>0</v>
      </c>
      <c r="CI18" s="142">
        <f t="shared" si="21"/>
        <v>0</v>
      </c>
      <c r="CJ18" s="142">
        <f t="shared" si="21"/>
        <v>0</v>
      </c>
      <c r="CK18" s="142">
        <f t="shared" si="21"/>
        <v>0</v>
      </c>
      <c r="CL18" s="142">
        <f t="shared" si="21"/>
        <v>0</v>
      </c>
      <c r="CM18" s="142">
        <f t="shared" si="21"/>
        <v>0</v>
      </c>
      <c r="CN18" s="142">
        <f t="shared" si="21"/>
        <v>0</v>
      </c>
      <c r="CO18" s="142">
        <f t="shared" si="21"/>
        <v>0</v>
      </c>
      <c r="CP18" s="142">
        <f t="shared" si="22"/>
        <v>0</v>
      </c>
      <c r="CQ18" s="142">
        <f t="shared" si="23"/>
        <v>0</v>
      </c>
      <c r="CR18" s="142">
        <f t="shared" si="24"/>
        <v>0</v>
      </c>
      <c r="CS18" s="142">
        <f t="shared" si="25"/>
        <v>0</v>
      </c>
      <c r="CT18"/>
      <c r="CU18" s="118">
        <f t="shared" si="26"/>
        <v>37073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8"/>
        <v>0</v>
      </c>
      <c r="CZ18" s="142">
        <f t="shared" si="28"/>
        <v>0</v>
      </c>
      <c r="DA18" s="142">
        <f t="shared" si="29"/>
        <v>0</v>
      </c>
      <c r="DB18" s="142">
        <f t="shared" si="29"/>
        <v>0</v>
      </c>
      <c r="DC18" s="142">
        <f t="shared" si="30"/>
        <v>0</v>
      </c>
      <c r="DD18" s="142">
        <f t="shared" si="31"/>
        <v>0</v>
      </c>
      <c r="DF18" s="118">
        <f t="shared" si="32"/>
        <v>37073</v>
      </c>
      <c r="DG18" s="142">
        <f t="shared" si="33"/>
        <v>0</v>
      </c>
      <c r="DH18" s="142">
        <f t="shared" si="34"/>
        <v>0</v>
      </c>
      <c r="DI18" s="142">
        <f t="shared" si="96"/>
        <v>0</v>
      </c>
      <c r="DJ18"/>
      <c r="DK18" s="118">
        <f t="shared" si="36"/>
        <v>37073</v>
      </c>
      <c r="DL18" s="142">
        <f t="shared" si="37"/>
        <v>0</v>
      </c>
      <c r="DM18" s="142">
        <f t="shared" si="38"/>
        <v>0</v>
      </c>
      <c r="DN18" s="142">
        <f t="shared" si="39"/>
        <v>0</v>
      </c>
      <c r="DP18" s="118">
        <f t="shared" si="40"/>
        <v>37073</v>
      </c>
      <c r="DQ18" s="142">
        <f t="shared" si="41"/>
        <v>0</v>
      </c>
      <c r="DR18" s="142">
        <f t="shared" si="41"/>
        <v>0</v>
      </c>
      <c r="DS18" s="142">
        <f t="shared" si="41"/>
        <v>0</v>
      </c>
      <c r="DT18" s="142">
        <f t="shared" si="41"/>
        <v>0</v>
      </c>
      <c r="DU18" s="142">
        <f t="shared" si="41"/>
        <v>0</v>
      </c>
      <c r="DV18" s="142">
        <f t="shared" si="42"/>
        <v>0</v>
      </c>
      <c r="DW18" s="142">
        <f t="shared" si="97"/>
        <v>0</v>
      </c>
      <c r="DX18"/>
      <c r="DY18" s="118">
        <f t="shared" si="44"/>
        <v>37073</v>
      </c>
      <c r="DZ18" s="142">
        <f t="shared" si="45"/>
        <v>0</v>
      </c>
      <c r="EA18" s="142">
        <f t="shared" si="46"/>
        <v>0</v>
      </c>
      <c r="EB18" s="142">
        <f t="shared" si="98"/>
        <v>0</v>
      </c>
      <c r="EC18" s="142"/>
      <c r="ED18" s="118">
        <f t="shared" si="48"/>
        <v>37073</v>
      </c>
      <c r="EE18" s="142">
        <f t="shared" si="49"/>
        <v>0</v>
      </c>
      <c r="EF18" s="142">
        <f t="shared" si="49"/>
        <v>0</v>
      </c>
      <c r="EG18" s="142">
        <f t="shared" si="50"/>
        <v>0</v>
      </c>
      <c r="EH18" s="142">
        <f>SUM(EE18:EG18)</f>
        <v>0</v>
      </c>
      <c r="EI18" s="142"/>
      <c r="EJ18" s="118">
        <f t="shared" si="52"/>
        <v>37073</v>
      </c>
      <c r="EK18" s="142">
        <f t="shared" si="53"/>
        <v>0</v>
      </c>
      <c r="EL18" s="142">
        <f t="shared" si="54"/>
        <v>0</v>
      </c>
      <c r="EM18" s="142">
        <f t="shared" si="54"/>
        <v>0</v>
      </c>
      <c r="EN18" s="142">
        <f t="shared" si="54"/>
        <v>0</v>
      </c>
      <c r="EO18" s="142">
        <f t="shared" si="99"/>
        <v>0</v>
      </c>
      <c r="EP18"/>
      <c r="EQ18" s="118">
        <f t="shared" si="56"/>
        <v>37073</v>
      </c>
      <c r="ER18" s="142">
        <f t="shared" si="57"/>
        <v>0</v>
      </c>
      <c r="ES18" s="142">
        <f t="shared" si="58"/>
        <v>0</v>
      </c>
      <c r="ET18" s="142">
        <f>SUM(ER18:ES18)</f>
        <v>0</v>
      </c>
      <c r="EU18"/>
      <c r="EV18" s="118">
        <f t="shared" si="60"/>
        <v>37073</v>
      </c>
      <c r="EW18" s="142">
        <f t="shared" si="61"/>
        <v>0</v>
      </c>
      <c r="EX18" s="142">
        <f t="shared" si="62"/>
        <v>0</v>
      </c>
      <c r="EY18" s="142">
        <f>SUM(EW18:EX18)</f>
        <v>0</v>
      </c>
      <c r="EZ18" s="142"/>
      <c r="FA18" s="118">
        <f t="shared" si="64"/>
        <v>37073</v>
      </c>
      <c r="FB18" s="142">
        <f t="shared" si="65"/>
        <v>0</v>
      </c>
      <c r="FC18" s="142">
        <f t="shared" si="65"/>
        <v>0</v>
      </c>
      <c r="FD18" s="142">
        <f t="shared" si="66"/>
        <v>0</v>
      </c>
      <c r="FE18" s="142">
        <f t="shared" si="100"/>
        <v>0</v>
      </c>
      <c r="FF18"/>
      <c r="FG18" s="118">
        <f t="shared" si="68"/>
        <v>37073</v>
      </c>
      <c r="FH18" s="142">
        <f t="shared" si="69"/>
        <v>0</v>
      </c>
      <c r="FI18" s="142">
        <f t="shared" si="69"/>
        <v>0</v>
      </c>
      <c r="FJ18" s="142">
        <f t="shared" si="70"/>
        <v>0</v>
      </c>
      <c r="FK18" s="142">
        <f t="shared" si="101"/>
        <v>0</v>
      </c>
      <c r="FL18"/>
      <c r="FM18" s="118">
        <f t="shared" si="72"/>
        <v>37073</v>
      </c>
      <c r="FN18" s="142">
        <f t="shared" si="73"/>
        <v>0</v>
      </c>
      <c r="FO18" s="142">
        <f t="shared" si="74"/>
        <v>0</v>
      </c>
      <c r="FP18" s="142">
        <f t="shared" si="102"/>
        <v>0</v>
      </c>
      <c r="FR18" s="118">
        <f t="shared" si="76"/>
        <v>37073</v>
      </c>
      <c r="FS18" s="142">
        <f t="shared" si="77"/>
        <v>0</v>
      </c>
      <c r="FT18" s="142">
        <f t="shared" si="77"/>
        <v>0</v>
      </c>
      <c r="FU18" s="142">
        <f t="shared" si="78"/>
        <v>0</v>
      </c>
      <c r="FV18"/>
      <c r="FW18" s="118">
        <f t="shared" si="79"/>
        <v>37073</v>
      </c>
      <c r="FX18" s="142">
        <f t="shared" si="80"/>
        <v>0</v>
      </c>
      <c r="FY18" s="142">
        <f t="shared" si="81"/>
        <v>0</v>
      </c>
      <c r="FZ18" s="142">
        <f t="shared" si="103"/>
        <v>0</v>
      </c>
      <c r="GA18"/>
      <c r="GB18" s="118">
        <f t="shared" si="83"/>
        <v>37073</v>
      </c>
      <c r="GC18" s="142">
        <f t="shared" si="84"/>
        <v>0</v>
      </c>
      <c r="GD18" s="142">
        <f t="shared" si="85"/>
        <v>0</v>
      </c>
      <c r="GE18" s="142">
        <f t="shared" si="104"/>
        <v>0</v>
      </c>
      <c r="GF18"/>
      <c r="GG18" s="118">
        <f t="shared" si="87"/>
        <v>37073</v>
      </c>
      <c r="GH18" s="142">
        <f t="shared" si="88"/>
        <v>0</v>
      </c>
      <c r="GI18" s="142">
        <f t="shared" si="88"/>
        <v>0</v>
      </c>
      <c r="GJ18" s="142">
        <f t="shared" si="89"/>
        <v>0</v>
      </c>
      <c r="GL18" s="118">
        <f t="shared" si="90"/>
        <v>37073</v>
      </c>
      <c r="GM18" s="142">
        <f t="shared" si="91"/>
        <v>0</v>
      </c>
      <c r="GN18" s="142">
        <f t="shared" si="91"/>
        <v>0</v>
      </c>
      <c r="GO18" s="142">
        <f t="shared" si="92"/>
        <v>0</v>
      </c>
      <c r="GQ18" s="585"/>
      <c r="GR18" s="583"/>
      <c r="GS18" s="332"/>
      <c r="GU18"/>
    </row>
    <row r="19" spans="1:203" ht="15" customHeight="1">
      <c r="A19" s="329">
        <v>37104</v>
      </c>
      <c r="B19" s="144">
        <f>'p1'!F28</f>
        <v>0</v>
      </c>
      <c r="C19" s="145">
        <f>+'p1'!C28</f>
        <v>0</v>
      </c>
      <c r="D19" s="193">
        <f>'Transport Pos'!C15</f>
        <v>0</v>
      </c>
      <c r="E19" s="145">
        <f>'p1'!K28+EH19+'Transport Pos'!D15</f>
        <v>0</v>
      </c>
      <c r="F19" s="145">
        <f>'p1'!E28+CS19</f>
        <v>47.23</v>
      </c>
      <c r="G19" s="145">
        <f>'p1'!H28+'p1'!J28+DD19+'Spread Opt'!D19+'Transport Pos'!E15</f>
        <v>86.69</v>
      </c>
      <c r="H19" s="145">
        <f>'p1'!D28+DW19+'Transport Pos'!F15</f>
        <v>-0.33</v>
      </c>
      <c r="I19" s="145">
        <f>'p1'!I28+'p1'!AG28+DI19+'Spread Opt'!C19</f>
        <v>-80.33</v>
      </c>
      <c r="J19" s="145">
        <f>'p1'!M28+DL19</f>
        <v>-19.12</v>
      </c>
      <c r="K19" s="145">
        <f>'p1'!L28+'p1'!G28+EB19</f>
        <v>-4.1099999999999994</v>
      </c>
      <c r="L19" s="146">
        <f t="shared" si="93"/>
        <v>30.029999999999973</v>
      </c>
      <c r="M19" s="14"/>
      <c r="N19" s="144">
        <f>'p1'!O28+ET19</f>
        <v>0</v>
      </c>
      <c r="O19" s="145">
        <f>'p1'!N28+EO19</f>
        <v>-14.45</v>
      </c>
      <c r="P19" s="145">
        <f>'p1'!P28+EY19</f>
        <v>-37.57</v>
      </c>
      <c r="Q19" s="145">
        <f>'p1'!Z28</f>
        <v>0</v>
      </c>
      <c r="R19" s="145">
        <f>'p1'!X28</f>
        <v>0</v>
      </c>
      <c r="S19" s="145">
        <f>'p1'!Y28+FE19</f>
        <v>0</v>
      </c>
      <c r="T19" s="145">
        <f>'p1'!AB28+FK19+'Transport Pos'!B15</f>
        <v>0</v>
      </c>
      <c r="U19" s="145"/>
      <c r="V19" s="145">
        <f>'p1'!W28+FP19</f>
        <v>0</v>
      </c>
      <c r="W19" s="145">
        <f>'p1'!R28+FZ19</f>
        <v>0</v>
      </c>
      <c r="X19" s="145">
        <f>'p1'!S28+FU19</f>
        <v>57.79</v>
      </c>
      <c r="Y19" s="145"/>
      <c r="Z19" s="145"/>
      <c r="AA19" s="145"/>
      <c r="AB19" s="145"/>
      <c r="AC19" s="145"/>
      <c r="AD19" s="193"/>
      <c r="AE19" s="146">
        <f t="shared" si="3"/>
        <v>5.7700000000000031</v>
      </c>
      <c r="AF19" s="14"/>
      <c r="AG19" s="146">
        <f>GO19+'p1'!B28</f>
        <v>0</v>
      </c>
      <c r="AH19" s="191"/>
      <c r="AI19" s="146">
        <f>'p1'!AA28+BQ19+'Spread Opt'!E19+'Transport Pos'!G15</f>
        <v>-7.68</v>
      </c>
      <c r="AJ19" s="14"/>
      <c r="AK19" s="143">
        <v>37104</v>
      </c>
      <c r="AL19" s="198"/>
      <c r="AM19" s="189">
        <f t="shared" si="4"/>
        <v>0</v>
      </c>
      <c r="AN19" s="334"/>
      <c r="AO19" s="189">
        <f t="shared" si="5"/>
        <v>32.78</v>
      </c>
      <c r="AP19" s="334"/>
      <c r="AQ19" s="508">
        <f t="shared" si="6"/>
        <v>86.36</v>
      </c>
      <c r="AR19" s="334"/>
      <c r="AS19" s="510">
        <f t="shared" si="7"/>
        <v>-99.45</v>
      </c>
      <c r="AT19" s="334"/>
      <c r="AU19" s="189">
        <f t="shared" si="8"/>
        <v>-41.68</v>
      </c>
      <c r="AV19" s="334"/>
      <c r="AW19" s="189">
        <f t="shared" si="9"/>
        <v>-21.990000000000002</v>
      </c>
      <c r="AX19" s="334"/>
      <c r="AY19"/>
      <c r="AZ19" s="217"/>
      <c r="BA19" s="204">
        <f t="shared" si="10"/>
        <v>0</v>
      </c>
      <c r="BB19" s="202"/>
      <c r="BC19" s="204">
        <f t="shared" si="11"/>
        <v>0</v>
      </c>
      <c r="BD19" s="202"/>
      <c r="BE19" s="204">
        <f t="shared" si="12"/>
        <v>57.79</v>
      </c>
      <c r="BF19" s="202"/>
      <c r="BG19" s="204">
        <f t="shared" si="94"/>
        <v>0</v>
      </c>
      <c r="BH19" s="218"/>
      <c r="BI19" s="248"/>
      <c r="BJ19" s="308"/>
      <c r="BK19" s="305">
        <f t="shared" si="95"/>
        <v>35.799999999999976</v>
      </c>
      <c r="BL19" s="525"/>
      <c r="BM19" s="129"/>
      <c r="BN19" s="14"/>
      <c r="BO19" s="14"/>
      <c r="BP19" s="140">
        <f t="shared" si="14"/>
        <v>37104</v>
      </c>
      <c r="BQ19" s="141">
        <f t="shared" si="15"/>
        <v>0</v>
      </c>
      <c r="BR19" s="141"/>
      <c r="BS19" s="141"/>
      <c r="BT19" s="141"/>
      <c r="BU19" s="141"/>
      <c r="BV19" s="141"/>
      <c r="BW19" s="141"/>
      <c r="BY19" s="209">
        <f>'m1'!BL21</f>
        <v>0.93223406058300173</v>
      </c>
      <c r="BZ19" s="211">
        <f t="shared" si="16"/>
        <v>0</v>
      </c>
      <c r="CA19" s="142"/>
      <c r="CB19" s="142">
        <f t="shared" si="17"/>
        <v>0</v>
      </c>
      <c r="CC19"/>
      <c r="CD19" s="118">
        <f t="shared" si="18"/>
        <v>37104</v>
      </c>
      <c r="CE19" s="142">
        <f t="shared" si="19"/>
        <v>0</v>
      </c>
      <c r="CF19" s="142">
        <f t="shared" si="20"/>
        <v>0</v>
      </c>
      <c r="CG19" s="142">
        <f t="shared" si="21"/>
        <v>0</v>
      </c>
      <c r="CH19" s="142">
        <f t="shared" si="21"/>
        <v>0</v>
      </c>
      <c r="CI19" s="142">
        <f t="shared" si="21"/>
        <v>0</v>
      </c>
      <c r="CJ19" s="142">
        <f t="shared" si="21"/>
        <v>0</v>
      </c>
      <c r="CK19" s="142">
        <f t="shared" si="21"/>
        <v>0</v>
      </c>
      <c r="CL19" s="142">
        <f t="shared" si="21"/>
        <v>0</v>
      </c>
      <c r="CM19" s="142">
        <f t="shared" si="21"/>
        <v>0</v>
      </c>
      <c r="CN19" s="142">
        <f t="shared" si="21"/>
        <v>0</v>
      </c>
      <c r="CO19" s="142">
        <f t="shared" si="21"/>
        <v>0</v>
      </c>
      <c r="CP19" s="142">
        <f t="shared" si="22"/>
        <v>0</v>
      </c>
      <c r="CQ19" s="142">
        <f t="shared" si="23"/>
        <v>0</v>
      </c>
      <c r="CR19" s="142">
        <f t="shared" si="24"/>
        <v>0</v>
      </c>
      <c r="CS19" s="142">
        <f t="shared" si="25"/>
        <v>0</v>
      </c>
      <c r="CT19"/>
      <c r="CU19" s="118">
        <f t="shared" si="26"/>
        <v>37104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8"/>
        <v>0</v>
      </c>
      <c r="CZ19" s="142">
        <f t="shared" si="28"/>
        <v>0</v>
      </c>
      <c r="DA19" s="142">
        <f t="shared" si="29"/>
        <v>0</v>
      </c>
      <c r="DB19" s="142">
        <f t="shared" si="29"/>
        <v>0</v>
      </c>
      <c r="DC19" s="142">
        <f t="shared" si="30"/>
        <v>0</v>
      </c>
      <c r="DD19" s="142">
        <f t="shared" si="31"/>
        <v>0</v>
      </c>
      <c r="DF19" s="118">
        <f t="shared" si="32"/>
        <v>37104</v>
      </c>
      <c r="DG19" s="142">
        <f t="shared" si="33"/>
        <v>0</v>
      </c>
      <c r="DH19" s="142">
        <f t="shared" si="34"/>
        <v>0</v>
      </c>
      <c r="DI19" s="142">
        <f t="shared" si="96"/>
        <v>0</v>
      </c>
      <c r="DJ19"/>
      <c r="DK19" s="118">
        <f t="shared" si="36"/>
        <v>37104</v>
      </c>
      <c r="DL19" s="142">
        <f t="shared" si="37"/>
        <v>0</v>
      </c>
      <c r="DM19" s="142">
        <f t="shared" si="38"/>
        <v>0</v>
      </c>
      <c r="DN19" s="142">
        <f t="shared" si="39"/>
        <v>0</v>
      </c>
      <c r="DP19" s="118">
        <f t="shared" si="40"/>
        <v>37104</v>
      </c>
      <c r="DQ19" s="142">
        <f t="shared" si="41"/>
        <v>0</v>
      </c>
      <c r="DR19" s="142">
        <f t="shared" si="41"/>
        <v>0</v>
      </c>
      <c r="DS19" s="142">
        <f t="shared" si="41"/>
        <v>0</v>
      </c>
      <c r="DT19" s="142">
        <f t="shared" si="41"/>
        <v>0</v>
      </c>
      <c r="DU19" s="142">
        <f t="shared" si="41"/>
        <v>0</v>
      </c>
      <c r="DV19" s="142">
        <f t="shared" si="42"/>
        <v>0</v>
      </c>
      <c r="DW19" s="142">
        <f t="shared" si="97"/>
        <v>0</v>
      </c>
      <c r="DX19"/>
      <c r="DY19" s="118">
        <f t="shared" si="44"/>
        <v>37104</v>
      </c>
      <c r="DZ19" s="142">
        <f t="shared" si="45"/>
        <v>0</v>
      </c>
      <c r="EA19" s="142">
        <f t="shared" si="46"/>
        <v>0</v>
      </c>
      <c r="EB19" s="142">
        <f t="shared" si="98"/>
        <v>0</v>
      </c>
      <c r="EC19" s="142"/>
      <c r="ED19" s="118">
        <f t="shared" si="48"/>
        <v>37104</v>
      </c>
      <c r="EE19" s="142">
        <f t="shared" si="49"/>
        <v>0</v>
      </c>
      <c r="EF19" s="142">
        <f t="shared" si="49"/>
        <v>0</v>
      </c>
      <c r="EG19" s="142">
        <f t="shared" si="50"/>
        <v>0</v>
      </c>
      <c r="EH19" s="142">
        <f>SUM(EE19:EG19)</f>
        <v>0</v>
      </c>
      <c r="EI19" s="142"/>
      <c r="EJ19" s="118">
        <f t="shared" si="52"/>
        <v>37104</v>
      </c>
      <c r="EK19" s="142">
        <f t="shared" si="53"/>
        <v>0</v>
      </c>
      <c r="EL19" s="142">
        <f t="shared" si="54"/>
        <v>0</v>
      </c>
      <c r="EM19" s="142">
        <f t="shared" si="54"/>
        <v>0</v>
      </c>
      <c r="EN19" s="142">
        <f t="shared" si="54"/>
        <v>0</v>
      </c>
      <c r="EO19" s="142">
        <f t="shared" si="99"/>
        <v>0</v>
      </c>
      <c r="EP19"/>
      <c r="EQ19" s="118">
        <f t="shared" si="56"/>
        <v>37104</v>
      </c>
      <c r="ER19" s="142">
        <f t="shared" si="57"/>
        <v>0</v>
      </c>
      <c r="ES19" s="142">
        <f t="shared" si="58"/>
        <v>0</v>
      </c>
      <c r="ET19" s="142">
        <f>SUM(ER19:ES19)</f>
        <v>0</v>
      </c>
      <c r="EU19"/>
      <c r="EV19" s="118">
        <f t="shared" si="60"/>
        <v>37104</v>
      </c>
      <c r="EW19" s="142">
        <f t="shared" si="61"/>
        <v>0</v>
      </c>
      <c r="EX19" s="142">
        <f t="shared" si="62"/>
        <v>0</v>
      </c>
      <c r="EY19" s="142">
        <f>SUM(EW19:EX19)</f>
        <v>0</v>
      </c>
      <c r="EZ19" s="142"/>
      <c r="FA19" s="118">
        <f t="shared" si="64"/>
        <v>37104</v>
      </c>
      <c r="FB19" s="142">
        <f t="shared" si="65"/>
        <v>0</v>
      </c>
      <c r="FC19" s="142">
        <f t="shared" si="65"/>
        <v>0</v>
      </c>
      <c r="FD19" s="142">
        <f t="shared" si="66"/>
        <v>0</v>
      </c>
      <c r="FE19" s="142">
        <f t="shared" si="100"/>
        <v>0</v>
      </c>
      <c r="FF19"/>
      <c r="FG19" s="118">
        <f t="shared" si="68"/>
        <v>37104</v>
      </c>
      <c r="FH19" s="142">
        <f t="shared" si="69"/>
        <v>0</v>
      </c>
      <c r="FI19" s="142">
        <f t="shared" si="69"/>
        <v>0</v>
      </c>
      <c r="FJ19" s="142">
        <f t="shared" si="70"/>
        <v>0</v>
      </c>
      <c r="FK19" s="142">
        <f t="shared" si="101"/>
        <v>0</v>
      </c>
      <c r="FL19"/>
      <c r="FM19" s="118">
        <f t="shared" si="72"/>
        <v>37104</v>
      </c>
      <c r="FN19" s="142">
        <f t="shared" si="73"/>
        <v>0</v>
      </c>
      <c r="FO19" s="142">
        <f t="shared" si="74"/>
        <v>0</v>
      </c>
      <c r="FP19" s="142">
        <f t="shared" si="102"/>
        <v>0</v>
      </c>
      <c r="FR19" s="118">
        <f t="shared" si="76"/>
        <v>37104</v>
      </c>
      <c r="FS19" s="142">
        <f t="shared" si="77"/>
        <v>0</v>
      </c>
      <c r="FT19" s="142">
        <f t="shared" si="77"/>
        <v>0</v>
      </c>
      <c r="FU19" s="142">
        <f t="shared" si="78"/>
        <v>0</v>
      </c>
      <c r="FV19"/>
      <c r="FW19" s="118">
        <f t="shared" si="79"/>
        <v>37104</v>
      </c>
      <c r="FX19" s="142">
        <f t="shared" si="80"/>
        <v>0</v>
      </c>
      <c r="FY19" s="142">
        <f t="shared" si="81"/>
        <v>0</v>
      </c>
      <c r="FZ19" s="142">
        <f t="shared" si="103"/>
        <v>0</v>
      </c>
      <c r="GA19"/>
      <c r="GB19" s="118">
        <f t="shared" si="83"/>
        <v>37104</v>
      </c>
      <c r="GC19" s="142">
        <f t="shared" si="84"/>
        <v>0</v>
      </c>
      <c r="GD19" s="142">
        <f t="shared" si="85"/>
        <v>0</v>
      </c>
      <c r="GE19" s="142">
        <f t="shared" si="104"/>
        <v>0</v>
      </c>
      <c r="GF19"/>
      <c r="GG19" s="118">
        <f t="shared" si="87"/>
        <v>37104</v>
      </c>
      <c r="GH19" s="142">
        <f t="shared" si="88"/>
        <v>0</v>
      </c>
      <c r="GI19" s="142">
        <f t="shared" si="88"/>
        <v>0</v>
      </c>
      <c r="GJ19" s="142">
        <f t="shared" si="89"/>
        <v>0</v>
      </c>
      <c r="GL19" s="118">
        <f t="shared" si="90"/>
        <v>37104</v>
      </c>
      <c r="GM19" s="142">
        <f t="shared" si="91"/>
        <v>0</v>
      </c>
      <c r="GN19" s="142">
        <f t="shared" si="91"/>
        <v>0</v>
      </c>
      <c r="GO19" s="142">
        <f t="shared" si="92"/>
        <v>0</v>
      </c>
      <c r="GQ19" s="585"/>
      <c r="GR19" s="583"/>
      <c r="GS19" s="332"/>
      <c r="GU19"/>
    </row>
    <row r="20" spans="1:203" ht="15" customHeight="1">
      <c r="A20" s="329">
        <v>37135</v>
      </c>
      <c r="B20" s="144">
        <f>'p1'!F29</f>
        <v>0</v>
      </c>
      <c r="C20" s="145">
        <f>+'p1'!C29</f>
        <v>0</v>
      </c>
      <c r="D20" s="193">
        <f>'Transport Pos'!C16</f>
        <v>0</v>
      </c>
      <c r="E20" s="145">
        <f>'p1'!K29+EH20+'Transport Pos'!D16</f>
        <v>0</v>
      </c>
      <c r="F20" s="145">
        <f>'p1'!E29+CS20</f>
        <v>45.64</v>
      </c>
      <c r="G20" s="145">
        <f>'p1'!H29+'p1'!J29+DD20+'Spread Opt'!D20+'Transport Pos'!E16</f>
        <v>83.39</v>
      </c>
      <c r="H20" s="145">
        <f>'p1'!D29+DW20+'Transport Pos'!F16</f>
        <v>-0.39</v>
      </c>
      <c r="I20" s="145">
        <f>'p1'!I29+'p1'!AG29+DI20+'Spread Opt'!C20</f>
        <v>-77.28</v>
      </c>
      <c r="J20" s="145">
        <f>'p1'!M29+DL20</f>
        <v>-18.39</v>
      </c>
      <c r="K20" s="145">
        <f>'p1'!L29+'p1'!G29+EB20</f>
        <v>-3.960000000000008</v>
      </c>
      <c r="L20" s="146">
        <f t="shared" si="93"/>
        <v>29.010000000000005</v>
      </c>
      <c r="M20" s="14"/>
      <c r="N20" s="144">
        <f>'p1'!O29+ET20</f>
        <v>0</v>
      </c>
      <c r="O20" s="145">
        <f>'p1'!N29+EO20</f>
        <v>-13.9</v>
      </c>
      <c r="P20" s="145">
        <f>'p1'!P29+EY20</f>
        <v>-36.14</v>
      </c>
      <c r="Q20" s="145">
        <f>'p1'!Z29</f>
        <v>0</v>
      </c>
      <c r="R20" s="145">
        <f>'p1'!X29</f>
        <v>0</v>
      </c>
      <c r="S20" s="145">
        <f>'p1'!Y29+FE20</f>
        <v>0</v>
      </c>
      <c r="T20" s="145">
        <f>'p1'!AB29+FK20+'Transport Pos'!B16</f>
        <v>0</v>
      </c>
      <c r="U20" s="145"/>
      <c r="V20" s="145">
        <f>'p1'!W29+FP20</f>
        <v>0</v>
      </c>
      <c r="W20" s="145">
        <f>'p1'!R29+FZ20</f>
        <v>0</v>
      </c>
      <c r="X20" s="145">
        <f>'p1'!S29+FU20</f>
        <v>55.6</v>
      </c>
      <c r="Y20" s="145"/>
      <c r="Z20" s="145"/>
      <c r="AA20" s="145"/>
      <c r="AB20" s="145"/>
      <c r="AC20" s="145"/>
      <c r="AD20" s="193"/>
      <c r="AE20" s="146">
        <f t="shared" si="3"/>
        <v>5.5600000000000023</v>
      </c>
      <c r="AF20" s="14"/>
      <c r="AG20" s="146">
        <f>GO20+'p1'!B29</f>
        <v>0</v>
      </c>
      <c r="AH20" s="191"/>
      <c r="AI20" s="146">
        <f>'p1'!AA29+BQ20+'Spread Opt'!E20+'Transport Pos'!G16</f>
        <v>-6.49</v>
      </c>
      <c r="AJ20" s="14"/>
      <c r="AK20" s="143">
        <v>37135</v>
      </c>
      <c r="AL20" s="198"/>
      <c r="AM20" s="189">
        <f t="shared" si="4"/>
        <v>0</v>
      </c>
      <c r="AN20" s="334"/>
      <c r="AO20" s="189">
        <f t="shared" si="5"/>
        <v>31.740000000000002</v>
      </c>
      <c r="AP20" s="334"/>
      <c r="AQ20" s="508">
        <f t="shared" si="6"/>
        <v>83</v>
      </c>
      <c r="AR20" s="334"/>
      <c r="AS20" s="510">
        <f t="shared" si="7"/>
        <v>-95.67</v>
      </c>
      <c r="AT20" s="334"/>
      <c r="AU20" s="189">
        <f t="shared" si="8"/>
        <v>-40.100000000000009</v>
      </c>
      <c r="AV20" s="334"/>
      <c r="AW20" s="189">
        <f t="shared" si="9"/>
        <v>-21.03</v>
      </c>
      <c r="AX20" s="334"/>
      <c r="AY20"/>
      <c r="AZ20" s="217"/>
      <c r="BA20" s="204">
        <f t="shared" si="10"/>
        <v>0</v>
      </c>
      <c r="BB20" s="202"/>
      <c r="BC20" s="204">
        <f t="shared" si="11"/>
        <v>0</v>
      </c>
      <c r="BD20" s="202"/>
      <c r="BE20" s="204">
        <f t="shared" si="12"/>
        <v>55.6</v>
      </c>
      <c r="BF20" s="202"/>
      <c r="BG20" s="204">
        <f t="shared" si="94"/>
        <v>0</v>
      </c>
      <c r="BH20" s="218"/>
      <c r="BI20" s="248"/>
      <c r="BJ20" s="308"/>
      <c r="BK20" s="305">
        <f t="shared" si="95"/>
        <v>34.570000000000007</v>
      </c>
      <c r="BL20" s="525"/>
      <c r="BM20" s="129"/>
      <c r="BN20" s="14"/>
      <c r="BO20" s="14"/>
      <c r="BP20" s="140">
        <f t="shared" si="14"/>
        <v>37135</v>
      </c>
      <c r="BQ20" s="141">
        <f t="shared" si="15"/>
        <v>0</v>
      </c>
      <c r="BR20" s="141"/>
      <c r="BS20" s="141"/>
      <c r="BT20" s="141"/>
      <c r="BU20" s="141"/>
      <c r="BV20" s="141"/>
      <c r="BW20" s="141"/>
      <c r="BY20" s="209">
        <f>'m1'!BL22</f>
        <v>0.92671210713910412</v>
      </c>
      <c r="BZ20" s="211">
        <f t="shared" si="16"/>
        <v>0</v>
      </c>
      <c r="CA20" s="142"/>
      <c r="CB20" s="142">
        <f t="shared" si="17"/>
        <v>0</v>
      </c>
      <c r="CC20"/>
      <c r="CD20" s="118">
        <f t="shared" si="18"/>
        <v>37135</v>
      </c>
      <c r="CE20" s="142">
        <f t="shared" si="19"/>
        <v>0</v>
      </c>
      <c r="CF20" s="142">
        <f t="shared" si="20"/>
        <v>0</v>
      </c>
      <c r="CG20" s="142">
        <f t="shared" si="21"/>
        <v>0</v>
      </c>
      <c r="CH20" s="142">
        <f t="shared" si="21"/>
        <v>0</v>
      </c>
      <c r="CI20" s="142">
        <f t="shared" si="21"/>
        <v>0</v>
      </c>
      <c r="CJ20" s="142">
        <f t="shared" si="21"/>
        <v>0</v>
      </c>
      <c r="CK20" s="142">
        <f t="shared" si="21"/>
        <v>0</v>
      </c>
      <c r="CL20" s="142">
        <f t="shared" si="21"/>
        <v>0</v>
      </c>
      <c r="CM20" s="142">
        <f t="shared" si="21"/>
        <v>0</v>
      </c>
      <c r="CN20" s="142">
        <f t="shared" si="21"/>
        <v>0</v>
      </c>
      <c r="CO20" s="142">
        <f t="shared" si="21"/>
        <v>0</v>
      </c>
      <c r="CP20" s="142">
        <f t="shared" si="22"/>
        <v>0</v>
      </c>
      <c r="CQ20" s="142">
        <f t="shared" si="23"/>
        <v>0</v>
      </c>
      <c r="CR20" s="142">
        <f t="shared" si="24"/>
        <v>0</v>
      </c>
      <c r="CS20" s="142">
        <f t="shared" si="25"/>
        <v>0</v>
      </c>
      <c r="CT20"/>
      <c r="CU20" s="118">
        <f t="shared" si="26"/>
        <v>37135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8"/>
        <v>0</v>
      </c>
      <c r="CZ20" s="142">
        <f t="shared" si="28"/>
        <v>0</v>
      </c>
      <c r="DA20" s="142">
        <f t="shared" si="29"/>
        <v>0</v>
      </c>
      <c r="DB20" s="142">
        <f t="shared" si="29"/>
        <v>0</v>
      </c>
      <c r="DC20" s="142">
        <f t="shared" si="30"/>
        <v>0</v>
      </c>
      <c r="DD20" s="142">
        <f t="shared" si="31"/>
        <v>0</v>
      </c>
      <c r="DF20" s="118">
        <f t="shared" si="32"/>
        <v>37135</v>
      </c>
      <c r="DG20" s="142">
        <f t="shared" si="33"/>
        <v>0</v>
      </c>
      <c r="DH20" s="142">
        <f t="shared" si="34"/>
        <v>0</v>
      </c>
      <c r="DI20" s="142">
        <f t="shared" si="96"/>
        <v>0</v>
      </c>
      <c r="DJ20"/>
      <c r="DK20" s="118">
        <f t="shared" si="36"/>
        <v>37135</v>
      </c>
      <c r="DL20" s="142">
        <f t="shared" si="37"/>
        <v>0</v>
      </c>
      <c r="DM20" s="142">
        <f t="shared" si="38"/>
        <v>0</v>
      </c>
      <c r="DN20" s="142">
        <f t="shared" si="39"/>
        <v>0</v>
      </c>
      <c r="DP20" s="118">
        <f t="shared" si="40"/>
        <v>37135</v>
      </c>
      <c r="DQ20" s="142">
        <f t="shared" si="41"/>
        <v>0</v>
      </c>
      <c r="DR20" s="142">
        <f t="shared" si="41"/>
        <v>0</v>
      </c>
      <c r="DS20" s="142">
        <f t="shared" si="41"/>
        <v>0</v>
      </c>
      <c r="DT20" s="142">
        <f t="shared" si="41"/>
        <v>0</v>
      </c>
      <c r="DU20" s="142">
        <f t="shared" si="41"/>
        <v>0</v>
      </c>
      <c r="DV20" s="142">
        <f t="shared" si="42"/>
        <v>0</v>
      </c>
      <c r="DW20" s="142">
        <f t="shared" si="97"/>
        <v>0</v>
      </c>
      <c r="DX20"/>
      <c r="DY20" s="118">
        <f t="shared" si="44"/>
        <v>37135</v>
      </c>
      <c r="DZ20" s="142">
        <f t="shared" si="45"/>
        <v>0</v>
      </c>
      <c r="EA20" s="142">
        <f t="shared" si="46"/>
        <v>0</v>
      </c>
      <c r="EB20" s="142">
        <f t="shared" si="98"/>
        <v>0</v>
      </c>
      <c r="EC20" s="142"/>
      <c r="ED20" s="118">
        <f t="shared" si="48"/>
        <v>37135</v>
      </c>
      <c r="EE20" s="142">
        <f t="shared" si="49"/>
        <v>0</v>
      </c>
      <c r="EF20" s="142">
        <f t="shared" si="49"/>
        <v>0</v>
      </c>
      <c r="EG20" s="142">
        <f t="shared" si="50"/>
        <v>0</v>
      </c>
      <c r="EH20" s="142">
        <f>SUM(EE20:EG20)</f>
        <v>0</v>
      </c>
      <c r="EI20" s="142"/>
      <c r="EJ20" s="118">
        <f t="shared" si="52"/>
        <v>37135</v>
      </c>
      <c r="EK20" s="142">
        <f t="shared" si="53"/>
        <v>0</v>
      </c>
      <c r="EL20" s="142">
        <f t="shared" si="54"/>
        <v>0</v>
      </c>
      <c r="EM20" s="142">
        <f t="shared" si="54"/>
        <v>0</v>
      </c>
      <c r="EN20" s="142">
        <f t="shared" si="54"/>
        <v>0</v>
      </c>
      <c r="EO20" s="142">
        <f t="shared" si="99"/>
        <v>0</v>
      </c>
      <c r="EP20"/>
      <c r="EQ20" s="118">
        <f t="shared" si="56"/>
        <v>37135</v>
      </c>
      <c r="ER20" s="142">
        <f t="shared" si="57"/>
        <v>0</v>
      </c>
      <c r="ES20" s="142">
        <f t="shared" si="58"/>
        <v>0</v>
      </c>
      <c r="ET20" s="142">
        <f>SUM(ER20:ES20)</f>
        <v>0</v>
      </c>
      <c r="EU20"/>
      <c r="EV20" s="118">
        <f t="shared" si="60"/>
        <v>37135</v>
      </c>
      <c r="EW20" s="142">
        <f t="shared" si="61"/>
        <v>0</v>
      </c>
      <c r="EX20" s="142">
        <f t="shared" si="62"/>
        <v>0</v>
      </c>
      <c r="EY20" s="142">
        <f>SUM(EW20:EX20)</f>
        <v>0</v>
      </c>
      <c r="EZ20" s="142"/>
      <c r="FA20" s="118">
        <f t="shared" si="64"/>
        <v>37135</v>
      </c>
      <c r="FB20" s="142">
        <f t="shared" si="65"/>
        <v>0</v>
      </c>
      <c r="FC20" s="142">
        <f t="shared" si="65"/>
        <v>0</v>
      </c>
      <c r="FD20" s="142">
        <f t="shared" si="66"/>
        <v>0</v>
      </c>
      <c r="FE20" s="142">
        <f t="shared" si="100"/>
        <v>0</v>
      </c>
      <c r="FF20"/>
      <c r="FG20" s="118">
        <f t="shared" si="68"/>
        <v>37135</v>
      </c>
      <c r="FH20" s="142">
        <f t="shared" si="69"/>
        <v>0</v>
      </c>
      <c r="FI20" s="142">
        <f t="shared" si="69"/>
        <v>0</v>
      </c>
      <c r="FJ20" s="142">
        <f t="shared" si="70"/>
        <v>0</v>
      </c>
      <c r="FK20" s="142">
        <f t="shared" si="101"/>
        <v>0</v>
      </c>
      <c r="FL20"/>
      <c r="FM20" s="118">
        <f t="shared" si="72"/>
        <v>37135</v>
      </c>
      <c r="FN20" s="142">
        <f t="shared" si="73"/>
        <v>0</v>
      </c>
      <c r="FO20" s="142">
        <f t="shared" si="74"/>
        <v>0</v>
      </c>
      <c r="FP20" s="142">
        <f t="shared" si="102"/>
        <v>0</v>
      </c>
      <c r="FR20" s="118">
        <f t="shared" si="76"/>
        <v>37135</v>
      </c>
      <c r="FS20" s="142">
        <f t="shared" si="77"/>
        <v>0</v>
      </c>
      <c r="FT20" s="142">
        <f t="shared" si="77"/>
        <v>0</v>
      </c>
      <c r="FU20" s="142">
        <f t="shared" si="78"/>
        <v>0</v>
      </c>
      <c r="FV20"/>
      <c r="FW20" s="118">
        <f t="shared" si="79"/>
        <v>37135</v>
      </c>
      <c r="FX20" s="142">
        <f t="shared" si="80"/>
        <v>0</v>
      </c>
      <c r="FY20" s="142">
        <f t="shared" si="81"/>
        <v>0</v>
      </c>
      <c r="FZ20" s="142">
        <f t="shared" si="103"/>
        <v>0</v>
      </c>
      <c r="GA20"/>
      <c r="GB20" s="118">
        <f t="shared" si="83"/>
        <v>37135</v>
      </c>
      <c r="GC20" s="142">
        <f t="shared" si="84"/>
        <v>0</v>
      </c>
      <c r="GD20" s="142">
        <f t="shared" si="85"/>
        <v>0</v>
      </c>
      <c r="GE20" s="142">
        <f t="shared" si="104"/>
        <v>0</v>
      </c>
      <c r="GF20"/>
      <c r="GG20" s="118">
        <f t="shared" si="87"/>
        <v>37135</v>
      </c>
      <c r="GH20" s="142">
        <f t="shared" si="88"/>
        <v>0</v>
      </c>
      <c r="GI20" s="142">
        <f t="shared" si="88"/>
        <v>0</v>
      </c>
      <c r="GJ20" s="142">
        <f t="shared" si="89"/>
        <v>0</v>
      </c>
      <c r="GL20" s="118">
        <f t="shared" si="90"/>
        <v>37135</v>
      </c>
      <c r="GM20" s="142">
        <f t="shared" si="91"/>
        <v>0</v>
      </c>
      <c r="GN20" s="142">
        <f t="shared" si="91"/>
        <v>0</v>
      </c>
      <c r="GO20" s="142">
        <f t="shared" si="92"/>
        <v>0</v>
      </c>
      <c r="GQ20" s="585"/>
      <c r="GR20" s="583"/>
      <c r="GS20" s="332"/>
      <c r="GU20"/>
    </row>
    <row r="21" spans="1:203" ht="15" customHeight="1">
      <c r="A21" s="330">
        <v>37165</v>
      </c>
      <c r="B21" s="144">
        <f>'p1'!F30</f>
        <v>0</v>
      </c>
      <c r="C21" s="145">
        <f>+'p1'!C30</f>
        <v>0</v>
      </c>
      <c r="D21" s="194">
        <f>'Transport Pos'!C17</f>
        <v>0</v>
      </c>
      <c r="E21" s="149">
        <f>'p1'!K30+EH21+'Transport Pos'!D17</f>
        <v>0</v>
      </c>
      <c r="F21" s="149">
        <f>'p1'!E30+CS21</f>
        <v>46.68</v>
      </c>
      <c r="G21" s="149">
        <f>'p1'!H30+'p1'!J30+DD21+'Spread Opt'!D21+'Transport Pos'!E17</f>
        <v>85.679999999999993</v>
      </c>
      <c r="H21" s="149">
        <f>'p1'!D30+DW21+'Transport Pos'!F17</f>
        <v>-0.43</v>
      </c>
      <c r="I21" s="149">
        <f>'p1'!I30+'p1'!AG30+DI21+'Spread Opt'!C21</f>
        <v>-79.400000000000006</v>
      </c>
      <c r="J21" s="149">
        <f>'p1'!M30+DL21</f>
        <v>-18.899999999999999</v>
      </c>
      <c r="K21" s="149">
        <f>'p1'!L30+'p1'!G30+EB21</f>
        <v>-4.0599999999999881</v>
      </c>
      <c r="L21" s="150">
        <f t="shared" si="93"/>
        <v>29.569999999999986</v>
      </c>
      <c r="M21" s="14"/>
      <c r="N21" s="148">
        <f>'p1'!O30+ET21</f>
        <v>0</v>
      </c>
      <c r="O21" s="149">
        <f>'p1'!N30+EO21</f>
        <v>-14.28</v>
      </c>
      <c r="P21" s="149">
        <f>'p1'!P30+EY21</f>
        <v>-37.130000000000003</v>
      </c>
      <c r="Q21" s="149">
        <f>'p1'!Z30</f>
        <v>0</v>
      </c>
      <c r="R21" s="149">
        <f>'p1'!X30</f>
        <v>0</v>
      </c>
      <c r="S21" s="149">
        <f>'p1'!Y30+FE21</f>
        <v>0</v>
      </c>
      <c r="T21" s="149">
        <f>'p1'!AB30+FK21+'Transport Pos'!B17</f>
        <v>0</v>
      </c>
      <c r="U21" s="149"/>
      <c r="V21" s="149">
        <f>'p1'!W30+FP21</f>
        <v>0</v>
      </c>
      <c r="W21" s="149">
        <f>'p1'!R30+FZ21</f>
        <v>0</v>
      </c>
      <c r="X21" s="149">
        <f>'p1'!S30+FU21</f>
        <v>57.12</v>
      </c>
      <c r="Y21" s="149"/>
      <c r="Z21" s="149"/>
      <c r="AA21" s="149"/>
      <c r="AB21" s="149"/>
      <c r="AC21" s="149"/>
      <c r="AD21" s="194"/>
      <c r="AE21" s="150">
        <f t="shared" si="3"/>
        <v>5.7099999999999937</v>
      </c>
      <c r="AF21" s="14"/>
      <c r="AG21" s="150">
        <f>GO21+'p1'!B30</f>
        <v>0</v>
      </c>
      <c r="AH21" s="191"/>
      <c r="AI21" s="150">
        <f>'p1'!AA30+BQ21+'Spread Opt'!E21+'Transport Pos'!G17</f>
        <v>-6.67</v>
      </c>
      <c r="AJ21" s="14"/>
      <c r="AK21" s="147">
        <v>37165</v>
      </c>
      <c r="AL21" s="198"/>
      <c r="AM21" s="189">
        <f t="shared" si="4"/>
        <v>0</v>
      </c>
      <c r="AN21" s="334"/>
      <c r="AO21" s="189">
        <f t="shared" si="5"/>
        <v>32.4</v>
      </c>
      <c r="AP21" s="334"/>
      <c r="AQ21" s="508">
        <f t="shared" si="6"/>
        <v>85.249999999999986</v>
      </c>
      <c r="AR21" s="334"/>
      <c r="AS21" s="510">
        <f t="shared" si="7"/>
        <v>-98.300000000000011</v>
      </c>
      <c r="AT21" s="334"/>
      <c r="AU21" s="189">
        <f t="shared" si="8"/>
        <v>-41.189999999999991</v>
      </c>
      <c r="AV21" s="334"/>
      <c r="AW21" s="189">
        <f t="shared" si="9"/>
        <v>-21.840000000000025</v>
      </c>
      <c r="AX21" s="334"/>
      <c r="AY21"/>
      <c r="AZ21" s="217"/>
      <c r="BA21" s="206">
        <f t="shared" si="10"/>
        <v>0</v>
      </c>
      <c r="BB21" s="202"/>
      <c r="BC21" s="206">
        <f t="shared" si="11"/>
        <v>0</v>
      </c>
      <c r="BD21" s="202"/>
      <c r="BE21" s="206">
        <f t="shared" si="12"/>
        <v>57.12</v>
      </c>
      <c r="BF21" s="202"/>
      <c r="BG21" s="206">
        <f t="shared" si="94"/>
        <v>0</v>
      </c>
      <c r="BH21" s="218"/>
      <c r="BI21" s="248"/>
      <c r="BJ21" s="308"/>
      <c r="BK21" s="306">
        <f t="shared" si="95"/>
        <v>35.27999999999998</v>
      </c>
      <c r="BL21" s="525"/>
      <c r="BM21" s="129"/>
      <c r="BN21" s="14"/>
      <c r="BO21" s="14"/>
      <c r="BP21" s="140">
        <f t="shared" si="14"/>
        <v>37165</v>
      </c>
      <c r="BQ21" s="141">
        <f t="shared" si="15"/>
        <v>0</v>
      </c>
      <c r="BR21" s="141"/>
      <c r="BS21" s="141"/>
      <c r="BT21" s="141"/>
      <c r="BU21" s="141"/>
      <c r="BV21" s="141"/>
      <c r="BW21" s="141"/>
      <c r="BY21" s="209">
        <f>'m1'!BL23</f>
        <v>0.92139692550235242</v>
      </c>
      <c r="BZ21" s="211">
        <f t="shared" si="16"/>
        <v>0</v>
      </c>
      <c r="CA21" s="142"/>
      <c r="CB21" s="142">
        <f t="shared" si="17"/>
        <v>0</v>
      </c>
      <c r="CC21"/>
      <c r="CD21" s="118">
        <f t="shared" si="18"/>
        <v>37165</v>
      </c>
      <c r="CE21" s="142">
        <f t="shared" si="19"/>
        <v>0</v>
      </c>
      <c r="CF21" s="142">
        <f t="shared" si="20"/>
        <v>0</v>
      </c>
      <c r="CG21" s="142">
        <f t="shared" si="21"/>
        <v>0</v>
      </c>
      <c r="CH21" s="142">
        <f t="shared" si="21"/>
        <v>0</v>
      </c>
      <c r="CI21" s="142">
        <f t="shared" si="21"/>
        <v>0</v>
      </c>
      <c r="CJ21" s="142">
        <f t="shared" si="21"/>
        <v>0</v>
      </c>
      <c r="CK21" s="142">
        <f t="shared" si="21"/>
        <v>0</v>
      </c>
      <c r="CL21" s="142">
        <f t="shared" si="21"/>
        <v>0</v>
      </c>
      <c r="CM21" s="142">
        <f t="shared" si="21"/>
        <v>0</v>
      </c>
      <c r="CN21" s="142">
        <f t="shared" si="21"/>
        <v>0</v>
      </c>
      <c r="CO21" s="142">
        <f t="shared" si="21"/>
        <v>0</v>
      </c>
      <c r="CP21" s="142">
        <f t="shared" si="22"/>
        <v>0</v>
      </c>
      <c r="CQ21" s="142">
        <f t="shared" si="23"/>
        <v>0</v>
      </c>
      <c r="CR21" s="142">
        <f t="shared" si="24"/>
        <v>0</v>
      </c>
      <c r="CS21" s="142">
        <f t="shared" si="25"/>
        <v>0</v>
      </c>
      <c r="CT21"/>
      <c r="CU21" s="118">
        <f t="shared" si="26"/>
        <v>37165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8"/>
        <v>0</v>
      </c>
      <c r="CZ21" s="142">
        <f t="shared" si="28"/>
        <v>0</v>
      </c>
      <c r="DA21" s="142">
        <f t="shared" si="29"/>
        <v>0</v>
      </c>
      <c r="DB21" s="142">
        <f t="shared" si="29"/>
        <v>0</v>
      </c>
      <c r="DC21" s="142">
        <f t="shared" si="30"/>
        <v>0</v>
      </c>
      <c r="DD21" s="142">
        <f t="shared" si="31"/>
        <v>0</v>
      </c>
      <c r="DF21" s="118">
        <f t="shared" si="32"/>
        <v>37165</v>
      </c>
      <c r="DG21" s="142">
        <f t="shared" si="33"/>
        <v>0</v>
      </c>
      <c r="DH21" s="142">
        <f t="shared" si="34"/>
        <v>0</v>
      </c>
      <c r="DI21" s="142">
        <f t="shared" si="96"/>
        <v>0</v>
      </c>
      <c r="DJ21"/>
      <c r="DK21" s="118">
        <f t="shared" si="36"/>
        <v>37165</v>
      </c>
      <c r="DL21" s="142">
        <f t="shared" si="37"/>
        <v>0</v>
      </c>
      <c r="DM21" s="142">
        <f t="shared" si="38"/>
        <v>0</v>
      </c>
      <c r="DN21" s="142">
        <f t="shared" si="39"/>
        <v>0</v>
      </c>
      <c r="DP21" s="118">
        <f t="shared" si="40"/>
        <v>37165</v>
      </c>
      <c r="DQ21" s="142">
        <f t="shared" si="41"/>
        <v>0</v>
      </c>
      <c r="DR21" s="142">
        <f t="shared" si="41"/>
        <v>0</v>
      </c>
      <c r="DS21" s="142">
        <f t="shared" si="41"/>
        <v>0</v>
      </c>
      <c r="DT21" s="142">
        <f t="shared" si="41"/>
        <v>0</v>
      </c>
      <c r="DU21" s="142">
        <f t="shared" si="41"/>
        <v>0</v>
      </c>
      <c r="DV21" s="142">
        <f t="shared" si="42"/>
        <v>0</v>
      </c>
      <c r="DW21" s="142">
        <f t="shared" si="97"/>
        <v>0</v>
      </c>
      <c r="DX21"/>
      <c r="DY21" s="118">
        <f t="shared" si="44"/>
        <v>37165</v>
      </c>
      <c r="DZ21" s="142">
        <f t="shared" si="45"/>
        <v>0</v>
      </c>
      <c r="EA21" s="142">
        <f t="shared" si="46"/>
        <v>0</v>
      </c>
      <c r="EB21" s="142">
        <f t="shared" si="98"/>
        <v>0</v>
      </c>
      <c r="EC21" s="142"/>
      <c r="ED21" s="118">
        <f t="shared" si="48"/>
        <v>37165</v>
      </c>
      <c r="EE21" s="142">
        <f t="shared" si="49"/>
        <v>0</v>
      </c>
      <c r="EF21" s="142">
        <f t="shared" si="49"/>
        <v>0</v>
      </c>
      <c r="EG21" s="142">
        <f t="shared" si="50"/>
        <v>0</v>
      </c>
      <c r="EH21" s="142">
        <f>SUM(EE21:EG21)</f>
        <v>0</v>
      </c>
      <c r="EI21" s="142"/>
      <c r="EJ21" s="118">
        <f t="shared" si="52"/>
        <v>37165</v>
      </c>
      <c r="EK21" s="142">
        <f t="shared" si="53"/>
        <v>0</v>
      </c>
      <c r="EL21" s="142">
        <f t="shared" si="54"/>
        <v>0</v>
      </c>
      <c r="EM21" s="142">
        <f t="shared" si="54"/>
        <v>0</v>
      </c>
      <c r="EN21" s="142">
        <f t="shared" si="54"/>
        <v>0</v>
      </c>
      <c r="EO21" s="142">
        <f t="shared" si="99"/>
        <v>0</v>
      </c>
      <c r="EP21"/>
      <c r="EQ21" s="118">
        <f t="shared" si="56"/>
        <v>37165</v>
      </c>
      <c r="ER21" s="142">
        <f t="shared" si="57"/>
        <v>0</v>
      </c>
      <c r="ES21" s="142">
        <f t="shared" si="58"/>
        <v>0</v>
      </c>
      <c r="ET21" s="142">
        <f>SUM(ER21:ES21)</f>
        <v>0</v>
      </c>
      <c r="EU21"/>
      <c r="EV21" s="118">
        <f t="shared" si="60"/>
        <v>37165</v>
      </c>
      <c r="EW21" s="142">
        <f t="shared" si="61"/>
        <v>0</v>
      </c>
      <c r="EX21" s="142">
        <f t="shared" si="62"/>
        <v>0</v>
      </c>
      <c r="EY21" s="142">
        <f>SUM(EW21:EX21)</f>
        <v>0</v>
      </c>
      <c r="EZ21" s="142"/>
      <c r="FA21" s="118">
        <f t="shared" si="64"/>
        <v>37165</v>
      </c>
      <c r="FB21" s="142">
        <f t="shared" si="65"/>
        <v>0</v>
      </c>
      <c r="FC21" s="142">
        <f t="shared" si="65"/>
        <v>0</v>
      </c>
      <c r="FD21" s="142">
        <f t="shared" si="66"/>
        <v>0</v>
      </c>
      <c r="FE21" s="142">
        <f t="shared" si="100"/>
        <v>0</v>
      </c>
      <c r="FF21"/>
      <c r="FG21" s="118">
        <f t="shared" si="68"/>
        <v>37165</v>
      </c>
      <c r="FH21" s="142">
        <f t="shared" si="69"/>
        <v>0</v>
      </c>
      <c r="FI21" s="142">
        <f t="shared" si="69"/>
        <v>0</v>
      </c>
      <c r="FJ21" s="142">
        <f t="shared" si="70"/>
        <v>0</v>
      </c>
      <c r="FK21" s="142">
        <f t="shared" si="101"/>
        <v>0</v>
      </c>
      <c r="FL21"/>
      <c r="FM21" s="118">
        <f t="shared" si="72"/>
        <v>37165</v>
      </c>
      <c r="FN21" s="142">
        <f t="shared" si="73"/>
        <v>0</v>
      </c>
      <c r="FO21" s="142">
        <f t="shared" si="74"/>
        <v>0</v>
      </c>
      <c r="FP21" s="142">
        <f t="shared" si="102"/>
        <v>0</v>
      </c>
      <c r="FR21" s="118">
        <f t="shared" si="76"/>
        <v>37165</v>
      </c>
      <c r="FS21" s="142">
        <f t="shared" si="77"/>
        <v>0</v>
      </c>
      <c r="FT21" s="142">
        <f t="shared" si="77"/>
        <v>0</v>
      </c>
      <c r="FU21" s="142">
        <f t="shared" si="78"/>
        <v>0</v>
      </c>
      <c r="FV21"/>
      <c r="FW21" s="118">
        <f t="shared" si="79"/>
        <v>37165</v>
      </c>
      <c r="FX21" s="142">
        <f t="shared" si="80"/>
        <v>0</v>
      </c>
      <c r="FY21" s="142">
        <f t="shared" si="81"/>
        <v>0</v>
      </c>
      <c r="FZ21" s="142">
        <f t="shared" si="103"/>
        <v>0</v>
      </c>
      <c r="GA21"/>
      <c r="GB21" s="118">
        <f t="shared" si="83"/>
        <v>37165</v>
      </c>
      <c r="GC21" s="142">
        <f t="shared" si="84"/>
        <v>0</v>
      </c>
      <c r="GD21" s="142">
        <f t="shared" si="85"/>
        <v>0</v>
      </c>
      <c r="GE21" s="142">
        <f t="shared" si="104"/>
        <v>0</v>
      </c>
      <c r="GF21"/>
      <c r="GG21" s="118">
        <f t="shared" si="87"/>
        <v>37165</v>
      </c>
      <c r="GH21" s="142">
        <f t="shared" si="88"/>
        <v>0</v>
      </c>
      <c r="GI21" s="142">
        <f t="shared" si="88"/>
        <v>0</v>
      </c>
      <c r="GJ21" s="142">
        <f t="shared" si="89"/>
        <v>0</v>
      </c>
      <c r="GL21" s="118">
        <f t="shared" si="90"/>
        <v>37165</v>
      </c>
      <c r="GM21" s="142">
        <f t="shared" si="91"/>
        <v>0</v>
      </c>
      <c r="GN21" s="142">
        <f t="shared" si="91"/>
        <v>0</v>
      </c>
      <c r="GO21" s="142">
        <f t="shared" si="92"/>
        <v>0</v>
      </c>
      <c r="GQ21" s="585"/>
      <c r="GR21" s="583"/>
      <c r="GS21" s="332"/>
      <c r="GU21"/>
    </row>
    <row r="22" spans="1:203" ht="15" customHeight="1">
      <c r="A22" s="328">
        <v>37196</v>
      </c>
      <c r="B22" s="137">
        <f>'p1'!F31</f>
        <v>0</v>
      </c>
      <c r="C22" s="138">
        <f>+'p1'!C31</f>
        <v>0</v>
      </c>
      <c r="D22" s="192">
        <f>'Transport Pos'!C18</f>
        <v>0</v>
      </c>
      <c r="E22" s="145">
        <f>'p1'!K31+EH22+'Transport Pos'!D18</f>
        <v>0</v>
      </c>
      <c r="F22" s="138">
        <f>'p1'!E31+CS22</f>
        <v>47.21</v>
      </c>
      <c r="G22" s="145">
        <f>'p1'!H31+'p1'!J31+DD22+'Spread Opt'!D22+'Transport Pos'!E18</f>
        <v>0.8106661220565563</v>
      </c>
      <c r="H22" s="138">
        <f>'p1'!D31+DW22+'Transport Pos'!F18</f>
        <v>-0.26</v>
      </c>
      <c r="I22" s="145">
        <f>'p1'!I31+'p1'!AG31+DI22+'Spread Opt'!C22</f>
        <v>-75.523579440381937</v>
      </c>
      <c r="J22" s="138">
        <f>'p1'!M31+DL22</f>
        <v>-30.03</v>
      </c>
      <c r="K22" s="138">
        <f>'p1'!L31+'p1'!G31+EB22</f>
        <v>0</v>
      </c>
      <c r="L22" s="139">
        <f t="shared" ref="L22:L81" si="105">SUM(E22:K22)</f>
        <v>-57.792913318325382</v>
      </c>
      <c r="M22" s="14"/>
      <c r="N22" s="137">
        <f>'p1'!O31+ET22</f>
        <v>-6.41</v>
      </c>
      <c r="O22" s="138">
        <f>'p1'!N31+EO22</f>
        <v>-13.74</v>
      </c>
      <c r="P22" s="138">
        <f>'p1'!P31+EY22</f>
        <v>-35.72</v>
      </c>
      <c r="Q22" s="138">
        <f>'p1'!Z31</f>
        <v>0</v>
      </c>
      <c r="R22" s="138">
        <f>'p1'!X31</f>
        <v>0</v>
      </c>
      <c r="S22" s="138">
        <f>'p1'!Y31+FE22</f>
        <v>41.21</v>
      </c>
      <c r="T22" s="138">
        <f>'p1'!AB31+FK22+'Transport Pos'!B18</f>
        <v>41.21</v>
      </c>
      <c r="U22" s="138"/>
      <c r="V22" s="138">
        <f>'p1'!W31+FP22</f>
        <v>0</v>
      </c>
      <c r="W22" s="138">
        <f>'p1'!R31+FZ22</f>
        <v>0</v>
      </c>
      <c r="X22" s="138">
        <f>'p1'!S31+FU22</f>
        <v>0</v>
      </c>
      <c r="Y22" s="138"/>
      <c r="Z22" s="138"/>
      <c r="AA22" s="138"/>
      <c r="AB22" s="138"/>
      <c r="AC22" s="138"/>
      <c r="AD22" s="192"/>
      <c r="AE22" s="331">
        <f t="shared" ref="AE22:AE53" si="106">SUM(N22:AD22)</f>
        <v>26.550000000000004</v>
      </c>
      <c r="AF22" s="14"/>
      <c r="AG22" s="139">
        <f>GO22+'p1'!B31</f>
        <v>0</v>
      </c>
      <c r="AH22" s="191"/>
      <c r="AI22" s="139">
        <f>'p1'!AA31+BQ22+'Spread Opt'!E22+'Transport Pos'!G18</f>
        <v>0.49708668167462022</v>
      </c>
      <c r="AJ22" s="14"/>
      <c r="AK22" s="136">
        <v>37196</v>
      </c>
      <c r="AL22" s="198"/>
      <c r="AM22" s="188">
        <f t="shared" si="4"/>
        <v>0</v>
      </c>
      <c r="AN22" s="519">
        <f>+AN24+AN34</f>
        <v>0</v>
      </c>
      <c r="AO22" s="188">
        <f t="shared" si="5"/>
        <v>33.47</v>
      </c>
      <c r="AP22" s="519">
        <f>+AP24+AP34</f>
        <v>284.42</v>
      </c>
      <c r="AQ22" s="509">
        <f t="shared" si="6"/>
        <v>-5.8593338779434436</v>
      </c>
      <c r="AR22" s="519">
        <f>+AR24+AR34</f>
        <v>-225.79016284260211</v>
      </c>
      <c r="AS22" s="511">
        <f t="shared" si="7"/>
        <v>-105.55357944038194</v>
      </c>
      <c r="AT22" s="519">
        <f>+AT24+AT34</f>
        <v>-171.93202911423106</v>
      </c>
      <c r="AU22" s="188">
        <f t="shared" si="8"/>
        <v>-35.72</v>
      </c>
      <c r="AV22" s="519">
        <f>+AV24+AV34</f>
        <v>-343.39</v>
      </c>
      <c r="AW22" s="188">
        <f t="shared" si="9"/>
        <v>-113.66291331832538</v>
      </c>
      <c r="AX22" s="519">
        <f>+AX24+AX34</f>
        <v>-456.69219195683308</v>
      </c>
      <c r="AY22"/>
      <c r="AZ22" s="217"/>
      <c r="BA22" s="203">
        <f t="shared" si="10"/>
        <v>41.21</v>
      </c>
      <c r="BB22" s="202"/>
      <c r="BC22" s="203">
        <f t="shared" si="11"/>
        <v>41.21</v>
      </c>
      <c r="BD22" s="202"/>
      <c r="BE22" s="203">
        <f t="shared" si="12"/>
        <v>0</v>
      </c>
      <c r="BF22" s="202"/>
      <c r="BG22" s="203">
        <f t="shared" si="94"/>
        <v>0</v>
      </c>
      <c r="BH22" s="218"/>
      <c r="BI22" s="248"/>
      <c r="BJ22" s="308"/>
      <c r="BK22" s="304">
        <f t="shared" si="95"/>
        <v>-31.242913318325378</v>
      </c>
      <c r="BL22" s="524">
        <f>+BL24+BL34</f>
        <v>80.837808043166916</v>
      </c>
      <c r="BM22" s="129"/>
      <c r="BN22" s="129"/>
      <c r="BO22" s="129"/>
      <c r="BP22" s="140">
        <f t="shared" si="14"/>
        <v>37196</v>
      </c>
      <c r="BQ22" s="141">
        <f t="shared" si="15"/>
        <v>0</v>
      </c>
      <c r="BR22" s="141"/>
      <c r="BS22" s="141"/>
      <c r="BT22" s="141"/>
      <c r="BU22" s="141"/>
      <c r="BV22" s="141"/>
      <c r="BW22" s="141"/>
      <c r="BY22" s="209">
        <f>'m1'!BL24</f>
        <v>0.91594272860935577</v>
      </c>
      <c r="BZ22" s="211">
        <f>CS22+DD22+FE22+FP22+FK22+DI22+DW22+EB22+FZ22+GE22+EO22+ET22+EY22+EH22</f>
        <v>0</v>
      </c>
      <c r="CA22" s="142"/>
      <c r="CB22" s="142">
        <f t="shared" si="17"/>
        <v>0</v>
      </c>
      <c r="CC22"/>
      <c r="CD22" s="118">
        <f t="shared" si="18"/>
        <v>37196</v>
      </c>
      <c r="CE22" s="142">
        <f t="shared" si="19"/>
        <v>0</v>
      </c>
      <c r="CF22" s="142">
        <f t="shared" si="20"/>
        <v>0</v>
      </c>
      <c r="CG22" s="142">
        <f t="shared" si="21"/>
        <v>0</v>
      </c>
      <c r="CH22" s="142">
        <f t="shared" si="21"/>
        <v>0</v>
      </c>
      <c r="CI22" s="142">
        <f t="shared" si="21"/>
        <v>0</v>
      </c>
      <c r="CJ22" s="142">
        <f t="shared" si="21"/>
        <v>0</v>
      </c>
      <c r="CK22" s="142">
        <f t="shared" si="21"/>
        <v>0</v>
      </c>
      <c r="CL22" s="142">
        <f t="shared" si="21"/>
        <v>0</v>
      </c>
      <c r="CM22" s="142">
        <f t="shared" si="21"/>
        <v>0</v>
      </c>
      <c r="CN22" s="142">
        <f t="shared" si="21"/>
        <v>0</v>
      </c>
      <c r="CO22" s="142">
        <f t="shared" si="21"/>
        <v>0</v>
      </c>
      <c r="CP22" s="142">
        <f t="shared" si="22"/>
        <v>0</v>
      </c>
      <c r="CQ22" s="142">
        <f t="shared" si="23"/>
        <v>0</v>
      </c>
      <c r="CR22" s="142">
        <f t="shared" si="24"/>
        <v>0</v>
      </c>
      <c r="CS22" s="142">
        <f t="shared" si="25"/>
        <v>0</v>
      </c>
      <c r="CT22"/>
      <c r="CU22" s="118">
        <f t="shared" si="26"/>
        <v>37196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8"/>
        <v>0</v>
      </c>
      <c r="CZ22" s="142">
        <f t="shared" si="28"/>
        <v>0</v>
      </c>
      <c r="DA22" s="142">
        <f t="shared" si="29"/>
        <v>0</v>
      </c>
      <c r="DB22" s="142">
        <f t="shared" si="29"/>
        <v>0</v>
      </c>
      <c r="DC22" s="142">
        <f t="shared" si="30"/>
        <v>0</v>
      </c>
      <c r="DD22" s="142">
        <f t="shared" si="31"/>
        <v>0</v>
      </c>
      <c r="DF22" s="118">
        <f t="shared" si="32"/>
        <v>37196</v>
      </c>
      <c r="DG22" s="142">
        <f t="shared" si="33"/>
        <v>0</v>
      </c>
      <c r="DH22" s="142">
        <f t="shared" si="34"/>
        <v>0</v>
      </c>
      <c r="DI22" s="142">
        <f t="shared" si="96"/>
        <v>0</v>
      </c>
      <c r="DJ22"/>
      <c r="DK22" s="118">
        <f t="shared" si="36"/>
        <v>37196</v>
      </c>
      <c r="DL22" s="142">
        <f t="shared" si="37"/>
        <v>0</v>
      </c>
      <c r="DM22" s="142">
        <f t="shared" si="38"/>
        <v>0</v>
      </c>
      <c r="DN22" s="142">
        <f t="shared" si="39"/>
        <v>0</v>
      </c>
      <c r="DP22" s="118">
        <f t="shared" si="40"/>
        <v>37196</v>
      </c>
      <c r="DQ22" s="142">
        <f t="shared" si="41"/>
        <v>0</v>
      </c>
      <c r="DR22" s="142">
        <f t="shared" si="41"/>
        <v>0</v>
      </c>
      <c r="DS22" s="142">
        <f t="shared" si="41"/>
        <v>0</v>
      </c>
      <c r="DT22" s="142">
        <f t="shared" si="41"/>
        <v>0</v>
      </c>
      <c r="DU22" s="142">
        <f t="shared" si="41"/>
        <v>0</v>
      </c>
      <c r="DV22" s="142">
        <f t="shared" si="42"/>
        <v>0</v>
      </c>
      <c r="DW22" s="142">
        <f t="shared" si="97"/>
        <v>0</v>
      </c>
      <c r="DX22"/>
      <c r="DY22" s="118">
        <f t="shared" si="44"/>
        <v>37196</v>
      </c>
      <c r="DZ22" s="142">
        <f t="shared" si="45"/>
        <v>0</v>
      </c>
      <c r="EA22" s="142">
        <f t="shared" si="46"/>
        <v>0</v>
      </c>
      <c r="EB22" s="142">
        <f t="shared" si="98"/>
        <v>0</v>
      </c>
      <c r="EC22" s="142"/>
      <c r="ED22" s="118">
        <f t="shared" si="48"/>
        <v>37196</v>
      </c>
      <c r="EE22" s="142">
        <f t="shared" si="49"/>
        <v>0</v>
      </c>
      <c r="EF22" s="142">
        <f t="shared" si="49"/>
        <v>0</v>
      </c>
      <c r="EG22" s="142">
        <f t="shared" si="50"/>
        <v>0</v>
      </c>
      <c r="EH22" s="142">
        <f t="shared" ref="EH22:EH29" si="107">SUM(EE22:EG22)</f>
        <v>0</v>
      </c>
      <c r="EI22" s="142"/>
      <c r="EJ22" s="118">
        <f t="shared" si="52"/>
        <v>37196</v>
      </c>
      <c r="EK22" s="142">
        <f t="shared" si="53"/>
        <v>0</v>
      </c>
      <c r="EL22" s="142">
        <f t="shared" si="54"/>
        <v>0</v>
      </c>
      <c r="EM22" s="142">
        <f t="shared" si="54"/>
        <v>0</v>
      </c>
      <c r="EN22" s="142">
        <f t="shared" si="54"/>
        <v>0</v>
      </c>
      <c r="EO22" s="142">
        <f t="shared" si="99"/>
        <v>0</v>
      </c>
      <c r="EP22"/>
      <c r="EQ22" s="118">
        <f t="shared" si="56"/>
        <v>37196</v>
      </c>
      <c r="ER22" s="142">
        <f t="shared" si="57"/>
        <v>0</v>
      </c>
      <c r="ES22" s="142">
        <f t="shared" si="58"/>
        <v>0</v>
      </c>
      <c r="ET22" s="142">
        <f t="shared" ref="ET22:ET28" si="108">SUM(ER22:ES22)</f>
        <v>0</v>
      </c>
      <c r="EU22"/>
      <c r="EV22" s="118">
        <f t="shared" si="60"/>
        <v>37196</v>
      </c>
      <c r="EW22" s="142">
        <f t="shared" si="61"/>
        <v>0</v>
      </c>
      <c r="EX22" s="142">
        <f t="shared" si="62"/>
        <v>0</v>
      </c>
      <c r="EY22" s="142">
        <f t="shared" ref="EY22:EY28" si="109">SUM(EW22:EX22)</f>
        <v>0</v>
      </c>
      <c r="EZ22" s="142"/>
      <c r="FA22" s="118">
        <f t="shared" si="64"/>
        <v>37196</v>
      </c>
      <c r="FB22" s="142">
        <f t="shared" si="65"/>
        <v>0</v>
      </c>
      <c r="FC22" s="142">
        <f t="shared" si="65"/>
        <v>0</v>
      </c>
      <c r="FD22" s="142">
        <f t="shared" si="66"/>
        <v>0</v>
      </c>
      <c r="FE22" s="142">
        <f t="shared" si="100"/>
        <v>0</v>
      </c>
      <c r="FF22"/>
      <c r="FG22" s="118">
        <f t="shared" si="68"/>
        <v>37196</v>
      </c>
      <c r="FH22" s="142">
        <f t="shared" si="69"/>
        <v>0</v>
      </c>
      <c r="FI22" s="142">
        <f t="shared" si="69"/>
        <v>0</v>
      </c>
      <c r="FJ22" s="142">
        <f t="shared" si="70"/>
        <v>0</v>
      </c>
      <c r="FK22" s="142">
        <f t="shared" si="101"/>
        <v>0</v>
      </c>
      <c r="FL22"/>
      <c r="FM22" s="118">
        <f t="shared" si="72"/>
        <v>37196</v>
      </c>
      <c r="FN22" s="142">
        <f t="shared" si="73"/>
        <v>0</v>
      </c>
      <c r="FO22" s="142">
        <f t="shared" si="74"/>
        <v>0</v>
      </c>
      <c r="FP22" s="142">
        <f t="shared" si="102"/>
        <v>0</v>
      </c>
      <c r="FR22" s="118">
        <f t="shared" si="76"/>
        <v>37196</v>
      </c>
      <c r="FS22" s="142">
        <f t="shared" si="77"/>
        <v>0</v>
      </c>
      <c r="FT22" s="142">
        <f t="shared" si="77"/>
        <v>0</v>
      </c>
      <c r="FU22" s="142">
        <f t="shared" si="78"/>
        <v>0</v>
      </c>
      <c r="FV22"/>
      <c r="FW22" s="118">
        <f t="shared" si="79"/>
        <v>37196</v>
      </c>
      <c r="FX22" s="142">
        <f t="shared" si="80"/>
        <v>0</v>
      </c>
      <c r="FY22" s="142">
        <f t="shared" si="81"/>
        <v>0</v>
      </c>
      <c r="FZ22" s="142">
        <f t="shared" si="103"/>
        <v>0</v>
      </c>
      <c r="GA22"/>
      <c r="GB22" s="118">
        <f t="shared" si="83"/>
        <v>37196</v>
      </c>
      <c r="GC22" s="142">
        <f t="shared" si="84"/>
        <v>0</v>
      </c>
      <c r="GD22" s="142">
        <f t="shared" si="85"/>
        <v>0</v>
      </c>
      <c r="GE22" s="142">
        <f t="shared" si="104"/>
        <v>0</v>
      </c>
      <c r="GF22"/>
      <c r="GG22" s="118">
        <f t="shared" si="87"/>
        <v>37196</v>
      </c>
      <c r="GH22" s="142">
        <f t="shared" si="88"/>
        <v>0</v>
      </c>
      <c r="GI22" s="142">
        <f t="shared" si="88"/>
        <v>0</v>
      </c>
      <c r="GJ22" s="142">
        <f t="shared" si="89"/>
        <v>0</v>
      </c>
      <c r="GL22" s="118">
        <f t="shared" si="90"/>
        <v>37196</v>
      </c>
      <c r="GM22" s="142">
        <f t="shared" si="91"/>
        <v>0</v>
      </c>
      <c r="GN22" s="142">
        <f t="shared" si="91"/>
        <v>0</v>
      </c>
      <c r="GO22" s="142">
        <f t="shared" si="92"/>
        <v>0</v>
      </c>
      <c r="GQ22" s="587"/>
      <c r="GR22" s="582"/>
      <c r="GS22" s="331"/>
      <c r="GU22"/>
    </row>
    <row r="23" spans="1:203" ht="15" customHeight="1">
      <c r="A23" s="329">
        <v>37226</v>
      </c>
      <c r="B23" s="144">
        <f>'p1'!F32</f>
        <v>0</v>
      </c>
      <c r="C23" s="145">
        <f>+'p1'!C32</f>
        <v>0</v>
      </c>
      <c r="D23" s="193">
        <f>'Transport Pos'!C19</f>
        <v>0</v>
      </c>
      <c r="E23" s="145">
        <f>'p1'!K32+EH23+'Transport Pos'!D19</f>
        <v>0</v>
      </c>
      <c r="F23" s="145">
        <f>'p1'!E32+CS23</f>
        <v>76.73</v>
      </c>
      <c r="G23" s="145">
        <f>'p1'!H32+'p1'!J32+DD23+'Spread Opt'!D23+'Transport Pos'!E19</f>
        <v>0.89129855455438545</v>
      </c>
      <c r="H23" s="145">
        <f>'p1'!D32+DW23+'Transport Pos'!F19</f>
        <v>-0.3</v>
      </c>
      <c r="I23" s="145">
        <f>'p1'!I32+'p1'!AG32+DI23+'Spread Opt'!C23</f>
        <v>-77.63122032444106</v>
      </c>
      <c r="J23" s="145">
        <f>'p1'!M32+DL23</f>
        <v>-30.85</v>
      </c>
      <c r="K23" s="145">
        <f>'p1'!L32+'p1'!G32+EB23</f>
        <v>0</v>
      </c>
      <c r="L23" s="146">
        <f t="shared" si="105"/>
        <v>-31.159921769886672</v>
      </c>
      <c r="M23" s="14"/>
      <c r="N23" s="144">
        <f>'p1'!O32+ET23</f>
        <v>-6.37</v>
      </c>
      <c r="O23" s="145">
        <f>'p1'!N32+EO23</f>
        <v>-14.11</v>
      </c>
      <c r="P23" s="145">
        <f>'p1'!P32+EY23</f>
        <v>-36.700000000000003</v>
      </c>
      <c r="Q23" s="145">
        <f>'p1'!Z32</f>
        <v>0</v>
      </c>
      <c r="R23" s="145">
        <f>'p1'!X32</f>
        <v>0</v>
      </c>
      <c r="S23" s="145">
        <f>'p1'!Y32+FE23</f>
        <v>42.34</v>
      </c>
      <c r="T23" s="145">
        <f>'p1'!AB32+FK23+'Transport Pos'!B19</f>
        <v>42.34</v>
      </c>
      <c r="U23" s="145"/>
      <c r="V23" s="145">
        <f>'p1'!W32+FP23</f>
        <v>0</v>
      </c>
      <c r="W23" s="145">
        <f>'p1'!R32+FZ23</f>
        <v>0</v>
      </c>
      <c r="X23" s="145">
        <f>'p1'!S32+FU23</f>
        <v>0</v>
      </c>
      <c r="Y23" s="145"/>
      <c r="Z23" s="145"/>
      <c r="AA23" s="145"/>
      <c r="AB23" s="145"/>
      <c r="AC23" s="145"/>
      <c r="AD23" s="193"/>
      <c r="AE23" s="332">
        <f t="shared" si="106"/>
        <v>27.5</v>
      </c>
      <c r="AF23" s="14"/>
      <c r="AG23" s="146">
        <f>GO23+'p1'!B32</f>
        <v>0</v>
      </c>
      <c r="AH23" s="191"/>
      <c r="AI23" s="146">
        <f>'p1'!AA32+BQ23+'Spread Opt'!E23+'Transport Pos'!G19</f>
        <v>0.53007823011332356</v>
      </c>
      <c r="AJ23" s="14"/>
      <c r="AK23" s="143">
        <v>37226</v>
      </c>
      <c r="AL23" s="198"/>
      <c r="AM23" s="189">
        <f t="shared" si="4"/>
        <v>0</v>
      </c>
      <c r="AN23" s="334"/>
      <c r="AO23" s="189">
        <f t="shared" si="5"/>
        <v>62.620000000000005</v>
      </c>
      <c r="AP23" s="334"/>
      <c r="AQ23" s="508">
        <f t="shared" si="6"/>
        <v>-5.7787014454456145</v>
      </c>
      <c r="AR23" s="334"/>
      <c r="AS23" s="510">
        <f t="shared" si="7"/>
        <v>-108.48122032444107</v>
      </c>
      <c r="AT23" s="334"/>
      <c r="AU23" s="189">
        <f t="shared" si="8"/>
        <v>-36.700000000000003</v>
      </c>
      <c r="AV23" s="334"/>
      <c r="AW23" s="189">
        <f t="shared" si="9"/>
        <v>-88.339921769886672</v>
      </c>
      <c r="AX23" s="334"/>
      <c r="AY23"/>
      <c r="AZ23" s="217"/>
      <c r="BA23" s="204">
        <f t="shared" si="10"/>
        <v>42.34</v>
      </c>
      <c r="BB23" s="202"/>
      <c r="BC23" s="204">
        <f t="shared" si="11"/>
        <v>42.34</v>
      </c>
      <c r="BD23" s="202"/>
      <c r="BE23" s="204">
        <f t="shared" si="12"/>
        <v>0</v>
      </c>
      <c r="BF23" s="202"/>
      <c r="BG23" s="204">
        <f t="shared" si="94"/>
        <v>0</v>
      </c>
      <c r="BH23" s="218"/>
      <c r="BI23" s="248"/>
      <c r="BJ23" s="308"/>
      <c r="BK23" s="305">
        <f t="shared" si="95"/>
        <v>-3.6599217698866724</v>
      </c>
      <c r="BL23" s="525"/>
      <c r="BM23" s="129"/>
      <c r="BN23" s="129"/>
      <c r="BO23" s="129"/>
      <c r="BP23" s="140">
        <f t="shared" si="14"/>
        <v>37226</v>
      </c>
      <c r="BQ23" s="141">
        <f t="shared" si="15"/>
        <v>0</v>
      </c>
      <c r="BR23" s="141"/>
      <c r="BS23" s="141"/>
      <c r="BT23" s="141"/>
      <c r="BU23" s="141"/>
      <c r="BV23" s="141"/>
      <c r="BW23" s="141"/>
      <c r="BY23" s="209">
        <f>'m1'!BL25</f>
        <v>0.91068639909790294</v>
      </c>
      <c r="BZ23" s="211">
        <f>CS23+DD23+FE23+FP23+FK23+DI23+DW23+EB23+FZ23+GE23+EO23+ET23+EY23+EH23</f>
        <v>0</v>
      </c>
      <c r="CA23" s="142"/>
      <c r="CB23" s="142">
        <f t="shared" si="17"/>
        <v>0</v>
      </c>
      <c r="CC23"/>
      <c r="CD23" s="118">
        <f t="shared" si="18"/>
        <v>37226</v>
      </c>
      <c r="CE23" s="142">
        <f t="shared" si="19"/>
        <v>0</v>
      </c>
      <c r="CF23" s="142">
        <f t="shared" si="20"/>
        <v>0</v>
      </c>
      <c r="CG23" s="142">
        <f t="shared" si="21"/>
        <v>0</v>
      </c>
      <c r="CH23" s="142">
        <f t="shared" si="21"/>
        <v>0</v>
      </c>
      <c r="CI23" s="142">
        <f t="shared" si="21"/>
        <v>0</v>
      </c>
      <c r="CJ23" s="142">
        <f t="shared" si="21"/>
        <v>0</v>
      </c>
      <c r="CK23" s="142">
        <f t="shared" si="21"/>
        <v>0</v>
      </c>
      <c r="CL23" s="142">
        <f t="shared" si="21"/>
        <v>0</v>
      </c>
      <c r="CM23" s="142">
        <f t="shared" si="21"/>
        <v>0</v>
      </c>
      <c r="CN23" s="142">
        <f t="shared" si="21"/>
        <v>0</v>
      </c>
      <c r="CO23" s="142">
        <f t="shared" si="21"/>
        <v>0</v>
      </c>
      <c r="CP23" s="142">
        <f t="shared" si="22"/>
        <v>0</v>
      </c>
      <c r="CQ23" s="142">
        <f t="shared" si="23"/>
        <v>0</v>
      </c>
      <c r="CR23" s="142">
        <f t="shared" si="24"/>
        <v>0</v>
      </c>
      <c r="CS23" s="142">
        <f t="shared" si="25"/>
        <v>0</v>
      </c>
      <c r="CT23"/>
      <c r="CU23" s="118">
        <f t="shared" si="26"/>
        <v>37226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8"/>
        <v>0</v>
      </c>
      <c r="CZ23" s="142">
        <f t="shared" si="28"/>
        <v>0</v>
      </c>
      <c r="DA23" s="142">
        <f t="shared" si="29"/>
        <v>0</v>
      </c>
      <c r="DB23" s="142">
        <f t="shared" si="29"/>
        <v>0</v>
      </c>
      <c r="DC23" s="142">
        <f t="shared" si="30"/>
        <v>0</v>
      </c>
      <c r="DD23" s="142">
        <f t="shared" si="31"/>
        <v>0</v>
      </c>
      <c r="DF23" s="118">
        <f t="shared" si="32"/>
        <v>37226</v>
      </c>
      <c r="DG23" s="142">
        <f t="shared" si="33"/>
        <v>0</v>
      </c>
      <c r="DH23" s="142">
        <f t="shared" si="34"/>
        <v>0</v>
      </c>
      <c r="DI23" s="142">
        <f t="shared" si="96"/>
        <v>0</v>
      </c>
      <c r="DJ23"/>
      <c r="DK23" s="118">
        <f t="shared" si="36"/>
        <v>37226</v>
      </c>
      <c r="DL23" s="142">
        <f t="shared" si="37"/>
        <v>0</v>
      </c>
      <c r="DM23" s="142">
        <f t="shared" si="38"/>
        <v>0</v>
      </c>
      <c r="DN23" s="142">
        <f t="shared" si="39"/>
        <v>0</v>
      </c>
      <c r="DP23" s="118">
        <f t="shared" si="40"/>
        <v>37226</v>
      </c>
      <c r="DQ23" s="142">
        <f t="shared" si="41"/>
        <v>0</v>
      </c>
      <c r="DR23" s="142">
        <f t="shared" si="41"/>
        <v>0</v>
      </c>
      <c r="DS23" s="142">
        <f t="shared" si="41"/>
        <v>0</v>
      </c>
      <c r="DT23" s="142">
        <f t="shared" si="41"/>
        <v>0</v>
      </c>
      <c r="DU23" s="142">
        <f t="shared" si="41"/>
        <v>0</v>
      </c>
      <c r="DV23" s="142">
        <f t="shared" si="42"/>
        <v>0</v>
      </c>
      <c r="DW23" s="142">
        <f t="shared" si="97"/>
        <v>0</v>
      </c>
      <c r="DX23"/>
      <c r="DY23" s="118">
        <f t="shared" si="44"/>
        <v>37226</v>
      </c>
      <c r="DZ23" s="142">
        <f t="shared" si="45"/>
        <v>0</v>
      </c>
      <c r="EA23" s="142">
        <f t="shared" si="46"/>
        <v>0</v>
      </c>
      <c r="EB23" s="142">
        <f t="shared" si="98"/>
        <v>0</v>
      </c>
      <c r="EC23" s="142"/>
      <c r="ED23" s="118">
        <f t="shared" si="48"/>
        <v>37226</v>
      </c>
      <c r="EE23" s="142">
        <f t="shared" si="49"/>
        <v>0</v>
      </c>
      <c r="EF23" s="142">
        <f t="shared" si="49"/>
        <v>0</v>
      </c>
      <c r="EG23" s="142">
        <f t="shared" si="50"/>
        <v>0</v>
      </c>
      <c r="EH23" s="142">
        <f t="shared" si="107"/>
        <v>0</v>
      </c>
      <c r="EI23" s="142"/>
      <c r="EJ23" s="118">
        <f t="shared" si="52"/>
        <v>37226</v>
      </c>
      <c r="EK23" s="142">
        <f t="shared" si="53"/>
        <v>0</v>
      </c>
      <c r="EL23" s="142">
        <f t="shared" si="54"/>
        <v>0</v>
      </c>
      <c r="EM23" s="142">
        <f t="shared" si="54"/>
        <v>0</v>
      </c>
      <c r="EN23" s="142">
        <f t="shared" si="54"/>
        <v>0</v>
      </c>
      <c r="EO23" s="142">
        <f t="shared" si="99"/>
        <v>0</v>
      </c>
      <c r="EP23"/>
      <c r="EQ23" s="118">
        <f t="shared" si="56"/>
        <v>37226</v>
      </c>
      <c r="ER23" s="142">
        <f t="shared" si="57"/>
        <v>0</v>
      </c>
      <c r="ES23" s="142">
        <f t="shared" si="58"/>
        <v>0</v>
      </c>
      <c r="ET23" s="142">
        <f t="shared" si="108"/>
        <v>0</v>
      </c>
      <c r="EU23"/>
      <c r="EV23" s="118">
        <f t="shared" si="60"/>
        <v>37226</v>
      </c>
      <c r="EW23" s="142">
        <f t="shared" si="61"/>
        <v>0</v>
      </c>
      <c r="EX23" s="142">
        <f t="shared" si="62"/>
        <v>0</v>
      </c>
      <c r="EY23" s="142">
        <f t="shared" si="109"/>
        <v>0</v>
      </c>
      <c r="EZ23" s="142"/>
      <c r="FA23" s="118">
        <f t="shared" si="64"/>
        <v>37226</v>
      </c>
      <c r="FB23" s="142">
        <f t="shared" si="65"/>
        <v>0</v>
      </c>
      <c r="FC23" s="142">
        <f t="shared" si="65"/>
        <v>0</v>
      </c>
      <c r="FD23" s="142">
        <f t="shared" si="66"/>
        <v>0</v>
      </c>
      <c r="FE23" s="142">
        <f t="shared" si="100"/>
        <v>0</v>
      </c>
      <c r="FF23"/>
      <c r="FG23" s="118">
        <f t="shared" si="68"/>
        <v>37226</v>
      </c>
      <c r="FH23" s="142">
        <f t="shared" si="69"/>
        <v>0</v>
      </c>
      <c r="FI23" s="142">
        <f t="shared" si="69"/>
        <v>0</v>
      </c>
      <c r="FJ23" s="142">
        <f t="shared" si="70"/>
        <v>0</v>
      </c>
      <c r="FK23" s="142">
        <f t="shared" si="101"/>
        <v>0</v>
      </c>
      <c r="FL23"/>
      <c r="FM23" s="118">
        <f t="shared" si="72"/>
        <v>37226</v>
      </c>
      <c r="FN23" s="142">
        <f t="shared" si="73"/>
        <v>0</v>
      </c>
      <c r="FO23" s="142">
        <f t="shared" si="74"/>
        <v>0</v>
      </c>
      <c r="FP23" s="142">
        <f t="shared" si="102"/>
        <v>0</v>
      </c>
      <c r="FR23" s="118">
        <f t="shared" si="76"/>
        <v>37226</v>
      </c>
      <c r="FS23" s="142">
        <f t="shared" si="77"/>
        <v>0</v>
      </c>
      <c r="FT23" s="142">
        <f t="shared" si="77"/>
        <v>0</v>
      </c>
      <c r="FU23" s="142">
        <f t="shared" si="78"/>
        <v>0</v>
      </c>
      <c r="FV23"/>
      <c r="FW23" s="118">
        <f t="shared" si="79"/>
        <v>37226</v>
      </c>
      <c r="FX23" s="142">
        <f t="shared" si="80"/>
        <v>0</v>
      </c>
      <c r="FY23" s="142">
        <f t="shared" si="81"/>
        <v>0</v>
      </c>
      <c r="FZ23" s="142">
        <f t="shared" si="103"/>
        <v>0</v>
      </c>
      <c r="GA23"/>
      <c r="GB23" s="118">
        <f t="shared" si="83"/>
        <v>37226</v>
      </c>
      <c r="GC23" s="142">
        <f t="shared" si="84"/>
        <v>0</v>
      </c>
      <c r="GD23" s="142">
        <f t="shared" si="85"/>
        <v>0</v>
      </c>
      <c r="GE23" s="142">
        <f t="shared" si="104"/>
        <v>0</v>
      </c>
      <c r="GF23"/>
      <c r="GG23" s="118">
        <f t="shared" si="87"/>
        <v>37226</v>
      </c>
      <c r="GH23" s="142">
        <f t="shared" si="88"/>
        <v>0</v>
      </c>
      <c r="GI23" s="142">
        <f t="shared" si="88"/>
        <v>0</v>
      </c>
      <c r="GJ23" s="142">
        <f t="shared" si="89"/>
        <v>0</v>
      </c>
      <c r="GL23" s="118">
        <f t="shared" si="90"/>
        <v>37226</v>
      </c>
      <c r="GM23" s="142">
        <f t="shared" si="91"/>
        <v>0</v>
      </c>
      <c r="GN23" s="142">
        <f t="shared" si="91"/>
        <v>0</v>
      </c>
      <c r="GO23" s="142">
        <f t="shared" si="92"/>
        <v>0</v>
      </c>
      <c r="GQ23" s="585"/>
      <c r="GR23" s="583"/>
      <c r="GS23" s="332"/>
      <c r="GU23"/>
    </row>
    <row r="24" spans="1:203" ht="15" customHeight="1">
      <c r="A24" s="329">
        <v>37257</v>
      </c>
      <c r="B24" s="144">
        <f>'p1'!F33</f>
        <v>0</v>
      </c>
      <c r="C24" s="145">
        <f>+'p1'!C33</f>
        <v>0</v>
      </c>
      <c r="D24" s="193">
        <f>'Transport Pos'!C20</f>
        <v>0</v>
      </c>
      <c r="E24" s="145">
        <f>'p1'!K33+EH24+'Transport Pos'!D20</f>
        <v>0</v>
      </c>
      <c r="F24" s="145">
        <f>'p1'!E33+CS24</f>
        <v>48.21</v>
      </c>
      <c r="G24" s="145">
        <f>'p1'!H33+'p1'!J33+DD24+'Spread Opt'!D24+'Transport Pos'!E20</f>
        <v>0.92639136290904567</v>
      </c>
      <c r="H24" s="145">
        <f>'p1'!D33+DW24</f>
        <v>-0.3</v>
      </c>
      <c r="I24" s="145">
        <f>'p1'!I33+'p1'!AG33+DI24+'Spread Opt'!C24</f>
        <v>-77.190878467346607</v>
      </c>
      <c r="J24" s="145">
        <f>'p1'!M33+DL24</f>
        <v>-30.67</v>
      </c>
      <c r="K24" s="145">
        <f>'p1'!L33+'p1'!G33+EB24</f>
        <v>0</v>
      </c>
      <c r="L24" s="146">
        <f t="shared" si="105"/>
        <v>-59.024487104437561</v>
      </c>
      <c r="M24" s="14"/>
      <c r="N24" s="144">
        <f>'p1'!O33+ET24</f>
        <v>-6.34</v>
      </c>
      <c r="O24" s="145">
        <f>'p1'!N33+EO24</f>
        <v>-14.03</v>
      </c>
      <c r="P24" s="145">
        <f>'p1'!P33+EY24</f>
        <v>-36.479999999999997</v>
      </c>
      <c r="Q24" s="145">
        <f>'p1'!Z33</f>
        <v>0</v>
      </c>
      <c r="R24" s="145">
        <f>'p1'!X33</f>
        <v>0</v>
      </c>
      <c r="S24" s="145">
        <f>'p1'!Y33+FE24</f>
        <v>42.09</v>
      </c>
      <c r="T24" s="145">
        <f>'p1'!AB33+FK24+'Transport Pos'!B20</f>
        <v>42.09</v>
      </c>
      <c r="U24" s="145"/>
      <c r="V24" s="145">
        <f>'p1'!W33+FP24</f>
        <v>0</v>
      </c>
      <c r="W24" s="145">
        <f>'p1'!R33+FZ24</f>
        <v>0</v>
      </c>
      <c r="X24" s="145">
        <f>'p1'!S33+FU24</f>
        <v>0</v>
      </c>
      <c r="Y24" s="145"/>
      <c r="Z24" s="145"/>
      <c r="AA24" s="145"/>
      <c r="AB24" s="145"/>
      <c r="AC24" s="145"/>
      <c r="AD24" s="193"/>
      <c r="AE24" s="332">
        <f t="shared" si="106"/>
        <v>27.330000000000013</v>
      </c>
      <c r="AF24" s="14"/>
      <c r="AG24" s="146">
        <f>GO24+'p1'!B33</f>
        <v>0</v>
      </c>
      <c r="AH24" s="191"/>
      <c r="AI24" s="146">
        <f>'p1'!AA33+BQ24+'Spread Opt'!E24+'Transport Pos'!G20</f>
        <v>0.54551289556243354</v>
      </c>
      <c r="AJ24" s="14"/>
      <c r="AK24" s="143">
        <v>37257</v>
      </c>
      <c r="AL24" s="198"/>
      <c r="AM24" s="189">
        <f t="shared" si="4"/>
        <v>0</v>
      </c>
      <c r="AN24" s="335">
        <f>SUM(AM22:AM26)</f>
        <v>0</v>
      </c>
      <c r="AO24" s="189">
        <f t="shared" si="5"/>
        <v>34.18</v>
      </c>
      <c r="AP24" s="335">
        <f>SUM(AO22:AO26)</f>
        <v>156.97000000000003</v>
      </c>
      <c r="AQ24" s="508">
        <f t="shared" si="6"/>
        <v>-5.713608637090954</v>
      </c>
      <c r="AR24" s="335">
        <f>SUM(AQ22:AQ26)</f>
        <v>-28.453302937701167</v>
      </c>
      <c r="AS24" s="510">
        <f t="shared" si="7"/>
        <v>-107.86087846734661</v>
      </c>
      <c r="AT24" s="335">
        <f>SUM(AS22:AS26)</f>
        <v>-525.28903868373186</v>
      </c>
      <c r="AU24" s="189">
        <f t="shared" si="8"/>
        <v>-36.479999999999997</v>
      </c>
      <c r="AV24" s="335">
        <f>SUM(AU22:AU26)</f>
        <v>-177.71</v>
      </c>
      <c r="AW24" s="189">
        <f t="shared" si="9"/>
        <v>-115.87448710443755</v>
      </c>
      <c r="AX24" s="335">
        <f>SUM(AW22:AW26)</f>
        <v>-574.48234162143297</v>
      </c>
      <c r="AY24"/>
      <c r="AZ24" s="217"/>
      <c r="BA24" s="204">
        <f t="shared" si="10"/>
        <v>42.09</v>
      </c>
      <c r="BB24" s="506">
        <f>SUM(BA22:BA26)</f>
        <v>205.04000000000002</v>
      </c>
      <c r="BC24" s="204">
        <f t="shared" si="11"/>
        <v>42.09</v>
      </c>
      <c r="BD24" s="205">
        <f>SUM(BC22:BC26)</f>
        <v>205.04000000000002</v>
      </c>
      <c r="BE24" s="204">
        <f t="shared" si="12"/>
        <v>0</v>
      </c>
      <c r="BF24" s="205">
        <f>SUM(BE22:BE26)</f>
        <v>0</v>
      </c>
      <c r="BG24" s="204">
        <f t="shared" si="94"/>
        <v>0</v>
      </c>
      <c r="BH24" s="219">
        <f>SUM(BG22:BG26)</f>
        <v>0</v>
      </c>
      <c r="BI24" s="302"/>
      <c r="BJ24" s="309"/>
      <c r="BK24" s="305">
        <f t="shared" si="95"/>
        <v>-31.694487104437549</v>
      </c>
      <c r="BL24" s="526">
        <f>SUM(BK22:BK26)</f>
        <v>-164.40234162143292</v>
      </c>
      <c r="BM24" s="129"/>
      <c r="BN24" s="129"/>
      <c r="BO24" s="129"/>
      <c r="BP24" s="140">
        <f t="shared" si="14"/>
        <v>37257</v>
      </c>
      <c r="BQ24" s="141">
        <f t="shared" si="15"/>
        <v>0</v>
      </c>
      <c r="BR24" s="141"/>
      <c r="BS24" s="141"/>
      <c r="BT24" s="141"/>
      <c r="BU24" s="141"/>
      <c r="BV24" s="141"/>
      <c r="BW24" s="141"/>
      <c r="BY24" s="209">
        <f>'m1'!BL26</f>
        <v>0.90527394228962765</v>
      </c>
      <c r="BZ24" s="211">
        <f>CS24+DD24+FE24+FP24+FK24+DI24+DW24+EB24+FZ24+GE24+EO24+ET24+EY24+EH24</f>
        <v>0</v>
      </c>
      <c r="CA24" s="142"/>
      <c r="CB24" s="142">
        <f t="shared" si="17"/>
        <v>0</v>
      </c>
      <c r="CC24"/>
      <c r="CD24" s="118">
        <f t="shared" si="18"/>
        <v>37257</v>
      </c>
      <c r="CE24" s="142">
        <f t="shared" si="19"/>
        <v>0</v>
      </c>
      <c r="CF24" s="142">
        <f t="shared" si="20"/>
        <v>0</v>
      </c>
      <c r="CG24" s="142">
        <f t="shared" si="21"/>
        <v>0</v>
      </c>
      <c r="CH24" s="142">
        <f t="shared" si="21"/>
        <v>0</v>
      </c>
      <c r="CI24" s="142">
        <f t="shared" si="21"/>
        <v>0</v>
      </c>
      <c r="CJ24" s="142">
        <f t="shared" si="21"/>
        <v>0</v>
      </c>
      <c r="CK24" s="142">
        <f t="shared" si="21"/>
        <v>0</v>
      </c>
      <c r="CL24" s="142">
        <f t="shared" si="21"/>
        <v>0</v>
      </c>
      <c r="CM24" s="142">
        <f t="shared" si="21"/>
        <v>0</v>
      </c>
      <c r="CN24" s="142">
        <f t="shared" si="21"/>
        <v>0</v>
      </c>
      <c r="CO24" s="142">
        <f t="shared" si="21"/>
        <v>0</v>
      </c>
      <c r="CP24" s="142">
        <f t="shared" si="22"/>
        <v>0</v>
      </c>
      <c r="CQ24" s="142">
        <f t="shared" si="23"/>
        <v>0</v>
      </c>
      <c r="CR24" s="142">
        <f t="shared" si="24"/>
        <v>0</v>
      </c>
      <c r="CS24" s="142">
        <f t="shared" si="25"/>
        <v>0</v>
      </c>
      <c r="CT24"/>
      <c r="CU24" s="118">
        <f t="shared" si="26"/>
        <v>37257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8"/>
        <v>0</v>
      </c>
      <c r="CZ24" s="142">
        <f t="shared" si="28"/>
        <v>0</v>
      </c>
      <c r="DA24" s="142">
        <f t="shared" si="29"/>
        <v>0</v>
      </c>
      <c r="DB24" s="142">
        <f t="shared" si="29"/>
        <v>0</v>
      </c>
      <c r="DC24" s="142">
        <f t="shared" si="30"/>
        <v>0</v>
      </c>
      <c r="DD24" s="142">
        <f t="shared" si="31"/>
        <v>0</v>
      </c>
      <c r="DF24" s="118">
        <f t="shared" si="32"/>
        <v>37257</v>
      </c>
      <c r="DG24" s="142">
        <f t="shared" si="33"/>
        <v>0</v>
      </c>
      <c r="DH24" s="142">
        <f t="shared" si="34"/>
        <v>0</v>
      </c>
      <c r="DI24" s="142">
        <f t="shared" si="96"/>
        <v>0</v>
      </c>
      <c r="DJ24"/>
      <c r="DK24" s="118">
        <f t="shared" si="36"/>
        <v>37257</v>
      </c>
      <c r="DL24" s="142">
        <f t="shared" si="37"/>
        <v>0</v>
      </c>
      <c r="DM24" s="142">
        <f t="shared" si="38"/>
        <v>0</v>
      </c>
      <c r="DN24" s="142">
        <f t="shared" si="39"/>
        <v>0</v>
      </c>
      <c r="DP24" s="118">
        <f t="shared" si="40"/>
        <v>37257</v>
      </c>
      <c r="DQ24" s="142">
        <f t="shared" si="41"/>
        <v>0</v>
      </c>
      <c r="DR24" s="142">
        <f t="shared" si="41"/>
        <v>0</v>
      </c>
      <c r="DS24" s="142">
        <f t="shared" si="41"/>
        <v>0</v>
      </c>
      <c r="DT24" s="142">
        <f t="shared" si="41"/>
        <v>0</v>
      </c>
      <c r="DU24" s="142">
        <f t="shared" si="41"/>
        <v>0</v>
      </c>
      <c r="DV24" s="142">
        <f t="shared" si="42"/>
        <v>0</v>
      </c>
      <c r="DW24" s="142">
        <f t="shared" si="97"/>
        <v>0</v>
      </c>
      <c r="DX24"/>
      <c r="DY24" s="118">
        <f t="shared" si="44"/>
        <v>37257</v>
      </c>
      <c r="DZ24" s="142">
        <f t="shared" si="45"/>
        <v>0</v>
      </c>
      <c r="EA24" s="142">
        <f t="shared" si="46"/>
        <v>0</v>
      </c>
      <c r="EB24" s="142">
        <f t="shared" si="98"/>
        <v>0</v>
      </c>
      <c r="EC24" s="142"/>
      <c r="ED24" s="118">
        <f t="shared" si="48"/>
        <v>37257</v>
      </c>
      <c r="EE24" s="142">
        <f t="shared" si="49"/>
        <v>0</v>
      </c>
      <c r="EF24" s="142">
        <f t="shared" si="49"/>
        <v>0</v>
      </c>
      <c r="EG24" s="142">
        <f t="shared" si="50"/>
        <v>0</v>
      </c>
      <c r="EH24" s="142">
        <f t="shared" si="107"/>
        <v>0</v>
      </c>
      <c r="EI24" s="142"/>
      <c r="EJ24" s="118">
        <f t="shared" si="52"/>
        <v>37257</v>
      </c>
      <c r="EK24" s="142">
        <f t="shared" si="53"/>
        <v>0</v>
      </c>
      <c r="EL24" s="142">
        <f t="shared" si="54"/>
        <v>0</v>
      </c>
      <c r="EM24" s="142">
        <f t="shared" si="54"/>
        <v>0</v>
      </c>
      <c r="EN24" s="142">
        <f t="shared" si="54"/>
        <v>0</v>
      </c>
      <c r="EO24" s="142">
        <f t="shared" si="99"/>
        <v>0</v>
      </c>
      <c r="EP24"/>
      <c r="EQ24" s="118">
        <f t="shared" si="56"/>
        <v>37257</v>
      </c>
      <c r="ER24" s="142">
        <f t="shared" si="57"/>
        <v>0</v>
      </c>
      <c r="ES24" s="142">
        <f t="shared" si="58"/>
        <v>0</v>
      </c>
      <c r="ET24" s="142">
        <f t="shared" si="108"/>
        <v>0</v>
      </c>
      <c r="EU24"/>
      <c r="EV24" s="118">
        <f t="shared" si="60"/>
        <v>37257</v>
      </c>
      <c r="EW24" s="142">
        <f t="shared" si="61"/>
        <v>0</v>
      </c>
      <c r="EX24" s="142">
        <f t="shared" si="62"/>
        <v>0</v>
      </c>
      <c r="EY24" s="142">
        <f t="shared" si="109"/>
        <v>0</v>
      </c>
      <c r="EZ24" s="142"/>
      <c r="FA24" s="118">
        <f t="shared" si="64"/>
        <v>37257</v>
      </c>
      <c r="FB24" s="142">
        <f t="shared" si="65"/>
        <v>0</v>
      </c>
      <c r="FC24" s="142">
        <f t="shared" si="65"/>
        <v>0</v>
      </c>
      <c r="FD24" s="142">
        <f t="shared" si="66"/>
        <v>0</v>
      </c>
      <c r="FE24" s="142">
        <f t="shared" si="100"/>
        <v>0</v>
      </c>
      <c r="FF24"/>
      <c r="FG24" s="118">
        <f t="shared" si="68"/>
        <v>37257</v>
      </c>
      <c r="FH24" s="142">
        <f t="shared" si="69"/>
        <v>0</v>
      </c>
      <c r="FI24" s="142">
        <f t="shared" si="69"/>
        <v>0</v>
      </c>
      <c r="FJ24" s="142">
        <f t="shared" si="70"/>
        <v>0</v>
      </c>
      <c r="FK24" s="142">
        <f t="shared" si="101"/>
        <v>0</v>
      </c>
      <c r="FL24"/>
      <c r="FM24" s="118">
        <f t="shared" si="72"/>
        <v>37257</v>
      </c>
      <c r="FN24" s="142">
        <f t="shared" si="73"/>
        <v>0</v>
      </c>
      <c r="FO24" s="142">
        <f t="shared" si="74"/>
        <v>0</v>
      </c>
      <c r="FP24" s="142">
        <f t="shared" si="102"/>
        <v>0</v>
      </c>
      <c r="FR24" s="118">
        <f t="shared" si="76"/>
        <v>37257</v>
      </c>
      <c r="FS24" s="142">
        <f t="shared" si="77"/>
        <v>0</v>
      </c>
      <c r="FT24" s="142">
        <f t="shared" si="77"/>
        <v>0</v>
      </c>
      <c r="FU24" s="142">
        <f t="shared" si="78"/>
        <v>0</v>
      </c>
      <c r="FV24"/>
      <c r="FW24" s="118">
        <f t="shared" si="79"/>
        <v>37257</v>
      </c>
      <c r="FX24" s="142">
        <f t="shared" si="80"/>
        <v>0</v>
      </c>
      <c r="FY24" s="142">
        <f t="shared" si="81"/>
        <v>0</v>
      </c>
      <c r="FZ24" s="142">
        <f t="shared" si="103"/>
        <v>0</v>
      </c>
      <c r="GA24"/>
      <c r="GB24" s="118">
        <f t="shared" si="83"/>
        <v>37257</v>
      </c>
      <c r="GC24" s="142">
        <f t="shared" si="84"/>
        <v>0</v>
      </c>
      <c r="GD24" s="142">
        <f t="shared" si="85"/>
        <v>0</v>
      </c>
      <c r="GE24" s="142">
        <f t="shared" si="104"/>
        <v>0</v>
      </c>
      <c r="GF24"/>
      <c r="GG24" s="118">
        <f t="shared" si="87"/>
        <v>37257</v>
      </c>
      <c r="GH24" s="142">
        <f t="shared" si="88"/>
        <v>0</v>
      </c>
      <c r="GI24" s="142">
        <f t="shared" si="88"/>
        <v>0</v>
      </c>
      <c r="GJ24" s="142">
        <f t="shared" si="89"/>
        <v>0</v>
      </c>
      <c r="GL24" s="118">
        <f t="shared" si="90"/>
        <v>37257</v>
      </c>
      <c r="GM24" s="142">
        <f t="shared" si="91"/>
        <v>0</v>
      </c>
      <c r="GN24" s="142">
        <f t="shared" si="91"/>
        <v>0</v>
      </c>
      <c r="GO24" s="142">
        <f t="shared" si="92"/>
        <v>0</v>
      </c>
      <c r="GQ24" s="585"/>
      <c r="GR24" s="583"/>
      <c r="GS24" s="332"/>
      <c r="GU24"/>
    </row>
    <row r="25" spans="1:203" ht="15" customHeight="1">
      <c r="A25" s="329">
        <v>37288</v>
      </c>
      <c r="B25" s="144">
        <f>'p1'!F34</f>
        <v>0</v>
      </c>
      <c r="C25" s="145">
        <f>+'p1'!C34</f>
        <v>0</v>
      </c>
      <c r="D25" s="193">
        <f>'Transport Pos'!C21</f>
        <v>0</v>
      </c>
      <c r="E25" s="145">
        <f>'p1'!K34+EH25+'Transport Pos'!D21</f>
        <v>0</v>
      </c>
      <c r="F25" s="145">
        <f>'p1'!E34+CS25</f>
        <v>5.5</v>
      </c>
      <c r="G25" s="145">
        <f>'p1'!H34+'p1'!J34+DD25+'Spread Opt'!D25+'Transport Pos'!E21</f>
        <v>0.82090533014182121</v>
      </c>
      <c r="H25" s="145">
        <f>'p1'!D34+DW25</f>
        <v>-0.11</v>
      </c>
      <c r="I25" s="145">
        <f>'p1'!I34+'p1'!AG34+DI25+'Spread Opt'!C25</f>
        <v>-69.287462271714077</v>
      </c>
      <c r="J25" s="145">
        <f>'p1'!M34+DL25</f>
        <v>-27.53</v>
      </c>
      <c r="K25" s="145">
        <f>'p1'!L34+'p1'!G34+EB25</f>
        <v>0</v>
      </c>
      <c r="L25" s="146">
        <f t="shared" si="105"/>
        <v>-90.606556941572251</v>
      </c>
      <c r="M25" s="14"/>
      <c r="N25" s="144">
        <f>'p1'!O34+ET25</f>
        <v>-6.3</v>
      </c>
      <c r="O25" s="145">
        <f>'p1'!N34+EO25</f>
        <v>-12.6</v>
      </c>
      <c r="P25" s="145">
        <f>'p1'!P34+EY25</f>
        <v>-32.75</v>
      </c>
      <c r="Q25" s="145">
        <f>'p1'!Z34</f>
        <v>0</v>
      </c>
      <c r="R25" s="145">
        <f>'p1'!X34</f>
        <v>0</v>
      </c>
      <c r="S25" s="145">
        <f>'p1'!Y34+FE25</f>
        <v>37.79</v>
      </c>
      <c r="T25" s="145">
        <f>'p1'!AB34+FK25+'Transport Pos'!B21</f>
        <v>37.79</v>
      </c>
      <c r="U25" s="145"/>
      <c r="V25" s="145">
        <f>'p1'!W34+FP25</f>
        <v>0</v>
      </c>
      <c r="W25" s="145">
        <f>'p1'!R34+FZ25</f>
        <v>0</v>
      </c>
      <c r="X25" s="145">
        <f>'p1'!S34+FU25</f>
        <v>0</v>
      </c>
      <c r="Y25" s="145"/>
      <c r="Z25" s="145"/>
      <c r="AA25" s="145"/>
      <c r="AB25" s="145"/>
      <c r="AC25" s="145"/>
      <c r="AD25" s="193"/>
      <c r="AE25" s="332">
        <f t="shared" si="106"/>
        <v>23.93</v>
      </c>
      <c r="AF25" s="14"/>
      <c r="AG25" s="146">
        <f>GO25+'p1'!B34</f>
        <v>0</v>
      </c>
      <c r="AH25" s="191"/>
      <c r="AI25" s="146">
        <f>'p1'!AA34+BQ25+'Spread Opt'!E25+'Transport Pos'!G21</f>
        <v>-1.3065569415722547</v>
      </c>
      <c r="AJ25" s="14"/>
      <c r="AK25" s="143">
        <v>37288</v>
      </c>
      <c r="AL25" s="198"/>
      <c r="AM25" s="189">
        <f t="shared" si="4"/>
        <v>0</v>
      </c>
      <c r="AN25" s="334"/>
      <c r="AO25" s="189">
        <f t="shared" si="5"/>
        <v>-7.1</v>
      </c>
      <c r="AP25" s="334"/>
      <c r="AQ25" s="508">
        <f t="shared" si="6"/>
        <v>-5.5890946698581789</v>
      </c>
      <c r="AR25" s="334"/>
      <c r="AS25" s="510">
        <f t="shared" si="7"/>
        <v>-96.817462271714078</v>
      </c>
      <c r="AT25" s="334"/>
      <c r="AU25" s="189">
        <f t="shared" si="8"/>
        <v>-32.75</v>
      </c>
      <c r="AV25" s="334"/>
      <c r="AW25" s="189">
        <f t="shared" si="9"/>
        <v>-142.25655694157226</v>
      </c>
      <c r="AX25" s="334"/>
      <c r="AY25"/>
      <c r="AZ25" s="217"/>
      <c r="BA25" s="204">
        <f t="shared" si="10"/>
        <v>37.79</v>
      </c>
      <c r="BB25" s="202"/>
      <c r="BC25" s="204">
        <f t="shared" si="11"/>
        <v>37.79</v>
      </c>
      <c r="BD25" s="202"/>
      <c r="BE25" s="204">
        <f t="shared" si="12"/>
        <v>0</v>
      </c>
      <c r="BF25" s="202"/>
      <c r="BG25" s="204">
        <f t="shared" si="94"/>
        <v>0</v>
      </c>
      <c r="BH25" s="218"/>
      <c r="BI25" s="248"/>
      <c r="BJ25" s="308"/>
      <c r="BK25" s="305">
        <f t="shared" si="95"/>
        <v>-66.676556941572244</v>
      </c>
      <c r="BL25" s="525"/>
      <c r="BM25" s="129"/>
      <c r="BN25" s="14"/>
      <c r="BO25" s="14"/>
      <c r="BP25" s="140">
        <f t="shared" si="14"/>
        <v>37288</v>
      </c>
      <c r="BQ25" s="141">
        <f t="shared" si="15"/>
        <v>0</v>
      </c>
      <c r="BR25" s="141"/>
      <c r="BS25" s="141"/>
      <c r="BT25" s="141"/>
      <c r="BU25" s="141"/>
      <c r="BV25" s="141"/>
      <c r="BW25" s="141"/>
      <c r="BY25" s="209">
        <f>'m1'!BL27</f>
        <v>0.89987891667428932</v>
      </c>
      <c r="BZ25" s="211">
        <f t="shared" ref="BZ25:BZ33" si="110">CS25+DD25+FE25+FP25+FK25+DI25+DW25+EB25+FZ25+GE25+EO25+ET25+EY25</f>
        <v>0</v>
      </c>
      <c r="CA25" s="142"/>
      <c r="CB25" s="142">
        <f t="shared" si="17"/>
        <v>0</v>
      </c>
      <c r="CC25"/>
      <c r="CD25" s="118">
        <f t="shared" si="18"/>
        <v>37288</v>
      </c>
      <c r="CE25" s="142">
        <f t="shared" si="19"/>
        <v>0</v>
      </c>
      <c r="CF25" s="142">
        <f t="shared" si="20"/>
        <v>0</v>
      </c>
      <c r="CG25" s="142">
        <f t="shared" si="21"/>
        <v>0</v>
      </c>
      <c r="CH25" s="142">
        <f t="shared" si="21"/>
        <v>0</v>
      </c>
      <c r="CI25" s="142">
        <f t="shared" si="21"/>
        <v>0</v>
      </c>
      <c r="CJ25" s="142">
        <f t="shared" si="21"/>
        <v>0</v>
      </c>
      <c r="CK25" s="142">
        <f t="shared" si="21"/>
        <v>0</v>
      </c>
      <c r="CL25" s="142">
        <f t="shared" si="21"/>
        <v>0</v>
      </c>
      <c r="CM25" s="142">
        <f t="shared" si="21"/>
        <v>0</v>
      </c>
      <c r="CN25" s="142">
        <f t="shared" si="21"/>
        <v>0</v>
      </c>
      <c r="CO25" s="142">
        <f t="shared" si="21"/>
        <v>0</v>
      </c>
      <c r="CP25" s="142">
        <f t="shared" si="22"/>
        <v>0</v>
      </c>
      <c r="CQ25" s="142">
        <f t="shared" si="23"/>
        <v>0</v>
      </c>
      <c r="CR25" s="142">
        <f t="shared" si="24"/>
        <v>0</v>
      </c>
      <c r="CS25" s="142">
        <f t="shared" si="25"/>
        <v>0</v>
      </c>
      <c r="CT25"/>
      <c r="CU25" s="118">
        <f t="shared" si="26"/>
        <v>37288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8"/>
        <v>0</v>
      </c>
      <c r="CZ25" s="142">
        <f t="shared" si="28"/>
        <v>0</v>
      </c>
      <c r="DA25" s="142">
        <f t="shared" si="29"/>
        <v>0</v>
      </c>
      <c r="DB25" s="142">
        <f t="shared" si="29"/>
        <v>0</v>
      </c>
      <c r="DC25" s="142">
        <f t="shared" si="30"/>
        <v>0</v>
      </c>
      <c r="DD25" s="142">
        <f t="shared" si="31"/>
        <v>0</v>
      </c>
      <c r="DF25" s="118">
        <f t="shared" si="32"/>
        <v>37288</v>
      </c>
      <c r="DG25" s="142">
        <f t="shared" si="33"/>
        <v>0</v>
      </c>
      <c r="DH25" s="142">
        <f t="shared" si="34"/>
        <v>0</v>
      </c>
      <c r="DI25" s="142">
        <f t="shared" si="96"/>
        <v>0</v>
      </c>
      <c r="DJ25"/>
      <c r="DK25" s="118">
        <f t="shared" si="36"/>
        <v>37288</v>
      </c>
      <c r="DL25" s="142">
        <f t="shared" si="37"/>
        <v>0</v>
      </c>
      <c r="DM25" s="142">
        <f t="shared" si="38"/>
        <v>0</v>
      </c>
      <c r="DN25" s="142">
        <f t="shared" si="39"/>
        <v>0</v>
      </c>
      <c r="DP25" s="118">
        <f t="shared" si="40"/>
        <v>37288</v>
      </c>
      <c r="DQ25" s="142">
        <f t="shared" si="41"/>
        <v>0</v>
      </c>
      <c r="DR25" s="142">
        <f t="shared" si="41"/>
        <v>0</v>
      </c>
      <c r="DS25" s="142">
        <f t="shared" si="41"/>
        <v>0</v>
      </c>
      <c r="DT25" s="142">
        <f t="shared" si="41"/>
        <v>0</v>
      </c>
      <c r="DU25" s="142">
        <f t="shared" si="41"/>
        <v>0</v>
      </c>
      <c r="DV25" s="142">
        <f t="shared" si="42"/>
        <v>0</v>
      </c>
      <c r="DW25" s="142">
        <f t="shared" si="97"/>
        <v>0</v>
      </c>
      <c r="DX25"/>
      <c r="DY25" s="118">
        <f t="shared" si="44"/>
        <v>37288</v>
      </c>
      <c r="DZ25" s="142">
        <f t="shared" si="45"/>
        <v>0</v>
      </c>
      <c r="EA25" s="142">
        <f t="shared" si="46"/>
        <v>0</v>
      </c>
      <c r="EB25" s="142">
        <f t="shared" si="98"/>
        <v>0</v>
      </c>
      <c r="EC25" s="142"/>
      <c r="ED25" s="118">
        <f t="shared" si="48"/>
        <v>37288</v>
      </c>
      <c r="EE25" s="142">
        <f t="shared" si="49"/>
        <v>0</v>
      </c>
      <c r="EF25" s="142">
        <f t="shared" si="49"/>
        <v>0</v>
      </c>
      <c r="EG25" s="142">
        <f t="shared" si="50"/>
        <v>0</v>
      </c>
      <c r="EH25" s="142">
        <f t="shared" si="107"/>
        <v>0</v>
      </c>
      <c r="EI25" s="142"/>
      <c r="EJ25" s="118">
        <f t="shared" si="52"/>
        <v>37288</v>
      </c>
      <c r="EK25" s="142">
        <f t="shared" si="53"/>
        <v>0</v>
      </c>
      <c r="EL25" s="142">
        <f t="shared" si="54"/>
        <v>0</v>
      </c>
      <c r="EM25" s="142">
        <f t="shared" si="54"/>
        <v>0</v>
      </c>
      <c r="EN25" s="142">
        <f t="shared" si="54"/>
        <v>0</v>
      </c>
      <c r="EO25" s="142">
        <f t="shared" si="99"/>
        <v>0</v>
      </c>
      <c r="EP25"/>
      <c r="EQ25" s="118">
        <f t="shared" si="56"/>
        <v>37288</v>
      </c>
      <c r="ER25" s="142">
        <f t="shared" si="57"/>
        <v>0</v>
      </c>
      <c r="ES25" s="142">
        <f t="shared" si="58"/>
        <v>0</v>
      </c>
      <c r="ET25" s="142">
        <f t="shared" si="108"/>
        <v>0</v>
      </c>
      <c r="EU25"/>
      <c r="EV25" s="118">
        <f t="shared" si="60"/>
        <v>37288</v>
      </c>
      <c r="EW25" s="142">
        <f t="shared" si="61"/>
        <v>0</v>
      </c>
      <c r="EX25" s="142">
        <f t="shared" si="62"/>
        <v>0</v>
      </c>
      <c r="EY25" s="142">
        <f t="shared" si="109"/>
        <v>0</v>
      </c>
      <c r="EZ25" s="142"/>
      <c r="FA25" s="118">
        <f t="shared" si="64"/>
        <v>37288</v>
      </c>
      <c r="FB25" s="142">
        <f t="shared" si="65"/>
        <v>0</v>
      </c>
      <c r="FC25" s="142">
        <f t="shared" si="65"/>
        <v>0</v>
      </c>
      <c r="FD25" s="142">
        <f t="shared" si="66"/>
        <v>0</v>
      </c>
      <c r="FE25" s="142">
        <f t="shared" si="100"/>
        <v>0</v>
      </c>
      <c r="FF25"/>
      <c r="FG25" s="118">
        <f t="shared" si="68"/>
        <v>37288</v>
      </c>
      <c r="FH25" s="142">
        <f t="shared" si="69"/>
        <v>0</v>
      </c>
      <c r="FI25" s="142">
        <f t="shared" si="69"/>
        <v>0</v>
      </c>
      <c r="FJ25" s="142">
        <f t="shared" si="70"/>
        <v>0</v>
      </c>
      <c r="FK25" s="142">
        <f t="shared" si="101"/>
        <v>0</v>
      </c>
      <c r="FL25"/>
      <c r="FM25" s="118">
        <f t="shared" si="72"/>
        <v>37288</v>
      </c>
      <c r="FN25" s="142">
        <f t="shared" si="73"/>
        <v>0</v>
      </c>
      <c r="FO25" s="142">
        <f t="shared" si="74"/>
        <v>0</v>
      </c>
      <c r="FP25" s="142">
        <f t="shared" si="102"/>
        <v>0</v>
      </c>
      <c r="FR25" s="118">
        <f t="shared" si="76"/>
        <v>37288</v>
      </c>
      <c r="FS25" s="142">
        <f t="shared" si="77"/>
        <v>0</v>
      </c>
      <c r="FT25" s="142">
        <f t="shared" si="77"/>
        <v>0</v>
      </c>
      <c r="FU25" s="142">
        <f t="shared" si="78"/>
        <v>0</v>
      </c>
      <c r="FV25"/>
      <c r="FW25" s="118">
        <f t="shared" si="79"/>
        <v>37288</v>
      </c>
      <c r="FX25" s="142">
        <f t="shared" si="80"/>
        <v>0</v>
      </c>
      <c r="FY25" s="142">
        <f t="shared" si="81"/>
        <v>0</v>
      </c>
      <c r="FZ25" s="142">
        <f t="shared" si="103"/>
        <v>0</v>
      </c>
      <c r="GA25"/>
      <c r="GB25" s="118">
        <f t="shared" si="83"/>
        <v>37288</v>
      </c>
      <c r="GC25" s="142">
        <f t="shared" si="84"/>
        <v>0</v>
      </c>
      <c r="GD25" s="142">
        <f t="shared" si="85"/>
        <v>0</v>
      </c>
      <c r="GE25" s="142">
        <f t="shared" si="104"/>
        <v>0</v>
      </c>
      <c r="GF25"/>
      <c r="GG25" s="118">
        <f t="shared" si="87"/>
        <v>37288</v>
      </c>
      <c r="GH25" s="142">
        <f t="shared" si="88"/>
        <v>0</v>
      </c>
      <c r="GI25" s="142">
        <f t="shared" si="88"/>
        <v>0</v>
      </c>
      <c r="GJ25" s="142">
        <f t="shared" si="89"/>
        <v>0</v>
      </c>
      <c r="GL25" s="118">
        <f t="shared" si="90"/>
        <v>37288</v>
      </c>
      <c r="GM25" s="142">
        <f t="shared" si="91"/>
        <v>0</v>
      </c>
      <c r="GN25" s="142">
        <f t="shared" si="91"/>
        <v>0</v>
      </c>
      <c r="GO25" s="142">
        <f t="shared" si="92"/>
        <v>0</v>
      </c>
      <c r="GQ25" s="585"/>
      <c r="GR25" s="583"/>
      <c r="GS25" s="332"/>
      <c r="GU25"/>
    </row>
    <row r="26" spans="1:203" ht="15" customHeight="1">
      <c r="A26" s="329">
        <v>37316</v>
      </c>
      <c r="B26" s="144">
        <f>'p1'!F35</f>
        <v>0</v>
      </c>
      <c r="C26" s="145">
        <f>+'p1'!C35</f>
        <v>0</v>
      </c>
      <c r="D26" s="193">
        <f>'Transport Pos'!C22</f>
        <v>0</v>
      </c>
      <c r="E26" s="145">
        <f>'p1'!K35+EH26+'Transport Pos'!D22</f>
        <v>0</v>
      </c>
      <c r="F26" s="145">
        <f>'p1'!E35+CS26</f>
        <v>47.67</v>
      </c>
      <c r="G26" s="145">
        <f>'p1'!H35+'p1'!J35+DD26+'Spread Opt'!D26+'Transport Pos'!E22</f>
        <v>0.83743569263702078</v>
      </c>
      <c r="H26" s="145">
        <f>'p1'!D35+DW26</f>
        <v>-0.09</v>
      </c>
      <c r="I26" s="145">
        <f>'p1'!I35+'p1'!AG35+DI26+'Spread Opt'!C26</f>
        <v>-76.255898179848131</v>
      </c>
      <c r="J26" s="145">
        <f>'p1'!M35+DL26</f>
        <v>-30.32</v>
      </c>
      <c r="K26" s="145">
        <f>'p1'!L35+'p1'!G35+EB26</f>
        <v>0</v>
      </c>
      <c r="L26" s="146">
        <f t="shared" si="105"/>
        <v>-58.158462487211111</v>
      </c>
      <c r="M26" s="14"/>
      <c r="N26" s="144">
        <f>'p1'!O35+ET26</f>
        <v>-6.26</v>
      </c>
      <c r="O26" s="145">
        <f>'p1'!N35+EO26</f>
        <v>-13.87</v>
      </c>
      <c r="P26" s="145">
        <f>'p1'!P35+EY26</f>
        <v>-36.06</v>
      </c>
      <c r="Q26" s="145">
        <f>'p1'!Z35</f>
        <v>0</v>
      </c>
      <c r="R26" s="145">
        <f>'p1'!X35</f>
        <v>0</v>
      </c>
      <c r="S26" s="145">
        <f>'p1'!Y35+FE26</f>
        <v>41.61</v>
      </c>
      <c r="T26" s="145">
        <f>'p1'!AB35+FK26+'Transport Pos'!B22</f>
        <v>41.61</v>
      </c>
      <c r="U26" s="145"/>
      <c r="V26" s="145">
        <f>'p1'!W35+FP26</f>
        <v>0</v>
      </c>
      <c r="W26" s="145">
        <f>'p1'!R35+FZ26</f>
        <v>0</v>
      </c>
      <c r="X26" s="145">
        <f>'p1'!S35+FU26</f>
        <v>0</v>
      </c>
      <c r="Y26" s="145"/>
      <c r="Z26" s="145"/>
      <c r="AA26" s="145"/>
      <c r="AB26" s="145"/>
      <c r="AC26" s="145"/>
      <c r="AD26" s="193"/>
      <c r="AE26" s="332">
        <f t="shared" si="106"/>
        <v>27.03</v>
      </c>
      <c r="AF26" s="14"/>
      <c r="AG26" s="146">
        <f>GO26+'p1'!B35</f>
        <v>0</v>
      </c>
      <c r="AH26" s="191"/>
      <c r="AI26" s="146">
        <f>'p1'!AA35+BQ26+'Spread Opt'!E26+'Transport Pos'!G22</f>
        <v>0.52153751278890148</v>
      </c>
      <c r="AJ26" s="14"/>
      <c r="AK26" s="143">
        <v>37316</v>
      </c>
      <c r="AL26" s="198"/>
      <c r="AM26" s="190">
        <f t="shared" si="4"/>
        <v>0</v>
      </c>
      <c r="AN26" s="334"/>
      <c r="AO26" s="190">
        <f t="shared" si="5"/>
        <v>33.800000000000004</v>
      </c>
      <c r="AP26" s="334"/>
      <c r="AQ26" s="490">
        <f t="shared" si="6"/>
        <v>-5.5125643073629789</v>
      </c>
      <c r="AR26" s="334"/>
      <c r="AS26" s="512">
        <f t="shared" si="7"/>
        <v>-106.57589817984814</v>
      </c>
      <c r="AT26" s="334"/>
      <c r="AU26" s="190">
        <f t="shared" si="8"/>
        <v>-36.06</v>
      </c>
      <c r="AV26" s="334"/>
      <c r="AW26" s="190">
        <f t="shared" si="9"/>
        <v>-114.34846248721112</v>
      </c>
      <c r="AX26" s="334"/>
      <c r="AY26"/>
      <c r="AZ26" s="217"/>
      <c r="BA26" s="206">
        <f t="shared" si="10"/>
        <v>41.61</v>
      </c>
      <c r="BB26" s="202"/>
      <c r="BC26" s="206">
        <f t="shared" si="11"/>
        <v>41.61</v>
      </c>
      <c r="BD26" s="202"/>
      <c r="BE26" s="206">
        <f t="shared" si="12"/>
        <v>0</v>
      </c>
      <c r="BF26" s="202"/>
      <c r="BG26" s="206">
        <f t="shared" si="94"/>
        <v>0</v>
      </c>
      <c r="BH26" s="218"/>
      <c r="BI26" s="248"/>
      <c r="BJ26" s="308"/>
      <c r="BK26" s="306">
        <f t="shared" si="95"/>
        <v>-31.12846248721111</v>
      </c>
      <c r="BL26" s="525"/>
      <c r="BM26" s="129"/>
      <c r="BN26" s="14"/>
      <c r="BO26" s="14"/>
      <c r="BP26" s="140">
        <f t="shared" si="14"/>
        <v>37316</v>
      </c>
      <c r="BQ26" s="141">
        <f t="shared" si="15"/>
        <v>0</v>
      </c>
      <c r="BR26" s="141"/>
      <c r="BS26" s="141"/>
      <c r="BT26" s="141"/>
      <c r="BU26" s="141"/>
      <c r="BV26" s="141"/>
      <c r="BW26" s="141"/>
      <c r="BY26" s="209">
        <f>'m1'!BL28</f>
        <v>0.89502496100604134</v>
      </c>
      <c r="BZ26" s="211">
        <f t="shared" si="110"/>
        <v>0</v>
      </c>
      <c r="CA26" s="142"/>
      <c r="CB26" s="142">
        <f t="shared" si="17"/>
        <v>0</v>
      </c>
      <c r="CC26"/>
      <c r="CD26" s="118">
        <f t="shared" si="18"/>
        <v>37316</v>
      </c>
      <c r="CE26" s="142">
        <f t="shared" si="19"/>
        <v>0</v>
      </c>
      <c r="CF26" s="142">
        <f t="shared" si="20"/>
        <v>0</v>
      </c>
      <c r="CG26" s="142">
        <f t="shared" si="21"/>
        <v>0</v>
      </c>
      <c r="CH26" s="142">
        <f t="shared" si="21"/>
        <v>0</v>
      </c>
      <c r="CI26" s="142">
        <f t="shared" si="21"/>
        <v>0</v>
      </c>
      <c r="CJ26" s="142">
        <f t="shared" si="21"/>
        <v>0</v>
      </c>
      <c r="CK26" s="142">
        <f t="shared" si="21"/>
        <v>0</v>
      </c>
      <c r="CL26" s="142">
        <f t="shared" si="21"/>
        <v>0</v>
      </c>
      <c r="CM26" s="142">
        <f t="shared" si="21"/>
        <v>0</v>
      </c>
      <c r="CN26" s="142">
        <f t="shared" si="21"/>
        <v>0</v>
      </c>
      <c r="CO26" s="142">
        <f t="shared" si="21"/>
        <v>0</v>
      </c>
      <c r="CP26" s="142">
        <f t="shared" si="22"/>
        <v>0</v>
      </c>
      <c r="CQ26" s="142">
        <f t="shared" si="23"/>
        <v>0</v>
      </c>
      <c r="CR26" s="142">
        <f t="shared" si="24"/>
        <v>0</v>
      </c>
      <c r="CS26" s="142">
        <f t="shared" si="25"/>
        <v>0</v>
      </c>
      <c r="CT26"/>
      <c r="CU26" s="118">
        <f t="shared" si="26"/>
        <v>37316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8"/>
        <v>0</v>
      </c>
      <c r="CZ26" s="142">
        <f t="shared" si="28"/>
        <v>0</v>
      </c>
      <c r="DA26" s="142">
        <f t="shared" si="29"/>
        <v>0</v>
      </c>
      <c r="DB26" s="142">
        <f t="shared" si="29"/>
        <v>0</v>
      </c>
      <c r="DC26" s="142">
        <f t="shared" si="30"/>
        <v>0</v>
      </c>
      <c r="DD26" s="142">
        <f t="shared" si="31"/>
        <v>0</v>
      </c>
      <c r="DF26" s="118">
        <f t="shared" si="32"/>
        <v>37316</v>
      </c>
      <c r="DG26" s="142">
        <f t="shared" si="33"/>
        <v>0</v>
      </c>
      <c r="DH26" s="142">
        <f t="shared" si="34"/>
        <v>0</v>
      </c>
      <c r="DI26" s="142">
        <f t="shared" ref="DI26:DI81" si="111">SUM(DG26:DH26)</f>
        <v>0</v>
      </c>
      <c r="DJ26"/>
      <c r="DK26" s="118">
        <f t="shared" si="36"/>
        <v>37316</v>
      </c>
      <c r="DL26" s="142">
        <f t="shared" si="37"/>
        <v>0</v>
      </c>
      <c r="DM26" s="142">
        <f t="shared" si="38"/>
        <v>0</v>
      </c>
      <c r="DN26" s="142">
        <f t="shared" si="39"/>
        <v>0</v>
      </c>
      <c r="DP26" s="118">
        <f t="shared" si="40"/>
        <v>37316</v>
      </c>
      <c r="DQ26" s="142">
        <f t="shared" si="41"/>
        <v>0</v>
      </c>
      <c r="DR26" s="142">
        <f t="shared" si="41"/>
        <v>0</v>
      </c>
      <c r="DS26" s="142">
        <f t="shared" si="41"/>
        <v>0</v>
      </c>
      <c r="DT26" s="142">
        <f t="shared" si="41"/>
        <v>0</v>
      </c>
      <c r="DU26" s="142">
        <f t="shared" si="41"/>
        <v>0</v>
      </c>
      <c r="DV26" s="142">
        <f t="shared" si="42"/>
        <v>0</v>
      </c>
      <c r="DW26" s="142">
        <f t="shared" ref="DW26:DW81" si="112">SUM(DQ26:DV26)</f>
        <v>0</v>
      </c>
      <c r="DX26"/>
      <c r="DY26" s="118">
        <f t="shared" si="44"/>
        <v>37316</v>
      </c>
      <c r="DZ26" s="142">
        <f t="shared" si="45"/>
        <v>0</v>
      </c>
      <c r="EA26" s="142">
        <f t="shared" si="46"/>
        <v>0</v>
      </c>
      <c r="EB26" s="142">
        <f t="shared" ref="EB26:EB81" si="113">SUM(DZ26:EA26)</f>
        <v>0</v>
      </c>
      <c r="EC26" s="142"/>
      <c r="ED26" s="118">
        <f t="shared" si="48"/>
        <v>37316</v>
      </c>
      <c r="EE26" s="142">
        <f t="shared" si="49"/>
        <v>0</v>
      </c>
      <c r="EF26" s="142">
        <f t="shared" si="49"/>
        <v>0</v>
      </c>
      <c r="EG26" s="142">
        <f t="shared" si="50"/>
        <v>0</v>
      </c>
      <c r="EH26" s="142">
        <f t="shared" si="107"/>
        <v>0</v>
      </c>
      <c r="EI26" s="142"/>
      <c r="EJ26" s="118">
        <f t="shared" si="52"/>
        <v>37316</v>
      </c>
      <c r="EK26" s="142">
        <f t="shared" si="53"/>
        <v>0</v>
      </c>
      <c r="EL26" s="142">
        <f t="shared" si="54"/>
        <v>0</v>
      </c>
      <c r="EM26" s="142">
        <f t="shared" si="54"/>
        <v>0</v>
      </c>
      <c r="EN26" s="142">
        <f t="shared" si="54"/>
        <v>0</v>
      </c>
      <c r="EO26" s="142">
        <f t="shared" ref="EO26:EO81" si="114">SUM(EK26:EN26)</f>
        <v>0</v>
      </c>
      <c r="EP26"/>
      <c r="EQ26" s="118">
        <f t="shared" si="56"/>
        <v>37316</v>
      </c>
      <c r="ER26" s="142">
        <f t="shared" si="57"/>
        <v>0</v>
      </c>
      <c r="ES26" s="142">
        <f t="shared" si="58"/>
        <v>0</v>
      </c>
      <c r="ET26" s="142">
        <f t="shared" si="108"/>
        <v>0</v>
      </c>
      <c r="EU26"/>
      <c r="EV26" s="118">
        <f t="shared" si="60"/>
        <v>37316</v>
      </c>
      <c r="EW26" s="142">
        <f t="shared" si="61"/>
        <v>0</v>
      </c>
      <c r="EX26" s="142">
        <f t="shared" si="62"/>
        <v>0</v>
      </c>
      <c r="EY26" s="142">
        <f t="shared" si="109"/>
        <v>0</v>
      </c>
      <c r="EZ26" s="142"/>
      <c r="FA26" s="118">
        <f t="shared" si="64"/>
        <v>37316</v>
      </c>
      <c r="FB26" s="142">
        <f t="shared" si="65"/>
        <v>0</v>
      </c>
      <c r="FC26" s="142">
        <f t="shared" si="65"/>
        <v>0</v>
      </c>
      <c r="FD26" s="142">
        <f t="shared" si="66"/>
        <v>0</v>
      </c>
      <c r="FE26" s="142">
        <f t="shared" ref="FE26:FE81" si="115">SUM(FB26:FD26)</f>
        <v>0</v>
      </c>
      <c r="FF26"/>
      <c r="FG26" s="118">
        <f t="shared" si="68"/>
        <v>37316</v>
      </c>
      <c r="FH26" s="142">
        <f t="shared" si="69"/>
        <v>0</v>
      </c>
      <c r="FI26" s="142">
        <f t="shared" si="69"/>
        <v>0</v>
      </c>
      <c r="FJ26" s="142">
        <f t="shared" si="70"/>
        <v>0</v>
      </c>
      <c r="FK26" s="142">
        <f t="shared" ref="FK26:FK81" si="116">SUM(FH26:FJ26)</f>
        <v>0</v>
      </c>
      <c r="FL26"/>
      <c r="FM26" s="118">
        <f t="shared" si="72"/>
        <v>37316</v>
      </c>
      <c r="FN26" s="142">
        <f t="shared" si="73"/>
        <v>0</v>
      </c>
      <c r="FO26" s="142">
        <f t="shared" si="74"/>
        <v>0</v>
      </c>
      <c r="FP26" s="142">
        <f t="shared" ref="FP26:FP81" si="117">SUM(FN26:FO26)</f>
        <v>0</v>
      </c>
      <c r="FR26" s="118">
        <f t="shared" si="76"/>
        <v>37316</v>
      </c>
      <c r="FS26" s="142">
        <f t="shared" si="77"/>
        <v>0</v>
      </c>
      <c r="FT26" s="142">
        <f t="shared" si="77"/>
        <v>0</v>
      </c>
      <c r="FU26" s="142">
        <f t="shared" si="78"/>
        <v>0</v>
      </c>
      <c r="FV26"/>
      <c r="FW26" s="118">
        <f t="shared" si="79"/>
        <v>37316</v>
      </c>
      <c r="FX26" s="142">
        <f t="shared" si="80"/>
        <v>0</v>
      </c>
      <c r="FY26" s="142">
        <f t="shared" si="81"/>
        <v>0</v>
      </c>
      <c r="FZ26" s="142">
        <f t="shared" ref="FZ26:FZ81" si="118">SUM(FX26:FY26)</f>
        <v>0</v>
      </c>
      <c r="GA26"/>
      <c r="GB26" s="118">
        <f t="shared" si="83"/>
        <v>37316</v>
      </c>
      <c r="GC26" s="142">
        <f t="shared" si="84"/>
        <v>0</v>
      </c>
      <c r="GD26" s="142">
        <f t="shared" si="85"/>
        <v>0</v>
      </c>
      <c r="GE26" s="142">
        <f t="shared" ref="GE26:GE81" si="119">SUM(GC26:GD26)</f>
        <v>0</v>
      </c>
      <c r="GF26"/>
      <c r="GG26" s="118">
        <f t="shared" si="87"/>
        <v>37316</v>
      </c>
      <c r="GH26" s="142">
        <f t="shared" si="88"/>
        <v>0</v>
      </c>
      <c r="GI26" s="142">
        <f t="shared" si="88"/>
        <v>0</v>
      </c>
      <c r="GJ26" s="142">
        <f t="shared" si="89"/>
        <v>0</v>
      </c>
      <c r="GL26" s="118">
        <f t="shared" si="90"/>
        <v>37316</v>
      </c>
      <c r="GM26" s="142">
        <f t="shared" si="91"/>
        <v>0</v>
      </c>
      <c r="GN26" s="142">
        <f t="shared" si="91"/>
        <v>0</v>
      </c>
      <c r="GO26" s="142">
        <f t="shared" si="92"/>
        <v>0</v>
      </c>
      <c r="GQ26" s="585"/>
      <c r="GR26" s="583"/>
      <c r="GS26" s="332"/>
      <c r="GU26"/>
    </row>
    <row r="27" spans="1:203" ht="15" customHeight="1">
      <c r="A27" s="329">
        <v>37347</v>
      </c>
      <c r="B27" s="144">
        <f>'p1'!F36</f>
        <v>0</v>
      </c>
      <c r="C27" s="145">
        <f>+'p1'!C36</f>
        <v>0</v>
      </c>
      <c r="D27" s="193">
        <f>'Transport Pos'!C23</f>
        <v>0</v>
      </c>
      <c r="E27" s="145">
        <f>'p1'!K36+EH27+'Transport Pos'!D23</f>
        <v>0</v>
      </c>
      <c r="F27" s="145">
        <f>'p1'!E36+CS27</f>
        <v>46.94</v>
      </c>
      <c r="G27" s="145">
        <f>'p1'!H36+'p1'!J36+DD27+'Spread Opt'!D27+'Transport Pos'!E23</f>
        <v>13.34</v>
      </c>
      <c r="H27" s="145">
        <f>'p1'!D36+DW27</f>
        <v>-0.08</v>
      </c>
      <c r="I27" s="145">
        <f>'p1'!I36+'p1'!AG36+DI27+'Spread Opt'!C27</f>
        <v>-85.7</v>
      </c>
      <c r="J27" s="145">
        <f>'p1'!M36+DL27</f>
        <v>-29.17</v>
      </c>
      <c r="K27" s="145">
        <f>'p1'!L36+'p1'!G36+EB27</f>
        <v>0</v>
      </c>
      <c r="L27" s="146">
        <f t="shared" si="105"/>
        <v>-54.67</v>
      </c>
      <c r="M27" s="14"/>
      <c r="N27" s="144">
        <f>'p1'!O36+ET27</f>
        <v>0</v>
      </c>
      <c r="O27" s="145">
        <f>'p1'!N36+EO27</f>
        <v>0</v>
      </c>
      <c r="P27" s="145">
        <f>'p1'!P36+EY27</f>
        <v>-34.69</v>
      </c>
      <c r="Q27" s="145">
        <f>'p1'!Z36</f>
        <v>0</v>
      </c>
      <c r="R27" s="145">
        <f>'p1'!X36</f>
        <v>0</v>
      </c>
      <c r="S27" s="145">
        <f>'p1'!Y36+FE27</f>
        <v>13.34</v>
      </c>
      <c r="T27" s="145">
        <f>'p1'!AB36+FK27+'Transport Pos'!B23</f>
        <v>53.37</v>
      </c>
      <c r="U27" s="145"/>
      <c r="V27" s="145">
        <f>'p1'!W36+FP27</f>
        <v>0</v>
      </c>
      <c r="W27" s="145">
        <f>'p1'!R36+FZ27</f>
        <v>0</v>
      </c>
      <c r="X27" s="145">
        <f>'p1'!S36+FU27</f>
        <v>0</v>
      </c>
      <c r="Y27" s="145"/>
      <c r="Z27" s="145"/>
      <c r="AA27" s="145"/>
      <c r="AB27" s="145"/>
      <c r="AC27" s="145"/>
      <c r="AD27" s="193"/>
      <c r="AE27" s="332">
        <f t="shared" si="106"/>
        <v>32.019999999999996</v>
      </c>
      <c r="AF27" s="14"/>
      <c r="AG27" s="146">
        <f>GO27+'p1'!B36</f>
        <v>0</v>
      </c>
      <c r="AH27" s="191"/>
      <c r="AI27" s="146">
        <f>'p1'!AA36+BQ27+'Spread Opt'!E27+'Transport Pos'!G23</f>
        <v>0</v>
      </c>
      <c r="AJ27" s="14"/>
      <c r="AK27" s="143">
        <v>37347</v>
      </c>
      <c r="AL27" s="198"/>
      <c r="AM27" s="188">
        <f t="shared" si="4"/>
        <v>0</v>
      </c>
      <c r="AN27" s="334"/>
      <c r="AO27" s="188">
        <f t="shared" si="5"/>
        <v>46.94</v>
      </c>
      <c r="AP27" s="334"/>
      <c r="AQ27" s="509">
        <f t="shared" si="6"/>
        <v>13.26</v>
      </c>
      <c r="AR27" s="334"/>
      <c r="AS27" s="511">
        <f t="shared" si="7"/>
        <v>-114.87</v>
      </c>
      <c r="AT27" s="334"/>
      <c r="AU27" s="188">
        <f t="shared" si="8"/>
        <v>-34.69</v>
      </c>
      <c r="AV27" s="334"/>
      <c r="AW27" s="188">
        <f t="shared" si="9"/>
        <v>-89.360000000000014</v>
      </c>
      <c r="AX27" s="334"/>
      <c r="AY27"/>
      <c r="AZ27" s="217"/>
      <c r="BA27" s="203">
        <f t="shared" si="10"/>
        <v>13.34</v>
      </c>
      <c r="BB27" s="202"/>
      <c r="BC27" s="203">
        <f t="shared" si="11"/>
        <v>53.37</v>
      </c>
      <c r="BD27" s="202"/>
      <c r="BE27" s="203">
        <f t="shared" si="12"/>
        <v>0</v>
      </c>
      <c r="BF27" s="202"/>
      <c r="BG27" s="203">
        <f t="shared" si="94"/>
        <v>0</v>
      </c>
      <c r="BH27" s="218"/>
      <c r="BI27" s="248"/>
      <c r="BJ27" s="308"/>
      <c r="BK27" s="304">
        <f t="shared" si="95"/>
        <v>-22.650000000000006</v>
      </c>
      <c r="BL27" s="525"/>
      <c r="BM27" s="129"/>
      <c r="BN27" s="14"/>
      <c r="BO27" s="14"/>
      <c r="BP27" s="140">
        <f t="shared" si="14"/>
        <v>37347</v>
      </c>
      <c r="BQ27" s="141">
        <f t="shared" si="15"/>
        <v>0</v>
      </c>
      <c r="BR27" s="141"/>
      <c r="BS27" s="141"/>
      <c r="BT27" s="141"/>
      <c r="BU27" s="141"/>
      <c r="BV27" s="141"/>
      <c r="BW27" s="141"/>
      <c r="BY27" s="209">
        <f>'m1'!BL29</f>
        <v>0.88969797864282563</v>
      </c>
      <c r="BZ27" s="211">
        <f t="shared" si="110"/>
        <v>0</v>
      </c>
      <c r="CA27" s="142"/>
      <c r="CB27" s="142">
        <f t="shared" si="17"/>
        <v>0</v>
      </c>
      <c r="CC27"/>
      <c r="CD27" s="118">
        <f t="shared" si="18"/>
        <v>37347</v>
      </c>
      <c r="CE27" s="142">
        <f t="shared" si="19"/>
        <v>0</v>
      </c>
      <c r="CF27" s="142">
        <f t="shared" si="20"/>
        <v>0</v>
      </c>
      <c r="CG27" s="142">
        <f t="shared" si="21"/>
        <v>0</v>
      </c>
      <c r="CH27" s="142">
        <f t="shared" si="21"/>
        <v>0</v>
      </c>
      <c r="CI27" s="142">
        <f t="shared" si="21"/>
        <v>0</v>
      </c>
      <c r="CJ27" s="142">
        <f t="shared" si="21"/>
        <v>0</v>
      </c>
      <c r="CK27" s="142">
        <f t="shared" si="21"/>
        <v>0</v>
      </c>
      <c r="CL27" s="142">
        <f t="shared" si="21"/>
        <v>0</v>
      </c>
      <c r="CM27" s="142">
        <f t="shared" si="21"/>
        <v>0</v>
      </c>
      <c r="CN27" s="142">
        <f t="shared" si="21"/>
        <v>0</v>
      </c>
      <c r="CO27" s="142">
        <f t="shared" si="21"/>
        <v>0</v>
      </c>
      <c r="CP27" s="142">
        <f t="shared" si="22"/>
        <v>0</v>
      </c>
      <c r="CQ27" s="142">
        <f t="shared" si="23"/>
        <v>0</v>
      </c>
      <c r="CR27" s="142">
        <f t="shared" si="24"/>
        <v>0</v>
      </c>
      <c r="CS27" s="142">
        <f t="shared" si="25"/>
        <v>0</v>
      </c>
      <c r="CT27"/>
      <c r="CU27" s="118">
        <f t="shared" si="26"/>
        <v>37347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8"/>
        <v>0</v>
      </c>
      <c r="CZ27" s="142">
        <f t="shared" si="28"/>
        <v>0</v>
      </c>
      <c r="DA27" s="142">
        <f t="shared" si="29"/>
        <v>0</v>
      </c>
      <c r="DB27" s="142">
        <f t="shared" si="29"/>
        <v>0</v>
      </c>
      <c r="DC27" s="142">
        <f t="shared" si="30"/>
        <v>0</v>
      </c>
      <c r="DD27" s="142">
        <f t="shared" si="31"/>
        <v>0</v>
      </c>
      <c r="DF27" s="118">
        <f t="shared" si="32"/>
        <v>37347</v>
      </c>
      <c r="DG27" s="142">
        <f t="shared" si="33"/>
        <v>0</v>
      </c>
      <c r="DH27" s="142">
        <f t="shared" si="34"/>
        <v>0</v>
      </c>
      <c r="DI27" s="142">
        <f t="shared" si="111"/>
        <v>0</v>
      </c>
      <c r="DJ27"/>
      <c r="DK27" s="118">
        <f t="shared" si="36"/>
        <v>37347</v>
      </c>
      <c r="DL27" s="142">
        <f t="shared" si="37"/>
        <v>0</v>
      </c>
      <c r="DM27" s="142">
        <f t="shared" si="38"/>
        <v>0</v>
      </c>
      <c r="DN27" s="142">
        <f t="shared" si="39"/>
        <v>0</v>
      </c>
      <c r="DP27" s="118">
        <f t="shared" si="40"/>
        <v>37347</v>
      </c>
      <c r="DQ27" s="142">
        <f t="shared" si="41"/>
        <v>0</v>
      </c>
      <c r="DR27" s="142">
        <f t="shared" si="41"/>
        <v>0</v>
      </c>
      <c r="DS27" s="142">
        <f t="shared" si="41"/>
        <v>0</v>
      </c>
      <c r="DT27" s="142">
        <f t="shared" si="41"/>
        <v>0</v>
      </c>
      <c r="DU27" s="142">
        <f t="shared" si="41"/>
        <v>0</v>
      </c>
      <c r="DV27" s="142">
        <f t="shared" si="42"/>
        <v>0</v>
      </c>
      <c r="DW27" s="142">
        <f t="shared" si="112"/>
        <v>0</v>
      </c>
      <c r="DX27"/>
      <c r="DY27" s="118">
        <f t="shared" si="44"/>
        <v>37347</v>
      </c>
      <c r="DZ27" s="142">
        <f t="shared" si="45"/>
        <v>0</v>
      </c>
      <c r="EA27" s="142">
        <f t="shared" si="46"/>
        <v>0</v>
      </c>
      <c r="EB27" s="142">
        <f t="shared" si="113"/>
        <v>0</v>
      </c>
      <c r="EC27" s="142"/>
      <c r="ED27" s="118">
        <f t="shared" si="48"/>
        <v>37347</v>
      </c>
      <c r="EE27" s="142">
        <f t="shared" si="49"/>
        <v>0</v>
      </c>
      <c r="EF27" s="142">
        <f t="shared" si="49"/>
        <v>0</v>
      </c>
      <c r="EG27" s="142">
        <f t="shared" si="50"/>
        <v>0</v>
      </c>
      <c r="EH27" s="142">
        <f t="shared" si="107"/>
        <v>0</v>
      </c>
      <c r="EI27" s="142"/>
      <c r="EJ27" s="118">
        <f t="shared" si="52"/>
        <v>37347</v>
      </c>
      <c r="EK27" s="142">
        <f t="shared" si="53"/>
        <v>0</v>
      </c>
      <c r="EL27" s="142">
        <f t="shared" si="54"/>
        <v>0</v>
      </c>
      <c r="EM27" s="142">
        <f t="shared" si="54"/>
        <v>0</v>
      </c>
      <c r="EN27" s="142">
        <f t="shared" si="54"/>
        <v>0</v>
      </c>
      <c r="EO27" s="142">
        <f t="shared" si="114"/>
        <v>0</v>
      </c>
      <c r="EP27"/>
      <c r="EQ27" s="118">
        <f t="shared" si="56"/>
        <v>37347</v>
      </c>
      <c r="ER27" s="142">
        <f t="shared" si="57"/>
        <v>0</v>
      </c>
      <c r="ES27" s="142">
        <f t="shared" si="58"/>
        <v>0</v>
      </c>
      <c r="ET27" s="142">
        <f t="shared" si="108"/>
        <v>0</v>
      </c>
      <c r="EU27"/>
      <c r="EV27" s="118">
        <f t="shared" si="60"/>
        <v>37347</v>
      </c>
      <c r="EW27" s="142">
        <f t="shared" si="61"/>
        <v>0</v>
      </c>
      <c r="EX27" s="142">
        <f t="shared" si="62"/>
        <v>0</v>
      </c>
      <c r="EY27" s="142">
        <f t="shared" si="109"/>
        <v>0</v>
      </c>
      <c r="EZ27" s="142"/>
      <c r="FA27" s="118">
        <f t="shared" si="64"/>
        <v>37347</v>
      </c>
      <c r="FB27" s="142">
        <f t="shared" si="65"/>
        <v>0</v>
      </c>
      <c r="FC27" s="142">
        <f t="shared" si="65"/>
        <v>0</v>
      </c>
      <c r="FD27" s="142">
        <f t="shared" si="66"/>
        <v>0</v>
      </c>
      <c r="FE27" s="142">
        <f t="shared" si="115"/>
        <v>0</v>
      </c>
      <c r="FF27"/>
      <c r="FG27" s="118">
        <f t="shared" si="68"/>
        <v>37347</v>
      </c>
      <c r="FH27" s="142">
        <f t="shared" si="69"/>
        <v>0</v>
      </c>
      <c r="FI27" s="142">
        <f t="shared" si="69"/>
        <v>0</v>
      </c>
      <c r="FJ27" s="142">
        <f t="shared" si="70"/>
        <v>0</v>
      </c>
      <c r="FK27" s="142">
        <f t="shared" si="116"/>
        <v>0</v>
      </c>
      <c r="FL27"/>
      <c r="FM27" s="118">
        <f t="shared" si="72"/>
        <v>37347</v>
      </c>
      <c r="FN27" s="142">
        <f t="shared" si="73"/>
        <v>0</v>
      </c>
      <c r="FO27" s="142">
        <f t="shared" si="74"/>
        <v>0</v>
      </c>
      <c r="FP27" s="142">
        <f t="shared" si="117"/>
        <v>0</v>
      </c>
      <c r="FR27" s="118">
        <f t="shared" si="76"/>
        <v>37347</v>
      </c>
      <c r="FS27" s="142">
        <f t="shared" si="77"/>
        <v>0</v>
      </c>
      <c r="FT27" s="142">
        <f t="shared" si="77"/>
        <v>0</v>
      </c>
      <c r="FU27" s="142">
        <f t="shared" si="78"/>
        <v>0</v>
      </c>
      <c r="FV27"/>
      <c r="FW27" s="118">
        <f t="shared" si="79"/>
        <v>37347</v>
      </c>
      <c r="FX27" s="142">
        <f t="shared" si="80"/>
        <v>0</v>
      </c>
      <c r="FY27" s="142">
        <f t="shared" si="81"/>
        <v>0</v>
      </c>
      <c r="FZ27" s="142">
        <f t="shared" si="118"/>
        <v>0</v>
      </c>
      <c r="GA27"/>
      <c r="GB27" s="118">
        <f t="shared" si="83"/>
        <v>37347</v>
      </c>
      <c r="GC27" s="142">
        <f t="shared" si="84"/>
        <v>0</v>
      </c>
      <c r="GD27" s="142">
        <f t="shared" si="85"/>
        <v>0</v>
      </c>
      <c r="GE27" s="142">
        <f t="shared" si="119"/>
        <v>0</v>
      </c>
      <c r="GF27"/>
      <c r="GG27" s="118">
        <f t="shared" si="87"/>
        <v>37347</v>
      </c>
      <c r="GH27" s="142">
        <f t="shared" si="88"/>
        <v>0</v>
      </c>
      <c r="GI27" s="142">
        <f t="shared" si="88"/>
        <v>0</v>
      </c>
      <c r="GJ27" s="142">
        <f t="shared" si="89"/>
        <v>0</v>
      </c>
      <c r="GL27" s="118">
        <f t="shared" si="90"/>
        <v>37347</v>
      </c>
      <c r="GM27" s="142">
        <f t="shared" si="91"/>
        <v>0</v>
      </c>
      <c r="GN27" s="142">
        <f t="shared" si="91"/>
        <v>0</v>
      </c>
      <c r="GO27" s="142">
        <f t="shared" si="92"/>
        <v>0</v>
      </c>
      <c r="GQ27" s="585"/>
      <c r="GR27" s="583"/>
      <c r="GS27" s="332"/>
      <c r="GU27"/>
    </row>
    <row r="28" spans="1:203" ht="15" customHeight="1">
      <c r="A28" s="329">
        <v>37377</v>
      </c>
      <c r="B28" s="144">
        <f>'p1'!F37</f>
        <v>0</v>
      </c>
      <c r="C28" s="145">
        <f>+'p1'!C37</f>
        <v>0</v>
      </c>
      <c r="D28" s="193">
        <f>'Transport Pos'!C24</f>
        <v>0</v>
      </c>
      <c r="E28" s="145">
        <f>'p1'!K37+EH28+'Transport Pos'!D24</f>
        <v>0</v>
      </c>
      <c r="F28" s="145">
        <f>'p1'!E37+CS28</f>
        <v>48.43</v>
      </c>
      <c r="G28" s="145">
        <f>'p1'!H37+'p1'!J37+DD28+'Spread Opt'!D28+'Transport Pos'!E24</f>
        <v>13.700000000000001</v>
      </c>
      <c r="H28" s="145">
        <f>'p1'!D37+DW28</f>
        <v>-0.06</v>
      </c>
      <c r="I28" s="145">
        <f>'p1'!I37+'p1'!AG37+DI28+'Spread Opt'!C28</f>
        <v>-88.05</v>
      </c>
      <c r="J28" s="145">
        <f>'p1'!M37+DL28</f>
        <v>-29.97</v>
      </c>
      <c r="K28" s="145">
        <f>'p1'!L37+'p1'!G37+EB28</f>
        <v>0</v>
      </c>
      <c r="L28" s="146">
        <f t="shared" si="105"/>
        <v>-55.949999999999996</v>
      </c>
      <c r="M28" s="14"/>
      <c r="N28" s="144">
        <f>'p1'!O37+ET28</f>
        <v>0</v>
      </c>
      <c r="O28" s="145">
        <f>'p1'!N37+EO28</f>
        <v>0</v>
      </c>
      <c r="P28" s="145">
        <f>'p1'!P37+EY28</f>
        <v>-35.64</v>
      </c>
      <c r="Q28" s="145">
        <f>'p1'!Z37</f>
        <v>0</v>
      </c>
      <c r="R28" s="145">
        <f>'p1'!X37</f>
        <v>0</v>
      </c>
      <c r="S28" s="145">
        <f>'p1'!Y37+FE28</f>
        <v>13.71</v>
      </c>
      <c r="T28" s="145">
        <f>'p1'!AB37+FK28+'Transport Pos'!B24</f>
        <v>54.84</v>
      </c>
      <c r="U28" s="145"/>
      <c r="V28" s="145">
        <f>'p1'!W37+FP28</f>
        <v>0</v>
      </c>
      <c r="W28" s="145">
        <f>'p1'!R37+FZ28</f>
        <v>0</v>
      </c>
      <c r="X28" s="145">
        <f>'p1'!S37+FU28</f>
        <v>0</v>
      </c>
      <c r="Y28" s="145"/>
      <c r="Z28" s="145"/>
      <c r="AA28" s="145"/>
      <c r="AB28" s="145"/>
      <c r="AC28" s="145"/>
      <c r="AD28" s="193"/>
      <c r="AE28" s="332">
        <f t="shared" si="106"/>
        <v>32.910000000000004</v>
      </c>
      <c r="AF28" s="14"/>
      <c r="AG28" s="146">
        <f>GO28+'p1'!B37</f>
        <v>0</v>
      </c>
      <c r="AH28" s="191"/>
      <c r="AI28" s="146">
        <f>'p1'!AA37+BQ28+'Spread Opt'!E28+'Transport Pos'!G24</f>
        <v>0</v>
      </c>
      <c r="AJ28" s="14"/>
      <c r="AK28" s="143">
        <v>37377</v>
      </c>
      <c r="AL28" s="198"/>
      <c r="AM28" s="189">
        <f t="shared" si="4"/>
        <v>0</v>
      </c>
      <c r="AN28" s="334"/>
      <c r="AO28" s="189">
        <f t="shared" si="5"/>
        <v>48.43</v>
      </c>
      <c r="AP28" s="334"/>
      <c r="AQ28" s="508">
        <f t="shared" si="6"/>
        <v>13.64</v>
      </c>
      <c r="AR28" s="334"/>
      <c r="AS28" s="510">
        <f t="shared" si="7"/>
        <v>-118.02</v>
      </c>
      <c r="AT28" s="334"/>
      <c r="AU28" s="189">
        <f t="shared" si="8"/>
        <v>-35.64</v>
      </c>
      <c r="AV28" s="334"/>
      <c r="AW28" s="189">
        <f t="shared" si="9"/>
        <v>-91.59</v>
      </c>
      <c r="AX28" s="334"/>
      <c r="AY28"/>
      <c r="AZ28" s="217"/>
      <c r="BA28" s="204">
        <f t="shared" si="10"/>
        <v>13.71</v>
      </c>
      <c r="BB28" s="202"/>
      <c r="BC28" s="204">
        <f t="shared" si="11"/>
        <v>54.84</v>
      </c>
      <c r="BD28" s="202"/>
      <c r="BE28" s="204">
        <f t="shared" si="12"/>
        <v>0</v>
      </c>
      <c r="BF28" s="202"/>
      <c r="BG28" s="204">
        <f t="shared" si="94"/>
        <v>0</v>
      </c>
      <c r="BH28" s="218"/>
      <c r="BI28" s="248"/>
      <c r="BJ28" s="308"/>
      <c r="BK28" s="305">
        <f t="shared" si="95"/>
        <v>-23.039999999999992</v>
      </c>
      <c r="BL28" s="525"/>
      <c r="BM28" s="129"/>
      <c r="BN28" s="14"/>
      <c r="BO28" s="14"/>
      <c r="BP28" s="140">
        <f t="shared" si="14"/>
        <v>37377</v>
      </c>
      <c r="BQ28" s="141">
        <f t="shared" si="15"/>
        <v>0</v>
      </c>
      <c r="BR28" s="141"/>
      <c r="BS28" s="141"/>
      <c r="BT28" s="141"/>
      <c r="BU28" s="141"/>
      <c r="BV28" s="141"/>
      <c r="BW28" s="141"/>
      <c r="BY28" s="209">
        <f>'m1'!BL30</f>
        <v>0.88460640559081927</v>
      </c>
      <c r="BZ28" s="211">
        <f t="shared" si="110"/>
        <v>0</v>
      </c>
      <c r="CA28" s="142"/>
      <c r="CB28" s="142">
        <f t="shared" si="17"/>
        <v>0</v>
      </c>
      <c r="CC28"/>
      <c r="CD28" s="118">
        <f t="shared" si="18"/>
        <v>37377</v>
      </c>
      <c r="CE28" s="142">
        <f t="shared" si="19"/>
        <v>0</v>
      </c>
      <c r="CF28" s="142">
        <f t="shared" si="20"/>
        <v>0</v>
      </c>
      <c r="CG28" s="142">
        <f t="shared" si="21"/>
        <v>0</v>
      </c>
      <c r="CH28" s="142">
        <f t="shared" si="21"/>
        <v>0</v>
      </c>
      <c r="CI28" s="142">
        <f t="shared" si="21"/>
        <v>0</v>
      </c>
      <c r="CJ28" s="142">
        <f t="shared" si="21"/>
        <v>0</v>
      </c>
      <c r="CK28" s="142">
        <f t="shared" si="21"/>
        <v>0</v>
      </c>
      <c r="CL28" s="142">
        <f t="shared" si="21"/>
        <v>0</v>
      </c>
      <c r="CM28" s="142">
        <f t="shared" si="21"/>
        <v>0</v>
      </c>
      <c r="CN28" s="142">
        <f t="shared" si="21"/>
        <v>0</v>
      </c>
      <c r="CO28" s="142">
        <f t="shared" si="21"/>
        <v>0</v>
      </c>
      <c r="CP28" s="142">
        <f t="shared" si="22"/>
        <v>0</v>
      </c>
      <c r="CQ28" s="142">
        <f t="shared" si="23"/>
        <v>0</v>
      </c>
      <c r="CR28" s="142">
        <f t="shared" si="24"/>
        <v>0</v>
      </c>
      <c r="CS28" s="142">
        <f t="shared" si="25"/>
        <v>0</v>
      </c>
      <c r="CT28"/>
      <c r="CU28" s="118">
        <f t="shared" si="26"/>
        <v>37377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8"/>
        <v>0</v>
      </c>
      <c r="CZ28" s="142">
        <f t="shared" si="28"/>
        <v>0</v>
      </c>
      <c r="DA28" s="142">
        <f t="shared" si="29"/>
        <v>0</v>
      </c>
      <c r="DB28" s="142">
        <f t="shared" si="29"/>
        <v>0</v>
      </c>
      <c r="DC28" s="142">
        <f t="shared" si="30"/>
        <v>0</v>
      </c>
      <c r="DD28" s="142">
        <f t="shared" si="31"/>
        <v>0</v>
      </c>
      <c r="DF28" s="118">
        <f t="shared" si="32"/>
        <v>37377</v>
      </c>
      <c r="DG28" s="142">
        <f t="shared" si="33"/>
        <v>0</v>
      </c>
      <c r="DH28" s="142">
        <f t="shared" si="34"/>
        <v>0</v>
      </c>
      <c r="DI28" s="142">
        <f t="shared" si="111"/>
        <v>0</v>
      </c>
      <c r="DJ28"/>
      <c r="DK28" s="118">
        <f t="shared" si="36"/>
        <v>37377</v>
      </c>
      <c r="DL28" s="142">
        <f t="shared" si="37"/>
        <v>0</v>
      </c>
      <c r="DM28" s="142">
        <f t="shared" si="38"/>
        <v>0</v>
      </c>
      <c r="DN28" s="142">
        <f t="shared" si="39"/>
        <v>0</v>
      </c>
      <c r="DP28" s="118">
        <f t="shared" si="40"/>
        <v>37377</v>
      </c>
      <c r="DQ28" s="142">
        <f t="shared" si="41"/>
        <v>0</v>
      </c>
      <c r="DR28" s="142">
        <f t="shared" si="41"/>
        <v>0</v>
      </c>
      <c r="DS28" s="142">
        <f t="shared" si="41"/>
        <v>0</v>
      </c>
      <c r="DT28" s="142">
        <f t="shared" si="41"/>
        <v>0</v>
      </c>
      <c r="DU28" s="142">
        <f t="shared" si="41"/>
        <v>0</v>
      </c>
      <c r="DV28" s="142">
        <f t="shared" si="42"/>
        <v>0</v>
      </c>
      <c r="DW28" s="142">
        <f t="shared" si="112"/>
        <v>0</v>
      </c>
      <c r="DX28"/>
      <c r="DY28" s="118">
        <f t="shared" si="44"/>
        <v>37377</v>
      </c>
      <c r="DZ28" s="142">
        <f t="shared" si="45"/>
        <v>0</v>
      </c>
      <c r="EA28" s="142">
        <f t="shared" si="46"/>
        <v>0</v>
      </c>
      <c r="EB28" s="142">
        <f t="shared" si="113"/>
        <v>0</v>
      </c>
      <c r="EC28" s="142"/>
      <c r="ED28" s="118">
        <f t="shared" si="48"/>
        <v>37377</v>
      </c>
      <c r="EE28" s="142">
        <f t="shared" si="49"/>
        <v>0</v>
      </c>
      <c r="EF28" s="142">
        <f t="shared" si="49"/>
        <v>0</v>
      </c>
      <c r="EG28" s="142">
        <f t="shared" si="50"/>
        <v>0</v>
      </c>
      <c r="EH28" s="142">
        <f t="shared" si="107"/>
        <v>0</v>
      </c>
      <c r="EI28" s="142"/>
      <c r="EJ28" s="118">
        <f t="shared" si="52"/>
        <v>37377</v>
      </c>
      <c r="EK28" s="142">
        <f t="shared" si="53"/>
        <v>0</v>
      </c>
      <c r="EL28" s="142">
        <f t="shared" si="54"/>
        <v>0</v>
      </c>
      <c r="EM28" s="142">
        <f t="shared" si="54"/>
        <v>0</v>
      </c>
      <c r="EN28" s="142">
        <f t="shared" si="54"/>
        <v>0</v>
      </c>
      <c r="EO28" s="142">
        <f t="shared" si="114"/>
        <v>0</v>
      </c>
      <c r="EP28"/>
      <c r="EQ28" s="118">
        <f t="shared" si="56"/>
        <v>37377</v>
      </c>
      <c r="ER28" s="142">
        <f t="shared" si="57"/>
        <v>0</v>
      </c>
      <c r="ES28" s="142">
        <f t="shared" si="58"/>
        <v>0</v>
      </c>
      <c r="ET28" s="142">
        <f t="shared" si="108"/>
        <v>0</v>
      </c>
      <c r="EU28"/>
      <c r="EV28" s="118">
        <f t="shared" si="60"/>
        <v>37377</v>
      </c>
      <c r="EW28" s="142">
        <f t="shared" si="61"/>
        <v>0</v>
      </c>
      <c r="EX28" s="142">
        <f t="shared" si="62"/>
        <v>0</v>
      </c>
      <c r="EY28" s="142">
        <f t="shared" si="109"/>
        <v>0</v>
      </c>
      <c r="EZ28" s="142"/>
      <c r="FA28" s="118">
        <f t="shared" si="64"/>
        <v>37377</v>
      </c>
      <c r="FB28" s="142">
        <f t="shared" si="65"/>
        <v>0</v>
      </c>
      <c r="FC28" s="142">
        <f t="shared" si="65"/>
        <v>0</v>
      </c>
      <c r="FD28" s="142">
        <f t="shared" si="66"/>
        <v>0</v>
      </c>
      <c r="FE28" s="142">
        <f t="shared" si="115"/>
        <v>0</v>
      </c>
      <c r="FF28"/>
      <c r="FG28" s="118">
        <f t="shared" si="68"/>
        <v>37377</v>
      </c>
      <c r="FH28" s="142">
        <f t="shared" si="69"/>
        <v>0</v>
      </c>
      <c r="FI28" s="142">
        <f t="shared" si="69"/>
        <v>0</v>
      </c>
      <c r="FJ28" s="142">
        <f t="shared" si="70"/>
        <v>0</v>
      </c>
      <c r="FK28" s="142">
        <f t="shared" si="116"/>
        <v>0</v>
      </c>
      <c r="FL28"/>
      <c r="FM28" s="118">
        <f t="shared" si="72"/>
        <v>37377</v>
      </c>
      <c r="FN28" s="142">
        <f t="shared" si="73"/>
        <v>0</v>
      </c>
      <c r="FO28" s="142">
        <f t="shared" si="74"/>
        <v>0</v>
      </c>
      <c r="FP28" s="142">
        <f t="shared" si="117"/>
        <v>0</v>
      </c>
      <c r="FR28" s="118">
        <f t="shared" si="76"/>
        <v>37377</v>
      </c>
      <c r="FS28" s="142">
        <f t="shared" si="77"/>
        <v>0</v>
      </c>
      <c r="FT28" s="142">
        <f t="shared" si="77"/>
        <v>0</v>
      </c>
      <c r="FU28" s="142">
        <f t="shared" si="78"/>
        <v>0</v>
      </c>
      <c r="FV28"/>
      <c r="FW28" s="118">
        <f t="shared" si="79"/>
        <v>37377</v>
      </c>
      <c r="FX28" s="142">
        <f t="shared" si="80"/>
        <v>0</v>
      </c>
      <c r="FY28" s="142">
        <f t="shared" si="81"/>
        <v>0</v>
      </c>
      <c r="FZ28" s="142">
        <f t="shared" si="118"/>
        <v>0</v>
      </c>
      <c r="GA28"/>
      <c r="GB28" s="118">
        <f t="shared" si="83"/>
        <v>37377</v>
      </c>
      <c r="GC28" s="142">
        <f t="shared" si="84"/>
        <v>0</v>
      </c>
      <c r="GD28" s="142">
        <f t="shared" si="85"/>
        <v>0</v>
      </c>
      <c r="GE28" s="142">
        <f t="shared" si="119"/>
        <v>0</v>
      </c>
      <c r="GF28"/>
      <c r="GG28" s="118">
        <f t="shared" si="87"/>
        <v>37377</v>
      </c>
      <c r="GH28" s="142">
        <f t="shared" si="88"/>
        <v>0</v>
      </c>
      <c r="GI28" s="142">
        <f t="shared" si="88"/>
        <v>0</v>
      </c>
      <c r="GJ28" s="142">
        <f t="shared" si="89"/>
        <v>0</v>
      </c>
      <c r="GL28" s="118">
        <f t="shared" si="90"/>
        <v>37377</v>
      </c>
      <c r="GM28" s="142">
        <f t="shared" si="91"/>
        <v>0</v>
      </c>
      <c r="GN28" s="142">
        <f t="shared" si="91"/>
        <v>0</v>
      </c>
      <c r="GO28" s="142">
        <f t="shared" si="92"/>
        <v>0</v>
      </c>
      <c r="GQ28" s="585"/>
      <c r="GR28" s="583"/>
      <c r="GS28" s="332"/>
      <c r="GU28"/>
    </row>
    <row r="29" spans="1:203" ht="15" customHeight="1">
      <c r="A29" s="329">
        <v>37408</v>
      </c>
      <c r="B29" s="144">
        <f>'p1'!F38</f>
        <v>0</v>
      </c>
      <c r="C29" s="145">
        <f>+'p1'!C38</f>
        <v>0</v>
      </c>
      <c r="D29" s="193">
        <f>'Transport Pos'!C25</f>
        <v>0</v>
      </c>
      <c r="E29" s="145">
        <f>'p1'!K38+EH29+'Transport Pos'!D25</f>
        <v>0</v>
      </c>
      <c r="F29" s="145">
        <f>'p1'!E38+CS29</f>
        <v>46.39</v>
      </c>
      <c r="G29" s="145">
        <f>'p1'!H38+'p1'!J38+DD29+'Spread Opt'!D29+'Transport Pos'!E25</f>
        <v>13.189999999999998</v>
      </c>
      <c r="H29" s="145">
        <f>'p1'!D38+DW29</f>
        <v>-0.04</v>
      </c>
      <c r="I29" s="145">
        <f>'p1'!I38+'p1'!AG38+DI29+'Spread Opt'!C29</f>
        <v>-84.71</v>
      </c>
      <c r="J29" s="145">
        <f>'p1'!M38+DL29</f>
        <v>-28.83</v>
      </c>
      <c r="K29" s="145">
        <f>'p1'!L38+'p1'!G38+EB29</f>
        <v>0</v>
      </c>
      <c r="L29" s="146">
        <f t="shared" si="105"/>
        <v>-53.999999999999993</v>
      </c>
      <c r="M29" s="14"/>
      <c r="N29" s="144">
        <f>'p1'!O38+ET29</f>
        <v>0</v>
      </c>
      <c r="O29" s="145">
        <f>'p1'!N38+EO29</f>
        <v>0</v>
      </c>
      <c r="P29" s="145">
        <f>'p1'!P38+EY29</f>
        <v>-34.29</v>
      </c>
      <c r="Q29" s="145">
        <f>'p1'!Z38</f>
        <v>0</v>
      </c>
      <c r="R29" s="145">
        <f>'p1'!X38</f>
        <v>0</v>
      </c>
      <c r="S29" s="145">
        <f>'p1'!Y38+FE29</f>
        <v>13.19</v>
      </c>
      <c r="T29" s="145">
        <f>'p1'!AB38+FK29+'Transport Pos'!B25</f>
        <v>52.75</v>
      </c>
      <c r="U29" s="145"/>
      <c r="V29" s="145">
        <f>'p1'!W38+FP29</f>
        <v>0</v>
      </c>
      <c r="W29" s="145">
        <f>'p1'!R38+FZ29</f>
        <v>0</v>
      </c>
      <c r="X29" s="145">
        <f>'p1'!S38+FU29</f>
        <v>0</v>
      </c>
      <c r="Y29" s="145"/>
      <c r="Z29" s="145"/>
      <c r="AA29" s="145"/>
      <c r="AB29" s="145"/>
      <c r="AC29" s="145"/>
      <c r="AD29" s="193"/>
      <c r="AE29" s="332">
        <f t="shared" si="106"/>
        <v>31.65</v>
      </c>
      <c r="AF29" s="14"/>
      <c r="AG29" s="146">
        <f>GO29+'p1'!B38</f>
        <v>0</v>
      </c>
      <c r="AH29" s="191"/>
      <c r="AI29" s="146">
        <f>'p1'!AA38+BQ29+'Spread Opt'!E29+'Transport Pos'!G25</f>
        <v>0</v>
      </c>
      <c r="AJ29" s="14"/>
      <c r="AK29" s="143">
        <v>37408</v>
      </c>
      <c r="AL29" s="198"/>
      <c r="AM29" s="189">
        <f t="shared" si="4"/>
        <v>0</v>
      </c>
      <c r="AN29" s="334"/>
      <c r="AO29" s="189">
        <f t="shared" si="5"/>
        <v>46.39</v>
      </c>
      <c r="AP29" s="334"/>
      <c r="AQ29" s="508">
        <f t="shared" si="6"/>
        <v>13.149999999999999</v>
      </c>
      <c r="AR29" s="334"/>
      <c r="AS29" s="510">
        <f t="shared" si="7"/>
        <v>-113.53999999999999</v>
      </c>
      <c r="AT29" s="334"/>
      <c r="AU29" s="189">
        <f t="shared" si="8"/>
        <v>-34.29</v>
      </c>
      <c r="AV29" s="334"/>
      <c r="AW29" s="189">
        <f t="shared" si="9"/>
        <v>-88.289999999999992</v>
      </c>
      <c r="AX29" s="334"/>
      <c r="AY29"/>
      <c r="AZ29" s="217"/>
      <c r="BA29" s="204">
        <f t="shared" si="10"/>
        <v>13.19</v>
      </c>
      <c r="BB29" s="202"/>
      <c r="BC29" s="204">
        <f t="shared" si="11"/>
        <v>52.75</v>
      </c>
      <c r="BD29" s="202"/>
      <c r="BE29" s="204">
        <f t="shared" si="12"/>
        <v>0</v>
      </c>
      <c r="BF29" s="202"/>
      <c r="BG29" s="204">
        <f t="shared" si="94"/>
        <v>0</v>
      </c>
      <c r="BH29" s="218"/>
      <c r="BI29" s="248"/>
      <c r="BJ29" s="308"/>
      <c r="BK29" s="305">
        <f t="shared" si="95"/>
        <v>-22.349999999999994</v>
      </c>
      <c r="BL29" s="525"/>
      <c r="BM29" s="129"/>
      <c r="BN29" s="14"/>
      <c r="BO29" s="14"/>
      <c r="BP29" s="140">
        <f t="shared" si="14"/>
        <v>37408</v>
      </c>
      <c r="BQ29" s="141">
        <f t="shared" si="15"/>
        <v>0</v>
      </c>
      <c r="BR29" s="141"/>
      <c r="BS29" s="141"/>
      <c r="BT29" s="141"/>
      <c r="BU29" s="141"/>
      <c r="BV29" s="141"/>
      <c r="BW29" s="141"/>
      <c r="BY29" s="209">
        <f>'m1'!BL31</f>
        <v>0.87937244750007382</v>
      </c>
      <c r="BZ29" s="211">
        <f t="shared" si="110"/>
        <v>0</v>
      </c>
      <c r="CA29" s="142"/>
      <c r="CB29" s="142">
        <f t="shared" si="17"/>
        <v>0</v>
      </c>
      <c r="CC29"/>
      <c r="CD29" s="118">
        <f t="shared" si="18"/>
        <v>37408</v>
      </c>
      <c r="CE29" s="142">
        <f t="shared" si="19"/>
        <v>0</v>
      </c>
      <c r="CF29" s="142">
        <f t="shared" si="20"/>
        <v>0</v>
      </c>
      <c r="CG29" s="142">
        <f t="shared" si="21"/>
        <v>0</v>
      </c>
      <c r="CH29" s="142">
        <f t="shared" si="21"/>
        <v>0</v>
      </c>
      <c r="CI29" s="142">
        <f t="shared" si="21"/>
        <v>0</v>
      </c>
      <c r="CJ29" s="142">
        <f t="shared" si="21"/>
        <v>0</v>
      </c>
      <c r="CK29" s="142">
        <f t="shared" si="21"/>
        <v>0</v>
      </c>
      <c r="CL29" s="142">
        <f t="shared" si="21"/>
        <v>0</v>
      </c>
      <c r="CM29" s="142">
        <f t="shared" si="21"/>
        <v>0</v>
      </c>
      <c r="CN29" s="142">
        <f t="shared" si="21"/>
        <v>0</v>
      </c>
      <c r="CO29" s="142">
        <f t="shared" si="21"/>
        <v>0</v>
      </c>
      <c r="CP29" s="142">
        <f t="shared" si="22"/>
        <v>0</v>
      </c>
      <c r="CQ29" s="142">
        <f t="shared" si="23"/>
        <v>0</v>
      </c>
      <c r="CR29" s="142">
        <f t="shared" si="24"/>
        <v>0</v>
      </c>
      <c r="CS29" s="142">
        <f t="shared" si="25"/>
        <v>0</v>
      </c>
      <c r="CT29"/>
      <c r="CU29" s="118">
        <f t="shared" si="26"/>
        <v>37408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8"/>
        <v>0</v>
      </c>
      <c r="CZ29" s="142">
        <f t="shared" si="28"/>
        <v>0</v>
      </c>
      <c r="DA29" s="142">
        <f t="shared" si="29"/>
        <v>0</v>
      </c>
      <c r="DB29" s="142">
        <f t="shared" si="29"/>
        <v>0</v>
      </c>
      <c r="DC29" s="142">
        <f t="shared" si="30"/>
        <v>0</v>
      </c>
      <c r="DD29" s="142">
        <f t="shared" si="31"/>
        <v>0</v>
      </c>
      <c r="DF29" s="118">
        <f t="shared" si="32"/>
        <v>37408</v>
      </c>
      <c r="DG29" s="142">
        <f t="shared" si="33"/>
        <v>0</v>
      </c>
      <c r="DH29" s="142">
        <f t="shared" si="34"/>
        <v>0</v>
      </c>
      <c r="DI29" s="142">
        <f t="shared" si="111"/>
        <v>0</v>
      </c>
      <c r="DJ29"/>
      <c r="DK29" s="118">
        <f t="shared" si="36"/>
        <v>37408</v>
      </c>
      <c r="DL29" s="142">
        <f t="shared" si="37"/>
        <v>0</v>
      </c>
      <c r="DM29" s="142">
        <f t="shared" si="38"/>
        <v>0</v>
      </c>
      <c r="DN29" s="142">
        <f t="shared" si="39"/>
        <v>0</v>
      </c>
      <c r="DP29" s="118">
        <f t="shared" si="40"/>
        <v>37408</v>
      </c>
      <c r="DQ29" s="142">
        <f t="shared" si="41"/>
        <v>0</v>
      </c>
      <c r="DR29" s="142">
        <f t="shared" si="41"/>
        <v>0</v>
      </c>
      <c r="DS29" s="142">
        <f t="shared" si="41"/>
        <v>0</v>
      </c>
      <c r="DT29" s="142">
        <f t="shared" si="41"/>
        <v>0</v>
      </c>
      <c r="DU29" s="142">
        <f t="shared" si="41"/>
        <v>0</v>
      </c>
      <c r="DV29" s="142">
        <f t="shared" si="42"/>
        <v>0</v>
      </c>
      <c r="DW29" s="142">
        <f t="shared" si="112"/>
        <v>0</v>
      </c>
      <c r="DX29"/>
      <c r="DY29" s="118">
        <f t="shared" si="44"/>
        <v>37408</v>
      </c>
      <c r="DZ29" s="142">
        <f t="shared" si="45"/>
        <v>0</v>
      </c>
      <c r="EA29" s="142">
        <f t="shared" si="46"/>
        <v>0</v>
      </c>
      <c r="EB29" s="142">
        <f t="shared" si="113"/>
        <v>0</v>
      </c>
      <c r="EC29" s="142"/>
      <c r="ED29" s="118">
        <f t="shared" si="48"/>
        <v>37408</v>
      </c>
      <c r="EE29" s="142">
        <f t="shared" si="49"/>
        <v>0</v>
      </c>
      <c r="EF29" s="142">
        <f t="shared" si="49"/>
        <v>0</v>
      </c>
      <c r="EG29" s="142">
        <f t="shared" si="50"/>
        <v>0</v>
      </c>
      <c r="EH29" s="142">
        <f t="shared" si="107"/>
        <v>0</v>
      </c>
      <c r="EI29" s="142"/>
      <c r="EJ29" s="118">
        <f t="shared" si="52"/>
        <v>37408</v>
      </c>
      <c r="EK29" s="142">
        <f t="shared" si="53"/>
        <v>0</v>
      </c>
      <c r="EL29" s="142">
        <f t="shared" si="54"/>
        <v>0</v>
      </c>
      <c r="EM29" s="142">
        <f t="shared" si="54"/>
        <v>0</v>
      </c>
      <c r="EN29" s="142">
        <f t="shared" si="54"/>
        <v>0</v>
      </c>
      <c r="EO29" s="142">
        <f t="shared" si="114"/>
        <v>0</v>
      </c>
      <c r="EP29"/>
      <c r="EQ29" s="118">
        <f t="shared" si="56"/>
        <v>37408</v>
      </c>
      <c r="ER29" s="142">
        <f t="shared" si="57"/>
        <v>0</v>
      </c>
      <c r="ES29" s="142">
        <f t="shared" si="58"/>
        <v>0</v>
      </c>
      <c r="ET29" s="142">
        <f>SUM(ER29:ES29)</f>
        <v>0</v>
      </c>
      <c r="EU29"/>
      <c r="EV29" s="118">
        <f t="shared" si="60"/>
        <v>37408</v>
      </c>
      <c r="EW29" s="142">
        <f t="shared" si="61"/>
        <v>0</v>
      </c>
      <c r="EX29" s="142">
        <f t="shared" si="62"/>
        <v>0</v>
      </c>
      <c r="EY29" s="142">
        <f>SUM(EW29:EX29)</f>
        <v>0</v>
      </c>
      <c r="EZ29" s="142"/>
      <c r="FA29" s="118">
        <f t="shared" si="64"/>
        <v>37408</v>
      </c>
      <c r="FB29" s="142">
        <f t="shared" si="65"/>
        <v>0</v>
      </c>
      <c r="FC29" s="142">
        <f t="shared" si="65"/>
        <v>0</v>
      </c>
      <c r="FD29" s="142">
        <f t="shared" si="66"/>
        <v>0</v>
      </c>
      <c r="FE29" s="142">
        <f t="shared" si="115"/>
        <v>0</v>
      </c>
      <c r="FF29"/>
      <c r="FG29" s="118">
        <f t="shared" si="68"/>
        <v>37408</v>
      </c>
      <c r="FH29" s="142">
        <f t="shared" si="69"/>
        <v>0</v>
      </c>
      <c r="FI29" s="142">
        <f t="shared" si="69"/>
        <v>0</v>
      </c>
      <c r="FJ29" s="142">
        <f t="shared" si="70"/>
        <v>0</v>
      </c>
      <c r="FK29" s="142">
        <f t="shared" si="116"/>
        <v>0</v>
      </c>
      <c r="FL29"/>
      <c r="FM29" s="118">
        <f t="shared" si="72"/>
        <v>37408</v>
      </c>
      <c r="FN29" s="142">
        <f t="shared" si="73"/>
        <v>0</v>
      </c>
      <c r="FO29" s="142">
        <f t="shared" si="74"/>
        <v>0</v>
      </c>
      <c r="FP29" s="142">
        <f t="shared" si="117"/>
        <v>0</v>
      </c>
      <c r="FR29" s="118">
        <f t="shared" si="76"/>
        <v>37408</v>
      </c>
      <c r="FS29" s="142">
        <f t="shared" si="77"/>
        <v>0</v>
      </c>
      <c r="FT29" s="142">
        <f t="shared" si="77"/>
        <v>0</v>
      </c>
      <c r="FU29" s="142">
        <f t="shared" si="78"/>
        <v>0</v>
      </c>
      <c r="FV29"/>
      <c r="FW29" s="118">
        <f t="shared" si="79"/>
        <v>37408</v>
      </c>
      <c r="FX29" s="142">
        <f t="shared" si="80"/>
        <v>0</v>
      </c>
      <c r="FY29" s="142">
        <f t="shared" si="81"/>
        <v>0</v>
      </c>
      <c r="FZ29" s="142">
        <f t="shared" si="118"/>
        <v>0</v>
      </c>
      <c r="GA29"/>
      <c r="GB29" s="118">
        <f t="shared" si="83"/>
        <v>37408</v>
      </c>
      <c r="GC29" s="142">
        <f t="shared" si="84"/>
        <v>0</v>
      </c>
      <c r="GD29" s="142">
        <f t="shared" si="85"/>
        <v>0</v>
      </c>
      <c r="GE29" s="142">
        <f t="shared" si="119"/>
        <v>0</v>
      </c>
      <c r="GF29"/>
      <c r="GG29" s="118">
        <f t="shared" si="87"/>
        <v>37408</v>
      </c>
      <c r="GH29" s="142">
        <f t="shared" si="88"/>
        <v>0</v>
      </c>
      <c r="GI29" s="142">
        <f t="shared" si="88"/>
        <v>0</v>
      </c>
      <c r="GJ29" s="142">
        <f t="shared" si="89"/>
        <v>0</v>
      </c>
      <c r="GL29" s="118">
        <f t="shared" si="90"/>
        <v>37408</v>
      </c>
      <c r="GM29" s="142">
        <f t="shared" si="91"/>
        <v>0</v>
      </c>
      <c r="GN29" s="142">
        <f t="shared" si="91"/>
        <v>0</v>
      </c>
      <c r="GO29" s="142">
        <f t="shared" si="92"/>
        <v>0</v>
      </c>
      <c r="GQ29" s="585"/>
      <c r="GR29" s="583"/>
      <c r="GS29" s="332"/>
      <c r="GU29"/>
    </row>
    <row r="30" spans="1:203" ht="15" customHeight="1">
      <c r="A30" s="329">
        <v>37438</v>
      </c>
      <c r="B30" s="144">
        <f>'p1'!F39</f>
        <v>0</v>
      </c>
      <c r="C30" s="145">
        <f>+'p1'!C39</f>
        <v>0</v>
      </c>
      <c r="D30" s="193">
        <f>'Transport Pos'!C26</f>
        <v>0</v>
      </c>
      <c r="E30" s="145">
        <f>'p1'!K39+EH30+'Transport Pos'!D26</f>
        <v>0</v>
      </c>
      <c r="F30" s="145">
        <f>'p1'!E39+CS30</f>
        <v>47.87</v>
      </c>
      <c r="G30" s="145">
        <f>'p1'!H39+'p1'!J39+DD30+'Spread Opt'!D30+'Transport Pos'!E26</f>
        <v>13.549999999999999</v>
      </c>
      <c r="H30" s="145">
        <f>'p1'!D39+DW30</f>
        <v>-0.03</v>
      </c>
      <c r="I30" s="145">
        <f>'p1'!I39+'p1'!AG39+DI30+'Spread Opt'!C30</f>
        <v>-87.03</v>
      </c>
      <c r="J30" s="145">
        <f>'p1'!M39+DL30</f>
        <v>-29.62</v>
      </c>
      <c r="K30" s="145">
        <f>'p1'!L39+'p1'!G39+EB30</f>
        <v>0</v>
      </c>
      <c r="L30" s="146">
        <f t="shared" si="105"/>
        <v>-55.260000000000005</v>
      </c>
      <c r="M30" s="14"/>
      <c r="N30" s="144">
        <f>'p1'!O39+ET30</f>
        <v>0</v>
      </c>
      <c r="O30" s="145">
        <f>'p1'!N39+EO30</f>
        <v>0</v>
      </c>
      <c r="P30" s="145">
        <f>'p1'!P39+EY30</f>
        <v>-35.229999999999997</v>
      </c>
      <c r="Q30" s="145">
        <f>'p1'!Z39</f>
        <v>0</v>
      </c>
      <c r="R30" s="145">
        <f>'p1'!X39</f>
        <v>0</v>
      </c>
      <c r="S30" s="145">
        <f>'p1'!Y39+FE30</f>
        <v>13.55</v>
      </c>
      <c r="T30" s="145">
        <f>'p1'!AB39+FK30+'Transport Pos'!B26</f>
        <v>54.2</v>
      </c>
      <c r="U30" s="145"/>
      <c r="V30" s="145">
        <f>'p1'!W39+FP30</f>
        <v>0</v>
      </c>
      <c r="W30" s="145">
        <f>'p1'!R39+FZ30</f>
        <v>0</v>
      </c>
      <c r="X30" s="145">
        <f>'p1'!S39+FU30</f>
        <v>0</v>
      </c>
      <c r="Y30" s="145"/>
      <c r="Z30" s="145"/>
      <c r="AA30" s="145"/>
      <c r="AB30" s="145"/>
      <c r="AC30" s="145"/>
      <c r="AD30" s="193"/>
      <c r="AE30" s="332">
        <f t="shared" si="106"/>
        <v>32.52000000000001</v>
      </c>
      <c r="AF30" s="14"/>
      <c r="AG30" s="146">
        <f>GO30+'p1'!B39</f>
        <v>0</v>
      </c>
      <c r="AH30" s="191"/>
      <c r="AI30" s="146">
        <f>'p1'!AA39+BQ30+'Spread Opt'!E30+'Transport Pos'!G26</f>
        <v>0</v>
      </c>
      <c r="AJ30" s="14"/>
      <c r="AK30" s="143">
        <v>37438</v>
      </c>
      <c r="AL30" s="198"/>
      <c r="AM30" s="189">
        <f t="shared" si="4"/>
        <v>0</v>
      </c>
      <c r="AN30" s="513">
        <f>SUM(AM27:AM33)</f>
        <v>0</v>
      </c>
      <c r="AO30" s="189">
        <f t="shared" si="5"/>
        <v>47.87</v>
      </c>
      <c r="AP30" s="513">
        <f>SUM(AO27:AO33)</f>
        <v>329.83000000000004</v>
      </c>
      <c r="AQ30" s="508">
        <f t="shared" si="6"/>
        <v>13.52</v>
      </c>
      <c r="AR30" s="513">
        <f>SUM(AQ27:AQ33)</f>
        <v>93.309999999999988</v>
      </c>
      <c r="AS30" s="510">
        <f t="shared" si="7"/>
        <v>-116.65</v>
      </c>
      <c r="AT30" s="513">
        <f>SUM(AS27:AS33)</f>
        <v>-805.18999999999994</v>
      </c>
      <c r="AU30" s="189">
        <f t="shared" si="8"/>
        <v>-35.229999999999997</v>
      </c>
      <c r="AV30" s="513">
        <f>SUM(AU27:AU33)</f>
        <v>-243.17000000000002</v>
      </c>
      <c r="AW30" s="189">
        <f t="shared" si="9"/>
        <v>-90.490000000000009</v>
      </c>
      <c r="AX30" s="513">
        <f>SUM(AW27:AW33)</f>
        <v>-625.22</v>
      </c>
      <c r="AY30"/>
      <c r="AZ30" s="217"/>
      <c r="BA30" s="204">
        <f t="shared" si="10"/>
        <v>13.55</v>
      </c>
      <c r="BB30" s="205">
        <f>SUM(BA27:BA33)</f>
        <v>93.53</v>
      </c>
      <c r="BC30" s="204">
        <f t="shared" si="11"/>
        <v>54.2</v>
      </c>
      <c r="BD30" s="205">
        <f>SUM(BC27:BC33)</f>
        <v>374.12</v>
      </c>
      <c r="BE30" s="204">
        <f t="shared" si="12"/>
        <v>0</v>
      </c>
      <c r="BF30" s="205">
        <f>SUM(BE27:BE33)</f>
        <v>0</v>
      </c>
      <c r="BG30" s="204">
        <f t="shared" si="94"/>
        <v>0</v>
      </c>
      <c r="BH30" s="219">
        <f>SUM(BG27:BG33)</f>
        <v>0</v>
      </c>
      <c r="BI30" s="248"/>
      <c r="BJ30" s="308"/>
      <c r="BK30" s="305">
        <f t="shared" si="95"/>
        <v>-22.739999999999995</v>
      </c>
      <c r="BL30" s="527">
        <f>SUM(BK27:BK33)</f>
        <v>-157.57</v>
      </c>
      <c r="BM30" s="129"/>
      <c r="BN30" s="14"/>
      <c r="BO30" s="14"/>
      <c r="BP30" s="140">
        <f t="shared" si="14"/>
        <v>37438</v>
      </c>
      <c r="BQ30" s="141">
        <f t="shared" si="15"/>
        <v>0</v>
      </c>
      <c r="BR30" s="141"/>
      <c r="BS30" s="141"/>
      <c r="BT30" s="141"/>
      <c r="BU30" s="141"/>
      <c r="BV30" s="141"/>
      <c r="BW30" s="141"/>
      <c r="BY30" s="209">
        <f>'m1'!BL32</f>
        <v>0.87433790820049573</v>
      </c>
      <c r="BZ30" s="211">
        <f t="shared" si="110"/>
        <v>0</v>
      </c>
      <c r="CA30" s="142"/>
      <c r="CB30" s="142">
        <f t="shared" si="17"/>
        <v>0</v>
      </c>
      <c r="CC30"/>
      <c r="CD30" s="118">
        <f t="shared" si="18"/>
        <v>37438</v>
      </c>
      <c r="CE30" s="142">
        <f t="shared" si="19"/>
        <v>0</v>
      </c>
      <c r="CF30" s="142">
        <f t="shared" si="20"/>
        <v>0</v>
      </c>
      <c r="CG30" s="142">
        <f t="shared" si="21"/>
        <v>0</v>
      </c>
      <c r="CH30" s="142">
        <f t="shared" si="21"/>
        <v>0</v>
      </c>
      <c r="CI30" s="142">
        <f t="shared" si="21"/>
        <v>0</v>
      </c>
      <c r="CJ30" s="142">
        <f t="shared" si="21"/>
        <v>0</v>
      </c>
      <c r="CK30" s="142">
        <f t="shared" si="21"/>
        <v>0</v>
      </c>
      <c r="CL30" s="142">
        <f t="shared" si="21"/>
        <v>0</v>
      </c>
      <c r="CM30" s="142">
        <f t="shared" si="21"/>
        <v>0</v>
      </c>
      <c r="CN30" s="142">
        <f t="shared" si="21"/>
        <v>0</v>
      </c>
      <c r="CO30" s="142">
        <f t="shared" si="21"/>
        <v>0</v>
      </c>
      <c r="CP30" s="142">
        <f t="shared" si="22"/>
        <v>0</v>
      </c>
      <c r="CQ30" s="142">
        <f t="shared" si="23"/>
        <v>0</v>
      </c>
      <c r="CR30" s="142">
        <f t="shared" si="24"/>
        <v>0</v>
      </c>
      <c r="CS30" s="142">
        <f t="shared" si="25"/>
        <v>0</v>
      </c>
      <c r="CT30"/>
      <c r="CU30" s="118">
        <f t="shared" si="26"/>
        <v>37438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8"/>
        <v>0</v>
      </c>
      <c r="CZ30" s="142">
        <f t="shared" si="28"/>
        <v>0</v>
      </c>
      <c r="DA30" s="142">
        <f t="shared" si="29"/>
        <v>0</v>
      </c>
      <c r="DB30" s="142">
        <f t="shared" si="29"/>
        <v>0</v>
      </c>
      <c r="DC30" s="142">
        <f t="shared" si="30"/>
        <v>0</v>
      </c>
      <c r="DD30" s="142">
        <f t="shared" si="31"/>
        <v>0</v>
      </c>
      <c r="DF30" s="118">
        <f t="shared" si="32"/>
        <v>37438</v>
      </c>
      <c r="DG30" s="142">
        <f t="shared" si="33"/>
        <v>0</v>
      </c>
      <c r="DH30" s="142">
        <f t="shared" si="34"/>
        <v>0</v>
      </c>
      <c r="DI30" s="142">
        <f t="shared" si="111"/>
        <v>0</v>
      </c>
      <c r="DJ30"/>
      <c r="DK30" s="118">
        <f t="shared" si="36"/>
        <v>37438</v>
      </c>
      <c r="DL30" s="142">
        <f t="shared" si="37"/>
        <v>0</v>
      </c>
      <c r="DM30" s="142">
        <f t="shared" si="38"/>
        <v>0</v>
      </c>
      <c r="DN30" s="142">
        <f t="shared" si="39"/>
        <v>0</v>
      </c>
      <c r="DP30" s="118">
        <f t="shared" si="40"/>
        <v>37438</v>
      </c>
      <c r="DQ30" s="142">
        <f t="shared" si="41"/>
        <v>0</v>
      </c>
      <c r="DR30" s="142">
        <f t="shared" si="41"/>
        <v>0</v>
      </c>
      <c r="DS30" s="142">
        <f t="shared" si="41"/>
        <v>0</v>
      </c>
      <c r="DT30" s="142">
        <f t="shared" si="41"/>
        <v>0</v>
      </c>
      <c r="DU30" s="142">
        <f t="shared" si="41"/>
        <v>0</v>
      </c>
      <c r="DV30" s="142">
        <f t="shared" si="42"/>
        <v>0</v>
      </c>
      <c r="DW30" s="142">
        <f t="shared" si="112"/>
        <v>0</v>
      </c>
      <c r="DX30"/>
      <c r="DY30" s="118">
        <f t="shared" si="44"/>
        <v>37438</v>
      </c>
      <c r="DZ30" s="142">
        <f t="shared" si="45"/>
        <v>0</v>
      </c>
      <c r="EA30" s="142">
        <f t="shared" si="46"/>
        <v>0</v>
      </c>
      <c r="EB30" s="142">
        <f t="shared" si="113"/>
        <v>0</v>
      </c>
      <c r="EC30" s="142"/>
      <c r="ED30" s="118">
        <f t="shared" si="48"/>
        <v>37438</v>
      </c>
      <c r="EE30" s="142">
        <f t="shared" si="49"/>
        <v>0</v>
      </c>
      <c r="EF30" s="142">
        <f t="shared" si="49"/>
        <v>0</v>
      </c>
      <c r="EG30" s="142">
        <f t="shared" si="50"/>
        <v>0</v>
      </c>
      <c r="EH30" s="142">
        <f>SUM(EE30:EG30)</f>
        <v>0</v>
      </c>
      <c r="EI30" s="142"/>
      <c r="EJ30" s="118">
        <f t="shared" si="52"/>
        <v>37438</v>
      </c>
      <c r="EK30" s="142">
        <f t="shared" si="53"/>
        <v>0</v>
      </c>
      <c r="EL30" s="142">
        <f t="shared" si="54"/>
        <v>0</v>
      </c>
      <c r="EM30" s="142">
        <f t="shared" si="54"/>
        <v>0</v>
      </c>
      <c r="EN30" s="142">
        <f t="shared" si="54"/>
        <v>0</v>
      </c>
      <c r="EO30" s="142">
        <f t="shared" si="114"/>
        <v>0</v>
      </c>
      <c r="EP30"/>
      <c r="EQ30" s="118">
        <f t="shared" si="56"/>
        <v>37438</v>
      </c>
      <c r="ER30" s="142">
        <f t="shared" si="57"/>
        <v>0</v>
      </c>
      <c r="ES30" s="142">
        <f t="shared" si="58"/>
        <v>0</v>
      </c>
      <c r="ET30" s="142">
        <f>SUM(ER30:ES30)</f>
        <v>0</v>
      </c>
      <c r="EU30"/>
      <c r="EV30" s="118">
        <f t="shared" si="60"/>
        <v>37438</v>
      </c>
      <c r="EW30" s="142">
        <f t="shared" si="61"/>
        <v>0</v>
      </c>
      <c r="EX30" s="142">
        <f t="shared" si="62"/>
        <v>0</v>
      </c>
      <c r="EY30" s="142">
        <f>SUM(EW30:EX30)</f>
        <v>0</v>
      </c>
      <c r="EZ30" s="142"/>
      <c r="FA30" s="118">
        <f t="shared" si="64"/>
        <v>37438</v>
      </c>
      <c r="FB30" s="142">
        <f t="shared" si="65"/>
        <v>0</v>
      </c>
      <c r="FC30" s="142">
        <f t="shared" si="65"/>
        <v>0</v>
      </c>
      <c r="FD30" s="142">
        <f t="shared" si="66"/>
        <v>0</v>
      </c>
      <c r="FE30" s="142">
        <f t="shared" si="115"/>
        <v>0</v>
      </c>
      <c r="FF30"/>
      <c r="FG30" s="118">
        <f t="shared" si="68"/>
        <v>37438</v>
      </c>
      <c r="FH30" s="142">
        <f t="shared" si="69"/>
        <v>0</v>
      </c>
      <c r="FI30" s="142">
        <f t="shared" si="69"/>
        <v>0</v>
      </c>
      <c r="FJ30" s="142">
        <f t="shared" si="70"/>
        <v>0</v>
      </c>
      <c r="FK30" s="142">
        <f t="shared" si="116"/>
        <v>0</v>
      </c>
      <c r="FL30"/>
      <c r="FM30" s="118">
        <f t="shared" si="72"/>
        <v>37438</v>
      </c>
      <c r="FN30" s="142">
        <f t="shared" si="73"/>
        <v>0</v>
      </c>
      <c r="FO30" s="142">
        <f t="shared" si="74"/>
        <v>0</v>
      </c>
      <c r="FP30" s="142">
        <f t="shared" si="117"/>
        <v>0</v>
      </c>
      <c r="FR30" s="118">
        <f t="shared" si="76"/>
        <v>37438</v>
      </c>
      <c r="FS30" s="142">
        <f t="shared" si="77"/>
        <v>0</v>
      </c>
      <c r="FT30" s="142">
        <f t="shared" si="77"/>
        <v>0</v>
      </c>
      <c r="FU30" s="142">
        <f t="shared" si="78"/>
        <v>0</v>
      </c>
      <c r="FV30"/>
      <c r="FW30" s="118">
        <f t="shared" si="79"/>
        <v>37438</v>
      </c>
      <c r="FX30" s="142">
        <f t="shared" si="80"/>
        <v>0</v>
      </c>
      <c r="FY30" s="142">
        <f t="shared" si="81"/>
        <v>0</v>
      </c>
      <c r="FZ30" s="142">
        <f t="shared" si="118"/>
        <v>0</v>
      </c>
      <c r="GA30"/>
      <c r="GB30" s="118">
        <f t="shared" si="83"/>
        <v>37438</v>
      </c>
      <c r="GC30" s="142">
        <f t="shared" si="84"/>
        <v>0</v>
      </c>
      <c r="GD30" s="142">
        <f t="shared" si="85"/>
        <v>0</v>
      </c>
      <c r="GE30" s="142">
        <f t="shared" si="119"/>
        <v>0</v>
      </c>
      <c r="GF30"/>
      <c r="GG30" s="118">
        <f t="shared" si="87"/>
        <v>37438</v>
      </c>
      <c r="GH30" s="142">
        <f t="shared" si="88"/>
        <v>0</v>
      </c>
      <c r="GI30" s="142">
        <f t="shared" si="88"/>
        <v>0</v>
      </c>
      <c r="GJ30" s="142">
        <f t="shared" si="89"/>
        <v>0</v>
      </c>
      <c r="GL30" s="118">
        <f t="shared" si="90"/>
        <v>37438</v>
      </c>
      <c r="GM30" s="142">
        <f t="shared" si="91"/>
        <v>0</v>
      </c>
      <c r="GN30" s="142">
        <f t="shared" si="91"/>
        <v>0</v>
      </c>
      <c r="GO30" s="142">
        <f t="shared" si="92"/>
        <v>0</v>
      </c>
      <c r="GQ30" s="585"/>
      <c r="GR30" s="583"/>
      <c r="GS30" s="332"/>
      <c r="GU30"/>
    </row>
    <row r="31" spans="1:203" ht="15" customHeight="1">
      <c r="A31" s="329">
        <v>37469</v>
      </c>
      <c r="B31" s="144">
        <f>'p1'!F40</f>
        <v>0</v>
      </c>
      <c r="C31" s="145">
        <f>+'p1'!C40</f>
        <v>0</v>
      </c>
      <c r="D31" s="193">
        <f>'Transport Pos'!C27</f>
        <v>0</v>
      </c>
      <c r="E31" s="145">
        <f>'p1'!K40+EH31+'Transport Pos'!D27</f>
        <v>0</v>
      </c>
      <c r="F31" s="145">
        <f>'p1'!E40+CS31</f>
        <v>47.59</v>
      </c>
      <c r="G31" s="145">
        <f>'p1'!H40+'p1'!J40+DD31+'Spread Opt'!D31+'Transport Pos'!E27</f>
        <v>13.47</v>
      </c>
      <c r="H31" s="145">
        <f>'p1'!D40+DW31</f>
        <v>0</v>
      </c>
      <c r="I31" s="145">
        <f>'p1'!I40+'p1'!AG40+DI31+'Spread Opt'!C31</f>
        <v>-86.51</v>
      </c>
      <c r="J31" s="145">
        <f>'p1'!M40+DL31</f>
        <v>-29.44</v>
      </c>
      <c r="K31" s="145">
        <f>'p1'!L40+'p1'!G40+EB31</f>
        <v>0</v>
      </c>
      <c r="L31" s="146">
        <f t="shared" si="105"/>
        <v>-54.89</v>
      </c>
      <c r="M31" s="14"/>
      <c r="N31" s="144">
        <f>'p1'!O40+ET31</f>
        <v>0</v>
      </c>
      <c r="O31" s="145">
        <f>'p1'!N40+EO31</f>
        <v>0</v>
      </c>
      <c r="P31" s="145">
        <f>'p1'!P40+EY31</f>
        <v>-35.020000000000003</v>
      </c>
      <c r="Q31" s="145">
        <f>'p1'!Z40</f>
        <v>0</v>
      </c>
      <c r="R31" s="145">
        <f>'p1'!X40</f>
        <v>0</v>
      </c>
      <c r="S31" s="145">
        <f>'p1'!Y40+FE31</f>
        <v>13.47</v>
      </c>
      <c r="T31" s="145">
        <f>'p1'!AB40+FK31+'Transport Pos'!B27</f>
        <v>53.88</v>
      </c>
      <c r="U31" s="145"/>
      <c r="V31" s="145">
        <f>'p1'!W40+FP31</f>
        <v>0</v>
      </c>
      <c r="W31" s="145">
        <f>'p1'!R40+FZ31</f>
        <v>0</v>
      </c>
      <c r="X31" s="145">
        <f>'p1'!S40+FU31</f>
        <v>0</v>
      </c>
      <c r="Y31" s="145"/>
      <c r="Z31" s="145"/>
      <c r="AA31" s="145"/>
      <c r="AB31" s="145"/>
      <c r="AC31" s="145"/>
      <c r="AD31" s="193"/>
      <c r="AE31" s="332">
        <f t="shared" si="106"/>
        <v>32.33</v>
      </c>
      <c r="AF31" s="14"/>
      <c r="AG31" s="146">
        <f>GO31+'p1'!B40</f>
        <v>0</v>
      </c>
      <c r="AH31" s="191"/>
      <c r="AI31" s="146">
        <f>'p1'!AA40+BQ31+'Spread Opt'!E31+'Transport Pos'!G27</f>
        <v>0</v>
      </c>
      <c r="AJ31" s="14"/>
      <c r="AK31" s="143">
        <v>37469</v>
      </c>
      <c r="AL31" s="198"/>
      <c r="AM31" s="189">
        <f t="shared" si="4"/>
        <v>0</v>
      </c>
      <c r="AN31" s="334"/>
      <c r="AO31" s="189">
        <f t="shared" ref="AO31:AO62" si="120">E31+F31+O31</f>
        <v>47.59</v>
      </c>
      <c r="AP31" s="334"/>
      <c r="AQ31" s="508">
        <f t="shared" ref="AQ31:AQ62" si="121">+G31+H31+N31</f>
        <v>13.47</v>
      </c>
      <c r="AR31" s="334"/>
      <c r="AS31" s="510">
        <f t="shared" si="7"/>
        <v>-115.95</v>
      </c>
      <c r="AT31" s="334"/>
      <c r="AU31" s="189">
        <f t="shared" si="8"/>
        <v>-35.020000000000003</v>
      </c>
      <c r="AV31" s="334"/>
      <c r="AW31" s="189">
        <f t="shared" si="9"/>
        <v>-89.91</v>
      </c>
      <c r="AX31" s="334"/>
      <c r="AY31"/>
      <c r="AZ31" s="217"/>
      <c r="BA31" s="204">
        <f t="shared" si="10"/>
        <v>13.47</v>
      </c>
      <c r="BB31" s="202"/>
      <c r="BC31" s="204">
        <f t="shared" si="11"/>
        <v>53.88</v>
      </c>
      <c r="BD31" s="202"/>
      <c r="BE31" s="204">
        <f t="shared" si="12"/>
        <v>0</v>
      </c>
      <c r="BF31" s="202"/>
      <c r="BG31" s="204">
        <f t="shared" si="94"/>
        <v>0</v>
      </c>
      <c r="BH31" s="218"/>
      <c r="BI31" s="248"/>
      <c r="BJ31" s="308"/>
      <c r="BK31" s="305">
        <f t="shared" si="95"/>
        <v>-22.560000000000002</v>
      </c>
      <c r="BL31" s="525"/>
      <c r="BM31" s="129"/>
      <c r="BN31" s="14"/>
      <c r="BO31" s="14"/>
      <c r="BP31" s="140">
        <f t="shared" si="14"/>
        <v>37469</v>
      </c>
      <c r="BQ31" s="141">
        <f t="shared" si="15"/>
        <v>0</v>
      </c>
      <c r="BR31" s="141"/>
      <c r="BS31" s="141"/>
      <c r="BT31" s="141"/>
      <c r="BU31" s="141"/>
      <c r="BV31" s="141"/>
      <c r="BW31" s="141"/>
      <c r="BY31" s="209">
        <f>'m1'!BL33</f>
        <v>0.86917022213178197</v>
      </c>
      <c r="BZ31" s="211">
        <f t="shared" si="110"/>
        <v>0</v>
      </c>
      <c r="CA31" s="142"/>
      <c r="CB31" s="142">
        <f t="shared" si="17"/>
        <v>0</v>
      </c>
      <c r="CC31"/>
      <c r="CD31" s="118">
        <f t="shared" si="18"/>
        <v>37469</v>
      </c>
      <c r="CE31" s="142">
        <f t="shared" si="19"/>
        <v>0</v>
      </c>
      <c r="CF31" s="142">
        <f t="shared" si="20"/>
        <v>0</v>
      </c>
      <c r="CG31" s="142">
        <f t="shared" si="21"/>
        <v>0</v>
      </c>
      <c r="CH31" s="142">
        <f t="shared" si="21"/>
        <v>0</v>
      </c>
      <c r="CI31" s="142">
        <f t="shared" si="21"/>
        <v>0</v>
      </c>
      <c r="CJ31" s="142">
        <f t="shared" si="21"/>
        <v>0</v>
      </c>
      <c r="CK31" s="142">
        <f t="shared" si="21"/>
        <v>0</v>
      </c>
      <c r="CL31" s="142">
        <f t="shared" si="21"/>
        <v>0</v>
      </c>
      <c r="CM31" s="142">
        <f t="shared" si="21"/>
        <v>0</v>
      </c>
      <c r="CN31" s="142">
        <f t="shared" si="21"/>
        <v>0</v>
      </c>
      <c r="CO31" s="142">
        <f t="shared" si="21"/>
        <v>0</v>
      </c>
      <c r="CP31" s="142">
        <f t="shared" si="22"/>
        <v>0</v>
      </c>
      <c r="CQ31" s="142">
        <f t="shared" si="23"/>
        <v>0</v>
      </c>
      <c r="CR31" s="142">
        <f t="shared" si="24"/>
        <v>0</v>
      </c>
      <c r="CS31" s="142">
        <f t="shared" si="25"/>
        <v>0</v>
      </c>
      <c r="CT31"/>
      <c r="CU31" s="118">
        <f t="shared" si="26"/>
        <v>37469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8"/>
        <v>0</v>
      </c>
      <c r="CZ31" s="142">
        <f t="shared" si="28"/>
        <v>0</v>
      </c>
      <c r="DA31" s="142">
        <f t="shared" si="29"/>
        <v>0</v>
      </c>
      <c r="DB31" s="142">
        <f t="shared" si="29"/>
        <v>0</v>
      </c>
      <c r="DC31" s="142">
        <f t="shared" si="30"/>
        <v>0</v>
      </c>
      <c r="DD31" s="142">
        <f t="shared" si="31"/>
        <v>0</v>
      </c>
      <c r="DF31" s="118">
        <f t="shared" si="32"/>
        <v>37469</v>
      </c>
      <c r="DG31" s="142">
        <f t="shared" si="33"/>
        <v>0</v>
      </c>
      <c r="DH31" s="142">
        <f t="shared" si="34"/>
        <v>0</v>
      </c>
      <c r="DI31" s="142">
        <f t="shared" si="111"/>
        <v>0</v>
      </c>
      <c r="DJ31"/>
      <c r="DK31" s="118">
        <f t="shared" si="36"/>
        <v>37469</v>
      </c>
      <c r="DL31" s="142">
        <f t="shared" si="37"/>
        <v>0</v>
      </c>
      <c r="DM31" s="142">
        <f t="shared" si="38"/>
        <v>0</v>
      </c>
      <c r="DN31" s="142">
        <f t="shared" si="39"/>
        <v>0</v>
      </c>
      <c r="DP31" s="118">
        <f t="shared" si="40"/>
        <v>37469</v>
      </c>
      <c r="DQ31" s="142">
        <f t="shared" si="41"/>
        <v>0</v>
      </c>
      <c r="DR31" s="142">
        <f t="shared" si="41"/>
        <v>0</v>
      </c>
      <c r="DS31" s="142">
        <f t="shared" si="41"/>
        <v>0</v>
      </c>
      <c r="DT31" s="142">
        <f t="shared" si="41"/>
        <v>0</v>
      </c>
      <c r="DU31" s="142">
        <f t="shared" si="41"/>
        <v>0</v>
      </c>
      <c r="DV31" s="142">
        <f t="shared" si="42"/>
        <v>0</v>
      </c>
      <c r="DW31" s="142">
        <f t="shared" si="112"/>
        <v>0</v>
      </c>
      <c r="DX31"/>
      <c r="DY31" s="118">
        <f t="shared" si="44"/>
        <v>37469</v>
      </c>
      <c r="DZ31" s="142">
        <f t="shared" si="45"/>
        <v>0</v>
      </c>
      <c r="EA31" s="142">
        <f t="shared" si="46"/>
        <v>0</v>
      </c>
      <c r="EB31" s="142">
        <f t="shared" si="113"/>
        <v>0</v>
      </c>
      <c r="EC31" s="142"/>
      <c r="ED31" s="118">
        <f t="shared" si="48"/>
        <v>37469</v>
      </c>
      <c r="EE31" s="142">
        <f t="shared" si="49"/>
        <v>0</v>
      </c>
      <c r="EF31" s="142">
        <f t="shared" si="49"/>
        <v>0</v>
      </c>
      <c r="EG31" s="142">
        <f t="shared" si="50"/>
        <v>0</v>
      </c>
      <c r="EH31" s="142">
        <f>SUM(EE31:EG31)</f>
        <v>0</v>
      </c>
      <c r="EI31" s="142"/>
      <c r="EJ31" s="118">
        <f t="shared" si="52"/>
        <v>37469</v>
      </c>
      <c r="EK31" s="142">
        <f t="shared" si="53"/>
        <v>0</v>
      </c>
      <c r="EL31" s="142">
        <f t="shared" si="54"/>
        <v>0</v>
      </c>
      <c r="EM31" s="142">
        <f t="shared" si="54"/>
        <v>0</v>
      </c>
      <c r="EN31" s="142">
        <f t="shared" si="54"/>
        <v>0</v>
      </c>
      <c r="EO31" s="142">
        <f t="shared" si="114"/>
        <v>0</v>
      </c>
      <c r="EP31"/>
      <c r="EQ31" s="118">
        <f t="shared" si="56"/>
        <v>37469</v>
      </c>
      <c r="ER31" s="142">
        <f t="shared" si="57"/>
        <v>0</v>
      </c>
      <c r="ES31" s="142">
        <f t="shared" si="58"/>
        <v>0</v>
      </c>
      <c r="ET31" s="142">
        <f>SUM(ER31:ES31)</f>
        <v>0</v>
      </c>
      <c r="EU31"/>
      <c r="EV31" s="118">
        <f t="shared" si="60"/>
        <v>37469</v>
      </c>
      <c r="EW31" s="142">
        <f t="shared" si="61"/>
        <v>0</v>
      </c>
      <c r="EX31" s="142">
        <f t="shared" si="62"/>
        <v>0</v>
      </c>
      <c r="EY31" s="142">
        <f>SUM(EW31:EX31)</f>
        <v>0</v>
      </c>
      <c r="EZ31" s="142"/>
      <c r="FA31" s="118">
        <f t="shared" si="64"/>
        <v>37469</v>
      </c>
      <c r="FB31" s="142">
        <f t="shared" si="65"/>
        <v>0</v>
      </c>
      <c r="FC31" s="142">
        <f t="shared" si="65"/>
        <v>0</v>
      </c>
      <c r="FD31" s="142">
        <f t="shared" si="66"/>
        <v>0</v>
      </c>
      <c r="FE31" s="142">
        <f t="shared" si="115"/>
        <v>0</v>
      </c>
      <c r="FF31"/>
      <c r="FG31" s="118">
        <f t="shared" si="68"/>
        <v>37469</v>
      </c>
      <c r="FH31" s="142">
        <f t="shared" si="69"/>
        <v>0</v>
      </c>
      <c r="FI31" s="142">
        <f t="shared" si="69"/>
        <v>0</v>
      </c>
      <c r="FJ31" s="142">
        <f t="shared" si="70"/>
        <v>0</v>
      </c>
      <c r="FK31" s="142">
        <f t="shared" si="116"/>
        <v>0</v>
      </c>
      <c r="FL31"/>
      <c r="FM31" s="118">
        <f t="shared" si="72"/>
        <v>37469</v>
      </c>
      <c r="FN31" s="142">
        <f t="shared" si="73"/>
        <v>0</v>
      </c>
      <c r="FO31" s="142">
        <f t="shared" si="74"/>
        <v>0</v>
      </c>
      <c r="FP31" s="142">
        <f t="shared" si="117"/>
        <v>0</v>
      </c>
      <c r="FR31" s="118">
        <f t="shared" si="76"/>
        <v>37469</v>
      </c>
      <c r="FS31" s="142">
        <f t="shared" si="77"/>
        <v>0</v>
      </c>
      <c r="FT31" s="142">
        <f t="shared" si="77"/>
        <v>0</v>
      </c>
      <c r="FU31" s="142">
        <f t="shared" si="78"/>
        <v>0</v>
      </c>
      <c r="FV31"/>
      <c r="FW31" s="118">
        <f t="shared" si="79"/>
        <v>37469</v>
      </c>
      <c r="FX31" s="142">
        <f t="shared" si="80"/>
        <v>0</v>
      </c>
      <c r="FY31" s="142">
        <f t="shared" si="81"/>
        <v>0</v>
      </c>
      <c r="FZ31" s="142">
        <f t="shared" si="118"/>
        <v>0</v>
      </c>
      <c r="GA31"/>
      <c r="GB31" s="118">
        <f t="shared" si="83"/>
        <v>37469</v>
      </c>
      <c r="GC31" s="142">
        <f t="shared" si="84"/>
        <v>0</v>
      </c>
      <c r="GD31" s="142">
        <f t="shared" si="85"/>
        <v>0</v>
      </c>
      <c r="GE31" s="142">
        <f t="shared" si="119"/>
        <v>0</v>
      </c>
      <c r="GF31"/>
      <c r="GG31" s="118">
        <f t="shared" si="87"/>
        <v>37469</v>
      </c>
      <c r="GH31" s="142">
        <f t="shared" si="88"/>
        <v>0</v>
      </c>
      <c r="GI31" s="142">
        <f t="shared" si="88"/>
        <v>0</v>
      </c>
      <c r="GJ31" s="142">
        <f t="shared" si="89"/>
        <v>0</v>
      </c>
      <c r="GL31" s="118">
        <f t="shared" si="90"/>
        <v>37469</v>
      </c>
      <c r="GM31" s="142">
        <f t="shared" si="91"/>
        <v>0</v>
      </c>
      <c r="GN31" s="142">
        <f t="shared" si="91"/>
        <v>0</v>
      </c>
      <c r="GO31" s="142">
        <f t="shared" si="92"/>
        <v>0</v>
      </c>
      <c r="GQ31" s="585"/>
      <c r="GR31" s="583"/>
      <c r="GS31" s="332"/>
      <c r="GU31"/>
    </row>
    <row r="32" spans="1:203" ht="15" customHeight="1">
      <c r="A32" s="329">
        <v>37500</v>
      </c>
      <c r="B32" s="144">
        <f>'p1'!F41</f>
        <v>0</v>
      </c>
      <c r="C32" s="145">
        <f>+'p1'!C41</f>
        <v>0</v>
      </c>
      <c r="D32" s="193">
        <f>'Transport Pos'!C28</f>
        <v>0</v>
      </c>
      <c r="E32" s="145">
        <f>'p1'!K41+EH32+'Transport Pos'!D28</f>
        <v>0</v>
      </c>
      <c r="F32" s="145">
        <f>'p1'!E41+CS32</f>
        <v>45.58</v>
      </c>
      <c r="G32" s="145">
        <f>'p1'!H41+'p1'!J41+DD32+'Spread Opt'!D32+'Transport Pos'!E28</f>
        <v>12.95</v>
      </c>
      <c r="H32" s="145">
        <f>'p1'!D41+DW32</f>
        <v>0</v>
      </c>
      <c r="I32" s="145">
        <f>'p1'!I41+'p1'!AG41+DI32+'Spread Opt'!C32</f>
        <v>-83.23</v>
      </c>
      <c r="J32" s="145">
        <f>'p1'!M41+DL32</f>
        <v>-28.32</v>
      </c>
      <c r="K32" s="145">
        <f>'p1'!L41+'p1'!G41+EB32</f>
        <v>0</v>
      </c>
      <c r="L32" s="146">
        <f t="shared" si="105"/>
        <v>-53.02</v>
      </c>
      <c r="M32" s="14"/>
      <c r="N32" s="144">
        <f>'p1'!O41+ET32</f>
        <v>0</v>
      </c>
      <c r="O32" s="145">
        <f>'p1'!N41+EO32</f>
        <v>0</v>
      </c>
      <c r="P32" s="145">
        <f>'p1'!P41+EY32</f>
        <v>-33.69</v>
      </c>
      <c r="Q32" s="145">
        <f>'p1'!Z41</f>
        <v>0</v>
      </c>
      <c r="R32" s="145">
        <f>'p1'!X41</f>
        <v>0</v>
      </c>
      <c r="S32" s="145">
        <f>'p1'!Y41+FE32</f>
        <v>12.96</v>
      </c>
      <c r="T32" s="145">
        <f>'p1'!AB41+FK32+'Transport Pos'!B28</f>
        <v>51.83</v>
      </c>
      <c r="U32" s="145"/>
      <c r="V32" s="145">
        <f>'p1'!W41+FP32</f>
        <v>0</v>
      </c>
      <c r="W32" s="145">
        <f>'p1'!R41+FZ32</f>
        <v>0</v>
      </c>
      <c r="X32" s="145">
        <f>'p1'!S41+FU32</f>
        <v>0</v>
      </c>
      <c r="Y32" s="145"/>
      <c r="Z32" s="145"/>
      <c r="AA32" s="145"/>
      <c r="AB32" s="145"/>
      <c r="AC32" s="145"/>
      <c r="AD32" s="193"/>
      <c r="AE32" s="332">
        <f t="shared" si="106"/>
        <v>31.1</v>
      </c>
      <c r="AF32" s="14"/>
      <c r="AG32" s="146">
        <f>GO32+'p1'!B41</f>
        <v>0</v>
      </c>
      <c r="AH32" s="191"/>
      <c r="AI32" s="146">
        <f>'p1'!AA41+BQ32+'Spread Opt'!E32+'Transport Pos'!G28</f>
        <v>0</v>
      </c>
      <c r="AJ32" s="14"/>
      <c r="AK32" s="143">
        <v>37500</v>
      </c>
      <c r="AL32" s="198"/>
      <c r="AM32" s="189">
        <f t="shared" si="4"/>
        <v>0</v>
      </c>
      <c r="AN32" s="334"/>
      <c r="AO32" s="189">
        <f t="shared" si="120"/>
        <v>45.58</v>
      </c>
      <c r="AP32" s="334"/>
      <c r="AQ32" s="508">
        <f t="shared" si="121"/>
        <v>12.95</v>
      </c>
      <c r="AR32" s="334"/>
      <c r="AS32" s="510">
        <f t="shared" si="7"/>
        <v>-111.55000000000001</v>
      </c>
      <c r="AT32" s="334"/>
      <c r="AU32" s="189">
        <f t="shared" si="8"/>
        <v>-33.69</v>
      </c>
      <c r="AV32" s="334"/>
      <c r="AW32" s="189">
        <f t="shared" si="9"/>
        <v>-86.710000000000008</v>
      </c>
      <c r="AX32" s="334"/>
      <c r="AY32"/>
      <c r="AZ32" s="217"/>
      <c r="BA32" s="204">
        <f t="shared" si="10"/>
        <v>12.96</v>
      </c>
      <c r="BB32" s="202"/>
      <c r="BC32" s="204">
        <f t="shared" si="11"/>
        <v>51.83</v>
      </c>
      <c r="BD32" s="202"/>
      <c r="BE32" s="204">
        <f t="shared" si="12"/>
        <v>0</v>
      </c>
      <c r="BF32" s="202"/>
      <c r="BG32" s="204">
        <f t="shared" si="94"/>
        <v>0</v>
      </c>
      <c r="BH32" s="218"/>
      <c r="BI32" s="248"/>
      <c r="BJ32" s="308"/>
      <c r="BK32" s="305">
        <f t="shared" si="95"/>
        <v>-21.92</v>
      </c>
      <c r="BL32" s="525"/>
      <c r="BM32" s="129"/>
      <c r="BN32" s="14"/>
      <c r="BO32" s="14"/>
      <c r="BP32" s="140">
        <f t="shared" si="14"/>
        <v>37500</v>
      </c>
      <c r="BQ32" s="141">
        <f t="shared" si="15"/>
        <v>0</v>
      </c>
      <c r="BR32" s="141"/>
      <c r="BS32" s="141"/>
      <c r="BT32" s="141"/>
      <c r="BU32" s="141"/>
      <c r="BV32" s="141"/>
      <c r="BW32" s="141"/>
      <c r="BY32" s="209">
        <f>'m1'!BL34</f>
        <v>0.86403079552008577</v>
      </c>
      <c r="BZ32" s="211">
        <f t="shared" si="110"/>
        <v>0</v>
      </c>
      <c r="CA32" s="142"/>
      <c r="CB32" s="142">
        <f t="shared" si="17"/>
        <v>0</v>
      </c>
      <c r="CC32"/>
      <c r="CD32" s="118">
        <f t="shared" si="18"/>
        <v>37500</v>
      </c>
      <c r="CE32" s="142">
        <f t="shared" si="19"/>
        <v>0</v>
      </c>
      <c r="CF32" s="142">
        <f t="shared" si="20"/>
        <v>0</v>
      </c>
      <c r="CG32" s="142">
        <f t="shared" si="21"/>
        <v>0</v>
      </c>
      <c r="CH32" s="142">
        <f t="shared" si="21"/>
        <v>0</v>
      </c>
      <c r="CI32" s="142">
        <f t="shared" si="21"/>
        <v>0</v>
      </c>
      <c r="CJ32" s="142">
        <f t="shared" si="21"/>
        <v>0</v>
      </c>
      <c r="CK32" s="142">
        <f t="shared" ref="CK32:CL34" si="122">IF(CK$2&lt;=$A32,IF(CK$3&gt;=$A32,(CK$4),0),0)*($A33-$A32)/10000*$BY32</f>
        <v>0</v>
      </c>
      <c r="CL32" s="142">
        <f t="shared" si="122"/>
        <v>0</v>
      </c>
      <c r="CM32" s="142">
        <f t="shared" si="21"/>
        <v>0</v>
      </c>
      <c r="CN32" s="142">
        <f t="shared" si="21"/>
        <v>0</v>
      </c>
      <c r="CO32" s="142">
        <f t="shared" si="21"/>
        <v>0</v>
      </c>
      <c r="CP32" s="142">
        <f t="shared" si="22"/>
        <v>0</v>
      </c>
      <c r="CQ32" s="142">
        <f t="shared" si="23"/>
        <v>0</v>
      </c>
      <c r="CR32" s="142">
        <f t="shared" si="24"/>
        <v>0</v>
      </c>
      <c r="CS32" s="142">
        <f t="shared" si="25"/>
        <v>0</v>
      </c>
      <c r="CT32"/>
      <c r="CU32" s="118">
        <f t="shared" si="26"/>
        <v>37500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8"/>
        <v>0</v>
      </c>
      <c r="CZ32" s="142">
        <f t="shared" si="28"/>
        <v>0</v>
      </c>
      <c r="DA32" s="142">
        <f t="shared" si="29"/>
        <v>0</v>
      </c>
      <c r="DB32" s="142">
        <f t="shared" si="29"/>
        <v>0</v>
      </c>
      <c r="DC32" s="142">
        <f t="shared" si="30"/>
        <v>0</v>
      </c>
      <c r="DD32" s="142">
        <f t="shared" si="31"/>
        <v>0</v>
      </c>
      <c r="DF32" s="118">
        <f t="shared" si="32"/>
        <v>37500</v>
      </c>
      <c r="DG32" s="142">
        <f t="shared" si="33"/>
        <v>0</v>
      </c>
      <c r="DH32" s="142">
        <f t="shared" si="34"/>
        <v>0</v>
      </c>
      <c r="DI32" s="142">
        <f t="shared" si="111"/>
        <v>0</v>
      </c>
      <c r="DJ32"/>
      <c r="DK32" s="118">
        <f t="shared" si="36"/>
        <v>37500</v>
      </c>
      <c r="DL32" s="142">
        <f t="shared" si="37"/>
        <v>0</v>
      </c>
      <c r="DM32" s="142">
        <f t="shared" si="38"/>
        <v>0</v>
      </c>
      <c r="DN32" s="142">
        <f t="shared" si="39"/>
        <v>0</v>
      </c>
      <c r="DP32" s="118">
        <f t="shared" si="40"/>
        <v>37500</v>
      </c>
      <c r="DQ32" s="142">
        <f t="shared" si="41"/>
        <v>0</v>
      </c>
      <c r="DR32" s="142">
        <f t="shared" si="41"/>
        <v>0</v>
      </c>
      <c r="DS32" s="142">
        <f t="shared" si="41"/>
        <v>0</v>
      </c>
      <c r="DT32" s="142">
        <f t="shared" si="41"/>
        <v>0</v>
      </c>
      <c r="DU32" s="142">
        <f t="shared" si="41"/>
        <v>0</v>
      </c>
      <c r="DV32" s="142">
        <f t="shared" si="42"/>
        <v>0</v>
      </c>
      <c r="DW32" s="142">
        <f t="shared" si="112"/>
        <v>0</v>
      </c>
      <c r="DX32"/>
      <c r="DY32" s="118">
        <f t="shared" si="44"/>
        <v>37500</v>
      </c>
      <c r="DZ32" s="142">
        <f t="shared" si="45"/>
        <v>0</v>
      </c>
      <c r="EA32" s="142">
        <f t="shared" si="46"/>
        <v>0</v>
      </c>
      <c r="EB32" s="142">
        <f t="shared" si="113"/>
        <v>0</v>
      </c>
      <c r="EC32" s="142"/>
      <c r="ED32" s="118">
        <f t="shared" si="48"/>
        <v>37500</v>
      </c>
      <c r="EE32" s="142">
        <f t="shared" si="49"/>
        <v>0</v>
      </c>
      <c r="EF32" s="142">
        <f t="shared" si="49"/>
        <v>0</v>
      </c>
      <c r="EG32" s="142">
        <f t="shared" si="50"/>
        <v>0</v>
      </c>
      <c r="EH32" s="142">
        <f>SUM(EE32:EG32)</f>
        <v>0</v>
      </c>
      <c r="EI32" s="142"/>
      <c r="EJ32" s="118">
        <f t="shared" si="52"/>
        <v>37500</v>
      </c>
      <c r="EK32" s="142">
        <f t="shared" si="53"/>
        <v>0</v>
      </c>
      <c r="EL32" s="142">
        <f t="shared" si="54"/>
        <v>0</v>
      </c>
      <c r="EM32" s="142">
        <f t="shared" si="54"/>
        <v>0</v>
      </c>
      <c r="EN32" s="142">
        <f t="shared" si="54"/>
        <v>0</v>
      </c>
      <c r="EO32" s="142">
        <f t="shared" si="114"/>
        <v>0</v>
      </c>
      <c r="EP32"/>
      <c r="EQ32" s="118">
        <f t="shared" si="56"/>
        <v>37500</v>
      </c>
      <c r="ER32" s="142">
        <f t="shared" si="57"/>
        <v>0</v>
      </c>
      <c r="ES32" s="142">
        <f t="shared" si="58"/>
        <v>0</v>
      </c>
      <c r="ET32" s="142">
        <f>SUM(ER32:ES32)</f>
        <v>0</v>
      </c>
      <c r="EU32"/>
      <c r="EV32" s="118">
        <f t="shared" si="60"/>
        <v>37500</v>
      </c>
      <c r="EW32" s="142">
        <f t="shared" si="61"/>
        <v>0</v>
      </c>
      <c r="EX32" s="142">
        <f t="shared" si="62"/>
        <v>0</v>
      </c>
      <c r="EY32" s="142">
        <f>SUM(EW32:EX32)</f>
        <v>0</v>
      </c>
      <c r="EZ32" s="142"/>
      <c r="FA32" s="118">
        <f t="shared" si="64"/>
        <v>37500</v>
      </c>
      <c r="FB32" s="142">
        <f t="shared" si="65"/>
        <v>0</v>
      </c>
      <c r="FC32" s="142">
        <f t="shared" si="65"/>
        <v>0</v>
      </c>
      <c r="FD32" s="142">
        <f t="shared" si="66"/>
        <v>0</v>
      </c>
      <c r="FE32" s="142">
        <f t="shared" si="115"/>
        <v>0</v>
      </c>
      <c r="FF32"/>
      <c r="FG32" s="118">
        <f t="shared" si="68"/>
        <v>37500</v>
      </c>
      <c r="FH32" s="142">
        <f t="shared" si="69"/>
        <v>0</v>
      </c>
      <c r="FI32" s="142">
        <f t="shared" si="69"/>
        <v>0</v>
      </c>
      <c r="FJ32" s="142">
        <f t="shared" si="70"/>
        <v>0</v>
      </c>
      <c r="FK32" s="142">
        <f t="shared" si="116"/>
        <v>0</v>
      </c>
      <c r="FL32"/>
      <c r="FM32" s="118">
        <f t="shared" si="72"/>
        <v>37500</v>
      </c>
      <c r="FN32" s="142">
        <f t="shared" si="73"/>
        <v>0</v>
      </c>
      <c r="FO32" s="142">
        <f t="shared" si="74"/>
        <v>0</v>
      </c>
      <c r="FP32" s="142">
        <f t="shared" si="117"/>
        <v>0</v>
      </c>
      <c r="FR32" s="118">
        <f t="shared" si="76"/>
        <v>37500</v>
      </c>
      <c r="FS32" s="142">
        <f t="shared" si="77"/>
        <v>0</v>
      </c>
      <c r="FT32" s="142">
        <f t="shared" si="77"/>
        <v>0</v>
      </c>
      <c r="FU32" s="142">
        <f t="shared" si="78"/>
        <v>0</v>
      </c>
      <c r="FV32"/>
      <c r="FW32" s="118">
        <f t="shared" si="79"/>
        <v>37500</v>
      </c>
      <c r="FX32" s="142">
        <f t="shared" si="80"/>
        <v>0</v>
      </c>
      <c r="FY32" s="142">
        <f t="shared" si="81"/>
        <v>0</v>
      </c>
      <c r="FZ32" s="142">
        <f t="shared" si="118"/>
        <v>0</v>
      </c>
      <c r="GA32"/>
      <c r="GB32" s="118">
        <f t="shared" si="83"/>
        <v>37500</v>
      </c>
      <c r="GC32" s="142">
        <f t="shared" si="84"/>
        <v>0</v>
      </c>
      <c r="GD32" s="142">
        <f t="shared" si="85"/>
        <v>0</v>
      </c>
      <c r="GE32" s="142">
        <f t="shared" si="119"/>
        <v>0</v>
      </c>
      <c r="GF32"/>
      <c r="GG32" s="118">
        <f t="shared" si="87"/>
        <v>37500</v>
      </c>
      <c r="GH32" s="142">
        <f t="shared" si="88"/>
        <v>0</v>
      </c>
      <c r="GI32" s="142">
        <f t="shared" si="88"/>
        <v>0</v>
      </c>
      <c r="GJ32" s="142">
        <f t="shared" si="89"/>
        <v>0</v>
      </c>
      <c r="GL32" s="118">
        <f t="shared" si="90"/>
        <v>37500</v>
      </c>
      <c r="GM32" s="142">
        <f t="shared" si="91"/>
        <v>0</v>
      </c>
      <c r="GN32" s="142">
        <f t="shared" si="91"/>
        <v>0</v>
      </c>
      <c r="GO32" s="142">
        <f t="shared" si="92"/>
        <v>0</v>
      </c>
      <c r="GQ32" s="585"/>
      <c r="GR32" s="583"/>
      <c r="GS32" s="332"/>
      <c r="GU32"/>
    </row>
    <row r="33" spans="1:203" ht="15" customHeight="1">
      <c r="A33" s="330">
        <v>37530</v>
      </c>
      <c r="B33" s="148">
        <f>'p1'!F42</f>
        <v>0</v>
      </c>
      <c r="C33" s="149">
        <f>+'p1'!C42</f>
        <v>0</v>
      </c>
      <c r="D33" s="194">
        <f>'Transport Pos'!C29</f>
        <v>0</v>
      </c>
      <c r="E33" s="149">
        <f>'p1'!K42+EH33+'Transport Pos'!D29</f>
        <v>0</v>
      </c>
      <c r="F33" s="149">
        <f>'p1'!E42+CS33</f>
        <v>47.03</v>
      </c>
      <c r="G33" s="149">
        <f>'p1'!H42+'p1'!J42+DD33+'Spread Opt'!D33+'Transport Pos'!E29</f>
        <v>13.319999999999999</v>
      </c>
      <c r="H33" s="149">
        <f>'p1'!D42+DW33</f>
        <v>0</v>
      </c>
      <c r="I33" s="149">
        <f>'p1'!I42+'p1'!AG42+DI33+'Spread Opt'!C33</f>
        <v>-85.51</v>
      </c>
      <c r="J33" s="149">
        <f>'p1'!M42+DL33</f>
        <v>-29.1</v>
      </c>
      <c r="K33" s="149">
        <f>'p1'!L42+'p1'!G42+EB33</f>
        <v>0</v>
      </c>
      <c r="L33" s="150">
        <f t="shared" si="105"/>
        <v>-54.260000000000005</v>
      </c>
      <c r="M33" s="14"/>
      <c r="N33" s="148">
        <f>'p1'!O42+ET33</f>
        <v>0</v>
      </c>
      <c r="O33" s="149">
        <f>'p1'!N42+EO33</f>
        <v>0</v>
      </c>
      <c r="P33" s="149">
        <f>'p1'!P42+EY33</f>
        <v>-34.61</v>
      </c>
      <c r="Q33" s="149">
        <f>'p1'!Z42</f>
        <v>0</v>
      </c>
      <c r="R33" s="149">
        <f>'p1'!X42</f>
        <v>0</v>
      </c>
      <c r="S33" s="149">
        <f>'p1'!Y42+FE33</f>
        <v>13.31</v>
      </c>
      <c r="T33" s="149">
        <f>'p1'!AB42+FK33+'Transport Pos'!B29</f>
        <v>53.25</v>
      </c>
      <c r="U33" s="149"/>
      <c r="V33" s="149">
        <f>'p1'!W42+FP33</f>
        <v>0</v>
      </c>
      <c r="W33" s="149">
        <f>'p1'!R42+FZ33</f>
        <v>0</v>
      </c>
      <c r="X33" s="149">
        <f>'p1'!S42+FU33</f>
        <v>0</v>
      </c>
      <c r="Y33" s="149"/>
      <c r="Z33" s="149"/>
      <c r="AA33" s="149"/>
      <c r="AB33" s="149"/>
      <c r="AC33" s="149"/>
      <c r="AD33" s="194"/>
      <c r="AE33" s="333">
        <f t="shared" si="106"/>
        <v>31.950000000000003</v>
      </c>
      <c r="AF33" s="14"/>
      <c r="AG33" s="150">
        <f>GO33+'p1'!B42</f>
        <v>0</v>
      </c>
      <c r="AH33" s="191"/>
      <c r="AI33" s="150">
        <f>'p1'!AA42+BQ33+'Spread Opt'!E33+'Transport Pos'!G29</f>
        <v>0</v>
      </c>
      <c r="AJ33" s="14"/>
      <c r="AK33" s="147">
        <v>37530</v>
      </c>
      <c r="AL33" s="198"/>
      <c r="AM33" s="189">
        <f t="shared" si="4"/>
        <v>0</v>
      </c>
      <c r="AN33" s="334"/>
      <c r="AO33" s="189">
        <f t="shared" si="120"/>
        <v>47.03</v>
      </c>
      <c r="AP33" s="334"/>
      <c r="AQ33" s="508">
        <f t="shared" si="121"/>
        <v>13.319999999999999</v>
      </c>
      <c r="AR33" s="334"/>
      <c r="AS33" s="510">
        <f t="shared" si="7"/>
        <v>-114.61000000000001</v>
      </c>
      <c r="AT33" s="334"/>
      <c r="AU33" s="189">
        <f t="shared" si="8"/>
        <v>-34.61</v>
      </c>
      <c r="AV33" s="334"/>
      <c r="AW33" s="189">
        <f t="shared" si="9"/>
        <v>-88.87</v>
      </c>
      <c r="AX33" s="334"/>
      <c r="AY33"/>
      <c r="AZ33" s="217"/>
      <c r="BA33" s="206">
        <f t="shared" si="10"/>
        <v>13.31</v>
      </c>
      <c r="BB33" s="202"/>
      <c r="BC33" s="206">
        <f t="shared" si="11"/>
        <v>53.25</v>
      </c>
      <c r="BD33" s="202"/>
      <c r="BE33" s="206">
        <f t="shared" si="12"/>
        <v>0</v>
      </c>
      <c r="BF33" s="202"/>
      <c r="BG33" s="206">
        <f t="shared" si="94"/>
        <v>0</v>
      </c>
      <c r="BH33" s="218"/>
      <c r="BI33" s="248"/>
      <c r="BJ33" s="308"/>
      <c r="BK33" s="306">
        <f t="shared" si="95"/>
        <v>-22.310000000000002</v>
      </c>
      <c r="BL33" s="525"/>
      <c r="BM33" s="129"/>
      <c r="BN33" s="14"/>
      <c r="BO33" s="14"/>
      <c r="BP33" s="140">
        <f t="shared" si="14"/>
        <v>37530</v>
      </c>
      <c r="BQ33" s="141">
        <f t="shared" si="15"/>
        <v>0</v>
      </c>
      <c r="BR33" s="141"/>
      <c r="BS33" s="141"/>
      <c r="BT33" s="141"/>
      <c r="BU33" s="141"/>
      <c r="BV33" s="141"/>
      <c r="BW33" s="141"/>
      <c r="BY33" s="209">
        <f>'m1'!BL35</f>
        <v>0.85908889132770394</v>
      </c>
      <c r="BZ33" s="212">
        <f t="shared" si="110"/>
        <v>0</v>
      </c>
      <c r="CA33" s="142"/>
      <c r="CB33" s="142">
        <f t="shared" si="17"/>
        <v>0</v>
      </c>
      <c r="CC33"/>
      <c r="CD33" s="118">
        <f t="shared" si="18"/>
        <v>37530</v>
      </c>
      <c r="CE33" s="142">
        <f t="shared" si="19"/>
        <v>0</v>
      </c>
      <c r="CF33" s="142">
        <f t="shared" si="20"/>
        <v>0</v>
      </c>
      <c r="CG33" s="142">
        <f t="shared" si="21"/>
        <v>0</v>
      </c>
      <c r="CH33" s="142">
        <f t="shared" si="21"/>
        <v>0</v>
      </c>
      <c r="CI33" s="142">
        <f t="shared" si="21"/>
        <v>0</v>
      </c>
      <c r="CJ33" s="142">
        <f t="shared" si="21"/>
        <v>0</v>
      </c>
      <c r="CK33" s="142">
        <f t="shared" si="122"/>
        <v>0</v>
      </c>
      <c r="CL33" s="142">
        <f t="shared" si="122"/>
        <v>0</v>
      </c>
      <c r="CM33" s="142">
        <f t="shared" si="21"/>
        <v>0</v>
      </c>
      <c r="CN33" s="142">
        <f t="shared" si="21"/>
        <v>0</v>
      </c>
      <c r="CO33" s="142">
        <f t="shared" si="21"/>
        <v>0</v>
      </c>
      <c r="CP33" s="142">
        <f t="shared" si="22"/>
        <v>0</v>
      </c>
      <c r="CQ33" s="142">
        <f t="shared" si="23"/>
        <v>0</v>
      </c>
      <c r="CR33" s="142">
        <f t="shared" si="24"/>
        <v>0</v>
      </c>
      <c r="CS33" s="142">
        <f t="shared" si="25"/>
        <v>0</v>
      </c>
      <c r="CT33"/>
      <c r="CU33" s="118">
        <f t="shared" si="26"/>
        <v>37530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8"/>
        <v>0</v>
      </c>
      <c r="CZ33" s="142">
        <f t="shared" si="28"/>
        <v>0</v>
      </c>
      <c r="DA33" s="142">
        <f t="shared" si="29"/>
        <v>0</v>
      </c>
      <c r="DB33" s="142">
        <f t="shared" si="29"/>
        <v>0</v>
      </c>
      <c r="DC33" s="142">
        <f t="shared" si="30"/>
        <v>0</v>
      </c>
      <c r="DD33" s="142">
        <f t="shared" si="31"/>
        <v>0</v>
      </c>
      <c r="DF33" s="118">
        <f t="shared" si="32"/>
        <v>37530</v>
      </c>
      <c r="DG33" s="142">
        <f t="shared" si="33"/>
        <v>0</v>
      </c>
      <c r="DH33" s="142">
        <f t="shared" si="34"/>
        <v>0</v>
      </c>
      <c r="DI33" s="142">
        <f t="shared" si="111"/>
        <v>0</v>
      </c>
      <c r="DJ33"/>
      <c r="DK33" s="118">
        <f t="shared" si="36"/>
        <v>37530</v>
      </c>
      <c r="DL33" s="142">
        <f t="shared" si="37"/>
        <v>0</v>
      </c>
      <c r="DM33" s="142">
        <f t="shared" si="38"/>
        <v>0</v>
      </c>
      <c r="DN33" s="142">
        <f t="shared" si="39"/>
        <v>0</v>
      </c>
      <c r="DP33" s="118">
        <f t="shared" si="40"/>
        <v>37530</v>
      </c>
      <c r="DQ33" s="142">
        <f t="shared" si="41"/>
        <v>0</v>
      </c>
      <c r="DR33" s="142">
        <f t="shared" si="41"/>
        <v>0</v>
      </c>
      <c r="DS33" s="142">
        <f t="shared" si="41"/>
        <v>0</v>
      </c>
      <c r="DT33" s="142">
        <f t="shared" si="41"/>
        <v>0</v>
      </c>
      <c r="DU33" s="142">
        <f t="shared" si="41"/>
        <v>0</v>
      </c>
      <c r="DV33" s="142">
        <f t="shared" si="42"/>
        <v>0</v>
      </c>
      <c r="DW33" s="142">
        <f t="shared" si="112"/>
        <v>0</v>
      </c>
      <c r="DX33"/>
      <c r="DY33" s="118">
        <f t="shared" si="44"/>
        <v>37530</v>
      </c>
      <c r="DZ33" s="142">
        <f t="shared" si="45"/>
        <v>0</v>
      </c>
      <c r="EA33" s="142">
        <f t="shared" si="46"/>
        <v>0</v>
      </c>
      <c r="EB33" s="142">
        <f t="shared" si="113"/>
        <v>0</v>
      </c>
      <c r="EC33" s="142"/>
      <c r="ED33" s="118">
        <f t="shared" si="48"/>
        <v>37530</v>
      </c>
      <c r="EE33" s="142">
        <f t="shared" si="49"/>
        <v>0</v>
      </c>
      <c r="EF33" s="142">
        <f t="shared" si="49"/>
        <v>0</v>
      </c>
      <c r="EG33" s="142">
        <f t="shared" si="50"/>
        <v>0</v>
      </c>
      <c r="EH33" s="142">
        <f>SUM(EE33:EG33)</f>
        <v>0</v>
      </c>
      <c r="EI33" s="142"/>
      <c r="EJ33" s="118">
        <f t="shared" si="52"/>
        <v>37530</v>
      </c>
      <c r="EK33" s="142">
        <f t="shared" si="53"/>
        <v>0</v>
      </c>
      <c r="EL33" s="142">
        <f t="shared" si="54"/>
        <v>0</v>
      </c>
      <c r="EM33" s="142">
        <f t="shared" si="54"/>
        <v>0</v>
      </c>
      <c r="EN33" s="142">
        <f t="shared" si="54"/>
        <v>0</v>
      </c>
      <c r="EO33" s="142">
        <f t="shared" si="114"/>
        <v>0</v>
      </c>
      <c r="EP33"/>
      <c r="EQ33" s="118">
        <f t="shared" si="56"/>
        <v>37530</v>
      </c>
      <c r="ER33" s="142">
        <f t="shared" si="57"/>
        <v>0</v>
      </c>
      <c r="ES33" s="142">
        <f t="shared" si="58"/>
        <v>0</v>
      </c>
      <c r="ET33" s="142">
        <f>SUM(ER33:ES33)</f>
        <v>0</v>
      </c>
      <c r="EU33"/>
      <c r="EV33" s="118">
        <f t="shared" si="60"/>
        <v>37530</v>
      </c>
      <c r="EW33" s="142">
        <f t="shared" si="61"/>
        <v>0</v>
      </c>
      <c r="EX33" s="142">
        <f t="shared" si="62"/>
        <v>0</v>
      </c>
      <c r="EY33" s="142">
        <f>SUM(EW33:EX33)</f>
        <v>0</v>
      </c>
      <c r="EZ33" s="142"/>
      <c r="FA33" s="118">
        <f t="shared" si="64"/>
        <v>37530</v>
      </c>
      <c r="FB33" s="142">
        <f t="shared" si="65"/>
        <v>0</v>
      </c>
      <c r="FC33" s="142">
        <f t="shared" si="65"/>
        <v>0</v>
      </c>
      <c r="FD33" s="142">
        <f t="shared" si="66"/>
        <v>0</v>
      </c>
      <c r="FE33" s="142">
        <f t="shared" si="115"/>
        <v>0</v>
      </c>
      <c r="FF33"/>
      <c r="FG33" s="118">
        <f t="shared" si="68"/>
        <v>37530</v>
      </c>
      <c r="FH33" s="142">
        <f t="shared" si="69"/>
        <v>0</v>
      </c>
      <c r="FI33" s="142">
        <f t="shared" si="69"/>
        <v>0</v>
      </c>
      <c r="FJ33" s="142">
        <f t="shared" si="70"/>
        <v>0</v>
      </c>
      <c r="FK33" s="142">
        <f t="shared" si="116"/>
        <v>0</v>
      </c>
      <c r="FL33"/>
      <c r="FM33" s="118">
        <f t="shared" si="72"/>
        <v>37530</v>
      </c>
      <c r="FN33" s="142">
        <f t="shared" si="73"/>
        <v>0</v>
      </c>
      <c r="FO33" s="142">
        <f t="shared" si="74"/>
        <v>0</v>
      </c>
      <c r="FP33" s="142">
        <f t="shared" si="117"/>
        <v>0</v>
      </c>
      <c r="FR33" s="118">
        <f t="shared" si="76"/>
        <v>37530</v>
      </c>
      <c r="FS33" s="142">
        <f t="shared" si="77"/>
        <v>0</v>
      </c>
      <c r="FT33" s="142">
        <f t="shared" si="77"/>
        <v>0</v>
      </c>
      <c r="FU33" s="142">
        <f t="shared" si="78"/>
        <v>0</v>
      </c>
      <c r="FV33"/>
      <c r="FW33" s="118">
        <f t="shared" si="79"/>
        <v>37530</v>
      </c>
      <c r="FX33" s="142">
        <f t="shared" si="80"/>
        <v>0</v>
      </c>
      <c r="FY33" s="142">
        <f t="shared" si="81"/>
        <v>0</v>
      </c>
      <c r="FZ33" s="142">
        <f t="shared" si="118"/>
        <v>0</v>
      </c>
      <c r="GA33"/>
      <c r="GB33" s="118">
        <f t="shared" si="83"/>
        <v>37530</v>
      </c>
      <c r="GC33" s="142">
        <f t="shared" si="84"/>
        <v>0</v>
      </c>
      <c r="GD33" s="142">
        <f t="shared" si="85"/>
        <v>0</v>
      </c>
      <c r="GE33" s="142">
        <f t="shared" si="119"/>
        <v>0</v>
      </c>
      <c r="GF33"/>
      <c r="GG33" s="118">
        <f t="shared" si="87"/>
        <v>37530</v>
      </c>
      <c r="GH33" s="142">
        <f t="shared" si="88"/>
        <v>0</v>
      </c>
      <c r="GI33" s="142">
        <f t="shared" si="88"/>
        <v>0</v>
      </c>
      <c r="GJ33" s="142">
        <f t="shared" si="89"/>
        <v>0</v>
      </c>
      <c r="GL33" s="118">
        <f t="shared" si="90"/>
        <v>37530</v>
      </c>
      <c r="GM33" s="142">
        <f t="shared" si="91"/>
        <v>0</v>
      </c>
      <c r="GN33" s="142">
        <f t="shared" si="91"/>
        <v>0</v>
      </c>
      <c r="GO33" s="142">
        <f t="shared" si="92"/>
        <v>0</v>
      </c>
      <c r="GQ33" s="586"/>
      <c r="GR33" s="584"/>
      <c r="GS33" s="333"/>
      <c r="GU33"/>
    </row>
    <row r="34" spans="1:203" ht="15" customHeight="1">
      <c r="A34" s="328">
        <v>37561</v>
      </c>
      <c r="B34" s="137">
        <f>'p1'!F43</f>
        <v>0</v>
      </c>
      <c r="C34" s="138">
        <f>+'p1'!C43</f>
        <v>0</v>
      </c>
      <c r="D34" s="192">
        <f>'Transport Pos'!C30</f>
        <v>0</v>
      </c>
      <c r="E34" s="138">
        <f>'p1'!K43+EH34+'Transport Pos'!D30</f>
        <v>0</v>
      </c>
      <c r="F34" s="138">
        <f>'p1'!E43+CS34</f>
        <v>25.61</v>
      </c>
      <c r="G34" s="145">
        <f>'p1'!H43+'p1'!J43+DD34+'Spread Opt'!D34+'Transport Pos'!E30</f>
        <v>0.4828047669265878</v>
      </c>
      <c r="H34" s="138">
        <f>'p1'!D43+DW34</f>
        <v>0</v>
      </c>
      <c r="I34" s="145">
        <f>'p1'!I43+'p1'!AG43+DI34+'Spread Opt'!C34</f>
        <v>-12.595716371188967</v>
      </c>
      <c r="J34" s="138">
        <f>'p1'!M43+DL34</f>
        <v>5.75</v>
      </c>
      <c r="K34" s="138">
        <f>'p1'!L43+'p1'!G43+EB34</f>
        <v>0</v>
      </c>
      <c r="L34" s="139">
        <f t="shared" si="105"/>
        <v>19.24708839573762</v>
      </c>
      <c r="M34" s="14"/>
      <c r="N34" s="137">
        <f>'p1'!O43+ET34</f>
        <v>0</v>
      </c>
      <c r="O34" s="138">
        <f>'p1'!N43+EO34</f>
        <v>0</v>
      </c>
      <c r="P34" s="138">
        <f>'p1'!P43+EY34</f>
        <v>-33.299999999999997</v>
      </c>
      <c r="Q34" s="138">
        <f>'p1'!Z43</f>
        <v>0</v>
      </c>
      <c r="R34" s="138">
        <f>'p1'!X43</f>
        <v>0</v>
      </c>
      <c r="S34" s="138">
        <f>'p1'!Y43+FE34</f>
        <v>25.61</v>
      </c>
      <c r="T34" s="138">
        <f>'p1'!AB43+FK34+'Transport Pos'!B30</f>
        <v>0</v>
      </c>
      <c r="U34" s="138"/>
      <c r="V34" s="138">
        <f>'p1'!W43+FP34</f>
        <v>0</v>
      </c>
      <c r="W34" s="138">
        <f>'p1'!R43+FZ34</f>
        <v>0</v>
      </c>
      <c r="X34" s="138">
        <f>'p1'!S43+FU34</f>
        <v>0</v>
      </c>
      <c r="Y34" s="138"/>
      <c r="Z34" s="138"/>
      <c r="AA34" s="138"/>
      <c r="AB34" s="138"/>
      <c r="AC34" s="138"/>
      <c r="AD34" s="192"/>
      <c r="AE34" s="331">
        <f t="shared" si="106"/>
        <v>-7.6899999999999977</v>
      </c>
      <c r="AF34" s="14"/>
      <c r="AG34" s="139"/>
      <c r="AH34" s="191"/>
      <c r="AI34" s="139">
        <f>'p1'!AA43+BQ34+'Spread Opt'!E34+'Transport Pos'!G30</f>
        <v>0.46708839573762262</v>
      </c>
      <c r="AJ34" s="14"/>
      <c r="AK34" s="136">
        <v>37561</v>
      </c>
      <c r="AL34" s="198"/>
      <c r="AM34" s="188">
        <f t="shared" si="4"/>
        <v>0</v>
      </c>
      <c r="AN34" s="519">
        <f>+AN36+AN46</f>
        <v>0</v>
      </c>
      <c r="AO34" s="188">
        <f t="shared" si="120"/>
        <v>25.61</v>
      </c>
      <c r="AP34" s="519">
        <f>+AP36+AP46</f>
        <v>127.45</v>
      </c>
      <c r="AQ34" s="509">
        <f t="shared" si="121"/>
        <v>0.4828047669265878</v>
      </c>
      <c r="AR34" s="519">
        <f>+AR36+AR46</f>
        <v>-197.33685990490096</v>
      </c>
      <c r="AS34" s="511">
        <f t="shared" si="7"/>
        <v>-6.845716371188967</v>
      </c>
      <c r="AT34" s="519">
        <f>+AT36+AT46</f>
        <v>353.3570095695008</v>
      </c>
      <c r="AU34" s="188">
        <f t="shared" si="8"/>
        <v>-33.299999999999997</v>
      </c>
      <c r="AV34" s="519">
        <f>+AV36+AV46</f>
        <v>-165.67999999999998</v>
      </c>
      <c r="AW34" s="188">
        <f t="shared" si="9"/>
        <v>-14.052911604262377</v>
      </c>
      <c r="AX34" s="519">
        <f>+AX36+AX46</f>
        <v>117.79014966459985</v>
      </c>
      <c r="AY34"/>
      <c r="AZ34" s="217"/>
      <c r="BA34" s="203">
        <f t="shared" si="10"/>
        <v>25.61</v>
      </c>
      <c r="BB34" s="202"/>
      <c r="BC34" s="203">
        <f t="shared" si="11"/>
        <v>0</v>
      </c>
      <c r="BD34" s="202"/>
      <c r="BE34" s="203">
        <f t="shared" si="12"/>
        <v>0</v>
      </c>
      <c r="BF34" s="202"/>
      <c r="BG34" s="203">
        <f t="shared" si="13"/>
        <v>0</v>
      </c>
      <c r="BH34" s="218"/>
      <c r="BI34" s="248"/>
      <c r="BJ34" s="308"/>
      <c r="BK34" s="304">
        <f t="shared" ref="BK34:BK56" si="123">+AE34+L34</f>
        <v>11.557088395737622</v>
      </c>
      <c r="BL34" s="524">
        <f>+BL36+BL46</f>
        <v>245.24014966459984</v>
      </c>
      <c r="BM34" s="129"/>
      <c r="BN34" s="129"/>
      <c r="BO34" s="129"/>
      <c r="BP34" s="140">
        <f t="shared" si="14"/>
        <v>37561</v>
      </c>
      <c r="BQ34" s="141">
        <f t="shared" si="15"/>
        <v>0</v>
      </c>
      <c r="BR34" s="141"/>
      <c r="BS34" s="141"/>
      <c r="BT34" s="141"/>
      <c r="BU34" s="141"/>
      <c r="BV34" s="141"/>
      <c r="BW34" s="141"/>
      <c r="BY34" s="209">
        <f>'m1'!BL36</f>
        <v>0.85401746997338601</v>
      </c>
      <c r="BZ34" s="211">
        <f>CS34+DD34+FE34+FP34+FK34+DI34+DW34+EB34+FZ34+GE34+EO34+ET34+EY34+EH34</f>
        <v>0</v>
      </c>
      <c r="CA34" s="142"/>
      <c r="CB34" s="142">
        <f t="shared" si="17"/>
        <v>0</v>
      </c>
      <c r="CC34"/>
      <c r="CD34" s="118">
        <f t="shared" si="18"/>
        <v>37561</v>
      </c>
      <c r="CE34" s="142">
        <f t="shared" si="19"/>
        <v>0</v>
      </c>
      <c r="CF34" s="142">
        <f t="shared" si="20"/>
        <v>0</v>
      </c>
      <c r="CG34" s="142">
        <f t="shared" si="21"/>
        <v>0</v>
      </c>
      <c r="CH34" s="142">
        <f t="shared" si="21"/>
        <v>0</v>
      </c>
      <c r="CI34" s="142">
        <f t="shared" si="21"/>
        <v>0</v>
      </c>
      <c r="CJ34" s="142">
        <f t="shared" si="21"/>
        <v>0</v>
      </c>
      <c r="CK34" s="142">
        <f t="shared" si="122"/>
        <v>0</v>
      </c>
      <c r="CL34" s="142">
        <f t="shared" si="122"/>
        <v>0</v>
      </c>
      <c r="CM34" s="142">
        <f t="shared" si="21"/>
        <v>0</v>
      </c>
      <c r="CN34" s="142">
        <f t="shared" si="21"/>
        <v>0</v>
      </c>
      <c r="CO34" s="142">
        <f t="shared" si="21"/>
        <v>0</v>
      </c>
      <c r="CP34" s="142">
        <f t="shared" si="22"/>
        <v>0</v>
      </c>
      <c r="CQ34" s="142">
        <f t="shared" si="23"/>
        <v>0</v>
      </c>
      <c r="CR34" s="142">
        <f t="shared" si="24"/>
        <v>0</v>
      </c>
      <c r="CS34" s="142">
        <f t="shared" si="25"/>
        <v>0</v>
      </c>
      <c r="CT34"/>
      <c r="CU34" s="118">
        <f t="shared" si="26"/>
        <v>37561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8"/>
        <v>0</v>
      </c>
      <c r="CZ34" s="142">
        <f t="shared" si="28"/>
        <v>0</v>
      </c>
      <c r="DA34" s="142">
        <f t="shared" si="29"/>
        <v>0</v>
      </c>
      <c r="DB34" s="142">
        <f t="shared" si="29"/>
        <v>0</v>
      </c>
      <c r="DC34" s="142">
        <f t="shared" si="30"/>
        <v>0</v>
      </c>
      <c r="DD34" s="142">
        <f t="shared" ref="DD34:DD65" si="124">SUM(CV34:DC34)</f>
        <v>0</v>
      </c>
      <c r="DF34" s="118">
        <f t="shared" si="32"/>
        <v>37561</v>
      </c>
      <c r="DG34" s="142">
        <f t="shared" si="33"/>
        <v>0</v>
      </c>
      <c r="DH34" s="142">
        <f t="shared" si="34"/>
        <v>0</v>
      </c>
      <c r="DI34" s="142">
        <f t="shared" si="111"/>
        <v>0</v>
      </c>
      <c r="DJ34"/>
      <c r="DK34" s="118">
        <f t="shared" si="36"/>
        <v>37561</v>
      </c>
      <c r="DL34" s="142">
        <f t="shared" si="37"/>
        <v>0</v>
      </c>
      <c r="DM34" s="142">
        <f t="shared" si="38"/>
        <v>0</v>
      </c>
      <c r="DN34" s="142">
        <f t="shared" si="39"/>
        <v>0</v>
      </c>
      <c r="DP34" s="118">
        <f t="shared" si="40"/>
        <v>37561</v>
      </c>
      <c r="DQ34" s="142">
        <f t="shared" si="41"/>
        <v>0</v>
      </c>
      <c r="DR34" s="142">
        <f t="shared" si="41"/>
        <v>0</v>
      </c>
      <c r="DS34" s="142">
        <f t="shared" si="41"/>
        <v>0</v>
      </c>
      <c r="DT34" s="142">
        <f t="shared" si="41"/>
        <v>0</v>
      </c>
      <c r="DU34" s="142">
        <f t="shared" si="41"/>
        <v>0</v>
      </c>
      <c r="DV34" s="142">
        <f t="shared" si="42"/>
        <v>0</v>
      </c>
      <c r="DW34" s="142">
        <f t="shared" si="112"/>
        <v>0</v>
      </c>
      <c r="DX34"/>
      <c r="DY34" s="118">
        <f t="shared" si="44"/>
        <v>37561</v>
      </c>
      <c r="DZ34" s="142">
        <f t="shared" si="45"/>
        <v>0</v>
      </c>
      <c r="EA34" s="142">
        <f t="shared" si="46"/>
        <v>0</v>
      </c>
      <c r="EB34" s="142">
        <f t="shared" si="113"/>
        <v>0</v>
      </c>
      <c r="EC34" s="142"/>
      <c r="ED34" s="118">
        <f t="shared" si="48"/>
        <v>37561</v>
      </c>
      <c r="EE34" s="142">
        <f t="shared" si="49"/>
        <v>0</v>
      </c>
      <c r="EF34" s="142">
        <f t="shared" si="49"/>
        <v>0</v>
      </c>
      <c r="EG34" s="142">
        <f t="shared" si="50"/>
        <v>0</v>
      </c>
      <c r="EH34" s="142">
        <f t="shared" ref="EH34:EH41" si="125">SUM(EE34:EG34)</f>
        <v>0</v>
      </c>
      <c r="EI34" s="142"/>
      <c r="EJ34" s="118">
        <f t="shared" si="52"/>
        <v>37561</v>
      </c>
      <c r="EK34" s="142">
        <f t="shared" si="53"/>
        <v>0</v>
      </c>
      <c r="EL34" s="142">
        <f t="shared" si="54"/>
        <v>0</v>
      </c>
      <c r="EM34" s="142">
        <f t="shared" si="54"/>
        <v>0</v>
      </c>
      <c r="EN34" s="142">
        <f t="shared" si="54"/>
        <v>0</v>
      </c>
      <c r="EO34" s="142">
        <f t="shared" si="114"/>
        <v>0</v>
      </c>
      <c r="EP34"/>
      <c r="EQ34" s="118">
        <f t="shared" si="56"/>
        <v>37561</v>
      </c>
      <c r="ER34" s="142">
        <f t="shared" si="57"/>
        <v>0</v>
      </c>
      <c r="ES34" s="142">
        <f t="shared" si="58"/>
        <v>0</v>
      </c>
      <c r="ET34" s="142">
        <f t="shared" ref="ET34:ET40" si="126">SUM(ER34:ES34)</f>
        <v>0</v>
      </c>
      <c r="EU34"/>
      <c r="EV34" s="118">
        <f t="shared" si="60"/>
        <v>37561</v>
      </c>
      <c r="EW34" s="142">
        <f t="shared" si="61"/>
        <v>0</v>
      </c>
      <c r="EX34" s="142">
        <f t="shared" si="62"/>
        <v>0</v>
      </c>
      <c r="EY34" s="142">
        <f t="shared" ref="EY34:EY40" si="127">SUM(EW34:EX34)</f>
        <v>0</v>
      </c>
      <c r="EZ34" s="142"/>
      <c r="FA34" s="118">
        <f t="shared" si="64"/>
        <v>37561</v>
      </c>
      <c r="FB34" s="142">
        <f t="shared" si="65"/>
        <v>0</v>
      </c>
      <c r="FC34" s="142">
        <f t="shared" si="65"/>
        <v>0</v>
      </c>
      <c r="FD34" s="142">
        <f t="shared" si="66"/>
        <v>0</v>
      </c>
      <c r="FE34" s="142">
        <f t="shared" si="115"/>
        <v>0</v>
      </c>
      <c r="FF34"/>
      <c r="FG34" s="118">
        <f t="shared" si="68"/>
        <v>37561</v>
      </c>
      <c r="FH34" s="142">
        <f t="shared" si="69"/>
        <v>0</v>
      </c>
      <c r="FI34" s="142">
        <f t="shared" si="69"/>
        <v>0</v>
      </c>
      <c r="FJ34" s="142">
        <f t="shared" si="70"/>
        <v>0</v>
      </c>
      <c r="FK34" s="142">
        <f t="shared" si="116"/>
        <v>0</v>
      </c>
      <c r="FL34"/>
      <c r="FM34" s="118">
        <f t="shared" si="72"/>
        <v>37561</v>
      </c>
      <c r="FN34" s="142">
        <f t="shared" si="73"/>
        <v>0</v>
      </c>
      <c r="FO34" s="142">
        <f t="shared" si="74"/>
        <v>0</v>
      </c>
      <c r="FP34" s="142">
        <f t="shared" si="117"/>
        <v>0</v>
      </c>
      <c r="FR34" s="118">
        <f t="shared" si="76"/>
        <v>37561</v>
      </c>
      <c r="FS34" s="142">
        <f t="shared" si="77"/>
        <v>0</v>
      </c>
      <c r="FT34" s="142">
        <f t="shared" si="77"/>
        <v>0</v>
      </c>
      <c r="FU34" s="142">
        <f t="shared" si="78"/>
        <v>0</v>
      </c>
      <c r="FV34"/>
      <c r="FW34" s="118">
        <f t="shared" si="79"/>
        <v>37561</v>
      </c>
      <c r="FX34" s="142">
        <f t="shared" si="80"/>
        <v>0</v>
      </c>
      <c r="FY34" s="142">
        <f t="shared" si="81"/>
        <v>0</v>
      </c>
      <c r="FZ34" s="142">
        <f t="shared" si="118"/>
        <v>0</v>
      </c>
      <c r="GA34"/>
      <c r="GB34" s="118">
        <f t="shared" si="83"/>
        <v>37561</v>
      </c>
      <c r="GC34" s="142">
        <f t="shared" si="84"/>
        <v>0</v>
      </c>
      <c r="GD34" s="142">
        <f t="shared" si="85"/>
        <v>0</v>
      </c>
      <c r="GE34" s="142">
        <f t="shared" si="119"/>
        <v>0</v>
      </c>
      <c r="GF34"/>
      <c r="GG34" s="118">
        <f t="shared" si="87"/>
        <v>37561</v>
      </c>
      <c r="GH34" s="142">
        <f t="shared" si="88"/>
        <v>0</v>
      </c>
      <c r="GI34" s="142">
        <f t="shared" si="88"/>
        <v>0</v>
      </c>
      <c r="GJ34" s="142">
        <f t="shared" si="89"/>
        <v>0</v>
      </c>
      <c r="GL34" s="118">
        <f t="shared" si="90"/>
        <v>37561</v>
      </c>
      <c r="GM34" s="142">
        <f t="shared" si="91"/>
        <v>0</v>
      </c>
      <c r="GN34" s="142">
        <f t="shared" si="91"/>
        <v>0</v>
      </c>
      <c r="GO34" s="142">
        <f t="shared" si="92"/>
        <v>0</v>
      </c>
      <c r="GQ34" s="587"/>
      <c r="GR34" s="582"/>
      <c r="GS34" s="331"/>
      <c r="GU34"/>
    </row>
    <row r="35" spans="1:203" ht="15" customHeight="1">
      <c r="A35" s="329">
        <v>37591</v>
      </c>
      <c r="B35" s="144">
        <f>'p1'!F44</f>
        <v>0</v>
      </c>
      <c r="C35" s="145">
        <f>+'p1'!C44</f>
        <v>0</v>
      </c>
      <c r="D35" s="193">
        <f>'Transport Pos'!C31</f>
        <v>0</v>
      </c>
      <c r="E35" s="145">
        <f>'p1'!K44+EH35+'Transport Pos'!D31</f>
        <v>0</v>
      </c>
      <c r="F35" s="145">
        <f>'p1'!E44+CS35</f>
        <v>26.32</v>
      </c>
      <c r="G35" s="145">
        <f>'p1'!H44+'p1'!J44+DD35+'Spread Opt'!D35+'Transport Pos'!E31</f>
        <v>0.54754505982774049</v>
      </c>
      <c r="H35" s="145">
        <f>'p1'!D44+DW35</f>
        <v>0</v>
      </c>
      <c r="I35" s="145">
        <f>'p1'!I44+'p1'!AG44+DI35+'Spread Opt'!C35</f>
        <v>-12.97543248143497</v>
      </c>
      <c r="J35" s="145">
        <f>'p1'!M44+DL35</f>
        <v>5.91</v>
      </c>
      <c r="K35" s="145">
        <f>'p1'!L44+'p1'!G44+EB35</f>
        <v>0</v>
      </c>
      <c r="L35" s="146">
        <f t="shared" si="105"/>
        <v>19.802112578392773</v>
      </c>
      <c r="M35" s="14"/>
      <c r="N35" s="144">
        <f>'p1'!O44+ET35</f>
        <v>0</v>
      </c>
      <c r="O35" s="145">
        <f>'p1'!N44+EO35</f>
        <v>0</v>
      </c>
      <c r="P35" s="145">
        <f>'p1'!P44+EY35</f>
        <v>-34.21</v>
      </c>
      <c r="Q35" s="145">
        <f>'p1'!Z44</f>
        <v>0</v>
      </c>
      <c r="R35" s="145">
        <f>'p1'!X44</f>
        <v>0</v>
      </c>
      <c r="S35" s="145">
        <f>'p1'!Y44+FE35</f>
        <v>26.32</v>
      </c>
      <c r="T35" s="145">
        <f>'p1'!AB44+FK35+'Transport Pos'!B31</f>
        <v>0</v>
      </c>
      <c r="U35" s="145"/>
      <c r="V35" s="145">
        <f>'p1'!W44+FP35</f>
        <v>0</v>
      </c>
      <c r="W35" s="145">
        <f>'p1'!R44+FZ35</f>
        <v>0</v>
      </c>
      <c r="X35" s="145">
        <f>'p1'!S44+FU35</f>
        <v>0</v>
      </c>
      <c r="Y35" s="145"/>
      <c r="Z35" s="145"/>
      <c r="AA35" s="145"/>
      <c r="AB35" s="145"/>
      <c r="AC35" s="145"/>
      <c r="AD35" s="193"/>
      <c r="AE35" s="332">
        <f t="shared" si="106"/>
        <v>-7.8900000000000006</v>
      </c>
      <c r="AF35" s="14"/>
      <c r="AG35" s="146"/>
      <c r="AH35" s="191"/>
      <c r="AI35" s="146">
        <f>'p1'!AA44+BQ35+'Spread Opt'!E35+'Transport Pos'!G31</f>
        <v>0.4921125783927689</v>
      </c>
      <c r="AJ35" s="14"/>
      <c r="AK35" s="143">
        <v>37591</v>
      </c>
      <c r="AL35" s="198"/>
      <c r="AM35" s="189">
        <f t="shared" si="4"/>
        <v>0</v>
      </c>
      <c r="AN35" s="334"/>
      <c r="AO35" s="189">
        <f t="shared" si="120"/>
        <v>26.32</v>
      </c>
      <c r="AP35" s="334"/>
      <c r="AQ35" s="508">
        <f t="shared" si="121"/>
        <v>0.54754505982774049</v>
      </c>
      <c r="AR35" s="334"/>
      <c r="AS35" s="510">
        <f t="shared" si="7"/>
        <v>-7.0654324814349696</v>
      </c>
      <c r="AT35" s="334"/>
      <c r="AU35" s="189">
        <f t="shared" si="8"/>
        <v>-34.21</v>
      </c>
      <c r="AV35" s="334"/>
      <c r="AW35" s="189">
        <f t="shared" si="9"/>
        <v>-14.407887421607228</v>
      </c>
      <c r="AX35" s="334"/>
      <c r="AY35"/>
      <c r="AZ35" s="217"/>
      <c r="BA35" s="204">
        <f t="shared" si="10"/>
        <v>26.32</v>
      </c>
      <c r="BB35" s="202"/>
      <c r="BC35" s="204">
        <f t="shared" si="11"/>
        <v>0</v>
      </c>
      <c r="BD35" s="202"/>
      <c r="BE35" s="204">
        <f t="shared" si="12"/>
        <v>0</v>
      </c>
      <c r="BF35" s="202"/>
      <c r="BG35" s="204">
        <f t="shared" si="13"/>
        <v>0</v>
      </c>
      <c r="BH35" s="218"/>
      <c r="BI35" s="248"/>
      <c r="BJ35" s="308"/>
      <c r="BK35" s="305">
        <f t="shared" si="123"/>
        <v>11.912112578392772</v>
      </c>
      <c r="BL35" s="525"/>
      <c r="BM35" s="129"/>
      <c r="BN35" s="129"/>
      <c r="BO35" s="129"/>
      <c r="BP35" s="140">
        <f t="shared" si="14"/>
        <v>37591</v>
      </c>
      <c r="BQ35" s="141">
        <f t="shared" si="15"/>
        <v>0</v>
      </c>
      <c r="BR35" s="141"/>
      <c r="BS35" s="141"/>
      <c r="BT35" s="141"/>
      <c r="BU35" s="141"/>
      <c r="BV35" s="141"/>
      <c r="BW35" s="141"/>
      <c r="BY35" s="209">
        <f>'m1'!BL37</f>
        <v>0.84913690783986484</v>
      </c>
      <c r="BZ35" s="211">
        <f>CS35+DD35+FE35+FP35+FK35+DI35+DW35+EB35+FZ35+GE35+EO35+ET35+EY35+EH35</f>
        <v>0</v>
      </c>
      <c r="CA35" s="142"/>
      <c r="CB35" s="142">
        <f t="shared" ref="CB35:CB66" si="128">IF(CB$2&lt;=$A35,IF(CB$3&gt;=$A35,(CB$4),0),0)*($A36-$A35)/10000*$BY35</f>
        <v>0</v>
      </c>
      <c r="CC35"/>
      <c r="CD35" s="118">
        <f t="shared" si="18"/>
        <v>37591</v>
      </c>
      <c r="CE35" s="142">
        <f t="shared" ref="CE35:CE66" si="129">IF(CE$2&lt;=$A35,IF(CE$3&gt;=$A35,(CE$4),0),0)*($A36-$A35)/10000*$BY35</f>
        <v>0</v>
      </c>
      <c r="CF35" s="142">
        <f t="shared" ref="CF35:CF66" si="130">IF(CF$2&lt;=$A35,IF(CF$3&gt;=$A35,(CF$4),0),0)*($A36-$A35)/10000*$BY35</f>
        <v>0</v>
      </c>
      <c r="CG35" s="142">
        <f t="shared" ref="CG35:CO66" si="131">IF(CG$2&lt;=$A35,IF(CG$3&gt;=$A35,(CG$4),0),0)*($A36-$A35)/10000*$BY35</f>
        <v>0</v>
      </c>
      <c r="CH35" s="142">
        <f t="shared" si="131"/>
        <v>0</v>
      </c>
      <c r="CI35" s="142">
        <f t="shared" si="131"/>
        <v>0</v>
      </c>
      <c r="CJ35" s="142">
        <f t="shared" si="131"/>
        <v>0</v>
      </c>
      <c r="CK35" s="142">
        <f t="shared" si="131"/>
        <v>0</v>
      </c>
      <c r="CL35" s="142">
        <f t="shared" si="131"/>
        <v>0</v>
      </c>
      <c r="CM35" s="142">
        <f t="shared" si="131"/>
        <v>0</v>
      </c>
      <c r="CN35" s="142">
        <f t="shared" si="131"/>
        <v>0</v>
      </c>
      <c r="CO35" s="142">
        <f t="shared" si="131"/>
        <v>0</v>
      </c>
      <c r="CP35" s="142">
        <f t="shared" ref="CP35:CP66" si="132">IF(CP$2&lt;=$A35,IF(CP$3&gt;=$A35,(CP$4),0),0)*($A36-$A35)/10000*$BY35</f>
        <v>0</v>
      </c>
      <c r="CQ35" s="142">
        <f t="shared" ref="CQ35:CQ66" si="133">IF(CQ$2&lt;=$A35,IF(CQ$3&gt;=$A35,(CQ$4),0),0)*($A36-$A35)/10000*$BY35</f>
        <v>0</v>
      </c>
      <c r="CR35" s="142">
        <f t="shared" ref="CR35:CR66" si="134">IF(CR$2&lt;=$A35,IF(CR$3&gt;=$A35,(CR$4),0),0)*($A36-$A35)/10000*$BY35</f>
        <v>0</v>
      </c>
      <c r="CS35" s="142">
        <f t="shared" si="25"/>
        <v>0</v>
      </c>
      <c r="CT35"/>
      <c r="CU35" s="118">
        <f t="shared" si="26"/>
        <v>37591</v>
      </c>
      <c r="CV35" s="142">
        <f t="shared" ref="CV35:CW66" si="135">IF(CV$2&lt;=$A35,IF(CV$3&gt;=$A35,(CV$4),0),0)*($A36-$A35)/10000*$BY35</f>
        <v>0</v>
      </c>
      <c r="CW35" s="142">
        <f t="shared" si="135"/>
        <v>0</v>
      </c>
      <c r="CX35" s="142">
        <f t="shared" ref="CX35:CZ66" si="136">IF(CX$2&lt;=$A35,IF(CX$3&gt;=$A35,(CX$4),0),0)*($A36-$A35)/10000*$BY35</f>
        <v>0</v>
      </c>
      <c r="CY35" s="142">
        <f t="shared" si="136"/>
        <v>0</v>
      </c>
      <c r="CZ35" s="142">
        <f t="shared" si="136"/>
        <v>0</v>
      </c>
      <c r="DA35" s="142">
        <f t="shared" ref="DA35:DB66" si="137">IF(DA$2&lt;=$A35,IF(DA$3&gt;=$A35,(DA$4),0),0)*($A36-$A35)/10000*$BY35</f>
        <v>0</v>
      </c>
      <c r="DB35" s="142">
        <f t="shared" si="137"/>
        <v>0</v>
      </c>
      <c r="DC35" s="142">
        <f t="shared" ref="DC35:DC66" si="138">IF(DC$2&lt;=$A35,IF(DC$3&gt;=$A35,(DC$4),0),0)*($A36-$A35)/10000*$BY35</f>
        <v>0</v>
      </c>
      <c r="DD35" s="142">
        <f t="shared" si="124"/>
        <v>0</v>
      </c>
      <c r="DF35" s="118">
        <f t="shared" si="32"/>
        <v>37591</v>
      </c>
      <c r="DG35" s="142">
        <f t="shared" ref="DG35:DG66" si="139">IF(DG$2&lt;=$A35,IF(DG$3&gt;=$A35,(DG$4),0),0)*($A36-$A35)/10000*$BY35</f>
        <v>0</v>
      </c>
      <c r="DH35" s="142">
        <f t="shared" ref="DH35:DH66" si="140">IF(DH$2&lt;=$A35,IF(DH$3&gt;=$A35,(DH$4),0),0)*($A36-$A35)/10000*$BY35</f>
        <v>0</v>
      </c>
      <c r="DI35" s="142">
        <f t="shared" si="111"/>
        <v>0</v>
      </c>
      <c r="DJ35"/>
      <c r="DK35" s="118">
        <f t="shared" si="36"/>
        <v>37591</v>
      </c>
      <c r="DL35" s="142">
        <f t="shared" ref="DL35:DL66" si="141">IF(DL$2&lt;=$A35,IF(DL$3&gt;=$A35,(DL$4),0),0)*($A36-$A35)/10000*$BY35</f>
        <v>0</v>
      </c>
      <c r="DM35" s="142">
        <f t="shared" ref="DM35:DM66" si="142">IF(DM$2&lt;=$A35,IF(DM$3&gt;=$A35,(DM$4),0),0)*($A36-$A35)/10000*$BY35</f>
        <v>0</v>
      </c>
      <c r="DN35" s="142">
        <f t="shared" si="39"/>
        <v>0</v>
      </c>
      <c r="DP35" s="118">
        <f t="shared" si="40"/>
        <v>37591</v>
      </c>
      <c r="DQ35" s="142">
        <f t="shared" ref="DQ35:DU66" si="143">IF(DQ$2&lt;=$A35,IF(DQ$3&gt;=$A35,(DQ$4),0),0)*($A36-$A35)/10000*$BY35</f>
        <v>0</v>
      </c>
      <c r="DR35" s="142">
        <f t="shared" si="143"/>
        <v>0</v>
      </c>
      <c r="DS35" s="142">
        <f t="shared" si="143"/>
        <v>0</v>
      </c>
      <c r="DT35" s="142">
        <f t="shared" si="143"/>
        <v>0</v>
      </c>
      <c r="DU35" s="142">
        <f t="shared" si="143"/>
        <v>0</v>
      </c>
      <c r="DV35" s="142">
        <f t="shared" ref="DV35:DV66" si="144">IF(DV$2&lt;=$A35,IF(DV$3&gt;=$A35,(DV$4),0),0)*($A36-$A35)/10000*$BY35</f>
        <v>0</v>
      </c>
      <c r="DW35" s="142">
        <f t="shared" si="112"/>
        <v>0</v>
      </c>
      <c r="DX35"/>
      <c r="DY35" s="118">
        <f t="shared" si="44"/>
        <v>37591</v>
      </c>
      <c r="DZ35" s="142">
        <f t="shared" ref="DZ35:DZ66" si="145">IF(DZ$2&lt;=$A35,IF(DZ$3&gt;=$A35,(DZ$4),0),0)*($A36-$A35)/10000*$BY35</f>
        <v>0</v>
      </c>
      <c r="EA35" s="142">
        <f t="shared" ref="EA35:EA66" si="146">IF(EA$2&lt;=$A35,IF(EA$3&gt;=$A35,(EA$4),0),0)*($A36-$A35)/10000*$BY35</f>
        <v>0</v>
      </c>
      <c r="EB35" s="142">
        <f t="shared" si="113"/>
        <v>0</v>
      </c>
      <c r="EC35" s="142"/>
      <c r="ED35" s="118">
        <f t="shared" si="48"/>
        <v>37591</v>
      </c>
      <c r="EE35" s="142">
        <f t="shared" ref="EE35:EF66" si="147">IF(EE$2&lt;=$A35,IF(EE$3&gt;=$A35,(EE$4),0),0)*($A36-$A35)/10000*$BY35</f>
        <v>0</v>
      </c>
      <c r="EF35" s="142">
        <f t="shared" si="147"/>
        <v>0</v>
      </c>
      <c r="EG35" s="142">
        <f t="shared" ref="EG35:EG66" si="148">IF(EG$2&lt;=$A35,IF(EG$3&gt;=$A35,(EG$4),0),0)*($A36-$A35)/10000*$BY35</f>
        <v>0</v>
      </c>
      <c r="EH35" s="142">
        <f t="shared" si="125"/>
        <v>0</v>
      </c>
      <c r="EI35" s="142"/>
      <c r="EJ35" s="118">
        <f t="shared" si="52"/>
        <v>37591</v>
      </c>
      <c r="EK35" s="142">
        <f t="shared" ref="EK35:EK66" si="149">IF(EK$2&lt;=$A35,IF(EK$3&gt;=$A35,(EK$4),0),0)*($A36-$A35)/10000*$BY35</f>
        <v>0</v>
      </c>
      <c r="EL35" s="142">
        <f t="shared" ref="EL35:EN66" si="150">IF(EL$2&lt;=$A35,IF(EL$3&gt;=$A35,(EL$4),0),0)*($A36-$A35)/10000*$BY35</f>
        <v>0</v>
      </c>
      <c r="EM35" s="142">
        <f t="shared" si="150"/>
        <v>0</v>
      </c>
      <c r="EN35" s="142">
        <f t="shared" si="150"/>
        <v>0</v>
      </c>
      <c r="EO35" s="142">
        <f t="shared" si="114"/>
        <v>0</v>
      </c>
      <c r="EP35"/>
      <c r="EQ35" s="118">
        <f t="shared" si="56"/>
        <v>37591</v>
      </c>
      <c r="ER35" s="142">
        <f t="shared" ref="ER35:ER66" si="151">IF(ER$2&lt;=$A35,IF(ER$3&gt;=$A35,(ER$4),0),0)*($A36-$A35)/10000*$BY35</f>
        <v>0</v>
      </c>
      <c r="ES35" s="142">
        <f t="shared" ref="ES35:ES66" si="152">IF(ES$2&lt;=$A35,IF(ES$3&gt;=$A35,(ES$4),0),0)*($A36-$A35)/10000*$BY35</f>
        <v>0</v>
      </c>
      <c r="ET35" s="142">
        <f t="shared" si="126"/>
        <v>0</v>
      </c>
      <c r="EU35"/>
      <c r="EV35" s="118">
        <f t="shared" si="60"/>
        <v>37591</v>
      </c>
      <c r="EW35" s="142">
        <f t="shared" ref="EW35:EW66" si="153">IF(EW$2&lt;=$A35,IF(EW$3&gt;=$A35,(EW$4),0),0)*($A36-$A35)/10000*$BY35</f>
        <v>0</v>
      </c>
      <c r="EX35" s="142">
        <f t="shared" ref="EX35:EX66" si="154">IF(EX$2&lt;=$A35,IF(EX$3&gt;=$A35,(EX$4),0),0)*($A36-$A35)/10000*$BY35</f>
        <v>0</v>
      </c>
      <c r="EY35" s="142">
        <f t="shared" si="127"/>
        <v>0</v>
      </c>
      <c r="EZ35" s="142"/>
      <c r="FA35" s="118">
        <f t="shared" si="64"/>
        <v>37591</v>
      </c>
      <c r="FB35" s="142">
        <f t="shared" ref="FB35:FC66" si="155">IF(FB$2&lt;=$A35,IF(FB$3&gt;=$A35,(FB$4),0),0)*($A36-$A35)/10000*$BY35</f>
        <v>0</v>
      </c>
      <c r="FC35" s="142">
        <f t="shared" si="155"/>
        <v>0</v>
      </c>
      <c r="FD35" s="142">
        <f t="shared" ref="FD35:FD66" si="156">IF(FD$2&lt;=$A35,IF(FD$3&gt;=$A35,(FD$4),0),0)*($A36-$A35)/10000*$BY35</f>
        <v>0</v>
      </c>
      <c r="FE35" s="142">
        <f t="shared" si="115"/>
        <v>0</v>
      </c>
      <c r="FF35"/>
      <c r="FG35" s="118">
        <f t="shared" si="68"/>
        <v>37591</v>
      </c>
      <c r="FH35" s="142">
        <f t="shared" ref="FH35:FI66" si="157">IF(FH$2&lt;=$A35,IF(FH$3&gt;=$A35,(FH$4),0),0)*($A36-$A35)/10000*$BY35</f>
        <v>0</v>
      </c>
      <c r="FI35" s="142">
        <f t="shared" si="157"/>
        <v>0</v>
      </c>
      <c r="FJ35" s="142">
        <f t="shared" ref="FJ35:FJ66" si="158">IF(FJ$2&lt;=$A35,IF(FJ$3&gt;=$A35,(FJ$4),0),0)*($A36-$A35)/10000*$BY35</f>
        <v>0</v>
      </c>
      <c r="FK35" s="142">
        <f t="shared" si="116"/>
        <v>0</v>
      </c>
      <c r="FL35"/>
      <c r="FM35" s="118">
        <f t="shared" si="72"/>
        <v>37591</v>
      </c>
      <c r="FN35" s="142">
        <f t="shared" ref="FN35:FN66" si="159">IF(FN$2&lt;=$A35,IF(FN$3&gt;=$A35,(FN$4),0),0)*($A36-$A35)/10000*$BY35</f>
        <v>0</v>
      </c>
      <c r="FO35" s="142">
        <f t="shared" ref="FO35:FO66" si="160">IF(FO$2&lt;=$A35,IF(FO$3&gt;=$A35,(FO$4),0),0)*($A36-$A35)/10000*$BY35</f>
        <v>0</v>
      </c>
      <c r="FP35" s="142">
        <f t="shared" si="117"/>
        <v>0</v>
      </c>
      <c r="FR35" s="118">
        <f t="shared" si="76"/>
        <v>37591</v>
      </c>
      <c r="FS35" s="142">
        <f t="shared" ref="FS35:FT66" si="161">IF(FS$2&lt;=$A35,IF(FS$3&gt;=$A35,(FS$4),0),0)*($A36-$A35)/10000*$BY35</f>
        <v>0</v>
      </c>
      <c r="FT35" s="142">
        <f t="shared" si="161"/>
        <v>0</v>
      </c>
      <c r="FU35" s="142">
        <f t="shared" si="78"/>
        <v>0</v>
      </c>
      <c r="FV35"/>
      <c r="FW35" s="118">
        <f t="shared" si="79"/>
        <v>37591</v>
      </c>
      <c r="FX35" s="142">
        <f t="shared" ref="FX35:FX66" si="162">IF(FX$2&lt;=$A35,IF(FX$3&gt;=$A35,(FX$4),0),0)*($A36-$A35)/10000*$BY35</f>
        <v>0</v>
      </c>
      <c r="FY35" s="142">
        <f t="shared" ref="FY35:FY66" si="163">IF(FY$2&lt;=$A35,IF(FY$3&gt;=$A35,(FY$4),0),0)*($A36-$A35)/10000*$BY35</f>
        <v>0</v>
      </c>
      <c r="FZ35" s="142">
        <f t="shared" si="118"/>
        <v>0</v>
      </c>
      <c r="GA35"/>
      <c r="GB35" s="118">
        <f t="shared" si="83"/>
        <v>37591</v>
      </c>
      <c r="GC35" s="142">
        <f t="shared" ref="GC35:GC66" si="164">IF(GC$2&lt;=$A35,IF(GC$3&gt;=$A35,(GC$4),0),0)*($A36-$A35)/10000*$BY35</f>
        <v>0</v>
      </c>
      <c r="GD35" s="142">
        <f t="shared" ref="GD35:GD66" si="165">IF(GD$2&lt;=$A35,IF(GD$3&gt;=$A35,(GD$4),0),0)*($A36-$A35)/10000*$BY35</f>
        <v>0</v>
      </c>
      <c r="GE35" s="142">
        <f t="shared" si="119"/>
        <v>0</v>
      </c>
      <c r="GF35"/>
      <c r="GG35" s="118">
        <f t="shared" si="87"/>
        <v>37591</v>
      </c>
      <c r="GH35" s="142">
        <f t="shared" ref="GH35:GI66" si="166">IF(GH$2&lt;=$A35,IF(GH$3&gt;=$A35,(GH$4),0),0)*($A36-$A35)/10000*$BY35</f>
        <v>0</v>
      </c>
      <c r="GI35" s="142">
        <f t="shared" si="166"/>
        <v>0</v>
      </c>
      <c r="GJ35" s="142">
        <f t="shared" si="89"/>
        <v>0</v>
      </c>
      <c r="GL35" s="118">
        <f t="shared" si="90"/>
        <v>37591</v>
      </c>
      <c r="GM35" s="142">
        <f t="shared" ref="GM35:GN66" si="167">IF(GM$2&lt;=$A35,IF(GM$3&gt;=$A35,(GM$4),0),0)*($A36-$A35)/10000*$BY35</f>
        <v>0</v>
      </c>
      <c r="GN35" s="142">
        <f t="shared" si="167"/>
        <v>0</v>
      </c>
      <c r="GO35" s="142">
        <f t="shared" si="92"/>
        <v>0</v>
      </c>
      <c r="GQ35" s="585"/>
      <c r="GR35" s="583"/>
      <c r="GS35" s="332"/>
      <c r="GU35"/>
    </row>
    <row r="36" spans="1:203" ht="15" customHeight="1">
      <c r="A36" s="329">
        <v>37622</v>
      </c>
      <c r="B36" s="144">
        <f>'p1'!F45</f>
        <v>0</v>
      </c>
      <c r="C36" s="145">
        <f>+'p1'!C45</f>
        <v>0</v>
      </c>
      <c r="D36" s="193">
        <f>'Transport Pos'!C32</f>
        <v>0</v>
      </c>
      <c r="E36" s="145">
        <f>'p1'!K45+EH36+'Transport Pos'!D32</f>
        <v>0</v>
      </c>
      <c r="F36" s="145">
        <f>'p1'!E45+CS36</f>
        <v>26.16</v>
      </c>
      <c r="G36" s="145">
        <f>'p1'!H45+'p1'!J45+DD36+'Spread Opt'!D36+'Transport Pos'!E32</f>
        <v>0.54011720907492844</v>
      </c>
      <c r="H36" s="145">
        <f>'p1'!D45+DW36</f>
        <v>0</v>
      </c>
      <c r="I36" s="145">
        <f>'p1'!I45+'p1'!AG45+DI36+'Spread Opt'!C36</f>
        <v>-12.903143132392941</v>
      </c>
      <c r="J36" s="145">
        <f>'p1'!M45+DL36</f>
        <v>5.88</v>
      </c>
      <c r="K36" s="145">
        <f>'p1'!L45+'p1'!G45+EB36</f>
        <v>0</v>
      </c>
      <c r="L36" s="146">
        <f t="shared" si="105"/>
        <v>19.676974076681987</v>
      </c>
      <c r="M36" s="14"/>
      <c r="N36" s="144">
        <f>'p1'!O45+ET36</f>
        <v>0</v>
      </c>
      <c r="O36" s="145">
        <f>'p1'!N45+EO36</f>
        <v>0</v>
      </c>
      <c r="P36" s="145">
        <f>'p1'!P45+EY36</f>
        <v>-34.01</v>
      </c>
      <c r="Q36" s="145">
        <f>'p1'!Z45</f>
        <v>0</v>
      </c>
      <c r="R36" s="145">
        <f>'p1'!X45</f>
        <v>0</v>
      </c>
      <c r="S36" s="145">
        <f>'p1'!Y45+FE36</f>
        <v>26.16</v>
      </c>
      <c r="T36" s="145">
        <f>'p1'!AB45+FK36+'Transport Pos'!B32</f>
        <v>0</v>
      </c>
      <c r="U36" s="145"/>
      <c r="V36" s="145">
        <f>'p1'!W45+FP36</f>
        <v>0</v>
      </c>
      <c r="W36" s="145">
        <f>'p1'!R45+FZ36</f>
        <v>0</v>
      </c>
      <c r="X36" s="145">
        <f>'p1'!S45+FU36</f>
        <v>0</v>
      </c>
      <c r="Y36" s="145"/>
      <c r="Z36" s="145"/>
      <c r="AA36" s="145"/>
      <c r="AB36" s="145"/>
      <c r="AC36" s="145"/>
      <c r="AD36" s="193"/>
      <c r="AE36" s="332">
        <f t="shared" si="106"/>
        <v>-7.8499999999999979</v>
      </c>
      <c r="AF36" s="14"/>
      <c r="AG36" s="146"/>
      <c r="AH36" s="191"/>
      <c r="AI36" s="146">
        <f>'p1'!AA45+BQ36+'Spread Opt'!E36+'Transport Pos'!G32</f>
        <v>0.48697407668198878</v>
      </c>
      <c r="AJ36" s="14"/>
      <c r="AK36" s="143">
        <v>37622</v>
      </c>
      <c r="AL36" s="198"/>
      <c r="AM36" s="189">
        <f t="shared" si="4"/>
        <v>0</v>
      </c>
      <c r="AN36" s="335">
        <f>SUM(AM34:AM38)</f>
        <v>0</v>
      </c>
      <c r="AO36" s="189">
        <f t="shared" si="120"/>
        <v>26.16</v>
      </c>
      <c r="AP36" s="335">
        <f>SUM(AO34:AO38)</f>
        <v>127.45</v>
      </c>
      <c r="AQ36" s="508">
        <f t="shared" si="121"/>
        <v>0.54011720907492844</v>
      </c>
      <c r="AR36" s="335">
        <f>SUM(AQ34:AQ38)</f>
        <v>2.5614870812306751</v>
      </c>
      <c r="AS36" s="510">
        <f t="shared" si="7"/>
        <v>-7.0231431323929412</v>
      </c>
      <c r="AT36" s="335">
        <f>SUM(AS34:AS38)</f>
        <v>-34.134997895087231</v>
      </c>
      <c r="AU36" s="189">
        <f t="shared" si="8"/>
        <v>-34.01</v>
      </c>
      <c r="AV36" s="335">
        <f>SUM(AU34:AU38)</f>
        <v>-165.67999999999998</v>
      </c>
      <c r="AW36" s="189">
        <f t="shared" ref="AW36:AW67" si="168">AO36+AQ36+AS36+AU36</f>
        <v>-14.333025923318012</v>
      </c>
      <c r="AX36" s="335">
        <f>SUM(AW34:AW38)</f>
        <v>-69.803510813856548</v>
      </c>
      <c r="AY36"/>
      <c r="AZ36" s="217"/>
      <c r="BA36" s="204">
        <f t="shared" si="10"/>
        <v>26.16</v>
      </c>
      <c r="BB36" s="506">
        <f>SUM(BA34:BA38)</f>
        <v>127.45</v>
      </c>
      <c r="BC36" s="204">
        <f t="shared" si="11"/>
        <v>0</v>
      </c>
      <c r="BD36" s="506">
        <f>SUM(BC34:BC38)</f>
        <v>0</v>
      </c>
      <c r="BE36" s="204">
        <f t="shared" si="12"/>
        <v>0</v>
      </c>
      <c r="BF36" s="506">
        <f>SUM(BE34:BE38)</f>
        <v>0</v>
      </c>
      <c r="BG36" s="204">
        <f t="shared" si="13"/>
        <v>0</v>
      </c>
      <c r="BH36" s="506">
        <f>SUM(BG34:BG38)</f>
        <v>0</v>
      </c>
      <c r="BI36" s="302"/>
      <c r="BJ36" s="309"/>
      <c r="BK36" s="305">
        <f t="shared" si="123"/>
        <v>11.826974076681989</v>
      </c>
      <c r="BL36" s="526">
        <f>SUM(BK34:BK38)</f>
        <v>57.646489186143441</v>
      </c>
      <c r="BM36" s="129"/>
      <c r="BN36" s="129"/>
      <c r="BO36" s="129"/>
      <c r="BP36" s="140">
        <f t="shared" si="14"/>
        <v>37622</v>
      </c>
      <c r="BQ36" s="141">
        <f t="shared" si="15"/>
        <v>0</v>
      </c>
      <c r="BR36" s="141"/>
      <c r="BS36" s="141"/>
      <c r="BT36" s="141"/>
      <c r="BU36" s="141"/>
      <c r="BV36" s="141"/>
      <c r="BW36" s="141"/>
      <c r="BY36" s="209">
        <f>'m1'!BL38</f>
        <v>0.84410852583478402</v>
      </c>
      <c r="BZ36" s="211">
        <f>CS36+DD36+FE36+FP36+FK36+DI36+DW36+EB36+FZ36+GE36+EO36+ET36+EY36+EH36</f>
        <v>0</v>
      </c>
      <c r="CA36" s="142"/>
      <c r="CB36" s="142">
        <f t="shared" si="128"/>
        <v>0</v>
      </c>
      <c r="CC36"/>
      <c r="CD36" s="118">
        <f t="shared" si="18"/>
        <v>37622</v>
      </c>
      <c r="CE36" s="142">
        <f t="shared" si="129"/>
        <v>0</v>
      </c>
      <c r="CF36" s="142">
        <f t="shared" si="130"/>
        <v>0</v>
      </c>
      <c r="CG36" s="142">
        <f t="shared" si="131"/>
        <v>0</v>
      </c>
      <c r="CH36" s="142">
        <f t="shared" si="131"/>
        <v>0</v>
      </c>
      <c r="CI36" s="142">
        <f t="shared" si="131"/>
        <v>0</v>
      </c>
      <c r="CJ36" s="142">
        <f t="shared" si="131"/>
        <v>0</v>
      </c>
      <c r="CK36" s="142">
        <f t="shared" si="131"/>
        <v>0</v>
      </c>
      <c r="CL36" s="142">
        <f t="shared" si="131"/>
        <v>0</v>
      </c>
      <c r="CM36" s="142">
        <f t="shared" si="131"/>
        <v>0</v>
      </c>
      <c r="CN36" s="142">
        <f t="shared" si="131"/>
        <v>0</v>
      </c>
      <c r="CO36" s="142">
        <f t="shared" si="131"/>
        <v>0</v>
      </c>
      <c r="CP36" s="142">
        <f t="shared" si="132"/>
        <v>0</v>
      </c>
      <c r="CQ36" s="142">
        <f t="shared" si="133"/>
        <v>0</v>
      </c>
      <c r="CR36" s="142">
        <f t="shared" si="134"/>
        <v>0</v>
      </c>
      <c r="CS36" s="142">
        <f t="shared" si="25"/>
        <v>0</v>
      </c>
      <c r="CT36"/>
      <c r="CU36" s="118">
        <f t="shared" si="26"/>
        <v>37622</v>
      </c>
      <c r="CV36" s="142">
        <f t="shared" si="135"/>
        <v>0</v>
      </c>
      <c r="CW36" s="142">
        <f t="shared" si="135"/>
        <v>0</v>
      </c>
      <c r="CX36" s="142">
        <f t="shared" si="136"/>
        <v>0</v>
      </c>
      <c r="CY36" s="142">
        <f t="shared" si="136"/>
        <v>0</v>
      </c>
      <c r="CZ36" s="142">
        <f t="shared" si="136"/>
        <v>0</v>
      </c>
      <c r="DA36" s="142">
        <f t="shared" si="137"/>
        <v>0</v>
      </c>
      <c r="DB36" s="142">
        <f t="shared" si="137"/>
        <v>0</v>
      </c>
      <c r="DC36" s="142">
        <f t="shared" si="138"/>
        <v>0</v>
      </c>
      <c r="DD36" s="142">
        <f t="shared" si="124"/>
        <v>0</v>
      </c>
      <c r="DF36" s="118">
        <f t="shared" si="32"/>
        <v>37622</v>
      </c>
      <c r="DG36" s="142">
        <f t="shared" si="139"/>
        <v>0</v>
      </c>
      <c r="DH36" s="142">
        <f t="shared" si="140"/>
        <v>0</v>
      </c>
      <c r="DI36" s="142">
        <f t="shared" si="111"/>
        <v>0</v>
      </c>
      <c r="DJ36"/>
      <c r="DK36" s="118">
        <f t="shared" si="36"/>
        <v>37622</v>
      </c>
      <c r="DL36" s="142">
        <f t="shared" si="141"/>
        <v>0</v>
      </c>
      <c r="DM36" s="142">
        <f t="shared" si="142"/>
        <v>0</v>
      </c>
      <c r="DN36" s="142">
        <f t="shared" si="39"/>
        <v>0</v>
      </c>
      <c r="DP36" s="118">
        <f t="shared" si="40"/>
        <v>37622</v>
      </c>
      <c r="DQ36" s="142">
        <f t="shared" si="143"/>
        <v>0</v>
      </c>
      <c r="DR36" s="142">
        <f t="shared" si="143"/>
        <v>0</v>
      </c>
      <c r="DS36" s="142">
        <f t="shared" si="143"/>
        <v>0</v>
      </c>
      <c r="DT36" s="142">
        <f t="shared" si="143"/>
        <v>0</v>
      </c>
      <c r="DU36" s="142">
        <f t="shared" si="143"/>
        <v>0</v>
      </c>
      <c r="DV36" s="142">
        <f t="shared" si="144"/>
        <v>0</v>
      </c>
      <c r="DW36" s="142">
        <f t="shared" si="112"/>
        <v>0</v>
      </c>
      <c r="DX36"/>
      <c r="DY36" s="118">
        <f t="shared" si="44"/>
        <v>37622</v>
      </c>
      <c r="DZ36" s="142">
        <f t="shared" si="145"/>
        <v>0</v>
      </c>
      <c r="EA36" s="142">
        <f t="shared" si="146"/>
        <v>0</v>
      </c>
      <c r="EB36" s="142">
        <f t="shared" si="113"/>
        <v>0</v>
      </c>
      <c r="EC36" s="142"/>
      <c r="ED36" s="118">
        <f t="shared" si="48"/>
        <v>37622</v>
      </c>
      <c r="EE36" s="142">
        <f t="shared" si="147"/>
        <v>0</v>
      </c>
      <c r="EF36" s="142">
        <f t="shared" si="147"/>
        <v>0</v>
      </c>
      <c r="EG36" s="142">
        <f t="shared" si="148"/>
        <v>0</v>
      </c>
      <c r="EH36" s="142">
        <f t="shared" si="125"/>
        <v>0</v>
      </c>
      <c r="EI36" s="142"/>
      <c r="EJ36" s="118">
        <f t="shared" si="52"/>
        <v>37622</v>
      </c>
      <c r="EK36" s="142">
        <f t="shared" si="149"/>
        <v>0</v>
      </c>
      <c r="EL36" s="142">
        <f t="shared" si="150"/>
        <v>0</v>
      </c>
      <c r="EM36" s="142">
        <f t="shared" si="150"/>
        <v>0</v>
      </c>
      <c r="EN36" s="142">
        <f t="shared" si="150"/>
        <v>0</v>
      </c>
      <c r="EO36" s="142">
        <f t="shared" si="114"/>
        <v>0</v>
      </c>
      <c r="EP36"/>
      <c r="EQ36" s="118">
        <f t="shared" si="56"/>
        <v>37622</v>
      </c>
      <c r="ER36" s="142">
        <f t="shared" si="151"/>
        <v>0</v>
      </c>
      <c r="ES36" s="142">
        <f t="shared" si="152"/>
        <v>0</v>
      </c>
      <c r="ET36" s="142">
        <f t="shared" si="126"/>
        <v>0</v>
      </c>
      <c r="EU36"/>
      <c r="EV36" s="118">
        <f t="shared" si="60"/>
        <v>37622</v>
      </c>
      <c r="EW36" s="142">
        <f t="shared" si="153"/>
        <v>0</v>
      </c>
      <c r="EX36" s="142">
        <f t="shared" si="154"/>
        <v>0</v>
      </c>
      <c r="EY36" s="142">
        <f t="shared" si="127"/>
        <v>0</v>
      </c>
      <c r="EZ36" s="142"/>
      <c r="FA36" s="118">
        <f t="shared" si="64"/>
        <v>37622</v>
      </c>
      <c r="FB36" s="142">
        <f t="shared" si="155"/>
        <v>0</v>
      </c>
      <c r="FC36" s="142">
        <f t="shared" si="155"/>
        <v>0</v>
      </c>
      <c r="FD36" s="142">
        <f t="shared" si="156"/>
        <v>0</v>
      </c>
      <c r="FE36" s="142">
        <f t="shared" si="115"/>
        <v>0</v>
      </c>
      <c r="FF36"/>
      <c r="FG36" s="118">
        <f t="shared" si="68"/>
        <v>37622</v>
      </c>
      <c r="FH36" s="142">
        <f t="shared" si="157"/>
        <v>0</v>
      </c>
      <c r="FI36" s="142">
        <f t="shared" si="157"/>
        <v>0</v>
      </c>
      <c r="FJ36" s="142">
        <f t="shared" si="158"/>
        <v>0</v>
      </c>
      <c r="FK36" s="142">
        <f t="shared" si="116"/>
        <v>0</v>
      </c>
      <c r="FL36"/>
      <c r="FM36" s="118">
        <f t="shared" si="72"/>
        <v>37622</v>
      </c>
      <c r="FN36" s="142">
        <f t="shared" si="159"/>
        <v>0</v>
      </c>
      <c r="FO36" s="142">
        <f t="shared" si="160"/>
        <v>0</v>
      </c>
      <c r="FP36" s="142">
        <f t="shared" si="117"/>
        <v>0</v>
      </c>
      <c r="FR36" s="118">
        <f t="shared" si="76"/>
        <v>37622</v>
      </c>
      <c r="FS36" s="142">
        <f t="shared" si="161"/>
        <v>0</v>
      </c>
      <c r="FT36" s="142">
        <f t="shared" si="161"/>
        <v>0</v>
      </c>
      <c r="FU36" s="142">
        <f t="shared" si="78"/>
        <v>0</v>
      </c>
      <c r="FV36"/>
      <c r="FW36" s="118">
        <f t="shared" si="79"/>
        <v>37622</v>
      </c>
      <c r="FX36" s="142">
        <f t="shared" si="162"/>
        <v>0</v>
      </c>
      <c r="FY36" s="142">
        <f t="shared" si="163"/>
        <v>0</v>
      </c>
      <c r="FZ36" s="142">
        <f t="shared" si="118"/>
        <v>0</v>
      </c>
      <c r="GA36"/>
      <c r="GB36" s="118">
        <f t="shared" si="83"/>
        <v>37622</v>
      </c>
      <c r="GC36" s="142">
        <f t="shared" si="164"/>
        <v>0</v>
      </c>
      <c r="GD36" s="142">
        <f t="shared" si="165"/>
        <v>0</v>
      </c>
      <c r="GE36" s="142">
        <f t="shared" si="119"/>
        <v>0</v>
      </c>
      <c r="GF36"/>
      <c r="GG36" s="118">
        <f t="shared" si="87"/>
        <v>37622</v>
      </c>
      <c r="GH36" s="142">
        <f t="shared" si="166"/>
        <v>0</v>
      </c>
      <c r="GI36" s="142">
        <f t="shared" si="166"/>
        <v>0</v>
      </c>
      <c r="GJ36" s="142">
        <f t="shared" si="89"/>
        <v>0</v>
      </c>
      <c r="GL36" s="118">
        <f t="shared" si="90"/>
        <v>37622</v>
      </c>
      <c r="GM36" s="142">
        <f t="shared" si="167"/>
        <v>0</v>
      </c>
      <c r="GN36" s="142">
        <f t="shared" si="167"/>
        <v>0</v>
      </c>
      <c r="GO36" s="142">
        <f t="shared" si="92"/>
        <v>0</v>
      </c>
      <c r="GQ36" s="585"/>
      <c r="GR36" s="583"/>
      <c r="GS36" s="332"/>
      <c r="GU36"/>
    </row>
    <row r="37" spans="1:203" ht="15" customHeight="1">
      <c r="A37" s="329">
        <v>37653</v>
      </c>
      <c r="B37" s="144">
        <f>'p1'!F46</f>
        <v>0</v>
      </c>
      <c r="C37" s="145">
        <f>+'p1'!C46</f>
        <v>0</v>
      </c>
      <c r="D37" s="193">
        <f>'Transport Pos'!C33</f>
        <v>0</v>
      </c>
      <c r="E37" s="145">
        <f>'p1'!K46+EH37+'Transport Pos'!D33</f>
        <v>0</v>
      </c>
      <c r="F37" s="145">
        <f>'p1'!E46+CS37</f>
        <v>23.49</v>
      </c>
      <c r="G37" s="145">
        <f>'p1'!H46+'p1'!J46+DD37+'Spread Opt'!D37+'Transport Pos'!E33</f>
        <v>0.48719037878312932</v>
      </c>
      <c r="H37" s="145">
        <f>'p1'!D46+DW37</f>
        <v>0</v>
      </c>
      <c r="I37" s="145">
        <f>'p1'!I46+'p1'!AG46+DI37+'Spread Opt'!C37</f>
        <v>-11.582448752525689</v>
      </c>
      <c r="J37" s="145">
        <f>'p1'!M46+DL37</f>
        <v>5.28</v>
      </c>
      <c r="K37" s="145">
        <f>'p1'!L46+'p1'!G46+EB37</f>
        <v>0</v>
      </c>
      <c r="L37" s="146">
        <f t="shared" si="105"/>
        <v>17.67474162625744</v>
      </c>
      <c r="M37" s="14"/>
      <c r="N37" s="144">
        <f>'p1'!O46+ET37</f>
        <v>0</v>
      </c>
      <c r="O37" s="145">
        <f>'p1'!N46+EO37</f>
        <v>0</v>
      </c>
      <c r="P37" s="145">
        <f>'p1'!P46+EY37</f>
        <v>-30.54</v>
      </c>
      <c r="Q37" s="145">
        <f>'p1'!Z46</f>
        <v>0</v>
      </c>
      <c r="R37" s="145">
        <f>'p1'!X46</f>
        <v>0</v>
      </c>
      <c r="S37" s="145">
        <f>'p1'!Y46+FE37</f>
        <v>23.49</v>
      </c>
      <c r="T37" s="145">
        <f>'p1'!AB46+FK37+'Transport Pos'!B33</f>
        <v>0</v>
      </c>
      <c r="U37" s="145"/>
      <c r="V37" s="145">
        <f>'p1'!W46+FP37</f>
        <v>0</v>
      </c>
      <c r="W37" s="145">
        <f>'p1'!R46+FZ37</f>
        <v>0</v>
      </c>
      <c r="X37" s="145">
        <f>'p1'!S46+FU37</f>
        <v>0</v>
      </c>
      <c r="Y37" s="145"/>
      <c r="Z37" s="145"/>
      <c r="AA37" s="145"/>
      <c r="AB37" s="145"/>
      <c r="AC37" s="145"/>
      <c r="AD37" s="193"/>
      <c r="AE37" s="332">
        <f t="shared" si="106"/>
        <v>-7.0500000000000007</v>
      </c>
      <c r="AF37" s="14"/>
      <c r="AG37" s="146"/>
      <c r="AH37" s="191"/>
      <c r="AI37" s="146">
        <f>'p1'!AA46+BQ37+'Spread Opt'!E37+'Transport Pos'!G33</f>
        <v>0.44474162625744285</v>
      </c>
      <c r="AJ37" s="14"/>
      <c r="AK37" s="143">
        <v>37653</v>
      </c>
      <c r="AL37" s="198"/>
      <c r="AM37" s="189">
        <f t="shared" si="4"/>
        <v>0</v>
      </c>
      <c r="AN37" s="334"/>
      <c r="AO37" s="189">
        <f t="shared" si="120"/>
        <v>23.49</v>
      </c>
      <c r="AP37" s="334"/>
      <c r="AQ37" s="508">
        <f t="shared" si="121"/>
        <v>0.48719037878312932</v>
      </c>
      <c r="AR37" s="334"/>
      <c r="AS37" s="510">
        <f t="shared" si="7"/>
        <v>-6.3024487525256889</v>
      </c>
      <c r="AT37" s="334"/>
      <c r="AU37" s="189">
        <f t="shared" si="8"/>
        <v>-30.54</v>
      </c>
      <c r="AV37" s="334"/>
      <c r="AW37" s="189">
        <f t="shared" si="168"/>
        <v>-12.865258373742559</v>
      </c>
      <c r="AX37" s="334"/>
      <c r="AY37"/>
      <c r="AZ37" s="217"/>
      <c r="BA37" s="204">
        <f t="shared" si="10"/>
        <v>23.49</v>
      </c>
      <c r="BB37" s="202"/>
      <c r="BC37" s="204">
        <f t="shared" si="11"/>
        <v>0</v>
      </c>
      <c r="BD37" s="202"/>
      <c r="BE37" s="204">
        <f t="shared" si="12"/>
        <v>0</v>
      </c>
      <c r="BF37" s="202"/>
      <c r="BG37" s="204">
        <f t="shared" si="13"/>
        <v>0</v>
      </c>
      <c r="BH37" s="218"/>
      <c r="BI37" s="248"/>
      <c r="BJ37" s="308"/>
      <c r="BK37" s="305">
        <f t="shared" si="123"/>
        <v>10.624741626257439</v>
      </c>
      <c r="BL37" s="525"/>
      <c r="BM37" s="129"/>
      <c r="BN37" s="14"/>
      <c r="BO37" s="14"/>
      <c r="BP37" s="140">
        <f t="shared" si="14"/>
        <v>37653</v>
      </c>
      <c r="BQ37" s="141">
        <f t="shared" si="15"/>
        <v>0</v>
      </c>
      <c r="BR37" s="141"/>
      <c r="BS37" s="141"/>
      <c r="BT37" s="141"/>
      <c r="BU37" s="141"/>
      <c r="BV37" s="141"/>
      <c r="BW37" s="141"/>
      <c r="BY37" s="209">
        <f>'m1'!BL39</f>
        <v>0.83909128430924496</v>
      </c>
      <c r="BZ37" s="211">
        <f t="shared" ref="BZ37:BZ45" si="169">CS37+DD37+FE37+FP37+FK37+DI37+DW37+EB37+FZ37+GE37+EO37+ET37+EY37</f>
        <v>0</v>
      </c>
      <c r="CA37" s="142"/>
      <c r="CB37" s="142">
        <f t="shared" si="128"/>
        <v>0</v>
      </c>
      <c r="CC37"/>
      <c r="CD37" s="118">
        <f t="shared" si="18"/>
        <v>37653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1"/>
        <v>0</v>
      </c>
      <c r="CK37" s="142">
        <f t="shared" si="131"/>
        <v>0</v>
      </c>
      <c r="CL37" s="142">
        <f t="shared" si="131"/>
        <v>0</v>
      </c>
      <c r="CM37" s="142">
        <f t="shared" si="131"/>
        <v>0</v>
      </c>
      <c r="CN37" s="142">
        <f t="shared" si="131"/>
        <v>0</v>
      </c>
      <c r="CO37" s="142">
        <f t="shared" si="131"/>
        <v>0</v>
      </c>
      <c r="CP37" s="142">
        <f t="shared" si="132"/>
        <v>0</v>
      </c>
      <c r="CQ37" s="142">
        <f t="shared" si="133"/>
        <v>0</v>
      </c>
      <c r="CR37" s="142">
        <f t="shared" si="134"/>
        <v>0</v>
      </c>
      <c r="CS37" s="142">
        <f t="shared" ref="CS37:CS68" si="170">SUM(CE37:CR37)</f>
        <v>0</v>
      </c>
      <c r="CT37"/>
      <c r="CU37" s="118">
        <f t="shared" si="26"/>
        <v>37653</v>
      </c>
      <c r="CV37" s="142">
        <f t="shared" si="135"/>
        <v>0</v>
      </c>
      <c r="CW37" s="142">
        <f t="shared" si="135"/>
        <v>0</v>
      </c>
      <c r="CX37" s="142">
        <f t="shared" si="136"/>
        <v>0</v>
      </c>
      <c r="CY37" s="142">
        <f t="shared" si="136"/>
        <v>0</v>
      </c>
      <c r="CZ37" s="142">
        <f t="shared" si="136"/>
        <v>0</v>
      </c>
      <c r="DA37" s="142">
        <f t="shared" si="137"/>
        <v>0</v>
      </c>
      <c r="DB37" s="142">
        <f t="shared" si="137"/>
        <v>0</v>
      </c>
      <c r="DC37" s="142">
        <f t="shared" si="138"/>
        <v>0</v>
      </c>
      <c r="DD37" s="142">
        <f t="shared" si="124"/>
        <v>0</v>
      </c>
      <c r="DF37" s="118">
        <f t="shared" si="32"/>
        <v>37653</v>
      </c>
      <c r="DG37" s="142">
        <f t="shared" si="139"/>
        <v>0</v>
      </c>
      <c r="DH37" s="142">
        <f t="shared" si="140"/>
        <v>0</v>
      </c>
      <c r="DI37" s="142">
        <f t="shared" si="111"/>
        <v>0</v>
      </c>
      <c r="DJ37"/>
      <c r="DK37" s="118">
        <f t="shared" si="36"/>
        <v>37653</v>
      </c>
      <c r="DL37" s="142">
        <f t="shared" si="141"/>
        <v>0</v>
      </c>
      <c r="DM37" s="142">
        <f t="shared" si="142"/>
        <v>0</v>
      </c>
      <c r="DN37" s="142">
        <f t="shared" si="39"/>
        <v>0</v>
      </c>
      <c r="DP37" s="118">
        <f t="shared" si="40"/>
        <v>37653</v>
      </c>
      <c r="DQ37" s="142">
        <f t="shared" si="143"/>
        <v>0</v>
      </c>
      <c r="DR37" s="142">
        <f t="shared" si="143"/>
        <v>0</v>
      </c>
      <c r="DS37" s="142">
        <f t="shared" si="143"/>
        <v>0</v>
      </c>
      <c r="DT37" s="142">
        <f t="shared" si="143"/>
        <v>0</v>
      </c>
      <c r="DU37" s="142">
        <f t="shared" si="143"/>
        <v>0</v>
      </c>
      <c r="DV37" s="142">
        <f t="shared" si="144"/>
        <v>0</v>
      </c>
      <c r="DW37" s="142">
        <f t="shared" si="112"/>
        <v>0</v>
      </c>
      <c r="DX37"/>
      <c r="DY37" s="118">
        <f t="shared" si="44"/>
        <v>37653</v>
      </c>
      <c r="DZ37" s="142">
        <f t="shared" si="145"/>
        <v>0</v>
      </c>
      <c r="EA37" s="142">
        <f t="shared" si="146"/>
        <v>0</v>
      </c>
      <c r="EB37" s="142">
        <f t="shared" si="113"/>
        <v>0</v>
      </c>
      <c r="EC37" s="142"/>
      <c r="ED37" s="118">
        <f t="shared" si="48"/>
        <v>37653</v>
      </c>
      <c r="EE37" s="142">
        <f t="shared" si="147"/>
        <v>0</v>
      </c>
      <c r="EF37" s="142">
        <f t="shared" si="147"/>
        <v>0</v>
      </c>
      <c r="EG37" s="142">
        <f t="shared" si="148"/>
        <v>0</v>
      </c>
      <c r="EH37" s="142">
        <f t="shared" si="125"/>
        <v>0</v>
      </c>
      <c r="EI37" s="142"/>
      <c r="EJ37" s="118">
        <f t="shared" si="52"/>
        <v>37653</v>
      </c>
      <c r="EK37" s="142">
        <f t="shared" si="149"/>
        <v>0</v>
      </c>
      <c r="EL37" s="142">
        <f t="shared" si="150"/>
        <v>0</v>
      </c>
      <c r="EM37" s="142">
        <f t="shared" si="150"/>
        <v>0</v>
      </c>
      <c r="EN37" s="142">
        <f t="shared" si="150"/>
        <v>0</v>
      </c>
      <c r="EO37" s="142">
        <f t="shared" si="114"/>
        <v>0</v>
      </c>
      <c r="EP37"/>
      <c r="EQ37" s="118">
        <f t="shared" si="56"/>
        <v>37653</v>
      </c>
      <c r="ER37" s="142">
        <f t="shared" si="151"/>
        <v>0</v>
      </c>
      <c r="ES37" s="142">
        <f t="shared" si="152"/>
        <v>0</v>
      </c>
      <c r="ET37" s="142">
        <f t="shared" si="126"/>
        <v>0</v>
      </c>
      <c r="EU37"/>
      <c r="EV37" s="118">
        <f t="shared" si="60"/>
        <v>37653</v>
      </c>
      <c r="EW37" s="142">
        <f t="shared" si="153"/>
        <v>0</v>
      </c>
      <c r="EX37" s="142">
        <f t="shared" si="154"/>
        <v>0</v>
      </c>
      <c r="EY37" s="142">
        <f t="shared" si="127"/>
        <v>0</v>
      </c>
      <c r="EZ37" s="142"/>
      <c r="FA37" s="118">
        <f t="shared" si="64"/>
        <v>37653</v>
      </c>
      <c r="FB37" s="142">
        <f t="shared" si="155"/>
        <v>0</v>
      </c>
      <c r="FC37" s="142">
        <f t="shared" si="155"/>
        <v>0</v>
      </c>
      <c r="FD37" s="142">
        <f t="shared" si="156"/>
        <v>0</v>
      </c>
      <c r="FE37" s="142">
        <f t="shared" si="115"/>
        <v>0</v>
      </c>
      <c r="FF37"/>
      <c r="FG37" s="118">
        <f t="shared" si="68"/>
        <v>37653</v>
      </c>
      <c r="FH37" s="142">
        <f t="shared" si="157"/>
        <v>0</v>
      </c>
      <c r="FI37" s="142">
        <f t="shared" si="157"/>
        <v>0</v>
      </c>
      <c r="FJ37" s="142">
        <f t="shared" si="158"/>
        <v>0</v>
      </c>
      <c r="FK37" s="142">
        <f t="shared" si="116"/>
        <v>0</v>
      </c>
      <c r="FL37"/>
      <c r="FM37" s="118">
        <f t="shared" si="72"/>
        <v>37653</v>
      </c>
      <c r="FN37" s="142">
        <f t="shared" si="159"/>
        <v>0</v>
      </c>
      <c r="FO37" s="142">
        <f t="shared" si="160"/>
        <v>0</v>
      </c>
      <c r="FP37" s="142">
        <f t="shared" si="117"/>
        <v>0</v>
      </c>
      <c r="FR37" s="118">
        <f t="shared" si="76"/>
        <v>37653</v>
      </c>
      <c r="FS37" s="142">
        <f t="shared" si="161"/>
        <v>0</v>
      </c>
      <c r="FT37" s="142">
        <f t="shared" si="161"/>
        <v>0</v>
      </c>
      <c r="FU37" s="142">
        <f t="shared" si="78"/>
        <v>0</v>
      </c>
      <c r="FV37"/>
      <c r="FW37" s="118">
        <f t="shared" si="79"/>
        <v>37653</v>
      </c>
      <c r="FX37" s="142">
        <f t="shared" si="162"/>
        <v>0</v>
      </c>
      <c r="FY37" s="142">
        <f t="shared" si="163"/>
        <v>0</v>
      </c>
      <c r="FZ37" s="142">
        <f t="shared" si="118"/>
        <v>0</v>
      </c>
      <c r="GA37"/>
      <c r="GB37" s="118">
        <f t="shared" si="83"/>
        <v>37653</v>
      </c>
      <c r="GC37" s="142">
        <f t="shared" si="164"/>
        <v>0</v>
      </c>
      <c r="GD37" s="142">
        <f t="shared" si="165"/>
        <v>0</v>
      </c>
      <c r="GE37" s="142">
        <f t="shared" si="119"/>
        <v>0</v>
      </c>
      <c r="GF37"/>
      <c r="GG37" s="118">
        <f t="shared" si="87"/>
        <v>37653</v>
      </c>
      <c r="GH37" s="142">
        <f t="shared" si="166"/>
        <v>0</v>
      </c>
      <c r="GI37" s="142">
        <f t="shared" si="166"/>
        <v>0</v>
      </c>
      <c r="GJ37" s="142">
        <f t="shared" si="89"/>
        <v>0</v>
      </c>
      <c r="GL37" s="118">
        <f t="shared" si="90"/>
        <v>37653</v>
      </c>
      <c r="GM37" s="142">
        <f t="shared" si="167"/>
        <v>0</v>
      </c>
      <c r="GN37" s="142">
        <f t="shared" si="167"/>
        <v>0</v>
      </c>
      <c r="GO37" s="142">
        <f t="shared" si="92"/>
        <v>0</v>
      </c>
      <c r="GQ37" s="585"/>
      <c r="GR37" s="583"/>
      <c r="GS37" s="332"/>
      <c r="GU37"/>
    </row>
    <row r="38" spans="1:203" ht="15" customHeight="1">
      <c r="A38" s="329">
        <v>37681</v>
      </c>
      <c r="B38" s="144">
        <f>'p1'!F47</f>
        <v>0</v>
      </c>
      <c r="C38" s="145">
        <f>+'p1'!C47</f>
        <v>0</v>
      </c>
      <c r="D38" s="193">
        <f>'Transport Pos'!C34</f>
        <v>0</v>
      </c>
      <c r="E38" s="145">
        <f>'p1'!K47+EH38+'Transport Pos'!D34</f>
        <v>0</v>
      </c>
      <c r="F38" s="145">
        <f>'p1'!E47+CS38</f>
        <v>25.87</v>
      </c>
      <c r="G38" s="145">
        <f>'p1'!H47+'p1'!J47+DD38+'Spread Opt'!D38+'Transport Pos'!E34</f>
        <v>0.5038296666182891</v>
      </c>
      <c r="H38" s="145">
        <f>'p1'!D47+DW38</f>
        <v>0</v>
      </c>
      <c r="I38" s="145">
        <f>'p1'!I47+'p1'!AG47+DI38+'Spread Opt'!C38</f>
        <v>-12.708257157544669</v>
      </c>
      <c r="J38" s="145">
        <f>'p1'!M47+DL38</f>
        <v>5.81</v>
      </c>
      <c r="K38" s="145">
        <f>'p1'!L47+'p1'!G47+EB38</f>
        <v>0</v>
      </c>
      <c r="L38" s="146">
        <f t="shared" si="105"/>
        <v>19.475572509073622</v>
      </c>
      <c r="M38" s="14"/>
      <c r="N38" s="144">
        <f>'p1'!O47+ET38</f>
        <v>0</v>
      </c>
      <c r="O38" s="145">
        <f>'p1'!N47+EO38</f>
        <v>0</v>
      </c>
      <c r="P38" s="145">
        <f>'p1'!P47+EY38</f>
        <v>-33.619999999999997</v>
      </c>
      <c r="Q38" s="145">
        <f>'p1'!Z47</f>
        <v>0</v>
      </c>
      <c r="R38" s="145">
        <f>'p1'!X47</f>
        <v>0</v>
      </c>
      <c r="S38" s="145">
        <f>'p1'!Y47+FE38</f>
        <v>25.87</v>
      </c>
      <c r="T38" s="145">
        <f>'p1'!AB47+FK38+'Transport Pos'!B34</f>
        <v>0</v>
      </c>
      <c r="U38" s="145"/>
      <c r="V38" s="145">
        <f>'p1'!W47+FP38</f>
        <v>0</v>
      </c>
      <c r="W38" s="145">
        <f>'p1'!R47+FZ38</f>
        <v>0</v>
      </c>
      <c r="X38" s="145">
        <f>'p1'!S47+FU38</f>
        <v>0</v>
      </c>
      <c r="Y38" s="145"/>
      <c r="Z38" s="145"/>
      <c r="AA38" s="145"/>
      <c r="AB38" s="145"/>
      <c r="AC38" s="145"/>
      <c r="AD38" s="193"/>
      <c r="AE38" s="332">
        <f t="shared" si="106"/>
        <v>-7.7499999999999964</v>
      </c>
      <c r="AF38" s="14"/>
      <c r="AG38" s="146"/>
      <c r="AH38" s="191"/>
      <c r="AI38" s="146">
        <f>'p1'!AA47+BQ38+'Spread Opt'!E38+'Transport Pos'!G34</f>
        <v>0.48557250907362004</v>
      </c>
      <c r="AJ38" s="14"/>
      <c r="AK38" s="143">
        <v>37681</v>
      </c>
      <c r="AL38" s="198"/>
      <c r="AM38" s="189">
        <f t="shared" si="4"/>
        <v>0</v>
      </c>
      <c r="AN38" s="334"/>
      <c r="AO38" s="189">
        <f t="shared" si="120"/>
        <v>25.87</v>
      </c>
      <c r="AP38" s="334"/>
      <c r="AQ38" s="508">
        <f t="shared" si="121"/>
        <v>0.5038296666182891</v>
      </c>
      <c r="AR38" s="334"/>
      <c r="AS38" s="510">
        <f t="shared" si="7"/>
        <v>-6.8982571575446689</v>
      </c>
      <c r="AT38" s="334"/>
      <c r="AU38" s="189">
        <f t="shared" si="8"/>
        <v>-33.619999999999997</v>
      </c>
      <c r="AV38" s="334"/>
      <c r="AW38" s="189">
        <f t="shared" si="168"/>
        <v>-14.144427490926375</v>
      </c>
      <c r="AX38" s="334"/>
      <c r="AY38"/>
      <c r="AZ38" s="217"/>
      <c r="BA38" s="204">
        <f t="shared" si="10"/>
        <v>25.87</v>
      </c>
      <c r="BB38" s="202"/>
      <c r="BC38" s="204">
        <f t="shared" si="11"/>
        <v>0</v>
      </c>
      <c r="BD38" s="202"/>
      <c r="BE38" s="204">
        <f t="shared" si="12"/>
        <v>0</v>
      </c>
      <c r="BF38" s="202"/>
      <c r="BG38" s="204">
        <f t="shared" si="13"/>
        <v>0</v>
      </c>
      <c r="BH38" s="218"/>
      <c r="BI38" s="248"/>
      <c r="BJ38" s="308"/>
      <c r="BK38" s="305">
        <f t="shared" si="123"/>
        <v>11.725572509073626</v>
      </c>
      <c r="BL38" s="525"/>
      <c r="BM38" s="129"/>
      <c r="BN38" s="14"/>
      <c r="BO38" s="14"/>
      <c r="BP38" s="140">
        <f t="shared" si="14"/>
        <v>37681</v>
      </c>
      <c r="BQ38" s="141">
        <f t="shared" si="15"/>
        <v>0</v>
      </c>
      <c r="BR38" s="141"/>
      <c r="BS38" s="141"/>
      <c r="BT38" s="141"/>
      <c r="BU38" s="141"/>
      <c r="BV38" s="141"/>
      <c r="BW38" s="141"/>
      <c r="BY38" s="209">
        <f>'m1'!BL40</f>
        <v>0.83458239337575868</v>
      </c>
      <c r="BZ38" s="211">
        <f t="shared" si="169"/>
        <v>0</v>
      </c>
      <c r="CA38" s="142"/>
      <c r="CB38" s="142">
        <f t="shared" si="128"/>
        <v>0</v>
      </c>
      <c r="CC38"/>
      <c r="CD38" s="118">
        <f t="shared" si="18"/>
        <v>37681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1"/>
        <v>0</v>
      </c>
      <c r="CK38" s="142">
        <f t="shared" si="131"/>
        <v>0</v>
      </c>
      <c r="CL38" s="142">
        <f t="shared" si="131"/>
        <v>0</v>
      </c>
      <c r="CM38" s="142">
        <f t="shared" si="131"/>
        <v>0</v>
      </c>
      <c r="CN38" s="142">
        <f t="shared" si="131"/>
        <v>0</v>
      </c>
      <c r="CO38" s="142">
        <f t="shared" si="131"/>
        <v>0</v>
      </c>
      <c r="CP38" s="142">
        <f t="shared" si="132"/>
        <v>0</v>
      </c>
      <c r="CQ38" s="142">
        <f t="shared" si="133"/>
        <v>0</v>
      </c>
      <c r="CR38" s="142">
        <f t="shared" si="134"/>
        <v>0</v>
      </c>
      <c r="CS38" s="142">
        <f t="shared" si="170"/>
        <v>0</v>
      </c>
      <c r="CT38"/>
      <c r="CU38" s="118">
        <f t="shared" si="26"/>
        <v>37681</v>
      </c>
      <c r="CV38" s="142">
        <f t="shared" si="135"/>
        <v>0</v>
      </c>
      <c r="CW38" s="142">
        <f t="shared" si="135"/>
        <v>0</v>
      </c>
      <c r="CX38" s="142">
        <f t="shared" si="136"/>
        <v>0</v>
      </c>
      <c r="CY38" s="142">
        <f t="shared" si="136"/>
        <v>0</v>
      </c>
      <c r="CZ38" s="142">
        <f t="shared" si="136"/>
        <v>0</v>
      </c>
      <c r="DA38" s="142">
        <f t="shared" si="137"/>
        <v>0</v>
      </c>
      <c r="DB38" s="142">
        <f t="shared" si="137"/>
        <v>0</v>
      </c>
      <c r="DC38" s="142">
        <f t="shared" si="138"/>
        <v>0</v>
      </c>
      <c r="DD38" s="142">
        <f t="shared" si="124"/>
        <v>0</v>
      </c>
      <c r="DF38" s="118">
        <f t="shared" si="32"/>
        <v>37681</v>
      </c>
      <c r="DG38" s="142">
        <f t="shared" si="139"/>
        <v>0</v>
      </c>
      <c r="DH38" s="142">
        <f t="shared" si="140"/>
        <v>0</v>
      </c>
      <c r="DI38" s="142">
        <f t="shared" si="111"/>
        <v>0</v>
      </c>
      <c r="DJ38"/>
      <c r="DK38" s="118">
        <f t="shared" si="36"/>
        <v>37681</v>
      </c>
      <c r="DL38" s="142">
        <f t="shared" si="141"/>
        <v>0</v>
      </c>
      <c r="DM38" s="142">
        <f t="shared" si="142"/>
        <v>0</v>
      </c>
      <c r="DN38" s="142">
        <f t="shared" si="39"/>
        <v>0</v>
      </c>
      <c r="DP38" s="118">
        <f t="shared" si="40"/>
        <v>37681</v>
      </c>
      <c r="DQ38" s="142">
        <f t="shared" si="143"/>
        <v>0</v>
      </c>
      <c r="DR38" s="142">
        <f t="shared" si="143"/>
        <v>0</v>
      </c>
      <c r="DS38" s="142">
        <f t="shared" si="143"/>
        <v>0</v>
      </c>
      <c r="DT38" s="142">
        <f t="shared" si="143"/>
        <v>0</v>
      </c>
      <c r="DU38" s="142">
        <f t="shared" si="143"/>
        <v>0</v>
      </c>
      <c r="DV38" s="142">
        <f t="shared" si="144"/>
        <v>0</v>
      </c>
      <c r="DW38" s="142">
        <f t="shared" si="112"/>
        <v>0</v>
      </c>
      <c r="DX38"/>
      <c r="DY38" s="118">
        <f t="shared" si="44"/>
        <v>37681</v>
      </c>
      <c r="DZ38" s="142">
        <f t="shared" si="145"/>
        <v>0</v>
      </c>
      <c r="EA38" s="142">
        <f t="shared" si="146"/>
        <v>0</v>
      </c>
      <c r="EB38" s="142">
        <f t="shared" si="113"/>
        <v>0</v>
      </c>
      <c r="EC38" s="142"/>
      <c r="ED38" s="118">
        <f t="shared" si="48"/>
        <v>37681</v>
      </c>
      <c r="EE38" s="142">
        <f t="shared" si="147"/>
        <v>0</v>
      </c>
      <c r="EF38" s="142">
        <f t="shared" si="147"/>
        <v>0</v>
      </c>
      <c r="EG38" s="142">
        <f t="shared" si="148"/>
        <v>0</v>
      </c>
      <c r="EH38" s="142">
        <f t="shared" si="125"/>
        <v>0</v>
      </c>
      <c r="EI38" s="142"/>
      <c r="EJ38" s="118">
        <f t="shared" si="52"/>
        <v>37681</v>
      </c>
      <c r="EK38" s="142">
        <f t="shared" si="149"/>
        <v>0</v>
      </c>
      <c r="EL38" s="142">
        <f t="shared" si="150"/>
        <v>0</v>
      </c>
      <c r="EM38" s="142">
        <f t="shared" si="150"/>
        <v>0</v>
      </c>
      <c r="EN38" s="142">
        <f t="shared" si="150"/>
        <v>0</v>
      </c>
      <c r="EO38" s="142">
        <f t="shared" si="114"/>
        <v>0</v>
      </c>
      <c r="EP38"/>
      <c r="EQ38" s="118">
        <f t="shared" si="56"/>
        <v>37681</v>
      </c>
      <c r="ER38" s="142">
        <f t="shared" si="151"/>
        <v>0</v>
      </c>
      <c r="ES38" s="142">
        <f t="shared" si="152"/>
        <v>0</v>
      </c>
      <c r="ET38" s="142">
        <f t="shared" si="126"/>
        <v>0</v>
      </c>
      <c r="EU38"/>
      <c r="EV38" s="118">
        <f t="shared" si="60"/>
        <v>37681</v>
      </c>
      <c r="EW38" s="142">
        <f t="shared" si="153"/>
        <v>0</v>
      </c>
      <c r="EX38" s="142">
        <f t="shared" si="154"/>
        <v>0</v>
      </c>
      <c r="EY38" s="142">
        <f t="shared" si="127"/>
        <v>0</v>
      </c>
      <c r="EZ38" s="142"/>
      <c r="FA38" s="118">
        <f t="shared" si="64"/>
        <v>37681</v>
      </c>
      <c r="FB38" s="142">
        <f t="shared" si="155"/>
        <v>0</v>
      </c>
      <c r="FC38" s="142">
        <f t="shared" si="155"/>
        <v>0</v>
      </c>
      <c r="FD38" s="142">
        <f t="shared" si="156"/>
        <v>0</v>
      </c>
      <c r="FE38" s="142">
        <f t="shared" si="115"/>
        <v>0</v>
      </c>
      <c r="FF38"/>
      <c r="FG38" s="118">
        <f t="shared" si="68"/>
        <v>37681</v>
      </c>
      <c r="FH38" s="142">
        <f t="shared" si="157"/>
        <v>0</v>
      </c>
      <c r="FI38" s="142">
        <f t="shared" si="157"/>
        <v>0</v>
      </c>
      <c r="FJ38" s="142">
        <f t="shared" si="158"/>
        <v>0</v>
      </c>
      <c r="FK38" s="142">
        <f t="shared" si="116"/>
        <v>0</v>
      </c>
      <c r="FL38"/>
      <c r="FM38" s="118">
        <f t="shared" si="72"/>
        <v>37681</v>
      </c>
      <c r="FN38" s="142">
        <f t="shared" si="159"/>
        <v>0</v>
      </c>
      <c r="FO38" s="142">
        <f t="shared" si="160"/>
        <v>0</v>
      </c>
      <c r="FP38" s="142">
        <f t="shared" si="117"/>
        <v>0</v>
      </c>
      <c r="FR38" s="118">
        <f t="shared" si="76"/>
        <v>37681</v>
      </c>
      <c r="FS38" s="142">
        <f t="shared" si="161"/>
        <v>0</v>
      </c>
      <c r="FT38" s="142">
        <f t="shared" si="161"/>
        <v>0</v>
      </c>
      <c r="FU38" s="142">
        <f t="shared" si="78"/>
        <v>0</v>
      </c>
      <c r="FV38"/>
      <c r="FW38" s="118">
        <f t="shared" si="79"/>
        <v>37681</v>
      </c>
      <c r="FX38" s="142">
        <f t="shared" si="162"/>
        <v>0</v>
      </c>
      <c r="FY38" s="142">
        <f t="shared" si="163"/>
        <v>0</v>
      </c>
      <c r="FZ38" s="142">
        <f t="shared" si="118"/>
        <v>0</v>
      </c>
      <c r="GA38"/>
      <c r="GB38" s="118">
        <f t="shared" si="83"/>
        <v>37681</v>
      </c>
      <c r="GC38" s="142">
        <f t="shared" si="164"/>
        <v>0</v>
      </c>
      <c r="GD38" s="142">
        <f t="shared" si="165"/>
        <v>0</v>
      </c>
      <c r="GE38" s="142">
        <f t="shared" si="119"/>
        <v>0</v>
      </c>
      <c r="GF38"/>
      <c r="GG38" s="118">
        <f t="shared" si="87"/>
        <v>37681</v>
      </c>
      <c r="GH38" s="142">
        <f t="shared" si="166"/>
        <v>0</v>
      </c>
      <c r="GI38" s="142">
        <f t="shared" si="166"/>
        <v>0</v>
      </c>
      <c r="GJ38" s="142">
        <f t="shared" si="89"/>
        <v>0</v>
      </c>
      <c r="GL38" s="118">
        <f t="shared" si="90"/>
        <v>37681</v>
      </c>
      <c r="GM38" s="142">
        <f t="shared" si="167"/>
        <v>0</v>
      </c>
      <c r="GN38" s="142">
        <f t="shared" si="167"/>
        <v>0</v>
      </c>
      <c r="GO38" s="142">
        <f t="shared" si="92"/>
        <v>0</v>
      </c>
      <c r="GQ38" s="585"/>
      <c r="GR38" s="583"/>
      <c r="GS38" s="332"/>
      <c r="GU38"/>
    </row>
    <row r="39" spans="1:203" ht="15" customHeight="1">
      <c r="A39" s="329">
        <v>37712</v>
      </c>
      <c r="B39" s="144">
        <f>'p1'!F48</f>
        <v>0</v>
      </c>
      <c r="C39" s="145">
        <f>+'p1'!C48</f>
        <v>0</v>
      </c>
      <c r="D39" s="193">
        <f>'Transport Pos'!C35</f>
        <v>0</v>
      </c>
      <c r="E39" s="145">
        <f>'p1'!K48+EH39+'Transport Pos'!D35</f>
        <v>0</v>
      </c>
      <c r="F39" s="145">
        <f>'p1'!E48+CS39</f>
        <v>0</v>
      </c>
      <c r="G39" s="145">
        <f>'p1'!H48+'p1'!J48+DD39+'Spread Opt'!D39+'Transport Pos'!E35</f>
        <v>12.44</v>
      </c>
      <c r="H39" s="145">
        <f>'p1'!D48+DW39</f>
        <v>0</v>
      </c>
      <c r="I39" s="145">
        <f>'p1'!I48+'p1'!AG48+DI39+'Spread Opt'!C39</f>
        <v>-24.66</v>
      </c>
      <c r="J39" s="145">
        <f>'p1'!M48+DL39</f>
        <v>5.59</v>
      </c>
      <c r="K39" s="145">
        <f>'p1'!L48+'p1'!G48+EB39</f>
        <v>0</v>
      </c>
      <c r="L39" s="146">
        <f t="shared" si="105"/>
        <v>-6.6300000000000008</v>
      </c>
      <c r="M39" s="14"/>
      <c r="N39" s="144">
        <f>'p1'!O48+ET39</f>
        <v>0</v>
      </c>
      <c r="O39" s="145">
        <f>'p1'!N48+EO39</f>
        <v>0</v>
      </c>
      <c r="P39" s="145">
        <f>'p1'!P48+EY39</f>
        <v>-32.35</v>
      </c>
      <c r="Q39" s="145">
        <f>'p1'!Z48</f>
        <v>0</v>
      </c>
      <c r="R39" s="145">
        <f>'p1'!X48</f>
        <v>0</v>
      </c>
      <c r="S39" s="145">
        <f>'p1'!Y48+FE39</f>
        <v>24.88</v>
      </c>
      <c r="T39" s="145">
        <f>'p1'!AB48+FK39+'Transport Pos'!B35</f>
        <v>0</v>
      </c>
      <c r="U39" s="145"/>
      <c r="V39" s="145">
        <f>'p1'!W48+FP39</f>
        <v>0</v>
      </c>
      <c r="W39" s="145">
        <f>'p1'!R48+FZ39</f>
        <v>0</v>
      </c>
      <c r="X39" s="145">
        <f>'p1'!S48+FU39</f>
        <v>0</v>
      </c>
      <c r="Y39" s="145"/>
      <c r="Z39" s="145"/>
      <c r="AA39" s="145"/>
      <c r="AB39" s="145"/>
      <c r="AC39" s="145"/>
      <c r="AD39" s="193"/>
      <c r="AE39" s="332">
        <f t="shared" si="106"/>
        <v>-7.4700000000000024</v>
      </c>
      <c r="AF39" s="14"/>
      <c r="AG39" s="146"/>
      <c r="AH39" s="191"/>
      <c r="AI39" s="146">
        <f>'p1'!AA48+BQ39+'Spread Opt'!E39+'Transport Pos'!G35</f>
        <v>0</v>
      </c>
      <c r="AJ39" s="14"/>
      <c r="AK39" s="143">
        <v>37712</v>
      </c>
      <c r="AL39" s="198"/>
      <c r="AM39" s="189">
        <f t="shared" si="4"/>
        <v>0</v>
      </c>
      <c r="AN39" s="335">
        <f>SUM(AM34:AM45)</f>
        <v>0</v>
      </c>
      <c r="AO39" s="189">
        <f t="shared" si="120"/>
        <v>0</v>
      </c>
      <c r="AP39" s="335">
        <f>SUM(AO34:AO45)</f>
        <v>127.45</v>
      </c>
      <c r="AQ39" s="508">
        <f t="shared" si="121"/>
        <v>12.44</v>
      </c>
      <c r="AR39" s="335">
        <f>SUM(AQ34:AQ45)</f>
        <v>89.781487081230679</v>
      </c>
      <c r="AS39" s="510">
        <f t="shared" si="7"/>
        <v>-19.07</v>
      </c>
      <c r="AT39" s="335">
        <f>SUM(AS34:AS45)</f>
        <v>-167.82499789508725</v>
      </c>
      <c r="AU39" s="189">
        <f t="shared" si="8"/>
        <v>-32.35</v>
      </c>
      <c r="AV39" s="335">
        <f>SUM(AU34:AU45)</f>
        <v>-392.41999999999996</v>
      </c>
      <c r="AW39" s="189">
        <f t="shared" si="168"/>
        <v>-38.980000000000004</v>
      </c>
      <c r="AX39" s="335">
        <f>SUM(AW34:AW45)</f>
        <v>-343.01351081385656</v>
      </c>
      <c r="AY39"/>
      <c r="AZ39" s="217"/>
      <c r="BA39" s="204">
        <f t="shared" si="10"/>
        <v>24.88</v>
      </c>
      <c r="BB39" s="507">
        <f>SUM(BA34:BA45)</f>
        <v>152.33000000000001</v>
      </c>
      <c r="BC39" s="204">
        <f t="shared" si="11"/>
        <v>0</v>
      </c>
      <c r="BD39" s="205">
        <f>SUM(BC34:BC45)</f>
        <v>0</v>
      </c>
      <c r="BE39" s="204">
        <f t="shared" si="12"/>
        <v>0</v>
      </c>
      <c r="BF39" s="205">
        <f>SUM(BE34:BE45)</f>
        <v>0</v>
      </c>
      <c r="BG39" s="204">
        <f t="shared" si="13"/>
        <v>0</v>
      </c>
      <c r="BH39" s="219">
        <f>SUM(BG34:BG45)</f>
        <v>0</v>
      </c>
      <c r="BI39" s="248"/>
      <c r="BJ39" s="308"/>
      <c r="BK39" s="305">
        <f t="shared" si="123"/>
        <v>-14.100000000000003</v>
      </c>
      <c r="BL39" s="526">
        <f>SUM(BK34:BK45)</f>
        <v>-190.68351081385657</v>
      </c>
      <c r="BM39" s="129"/>
      <c r="BN39" s="14"/>
      <c r="BO39" s="14"/>
      <c r="BP39" s="140">
        <f t="shared" si="14"/>
        <v>37712</v>
      </c>
      <c r="BQ39" s="141">
        <f t="shared" si="15"/>
        <v>0</v>
      </c>
      <c r="BR39" s="141"/>
      <c r="BS39" s="141"/>
      <c r="BT39" s="141"/>
      <c r="BU39" s="141"/>
      <c r="BV39" s="141"/>
      <c r="BW39" s="141"/>
      <c r="BY39" s="209">
        <f>'m1'!BL41</f>
        <v>0.82963614743398084</v>
      </c>
      <c r="BZ39" s="211">
        <f t="shared" si="169"/>
        <v>0</v>
      </c>
      <c r="CA39" s="142"/>
      <c r="CB39" s="142">
        <f t="shared" si="128"/>
        <v>0</v>
      </c>
      <c r="CC39"/>
      <c r="CD39" s="118">
        <f t="shared" si="18"/>
        <v>37712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1"/>
        <v>0</v>
      </c>
      <c r="CK39" s="142">
        <f t="shared" si="131"/>
        <v>0</v>
      </c>
      <c r="CL39" s="142">
        <f t="shared" si="131"/>
        <v>0</v>
      </c>
      <c r="CM39" s="142">
        <f t="shared" si="131"/>
        <v>0</v>
      </c>
      <c r="CN39" s="142">
        <f t="shared" si="131"/>
        <v>0</v>
      </c>
      <c r="CO39" s="142">
        <f t="shared" si="131"/>
        <v>0</v>
      </c>
      <c r="CP39" s="142">
        <f t="shared" si="132"/>
        <v>0</v>
      </c>
      <c r="CQ39" s="142">
        <f t="shared" si="133"/>
        <v>0</v>
      </c>
      <c r="CR39" s="142">
        <f t="shared" si="134"/>
        <v>0</v>
      </c>
      <c r="CS39" s="142">
        <f t="shared" si="170"/>
        <v>0</v>
      </c>
      <c r="CT39"/>
      <c r="CU39" s="118">
        <f t="shared" si="26"/>
        <v>37712</v>
      </c>
      <c r="CV39" s="142">
        <f t="shared" si="135"/>
        <v>0</v>
      </c>
      <c r="CW39" s="142">
        <f t="shared" si="135"/>
        <v>0</v>
      </c>
      <c r="CX39" s="142">
        <f t="shared" si="136"/>
        <v>0</v>
      </c>
      <c r="CY39" s="142">
        <f t="shared" si="136"/>
        <v>0</v>
      </c>
      <c r="CZ39" s="142">
        <f t="shared" si="136"/>
        <v>0</v>
      </c>
      <c r="DA39" s="142">
        <f t="shared" si="137"/>
        <v>0</v>
      </c>
      <c r="DB39" s="142">
        <f t="shared" si="137"/>
        <v>0</v>
      </c>
      <c r="DC39" s="142">
        <f t="shared" si="138"/>
        <v>0</v>
      </c>
      <c r="DD39" s="142">
        <f t="shared" si="124"/>
        <v>0</v>
      </c>
      <c r="DF39" s="118">
        <f t="shared" si="32"/>
        <v>37712</v>
      </c>
      <c r="DG39" s="142">
        <f t="shared" si="139"/>
        <v>0</v>
      </c>
      <c r="DH39" s="142">
        <f t="shared" si="140"/>
        <v>0</v>
      </c>
      <c r="DI39" s="142">
        <f t="shared" si="111"/>
        <v>0</v>
      </c>
      <c r="DJ39"/>
      <c r="DK39" s="118">
        <f t="shared" si="36"/>
        <v>37712</v>
      </c>
      <c r="DL39" s="142">
        <f t="shared" si="141"/>
        <v>0</v>
      </c>
      <c r="DM39" s="142">
        <f t="shared" si="142"/>
        <v>0</v>
      </c>
      <c r="DN39" s="142">
        <f t="shared" si="39"/>
        <v>0</v>
      </c>
      <c r="DP39" s="118">
        <f t="shared" si="40"/>
        <v>37712</v>
      </c>
      <c r="DQ39" s="142">
        <f t="shared" si="143"/>
        <v>0</v>
      </c>
      <c r="DR39" s="142">
        <f t="shared" si="143"/>
        <v>0</v>
      </c>
      <c r="DS39" s="142">
        <f t="shared" si="143"/>
        <v>0</v>
      </c>
      <c r="DT39" s="142">
        <f t="shared" si="143"/>
        <v>0</v>
      </c>
      <c r="DU39" s="142">
        <f t="shared" si="143"/>
        <v>0</v>
      </c>
      <c r="DV39" s="142">
        <f t="shared" si="144"/>
        <v>0</v>
      </c>
      <c r="DW39" s="142">
        <f t="shared" si="112"/>
        <v>0</v>
      </c>
      <c r="DX39"/>
      <c r="DY39" s="118">
        <f t="shared" si="44"/>
        <v>37712</v>
      </c>
      <c r="DZ39" s="142">
        <f t="shared" si="145"/>
        <v>0</v>
      </c>
      <c r="EA39" s="142">
        <f t="shared" si="146"/>
        <v>0</v>
      </c>
      <c r="EB39" s="142">
        <f t="shared" si="113"/>
        <v>0</v>
      </c>
      <c r="EC39" s="142"/>
      <c r="ED39" s="118">
        <f t="shared" si="48"/>
        <v>37712</v>
      </c>
      <c r="EE39" s="142">
        <f t="shared" si="147"/>
        <v>0</v>
      </c>
      <c r="EF39" s="142">
        <f t="shared" si="147"/>
        <v>0</v>
      </c>
      <c r="EG39" s="142">
        <f t="shared" si="148"/>
        <v>0</v>
      </c>
      <c r="EH39" s="142">
        <f t="shared" si="125"/>
        <v>0</v>
      </c>
      <c r="EI39" s="142"/>
      <c r="EJ39" s="118">
        <f t="shared" si="52"/>
        <v>37712</v>
      </c>
      <c r="EK39" s="142">
        <f t="shared" si="149"/>
        <v>0</v>
      </c>
      <c r="EL39" s="142">
        <f t="shared" si="150"/>
        <v>0</v>
      </c>
      <c r="EM39" s="142">
        <f t="shared" si="150"/>
        <v>0</v>
      </c>
      <c r="EN39" s="142">
        <f t="shared" si="150"/>
        <v>0</v>
      </c>
      <c r="EO39" s="142">
        <f t="shared" si="114"/>
        <v>0</v>
      </c>
      <c r="EP39"/>
      <c r="EQ39" s="118">
        <f t="shared" si="56"/>
        <v>37712</v>
      </c>
      <c r="ER39" s="142">
        <f t="shared" si="151"/>
        <v>0</v>
      </c>
      <c r="ES39" s="142">
        <f t="shared" si="152"/>
        <v>0</v>
      </c>
      <c r="ET39" s="142">
        <f t="shared" si="126"/>
        <v>0</v>
      </c>
      <c r="EU39"/>
      <c r="EV39" s="118">
        <f t="shared" si="60"/>
        <v>37712</v>
      </c>
      <c r="EW39" s="142">
        <f t="shared" si="153"/>
        <v>0</v>
      </c>
      <c r="EX39" s="142">
        <f t="shared" si="154"/>
        <v>0</v>
      </c>
      <c r="EY39" s="142">
        <f t="shared" si="127"/>
        <v>0</v>
      </c>
      <c r="EZ39" s="142"/>
      <c r="FA39" s="118">
        <f t="shared" si="64"/>
        <v>37712</v>
      </c>
      <c r="FB39" s="142">
        <f t="shared" si="155"/>
        <v>0</v>
      </c>
      <c r="FC39" s="142">
        <f t="shared" si="155"/>
        <v>0</v>
      </c>
      <c r="FD39" s="142">
        <f t="shared" si="156"/>
        <v>0</v>
      </c>
      <c r="FE39" s="142">
        <f t="shared" si="115"/>
        <v>0</v>
      </c>
      <c r="FF39"/>
      <c r="FG39" s="118">
        <f t="shared" si="68"/>
        <v>37712</v>
      </c>
      <c r="FH39" s="142">
        <f t="shared" si="157"/>
        <v>0</v>
      </c>
      <c r="FI39" s="142">
        <f t="shared" si="157"/>
        <v>0</v>
      </c>
      <c r="FJ39" s="142">
        <f t="shared" si="158"/>
        <v>0</v>
      </c>
      <c r="FK39" s="142">
        <f t="shared" si="116"/>
        <v>0</v>
      </c>
      <c r="FL39"/>
      <c r="FM39" s="118">
        <f t="shared" si="72"/>
        <v>37712</v>
      </c>
      <c r="FN39" s="142">
        <f t="shared" si="159"/>
        <v>0</v>
      </c>
      <c r="FO39" s="142">
        <f t="shared" si="160"/>
        <v>0</v>
      </c>
      <c r="FP39" s="142">
        <f t="shared" si="117"/>
        <v>0</v>
      </c>
      <c r="FR39" s="118">
        <f t="shared" si="76"/>
        <v>37712</v>
      </c>
      <c r="FS39" s="142">
        <f t="shared" si="161"/>
        <v>0</v>
      </c>
      <c r="FT39" s="142">
        <f t="shared" si="161"/>
        <v>0</v>
      </c>
      <c r="FU39" s="142">
        <f t="shared" si="78"/>
        <v>0</v>
      </c>
      <c r="FV39"/>
      <c r="FW39" s="118">
        <f t="shared" si="79"/>
        <v>37712</v>
      </c>
      <c r="FX39" s="142">
        <f t="shared" si="162"/>
        <v>0</v>
      </c>
      <c r="FY39" s="142">
        <f t="shared" si="163"/>
        <v>0</v>
      </c>
      <c r="FZ39" s="142">
        <f t="shared" si="118"/>
        <v>0</v>
      </c>
      <c r="GA39"/>
      <c r="GB39" s="118">
        <f t="shared" si="83"/>
        <v>37712</v>
      </c>
      <c r="GC39" s="142">
        <f t="shared" si="164"/>
        <v>0</v>
      </c>
      <c r="GD39" s="142">
        <f t="shared" si="165"/>
        <v>0</v>
      </c>
      <c r="GE39" s="142">
        <f t="shared" si="119"/>
        <v>0</v>
      </c>
      <c r="GF39"/>
      <c r="GG39" s="118">
        <f t="shared" si="87"/>
        <v>37712</v>
      </c>
      <c r="GH39" s="142">
        <f t="shared" si="166"/>
        <v>0</v>
      </c>
      <c r="GI39" s="142">
        <f t="shared" si="166"/>
        <v>0</v>
      </c>
      <c r="GJ39" s="142">
        <f t="shared" si="89"/>
        <v>0</v>
      </c>
      <c r="GL39" s="118">
        <f t="shared" si="90"/>
        <v>37712</v>
      </c>
      <c r="GM39" s="142">
        <f t="shared" si="167"/>
        <v>0</v>
      </c>
      <c r="GN39" s="142">
        <f t="shared" si="167"/>
        <v>0</v>
      </c>
      <c r="GO39" s="142">
        <f t="shared" si="92"/>
        <v>0</v>
      </c>
      <c r="GQ39" s="585"/>
      <c r="GR39" s="583"/>
      <c r="GS39" s="332"/>
      <c r="GU39"/>
    </row>
    <row r="40" spans="1:203" ht="15" customHeight="1">
      <c r="A40" s="329">
        <v>37742</v>
      </c>
      <c r="B40" s="144">
        <f>'p1'!F49</f>
        <v>0</v>
      </c>
      <c r="C40" s="145">
        <f>+'p1'!C49</f>
        <v>0</v>
      </c>
      <c r="D40" s="193">
        <f>'Transport Pos'!C36</f>
        <v>0</v>
      </c>
      <c r="E40" s="145">
        <f>'p1'!K49+EH40+'Transport Pos'!D36</f>
        <v>0</v>
      </c>
      <c r="F40" s="145">
        <f>'p1'!E49+CS40</f>
        <v>0</v>
      </c>
      <c r="G40" s="145">
        <f>'p1'!H49+'p1'!J49+DD40+'Spread Opt'!D40+'Transport Pos'!E36</f>
        <v>12.779999999999998</v>
      </c>
      <c r="H40" s="145">
        <f>'p1'!D49+DW40</f>
        <v>0</v>
      </c>
      <c r="I40" s="145">
        <f>'p1'!I49+'p1'!AG49+DI40+'Spread Opt'!C40</f>
        <v>-25.34</v>
      </c>
      <c r="J40" s="145">
        <f>'p1'!M49+DL40</f>
        <v>5.74</v>
      </c>
      <c r="K40" s="145">
        <f>'p1'!L49+'p1'!G49+EB40</f>
        <v>0</v>
      </c>
      <c r="L40" s="146">
        <f t="shared" si="105"/>
        <v>-6.8200000000000021</v>
      </c>
      <c r="M40" s="14"/>
      <c r="N40" s="144">
        <f>'p1'!O49+ET40</f>
        <v>0</v>
      </c>
      <c r="O40" s="145">
        <f>'p1'!N49+EO40</f>
        <v>0</v>
      </c>
      <c r="P40" s="145">
        <f>'p1'!P49+EY40</f>
        <v>-33.229999999999997</v>
      </c>
      <c r="Q40" s="145">
        <f>'p1'!Z49</f>
        <v>0</v>
      </c>
      <c r="R40" s="145">
        <f>'p1'!X49</f>
        <v>0</v>
      </c>
      <c r="S40" s="145">
        <f>'p1'!Y49+FE40</f>
        <v>0</v>
      </c>
      <c r="T40" s="145">
        <f>'p1'!AB49+FK40+'Transport Pos'!B36</f>
        <v>0</v>
      </c>
      <c r="U40" s="145"/>
      <c r="V40" s="145">
        <f>'p1'!W49+FP40</f>
        <v>0</v>
      </c>
      <c r="W40" s="145">
        <f>'p1'!R49+FZ40</f>
        <v>0</v>
      </c>
      <c r="X40" s="145">
        <f>'p1'!S49+FU40</f>
        <v>0</v>
      </c>
      <c r="Y40" s="145"/>
      <c r="Z40" s="145"/>
      <c r="AA40" s="145"/>
      <c r="AB40" s="145"/>
      <c r="AC40" s="145"/>
      <c r="AD40" s="193"/>
      <c r="AE40" s="332">
        <f t="shared" si="106"/>
        <v>-33.229999999999997</v>
      </c>
      <c r="AF40" s="14"/>
      <c r="AG40" s="146"/>
      <c r="AH40" s="191"/>
      <c r="AI40" s="146">
        <f>'p1'!AA49+BQ40+'Spread Opt'!E40+'Transport Pos'!G36</f>
        <v>0</v>
      </c>
      <c r="AJ40" s="14"/>
      <c r="AK40" s="143">
        <v>37742</v>
      </c>
      <c r="AL40" s="198"/>
      <c r="AM40" s="189">
        <f t="shared" si="4"/>
        <v>0</v>
      </c>
      <c r="AN40" s="334"/>
      <c r="AO40" s="189">
        <f t="shared" si="120"/>
        <v>0</v>
      </c>
      <c r="AP40" s="334"/>
      <c r="AQ40" s="508">
        <f t="shared" si="121"/>
        <v>12.779999999999998</v>
      </c>
      <c r="AR40" s="334"/>
      <c r="AS40" s="510">
        <f t="shared" si="7"/>
        <v>-19.600000000000001</v>
      </c>
      <c r="AT40" s="334"/>
      <c r="AU40" s="189">
        <f t="shared" si="8"/>
        <v>-33.229999999999997</v>
      </c>
      <c r="AV40" s="334"/>
      <c r="AW40" s="189">
        <f t="shared" si="168"/>
        <v>-40.049999999999997</v>
      </c>
      <c r="AX40" s="334"/>
      <c r="AY40"/>
      <c r="AZ40" s="217"/>
      <c r="BA40" s="204">
        <f t="shared" si="10"/>
        <v>0</v>
      </c>
      <c r="BB40" s="202"/>
      <c r="BC40" s="204">
        <f t="shared" si="11"/>
        <v>0</v>
      </c>
      <c r="BD40" s="202"/>
      <c r="BE40" s="204">
        <f t="shared" si="12"/>
        <v>0</v>
      </c>
      <c r="BF40" s="202"/>
      <c r="BG40" s="204">
        <f t="shared" si="13"/>
        <v>0</v>
      </c>
      <c r="BH40" s="218"/>
      <c r="BI40" s="248"/>
      <c r="BJ40" s="308"/>
      <c r="BK40" s="305">
        <f t="shared" si="123"/>
        <v>-40.049999999999997</v>
      </c>
      <c r="BL40" s="525"/>
      <c r="BM40" s="129"/>
      <c r="BN40" s="14"/>
      <c r="BO40" s="14"/>
      <c r="BP40" s="140">
        <f t="shared" si="14"/>
        <v>37742</v>
      </c>
      <c r="BQ40" s="141">
        <f t="shared" si="15"/>
        <v>0</v>
      </c>
      <c r="BR40" s="141"/>
      <c r="BS40" s="141"/>
      <c r="BT40" s="141"/>
      <c r="BU40" s="141"/>
      <c r="BV40" s="141"/>
      <c r="BW40" s="141"/>
      <c r="BY40" s="209">
        <f>'m1'!BL42</f>
        <v>0.82490335846614082</v>
      </c>
      <c r="BZ40" s="211">
        <f t="shared" si="169"/>
        <v>0</v>
      </c>
      <c r="CA40" s="142"/>
      <c r="CB40" s="142">
        <f t="shared" si="128"/>
        <v>0</v>
      </c>
      <c r="CC40"/>
      <c r="CD40" s="118">
        <f t="shared" si="18"/>
        <v>37742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1"/>
        <v>0</v>
      </c>
      <c r="CK40" s="142">
        <f t="shared" si="131"/>
        <v>0</v>
      </c>
      <c r="CL40" s="142">
        <f t="shared" si="131"/>
        <v>0</v>
      </c>
      <c r="CM40" s="142">
        <f t="shared" si="131"/>
        <v>0</v>
      </c>
      <c r="CN40" s="142">
        <f t="shared" si="131"/>
        <v>0</v>
      </c>
      <c r="CO40" s="142">
        <f t="shared" si="131"/>
        <v>0</v>
      </c>
      <c r="CP40" s="142">
        <f t="shared" si="132"/>
        <v>0</v>
      </c>
      <c r="CQ40" s="142">
        <f t="shared" si="133"/>
        <v>0</v>
      </c>
      <c r="CR40" s="142">
        <f t="shared" si="134"/>
        <v>0</v>
      </c>
      <c r="CS40" s="142">
        <f t="shared" si="170"/>
        <v>0</v>
      </c>
      <c r="CT40"/>
      <c r="CU40" s="118">
        <f t="shared" si="26"/>
        <v>37742</v>
      </c>
      <c r="CV40" s="142">
        <f t="shared" si="135"/>
        <v>0</v>
      </c>
      <c r="CW40" s="142">
        <f t="shared" si="135"/>
        <v>0</v>
      </c>
      <c r="CX40" s="142">
        <f t="shared" si="136"/>
        <v>0</v>
      </c>
      <c r="CY40" s="142">
        <f t="shared" si="136"/>
        <v>0</v>
      </c>
      <c r="CZ40" s="142">
        <f t="shared" si="136"/>
        <v>0</v>
      </c>
      <c r="DA40" s="142">
        <f t="shared" si="137"/>
        <v>0</v>
      </c>
      <c r="DB40" s="142">
        <f t="shared" si="137"/>
        <v>0</v>
      </c>
      <c r="DC40" s="142">
        <f t="shared" si="138"/>
        <v>0</v>
      </c>
      <c r="DD40" s="142">
        <f t="shared" si="124"/>
        <v>0</v>
      </c>
      <c r="DF40" s="118">
        <f t="shared" si="32"/>
        <v>37742</v>
      </c>
      <c r="DG40" s="142">
        <f t="shared" si="139"/>
        <v>0</v>
      </c>
      <c r="DH40" s="142">
        <f t="shared" si="140"/>
        <v>0</v>
      </c>
      <c r="DI40" s="142">
        <f t="shared" si="111"/>
        <v>0</v>
      </c>
      <c r="DJ40"/>
      <c r="DK40" s="118">
        <f t="shared" si="36"/>
        <v>37742</v>
      </c>
      <c r="DL40" s="142">
        <f t="shared" si="141"/>
        <v>0</v>
      </c>
      <c r="DM40" s="142">
        <f t="shared" si="142"/>
        <v>0</v>
      </c>
      <c r="DN40" s="142">
        <f t="shared" si="39"/>
        <v>0</v>
      </c>
      <c r="DP40" s="118">
        <f t="shared" si="40"/>
        <v>37742</v>
      </c>
      <c r="DQ40" s="142">
        <f t="shared" si="143"/>
        <v>0</v>
      </c>
      <c r="DR40" s="142">
        <f t="shared" si="143"/>
        <v>0</v>
      </c>
      <c r="DS40" s="142">
        <f t="shared" si="143"/>
        <v>0</v>
      </c>
      <c r="DT40" s="142">
        <f t="shared" si="143"/>
        <v>0</v>
      </c>
      <c r="DU40" s="142">
        <f t="shared" si="143"/>
        <v>0</v>
      </c>
      <c r="DV40" s="142">
        <f t="shared" si="144"/>
        <v>0</v>
      </c>
      <c r="DW40" s="142">
        <f t="shared" si="112"/>
        <v>0</v>
      </c>
      <c r="DX40"/>
      <c r="DY40" s="118">
        <f t="shared" si="44"/>
        <v>37742</v>
      </c>
      <c r="DZ40" s="142">
        <f t="shared" si="145"/>
        <v>0</v>
      </c>
      <c r="EA40" s="142">
        <f t="shared" si="146"/>
        <v>0</v>
      </c>
      <c r="EB40" s="142">
        <f t="shared" si="113"/>
        <v>0</v>
      </c>
      <c r="EC40" s="142"/>
      <c r="ED40" s="118">
        <f t="shared" si="48"/>
        <v>37742</v>
      </c>
      <c r="EE40" s="142">
        <f t="shared" si="147"/>
        <v>0</v>
      </c>
      <c r="EF40" s="142">
        <f t="shared" si="147"/>
        <v>0</v>
      </c>
      <c r="EG40" s="142">
        <f t="shared" si="148"/>
        <v>0</v>
      </c>
      <c r="EH40" s="142">
        <f t="shared" si="125"/>
        <v>0</v>
      </c>
      <c r="EI40" s="142"/>
      <c r="EJ40" s="118">
        <f t="shared" si="52"/>
        <v>37742</v>
      </c>
      <c r="EK40" s="142">
        <f t="shared" si="149"/>
        <v>0</v>
      </c>
      <c r="EL40" s="142">
        <f t="shared" si="150"/>
        <v>0</v>
      </c>
      <c r="EM40" s="142">
        <f t="shared" si="150"/>
        <v>0</v>
      </c>
      <c r="EN40" s="142">
        <f t="shared" si="150"/>
        <v>0</v>
      </c>
      <c r="EO40" s="142">
        <f t="shared" si="114"/>
        <v>0</v>
      </c>
      <c r="EP40"/>
      <c r="EQ40" s="118">
        <f t="shared" si="56"/>
        <v>37742</v>
      </c>
      <c r="ER40" s="142">
        <f t="shared" si="151"/>
        <v>0</v>
      </c>
      <c r="ES40" s="142">
        <f t="shared" si="152"/>
        <v>0</v>
      </c>
      <c r="ET40" s="142">
        <f t="shared" si="126"/>
        <v>0</v>
      </c>
      <c r="EU40"/>
      <c r="EV40" s="118">
        <f t="shared" si="60"/>
        <v>37742</v>
      </c>
      <c r="EW40" s="142">
        <f t="shared" si="153"/>
        <v>0</v>
      </c>
      <c r="EX40" s="142">
        <f t="shared" si="154"/>
        <v>0</v>
      </c>
      <c r="EY40" s="142">
        <f t="shared" si="127"/>
        <v>0</v>
      </c>
      <c r="EZ40" s="142"/>
      <c r="FA40" s="118">
        <f t="shared" si="64"/>
        <v>37742</v>
      </c>
      <c r="FB40" s="142">
        <f t="shared" si="155"/>
        <v>0</v>
      </c>
      <c r="FC40" s="142">
        <f t="shared" si="155"/>
        <v>0</v>
      </c>
      <c r="FD40" s="142">
        <f t="shared" si="156"/>
        <v>0</v>
      </c>
      <c r="FE40" s="142">
        <f t="shared" si="115"/>
        <v>0</v>
      </c>
      <c r="FF40"/>
      <c r="FG40" s="118">
        <f t="shared" si="68"/>
        <v>37742</v>
      </c>
      <c r="FH40" s="142">
        <f t="shared" si="157"/>
        <v>0</v>
      </c>
      <c r="FI40" s="142">
        <f t="shared" si="157"/>
        <v>0</v>
      </c>
      <c r="FJ40" s="142">
        <f t="shared" si="158"/>
        <v>0</v>
      </c>
      <c r="FK40" s="142">
        <f t="shared" si="116"/>
        <v>0</v>
      </c>
      <c r="FL40"/>
      <c r="FM40" s="118">
        <f t="shared" si="72"/>
        <v>37742</v>
      </c>
      <c r="FN40" s="142">
        <f t="shared" si="159"/>
        <v>0</v>
      </c>
      <c r="FO40" s="142">
        <f t="shared" si="160"/>
        <v>0</v>
      </c>
      <c r="FP40" s="142">
        <f t="shared" si="117"/>
        <v>0</v>
      </c>
      <c r="FR40" s="118">
        <f t="shared" si="76"/>
        <v>37742</v>
      </c>
      <c r="FS40" s="142">
        <f t="shared" si="161"/>
        <v>0</v>
      </c>
      <c r="FT40" s="142">
        <f t="shared" si="161"/>
        <v>0</v>
      </c>
      <c r="FU40" s="142">
        <f t="shared" si="78"/>
        <v>0</v>
      </c>
      <c r="FV40"/>
      <c r="FW40" s="118">
        <f t="shared" si="79"/>
        <v>37742</v>
      </c>
      <c r="FX40" s="142">
        <f t="shared" si="162"/>
        <v>0</v>
      </c>
      <c r="FY40" s="142">
        <f t="shared" si="163"/>
        <v>0</v>
      </c>
      <c r="FZ40" s="142">
        <f t="shared" si="118"/>
        <v>0</v>
      </c>
      <c r="GA40"/>
      <c r="GB40" s="118">
        <f t="shared" si="83"/>
        <v>37742</v>
      </c>
      <c r="GC40" s="142">
        <f t="shared" si="164"/>
        <v>0</v>
      </c>
      <c r="GD40" s="142">
        <f t="shared" si="165"/>
        <v>0</v>
      </c>
      <c r="GE40" s="142">
        <f t="shared" si="119"/>
        <v>0</v>
      </c>
      <c r="GF40"/>
      <c r="GG40" s="118">
        <f t="shared" si="87"/>
        <v>37742</v>
      </c>
      <c r="GH40" s="142">
        <f t="shared" si="166"/>
        <v>0</v>
      </c>
      <c r="GI40" s="142">
        <f t="shared" si="166"/>
        <v>0</v>
      </c>
      <c r="GJ40" s="142">
        <f t="shared" si="89"/>
        <v>0</v>
      </c>
      <c r="GL40" s="118">
        <f t="shared" si="90"/>
        <v>37742</v>
      </c>
      <c r="GM40" s="142">
        <f t="shared" si="167"/>
        <v>0</v>
      </c>
      <c r="GN40" s="142">
        <f t="shared" si="167"/>
        <v>0</v>
      </c>
      <c r="GO40" s="142">
        <f t="shared" si="92"/>
        <v>0</v>
      </c>
      <c r="GQ40" s="585"/>
      <c r="GR40" s="583"/>
      <c r="GS40" s="332"/>
      <c r="GU40"/>
    </row>
    <row r="41" spans="1:203" ht="15" customHeight="1">
      <c r="A41" s="329">
        <v>37773</v>
      </c>
      <c r="B41" s="144">
        <f>'p1'!F50</f>
        <v>0</v>
      </c>
      <c r="C41" s="145">
        <f>+'p1'!C50</f>
        <v>0</v>
      </c>
      <c r="D41" s="193">
        <f>'Transport Pos'!C37</f>
        <v>0</v>
      </c>
      <c r="E41" s="145">
        <f>'p1'!K50+EH41+'Transport Pos'!D37</f>
        <v>0</v>
      </c>
      <c r="F41" s="145">
        <f>'p1'!E50+CS41</f>
        <v>0</v>
      </c>
      <c r="G41" s="145">
        <f>'p1'!H50+'p1'!J50+DD41+'Spread Opt'!D41+'Transport Pos'!E37</f>
        <v>12.3</v>
      </c>
      <c r="H41" s="145">
        <f>'p1'!D50+DW41</f>
        <v>0</v>
      </c>
      <c r="I41" s="145">
        <f>'p1'!I50+'p1'!AG50+DI41+'Spread Opt'!C41</f>
        <v>-24.37</v>
      </c>
      <c r="J41" s="145">
        <f>'p1'!M50+DL41</f>
        <v>5.52</v>
      </c>
      <c r="K41" s="145">
        <f>'p1'!L50+'p1'!G50+EB41</f>
        <v>0</v>
      </c>
      <c r="L41" s="146">
        <f t="shared" si="105"/>
        <v>-6.5500000000000007</v>
      </c>
      <c r="M41" s="14"/>
      <c r="N41" s="144">
        <f>'p1'!O50+ET41</f>
        <v>0</v>
      </c>
      <c r="O41" s="145">
        <f>'p1'!N50+EO41</f>
        <v>0</v>
      </c>
      <c r="P41" s="145">
        <f>'p1'!P50+EY41</f>
        <v>-31.97</v>
      </c>
      <c r="Q41" s="145">
        <f>'p1'!Z50</f>
        <v>0</v>
      </c>
      <c r="R41" s="145">
        <f>'p1'!X50</f>
        <v>0</v>
      </c>
      <c r="S41" s="145">
        <f>'p1'!Y50+FE41</f>
        <v>0</v>
      </c>
      <c r="T41" s="145">
        <f>'p1'!AB50+FK41+'Transport Pos'!B37</f>
        <v>0</v>
      </c>
      <c r="U41" s="145"/>
      <c r="V41" s="145">
        <f>'p1'!W50+FP41</f>
        <v>0</v>
      </c>
      <c r="W41" s="145">
        <f>'p1'!R50+FZ41</f>
        <v>0</v>
      </c>
      <c r="X41" s="145">
        <f>'p1'!S50+FU41</f>
        <v>0</v>
      </c>
      <c r="Y41" s="145"/>
      <c r="Z41" s="145"/>
      <c r="AA41" s="145"/>
      <c r="AB41" s="145"/>
      <c r="AC41" s="145"/>
      <c r="AD41" s="193"/>
      <c r="AE41" s="332">
        <f t="shared" si="106"/>
        <v>-31.97</v>
      </c>
      <c r="AF41" s="14"/>
      <c r="AG41" s="146"/>
      <c r="AH41" s="191"/>
      <c r="AI41" s="146">
        <f>'p1'!AA50+BQ41+'Spread Opt'!E41+'Transport Pos'!G37</f>
        <v>0</v>
      </c>
      <c r="AJ41" s="14"/>
      <c r="AK41" s="143">
        <v>37773</v>
      </c>
      <c r="AL41" s="198"/>
      <c r="AM41" s="189">
        <f t="shared" si="4"/>
        <v>0</v>
      </c>
      <c r="AN41" s="334"/>
      <c r="AO41" s="189">
        <f t="shared" si="120"/>
        <v>0</v>
      </c>
      <c r="AP41" s="334"/>
      <c r="AQ41" s="508">
        <f t="shared" si="121"/>
        <v>12.3</v>
      </c>
      <c r="AR41" s="334"/>
      <c r="AS41" s="510">
        <f t="shared" si="7"/>
        <v>-18.850000000000001</v>
      </c>
      <c r="AT41" s="334"/>
      <c r="AU41" s="189">
        <f t="shared" si="8"/>
        <v>-31.97</v>
      </c>
      <c r="AV41" s="334"/>
      <c r="AW41" s="189">
        <f t="shared" si="168"/>
        <v>-38.519999999999996</v>
      </c>
      <c r="AX41" s="334"/>
      <c r="AY41"/>
      <c r="AZ41" s="217"/>
      <c r="BA41" s="204">
        <f t="shared" si="10"/>
        <v>0</v>
      </c>
      <c r="BB41" s="202"/>
      <c r="BC41" s="204">
        <f t="shared" si="11"/>
        <v>0</v>
      </c>
      <c r="BD41" s="202"/>
      <c r="BE41" s="204">
        <f t="shared" si="12"/>
        <v>0</v>
      </c>
      <c r="BF41" s="202"/>
      <c r="BG41" s="204">
        <f t="shared" si="13"/>
        <v>0</v>
      </c>
      <c r="BH41" s="218"/>
      <c r="BI41" s="248"/>
      <c r="BJ41" s="308"/>
      <c r="BK41" s="305">
        <f t="shared" si="123"/>
        <v>-38.519999999999996</v>
      </c>
      <c r="BL41" s="525"/>
      <c r="BM41" s="129"/>
      <c r="BN41" s="14"/>
      <c r="BO41" s="14"/>
      <c r="BP41" s="140">
        <f t="shared" si="14"/>
        <v>37773</v>
      </c>
      <c r="BQ41" s="141">
        <f t="shared" si="15"/>
        <v>0</v>
      </c>
      <c r="BR41" s="141"/>
      <c r="BS41" s="141"/>
      <c r="BT41" s="141"/>
      <c r="BU41" s="141"/>
      <c r="BV41" s="141"/>
      <c r="BW41" s="141"/>
      <c r="BY41" s="209">
        <f>'m1'!BL43</f>
        <v>0.82004098767786104</v>
      </c>
      <c r="BZ41" s="211">
        <f t="shared" si="169"/>
        <v>0</v>
      </c>
      <c r="CA41" s="142"/>
      <c r="CB41" s="142">
        <f t="shared" si="128"/>
        <v>0</v>
      </c>
      <c r="CC41"/>
      <c r="CD41" s="118">
        <f t="shared" si="18"/>
        <v>37773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1"/>
        <v>0</v>
      </c>
      <c r="CK41" s="142">
        <f t="shared" si="131"/>
        <v>0</v>
      </c>
      <c r="CL41" s="142">
        <f t="shared" si="131"/>
        <v>0</v>
      </c>
      <c r="CM41" s="142">
        <f t="shared" si="131"/>
        <v>0</v>
      </c>
      <c r="CN41" s="142">
        <f t="shared" si="131"/>
        <v>0</v>
      </c>
      <c r="CO41" s="142">
        <f t="shared" si="131"/>
        <v>0</v>
      </c>
      <c r="CP41" s="142">
        <f t="shared" si="132"/>
        <v>0</v>
      </c>
      <c r="CQ41" s="142">
        <f t="shared" si="133"/>
        <v>0</v>
      </c>
      <c r="CR41" s="142">
        <f t="shared" si="134"/>
        <v>0</v>
      </c>
      <c r="CS41" s="142">
        <f t="shared" si="170"/>
        <v>0</v>
      </c>
      <c r="CT41"/>
      <c r="CU41" s="118">
        <f t="shared" si="26"/>
        <v>37773</v>
      </c>
      <c r="CV41" s="142">
        <f t="shared" si="135"/>
        <v>0</v>
      </c>
      <c r="CW41" s="142">
        <f t="shared" si="135"/>
        <v>0</v>
      </c>
      <c r="CX41" s="142">
        <f t="shared" si="136"/>
        <v>0</v>
      </c>
      <c r="CY41" s="142">
        <f t="shared" si="136"/>
        <v>0</v>
      </c>
      <c r="CZ41" s="142">
        <f t="shared" si="136"/>
        <v>0</v>
      </c>
      <c r="DA41" s="142">
        <f t="shared" si="137"/>
        <v>0</v>
      </c>
      <c r="DB41" s="142">
        <f t="shared" si="137"/>
        <v>0</v>
      </c>
      <c r="DC41" s="142">
        <f t="shared" si="138"/>
        <v>0</v>
      </c>
      <c r="DD41" s="142">
        <f t="shared" si="124"/>
        <v>0</v>
      </c>
      <c r="DF41" s="118">
        <f t="shared" si="32"/>
        <v>37773</v>
      </c>
      <c r="DG41" s="142">
        <f t="shared" si="139"/>
        <v>0</v>
      </c>
      <c r="DH41" s="142">
        <f t="shared" si="140"/>
        <v>0</v>
      </c>
      <c r="DI41" s="142">
        <f t="shared" si="111"/>
        <v>0</v>
      </c>
      <c r="DJ41"/>
      <c r="DK41" s="118">
        <f t="shared" si="36"/>
        <v>37773</v>
      </c>
      <c r="DL41" s="142">
        <f t="shared" si="141"/>
        <v>0</v>
      </c>
      <c r="DM41" s="142">
        <f t="shared" si="142"/>
        <v>0</v>
      </c>
      <c r="DN41" s="142">
        <f t="shared" si="39"/>
        <v>0</v>
      </c>
      <c r="DP41" s="118">
        <f t="shared" si="40"/>
        <v>37773</v>
      </c>
      <c r="DQ41" s="142">
        <f t="shared" si="143"/>
        <v>0</v>
      </c>
      <c r="DR41" s="142">
        <f t="shared" si="143"/>
        <v>0</v>
      </c>
      <c r="DS41" s="142">
        <f t="shared" si="143"/>
        <v>0</v>
      </c>
      <c r="DT41" s="142">
        <f t="shared" si="143"/>
        <v>0</v>
      </c>
      <c r="DU41" s="142">
        <f t="shared" si="143"/>
        <v>0</v>
      </c>
      <c r="DV41" s="142">
        <f t="shared" si="144"/>
        <v>0</v>
      </c>
      <c r="DW41" s="142">
        <f t="shared" si="112"/>
        <v>0</v>
      </c>
      <c r="DX41"/>
      <c r="DY41" s="118">
        <f t="shared" si="44"/>
        <v>37773</v>
      </c>
      <c r="DZ41" s="142">
        <f t="shared" si="145"/>
        <v>0</v>
      </c>
      <c r="EA41" s="142">
        <f t="shared" si="146"/>
        <v>0</v>
      </c>
      <c r="EB41" s="142">
        <f t="shared" si="113"/>
        <v>0</v>
      </c>
      <c r="EC41" s="142"/>
      <c r="ED41" s="118">
        <f t="shared" si="48"/>
        <v>37773</v>
      </c>
      <c r="EE41" s="142">
        <f t="shared" si="147"/>
        <v>0</v>
      </c>
      <c r="EF41" s="142">
        <f t="shared" si="147"/>
        <v>0</v>
      </c>
      <c r="EG41" s="142">
        <f t="shared" si="148"/>
        <v>0</v>
      </c>
      <c r="EH41" s="142">
        <f t="shared" si="125"/>
        <v>0</v>
      </c>
      <c r="EI41" s="142"/>
      <c r="EJ41" s="118">
        <f t="shared" si="52"/>
        <v>37773</v>
      </c>
      <c r="EK41" s="142">
        <f t="shared" si="149"/>
        <v>0</v>
      </c>
      <c r="EL41" s="142">
        <f t="shared" si="150"/>
        <v>0</v>
      </c>
      <c r="EM41" s="142">
        <f t="shared" si="150"/>
        <v>0</v>
      </c>
      <c r="EN41" s="142">
        <f t="shared" si="150"/>
        <v>0</v>
      </c>
      <c r="EO41" s="142">
        <f t="shared" si="114"/>
        <v>0</v>
      </c>
      <c r="EP41"/>
      <c r="EQ41" s="118">
        <f t="shared" si="56"/>
        <v>37773</v>
      </c>
      <c r="ER41" s="142">
        <f t="shared" si="151"/>
        <v>0</v>
      </c>
      <c r="ES41" s="142">
        <f t="shared" si="152"/>
        <v>0</v>
      </c>
      <c r="ET41" s="142">
        <f>SUM(ER41:ES41)</f>
        <v>0</v>
      </c>
      <c r="EU41"/>
      <c r="EV41" s="118">
        <f t="shared" si="60"/>
        <v>37773</v>
      </c>
      <c r="EW41" s="142">
        <f t="shared" si="153"/>
        <v>0</v>
      </c>
      <c r="EX41" s="142">
        <f t="shared" si="154"/>
        <v>0</v>
      </c>
      <c r="EY41" s="142">
        <f>SUM(EW41:EX41)</f>
        <v>0</v>
      </c>
      <c r="EZ41" s="142"/>
      <c r="FA41" s="118">
        <f t="shared" si="64"/>
        <v>37773</v>
      </c>
      <c r="FB41" s="142">
        <f t="shared" si="155"/>
        <v>0</v>
      </c>
      <c r="FC41" s="142">
        <f t="shared" si="155"/>
        <v>0</v>
      </c>
      <c r="FD41" s="142">
        <f t="shared" si="156"/>
        <v>0</v>
      </c>
      <c r="FE41" s="142">
        <f t="shared" si="115"/>
        <v>0</v>
      </c>
      <c r="FF41"/>
      <c r="FG41" s="118">
        <f t="shared" si="68"/>
        <v>37773</v>
      </c>
      <c r="FH41" s="142">
        <f t="shared" si="157"/>
        <v>0</v>
      </c>
      <c r="FI41" s="142">
        <f t="shared" si="157"/>
        <v>0</v>
      </c>
      <c r="FJ41" s="142">
        <f t="shared" si="158"/>
        <v>0</v>
      </c>
      <c r="FK41" s="142">
        <f t="shared" si="116"/>
        <v>0</v>
      </c>
      <c r="FL41"/>
      <c r="FM41" s="118">
        <f t="shared" si="72"/>
        <v>37773</v>
      </c>
      <c r="FN41" s="142">
        <f t="shared" si="159"/>
        <v>0</v>
      </c>
      <c r="FO41" s="142">
        <f t="shared" si="160"/>
        <v>0</v>
      </c>
      <c r="FP41" s="142">
        <f t="shared" si="117"/>
        <v>0</v>
      </c>
      <c r="FR41" s="118">
        <f t="shared" si="76"/>
        <v>37773</v>
      </c>
      <c r="FS41" s="142">
        <f t="shared" si="161"/>
        <v>0</v>
      </c>
      <c r="FT41" s="142">
        <f t="shared" si="161"/>
        <v>0</v>
      </c>
      <c r="FU41" s="142">
        <f t="shared" si="78"/>
        <v>0</v>
      </c>
      <c r="FV41"/>
      <c r="FW41" s="118">
        <f t="shared" si="79"/>
        <v>37773</v>
      </c>
      <c r="FX41" s="142">
        <f t="shared" si="162"/>
        <v>0</v>
      </c>
      <c r="FY41" s="142">
        <f t="shared" si="163"/>
        <v>0</v>
      </c>
      <c r="FZ41" s="142">
        <f t="shared" si="118"/>
        <v>0</v>
      </c>
      <c r="GA41"/>
      <c r="GB41" s="118">
        <f t="shared" si="83"/>
        <v>37773</v>
      </c>
      <c r="GC41" s="142">
        <f t="shared" si="164"/>
        <v>0</v>
      </c>
      <c r="GD41" s="142">
        <f t="shared" si="165"/>
        <v>0</v>
      </c>
      <c r="GE41" s="142">
        <f t="shared" si="119"/>
        <v>0</v>
      </c>
      <c r="GF41"/>
      <c r="GG41" s="118">
        <f t="shared" si="87"/>
        <v>37773</v>
      </c>
      <c r="GH41" s="142">
        <f t="shared" si="166"/>
        <v>0</v>
      </c>
      <c r="GI41" s="142">
        <f t="shared" si="166"/>
        <v>0</v>
      </c>
      <c r="GJ41" s="142">
        <f t="shared" si="89"/>
        <v>0</v>
      </c>
      <c r="GL41" s="118">
        <f t="shared" si="90"/>
        <v>37773</v>
      </c>
      <c r="GM41" s="142">
        <f t="shared" si="167"/>
        <v>0</v>
      </c>
      <c r="GN41" s="142">
        <f t="shared" si="167"/>
        <v>0</v>
      </c>
      <c r="GO41" s="142">
        <f t="shared" si="92"/>
        <v>0</v>
      </c>
      <c r="GQ41" s="585"/>
      <c r="GR41" s="583"/>
      <c r="GS41" s="332"/>
      <c r="GU41"/>
    </row>
    <row r="42" spans="1:203" ht="15" customHeight="1">
      <c r="A42" s="329">
        <v>37803</v>
      </c>
      <c r="B42" s="144">
        <f>'p1'!F51</f>
        <v>0</v>
      </c>
      <c r="C42" s="145">
        <f>+'p1'!C51</f>
        <v>0</v>
      </c>
      <c r="D42" s="193">
        <f>'Transport Pos'!C38</f>
        <v>0</v>
      </c>
      <c r="E42" s="145">
        <f>'p1'!K51+EH42+'Transport Pos'!D38</f>
        <v>0</v>
      </c>
      <c r="F42" s="145">
        <f>'p1'!E51+CS42</f>
        <v>0</v>
      </c>
      <c r="G42" s="145">
        <f>'p1'!H51+'p1'!J51+DD42+'Spread Opt'!D42+'Transport Pos'!E38</f>
        <v>12.639999999999999</v>
      </c>
      <c r="H42" s="145">
        <f>'p1'!D51+DW42</f>
        <v>0</v>
      </c>
      <c r="I42" s="145">
        <f>'p1'!I51+'p1'!AG51+DI42+'Spread Opt'!C42</f>
        <v>-25.04</v>
      </c>
      <c r="J42" s="145">
        <f>'p1'!M51+DL42</f>
        <v>5.68</v>
      </c>
      <c r="K42" s="145">
        <f>'p1'!L51+'p1'!G51+EB42</f>
        <v>0</v>
      </c>
      <c r="L42" s="146">
        <f t="shared" si="105"/>
        <v>-6.7200000000000006</v>
      </c>
      <c r="M42" s="14"/>
      <c r="N42" s="144">
        <f>'p1'!O51+ET42</f>
        <v>0</v>
      </c>
      <c r="O42" s="145">
        <f>'p1'!N51+EO42</f>
        <v>0</v>
      </c>
      <c r="P42" s="145">
        <f>'p1'!P51+EY42</f>
        <v>-32.85</v>
      </c>
      <c r="Q42" s="145">
        <f>'p1'!Z51</f>
        <v>0</v>
      </c>
      <c r="R42" s="145">
        <f>'p1'!X51</f>
        <v>0</v>
      </c>
      <c r="S42" s="145">
        <f>'p1'!Y51+FE42</f>
        <v>0</v>
      </c>
      <c r="T42" s="145">
        <f>'p1'!AB51+FK42+'Transport Pos'!B38</f>
        <v>0</v>
      </c>
      <c r="U42" s="145"/>
      <c r="V42" s="145">
        <f>'p1'!W51+FP42</f>
        <v>0</v>
      </c>
      <c r="W42" s="145">
        <f>'p1'!R51+FZ42</f>
        <v>0</v>
      </c>
      <c r="X42" s="145">
        <f>'p1'!S51+FU42</f>
        <v>0</v>
      </c>
      <c r="Y42" s="145"/>
      <c r="Z42" s="145"/>
      <c r="AA42" s="145"/>
      <c r="AB42" s="145"/>
      <c r="AC42" s="145"/>
      <c r="AD42" s="193"/>
      <c r="AE42" s="332">
        <f t="shared" si="106"/>
        <v>-32.85</v>
      </c>
      <c r="AF42" s="14"/>
      <c r="AG42" s="146"/>
      <c r="AH42" s="191"/>
      <c r="AI42" s="146">
        <f>'p1'!AA51+BQ42+'Spread Opt'!E42+'Transport Pos'!G38</f>
        <v>0</v>
      </c>
      <c r="AJ42" s="14"/>
      <c r="AK42" s="143">
        <v>37803</v>
      </c>
      <c r="AL42" s="198"/>
      <c r="AM42" s="189">
        <f t="shared" si="4"/>
        <v>0</v>
      </c>
      <c r="AN42" s="513">
        <f>SUM(AM39:AM45)</f>
        <v>0</v>
      </c>
      <c r="AO42" s="189">
        <f t="shared" si="120"/>
        <v>0</v>
      </c>
      <c r="AP42" s="513">
        <f>SUM(AO39:AO45)</f>
        <v>0</v>
      </c>
      <c r="AQ42" s="508">
        <f t="shared" si="121"/>
        <v>12.639999999999999</v>
      </c>
      <c r="AR42" s="513">
        <f>SUM(AQ39:AQ45)</f>
        <v>87.22</v>
      </c>
      <c r="AS42" s="510">
        <f t="shared" si="7"/>
        <v>-19.36</v>
      </c>
      <c r="AT42" s="513">
        <f>SUM(AS39:AS45)</f>
        <v>-133.69</v>
      </c>
      <c r="AU42" s="189">
        <f t="shared" si="8"/>
        <v>-32.85</v>
      </c>
      <c r="AV42" s="513">
        <f>SUM(AU39:AU45)</f>
        <v>-226.74</v>
      </c>
      <c r="AW42" s="189">
        <f t="shared" si="168"/>
        <v>-39.57</v>
      </c>
      <c r="AX42" s="513">
        <f>SUM(AW39:AW45)</f>
        <v>-273.21000000000004</v>
      </c>
      <c r="AY42"/>
      <c r="AZ42" s="217"/>
      <c r="BA42" s="204">
        <f t="shared" si="10"/>
        <v>0</v>
      </c>
      <c r="BB42" s="202"/>
      <c r="BC42" s="204">
        <f t="shared" si="11"/>
        <v>0</v>
      </c>
      <c r="BD42" s="205"/>
      <c r="BE42" s="204">
        <f t="shared" si="12"/>
        <v>0</v>
      </c>
      <c r="BF42" s="205"/>
      <c r="BG42" s="204">
        <f t="shared" si="13"/>
        <v>0</v>
      </c>
      <c r="BH42" s="219"/>
      <c r="BI42" s="248"/>
      <c r="BJ42" s="308"/>
      <c r="BK42" s="305">
        <f t="shared" si="123"/>
        <v>-39.57</v>
      </c>
      <c r="BL42" s="527">
        <f>SUM(BK39:BK45)</f>
        <v>-248.32999999999998</v>
      </c>
      <c r="BM42" s="129"/>
      <c r="BN42" s="14"/>
      <c r="BO42" s="14"/>
      <c r="BP42" s="140">
        <f t="shared" si="14"/>
        <v>37803</v>
      </c>
      <c r="BQ42" s="141">
        <f t="shared" si="15"/>
        <v>0</v>
      </c>
      <c r="BR42" s="141"/>
      <c r="BS42" s="141"/>
      <c r="BT42" s="141"/>
      <c r="BU42" s="141"/>
      <c r="BV42" s="141"/>
      <c r="BW42" s="141"/>
      <c r="BY42" s="209">
        <f>'m1'!BL44</f>
        <v>0.81535964858935217</v>
      </c>
      <c r="BZ42" s="211">
        <f t="shared" si="169"/>
        <v>0</v>
      </c>
      <c r="CA42" s="142"/>
      <c r="CB42" s="142">
        <f t="shared" si="128"/>
        <v>0</v>
      </c>
      <c r="CC42"/>
      <c r="CD42" s="118">
        <f t="shared" si="18"/>
        <v>37803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1"/>
        <v>0</v>
      </c>
      <c r="CK42" s="142">
        <f t="shared" si="131"/>
        <v>0</v>
      </c>
      <c r="CL42" s="142">
        <f t="shared" si="131"/>
        <v>0</v>
      </c>
      <c r="CM42" s="142">
        <f t="shared" si="131"/>
        <v>0</v>
      </c>
      <c r="CN42" s="142">
        <f t="shared" si="131"/>
        <v>0</v>
      </c>
      <c r="CO42" s="142">
        <f t="shared" si="131"/>
        <v>0</v>
      </c>
      <c r="CP42" s="142">
        <f t="shared" si="132"/>
        <v>0</v>
      </c>
      <c r="CQ42" s="142">
        <f t="shared" si="133"/>
        <v>0</v>
      </c>
      <c r="CR42" s="142">
        <f t="shared" si="134"/>
        <v>0</v>
      </c>
      <c r="CS42" s="142">
        <f t="shared" si="170"/>
        <v>0</v>
      </c>
      <c r="CT42"/>
      <c r="CU42" s="118">
        <f t="shared" si="26"/>
        <v>37803</v>
      </c>
      <c r="CV42" s="142">
        <f t="shared" si="135"/>
        <v>0</v>
      </c>
      <c r="CW42" s="142">
        <f t="shared" si="135"/>
        <v>0</v>
      </c>
      <c r="CX42" s="142">
        <f t="shared" si="136"/>
        <v>0</v>
      </c>
      <c r="CY42" s="142">
        <f t="shared" si="136"/>
        <v>0</v>
      </c>
      <c r="CZ42" s="142">
        <f t="shared" si="136"/>
        <v>0</v>
      </c>
      <c r="DA42" s="142">
        <f t="shared" si="137"/>
        <v>0</v>
      </c>
      <c r="DB42" s="142">
        <f t="shared" si="137"/>
        <v>0</v>
      </c>
      <c r="DC42" s="142">
        <f t="shared" si="138"/>
        <v>0</v>
      </c>
      <c r="DD42" s="142">
        <f t="shared" si="124"/>
        <v>0</v>
      </c>
      <c r="DF42" s="118">
        <f t="shared" si="32"/>
        <v>37803</v>
      </c>
      <c r="DG42" s="142">
        <f t="shared" si="139"/>
        <v>0</v>
      </c>
      <c r="DH42" s="142">
        <f t="shared" si="140"/>
        <v>0</v>
      </c>
      <c r="DI42" s="142">
        <f t="shared" si="111"/>
        <v>0</v>
      </c>
      <c r="DJ42"/>
      <c r="DK42" s="118">
        <f t="shared" si="36"/>
        <v>37803</v>
      </c>
      <c r="DL42" s="142">
        <f t="shared" si="141"/>
        <v>0</v>
      </c>
      <c r="DM42" s="142">
        <f t="shared" si="142"/>
        <v>0</v>
      </c>
      <c r="DN42" s="142">
        <f t="shared" si="39"/>
        <v>0</v>
      </c>
      <c r="DP42" s="118">
        <f t="shared" si="40"/>
        <v>37803</v>
      </c>
      <c r="DQ42" s="142">
        <f t="shared" si="143"/>
        <v>0</v>
      </c>
      <c r="DR42" s="142">
        <f t="shared" si="143"/>
        <v>0</v>
      </c>
      <c r="DS42" s="142">
        <f t="shared" si="143"/>
        <v>0</v>
      </c>
      <c r="DT42" s="142">
        <f t="shared" si="143"/>
        <v>0</v>
      </c>
      <c r="DU42" s="142">
        <f t="shared" si="143"/>
        <v>0</v>
      </c>
      <c r="DV42" s="142">
        <f t="shared" si="144"/>
        <v>0</v>
      </c>
      <c r="DW42" s="142">
        <f t="shared" si="112"/>
        <v>0</v>
      </c>
      <c r="DX42"/>
      <c r="DY42" s="118">
        <f t="shared" si="44"/>
        <v>37803</v>
      </c>
      <c r="DZ42" s="142">
        <f t="shared" si="145"/>
        <v>0</v>
      </c>
      <c r="EA42" s="142">
        <f t="shared" si="146"/>
        <v>0</v>
      </c>
      <c r="EB42" s="142">
        <f t="shared" si="113"/>
        <v>0</v>
      </c>
      <c r="EC42" s="142"/>
      <c r="ED42" s="118">
        <f t="shared" si="48"/>
        <v>37803</v>
      </c>
      <c r="EE42" s="142">
        <f t="shared" si="147"/>
        <v>0</v>
      </c>
      <c r="EF42" s="142">
        <f t="shared" si="147"/>
        <v>0</v>
      </c>
      <c r="EG42" s="142">
        <f t="shared" si="148"/>
        <v>0</v>
      </c>
      <c r="EH42" s="142">
        <f>SUM(EE42:EG42)</f>
        <v>0</v>
      </c>
      <c r="EI42" s="142"/>
      <c r="EJ42" s="118">
        <f t="shared" si="52"/>
        <v>37803</v>
      </c>
      <c r="EK42" s="142">
        <f t="shared" si="149"/>
        <v>0</v>
      </c>
      <c r="EL42" s="142">
        <f t="shared" si="150"/>
        <v>0</v>
      </c>
      <c r="EM42" s="142">
        <f t="shared" si="150"/>
        <v>0</v>
      </c>
      <c r="EN42" s="142">
        <f t="shared" si="150"/>
        <v>0</v>
      </c>
      <c r="EO42" s="142">
        <f t="shared" si="114"/>
        <v>0</v>
      </c>
      <c r="EP42"/>
      <c r="EQ42" s="118">
        <f t="shared" si="56"/>
        <v>37803</v>
      </c>
      <c r="ER42" s="142">
        <f t="shared" si="151"/>
        <v>0</v>
      </c>
      <c r="ES42" s="142">
        <f t="shared" si="152"/>
        <v>0</v>
      </c>
      <c r="ET42" s="142">
        <f>SUM(ER42:ES42)</f>
        <v>0</v>
      </c>
      <c r="EU42"/>
      <c r="EV42" s="118">
        <f t="shared" si="60"/>
        <v>37803</v>
      </c>
      <c r="EW42" s="142">
        <f t="shared" si="153"/>
        <v>0</v>
      </c>
      <c r="EX42" s="142">
        <f t="shared" si="154"/>
        <v>0</v>
      </c>
      <c r="EY42" s="142">
        <f>SUM(EW42:EX42)</f>
        <v>0</v>
      </c>
      <c r="EZ42" s="142"/>
      <c r="FA42" s="118">
        <f t="shared" si="64"/>
        <v>37803</v>
      </c>
      <c r="FB42" s="142">
        <f t="shared" si="155"/>
        <v>0</v>
      </c>
      <c r="FC42" s="142">
        <f t="shared" si="155"/>
        <v>0</v>
      </c>
      <c r="FD42" s="142">
        <f t="shared" si="156"/>
        <v>0</v>
      </c>
      <c r="FE42" s="142">
        <f t="shared" si="115"/>
        <v>0</v>
      </c>
      <c r="FF42"/>
      <c r="FG42" s="118">
        <f t="shared" si="68"/>
        <v>37803</v>
      </c>
      <c r="FH42" s="142">
        <f t="shared" si="157"/>
        <v>0</v>
      </c>
      <c r="FI42" s="142">
        <f t="shared" si="157"/>
        <v>0</v>
      </c>
      <c r="FJ42" s="142">
        <f t="shared" si="158"/>
        <v>0</v>
      </c>
      <c r="FK42" s="142">
        <f t="shared" si="116"/>
        <v>0</v>
      </c>
      <c r="FL42"/>
      <c r="FM42" s="118">
        <f t="shared" si="72"/>
        <v>37803</v>
      </c>
      <c r="FN42" s="142">
        <f t="shared" si="159"/>
        <v>0</v>
      </c>
      <c r="FO42" s="142">
        <f t="shared" si="160"/>
        <v>0</v>
      </c>
      <c r="FP42" s="142">
        <f t="shared" si="117"/>
        <v>0</v>
      </c>
      <c r="FR42" s="118">
        <f t="shared" si="76"/>
        <v>37803</v>
      </c>
      <c r="FS42" s="142">
        <f t="shared" si="161"/>
        <v>0</v>
      </c>
      <c r="FT42" s="142">
        <f t="shared" si="161"/>
        <v>0</v>
      </c>
      <c r="FU42" s="142">
        <f t="shared" si="78"/>
        <v>0</v>
      </c>
      <c r="FV42"/>
      <c r="FW42" s="118">
        <f t="shared" si="79"/>
        <v>37803</v>
      </c>
      <c r="FX42" s="142">
        <f t="shared" si="162"/>
        <v>0</v>
      </c>
      <c r="FY42" s="142">
        <f t="shared" si="163"/>
        <v>0</v>
      </c>
      <c r="FZ42" s="142">
        <f t="shared" si="118"/>
        <v>0</v>
      </c>
      <c r="GA42"/>
      <c r="GB42" s="118">
        <f t="shared" si="83"/>
        <v>37803</v>
      </c>
      <c r="GC42" s="142">
        <f t="shared" si="164"/>
        <v>0</v>
      </c>
      <c r="GD42" s="142">
        <f t="shared" si="165"/>
        <v>0</v>
      </c>
      <c r="GE42" s="142">
        <f t="shared" si="119"/>
        <v>0</v>
      </c>
      <c r="GF42"/>
      <c r="GG42" s="118">
        <f t="shared" si="87"/>
        <v>37803</v>
      </c>
      <c r="GH42" s="142">
        <f t="shared" si="166"/>
        <v>0</v>
      </c>
      <c r="GI42" s="142">
        <f t="shared" si="166"/>
        <v>0</v>
      </c>
      <c r="GJ42" s="142">
        <f t="shared" si="89"/>
        <v>0</v>
      </c>
      <c r="GL42" s="118">
        <f t="shared" si="90"/>
        <v>37803</v>
      </c>
      <c r="GM42" s="142">
        <f t="shared" si="167"/>
        <v>0</v>
      </c>
      <c r="GN42" s="142">
        <f t="shared" si="167"/>
        <v>0</v>
      </c>
      <c r="GO42" s="142">
        <f t="shared" si="92"/>
        <v>0</v>
      </c>
      <c r="GQ42" s="585"/>
      <c r="GR42" s="583"/>
      <c r="GS42" s="332"/>
      <c r="GU42"/>
    </row>
    <row r="43" spans="1:203" ht="15" customHeight="1">
      <c r="A43" s="329">
        <v>37834</v>
      </c>
      <c r="B43" s="144">
        <f>'p1'!F52</f>
        <v>0</v>
      </c>
      <c r="C43" s="145">
        <f>+'p1'!C52</f>
        <v>0</v>
      </c>
      <c r="D43" s="193">
        <f>'Transport Pos'!C39</f>
        <v>0</v>
      </c>
      <c r="E43" s="145">
        <f>'p1'!K52+EH43+'Transport Pos'!D39</f>
        <v>0</v>
      </c>
      <c r="F43" s="145">
        <f>'p1'!E52+CS43</f>
        <v>0</v>
      </c>
      <c r="G43" s="145">
        <f>'p1'!H52+'p1'!J52+DD43+'Spread Opt'!D43+'Transport Pos'!E39</f>
        <v>12.559999999999999</v>
      </c>
      <c r="H43" s="145">
        <f>'p1'!D52+DW43</f>
        <v>0</v>
      </c>
      <c r="I43" s="145">
        <f>'p1'!I52+'p1'!AG52+DI43+'Spread Opt'!C43</f>
        <v>-24.9</v>
      </c>
      <c r="J43" s="145">
        <f>'p1'!M52+DL43</f>
        <v>5.64</v>
      </c>
      <c r="K43" s="145">
        <f>'p1'!L52+'p1'!G52+EB43</f>
        <v>0</v>
      </c>
      <c r="L43" s="146">
        <f t="shared" si="105"/>
        <v>-6.7</v>
      </c>
      <c r="M43" s="14"/>
      <c r="N43" s="144">
        <f>'p1'!O52+ET43</f>
        <v>0</v>
      </c>
      <c r="O43" s="145">
        <f>'p1'!N52+EO43</f>
        <v>0</v>
      </c>
      <c r="P43" s="145">
        <f>'p1'!P52+EY43</f>
        <v>-32.65</v>
      </c>
      <c r="Q43" s="145">
        <f>'p1'!Z52</f>
        <v>0</v>
      </c>
      <c r="R43" s="145">
        <f>'p1'!X52</f>
        <v>0</v>
      </c>
      <c r="S43" s="145">
        <f>'p1'!Y52+FE43</f>
        <v>0</v>
      </c>
      <c r="T43" s="145">
        <f>'p1'!AB52+FK43+'Transport Pos'!B39</f>
        <v>0</v>
      </c>
      <c r="U43" s="145"/>
      <c r="V43" s="145">
        <f>'p1'!W52+FP43</f>
        <v>0</v>
      </c>
      <c r="W43" s="145">
        <f>'p1'!R52+FZ43</f>
        <v>0</v>
      </c>
      <c r="X43" s="145">
        <f>'p1'!S52+FU43</f>
        <v>0</v>
      </c>
      <c r="Y43" s="145"/>
      <c r="Z43" s="145"/>
      <c r="AA43" s="145"/>
      <c r="AB43" s="145"/>
      <c r="AC43" s="145"/>
      <c r="AD43" s="193"/>
      <c r="AE43" s="332">
        <f t="shared" si="106"/>
        <v>-32.65</v>
      </c>
      <c r="AF43" s="14"/>
      <c r="AG43" s="146"/>
      <c r="AH43" s="191"/>
      <c r="AI43" s="146">
        <f>'p1'!AA52+BQ43+'Spread Opt'!E43+'Transport Pos'!G39</f>
        <v>0</v>
      </c>
      <c r="AJ43" s="14"/>
      <c r="AK43" s="143">
        <v>37834</v>
      </c>
      <c r="AL43" s="198"/>
      <c r="AM43" s="189">
        <f t="shared" si="4"/>
        <v>0</v>
      </c>
      <c r="AN43" s="334"/>
      <c r="AO43" s="189">
        <f t="shared" si="120"/>
        <v>0</v>
      </c>
      <c r="AP43" s="334"/>
      <c r="AQ43" s="508">
        <f t="shared" si="121"/>
        <v>12.559999999999999</v>
      </c>
      <c r="AR43" s="334"/>
      <c r="AS43" s="510">
        <f t="shared" si="7"/>
        <v>-19.259999999999998</v>
      </c>
      <c r="AT43" s="334"/>
      <c r="AU43" s="189">
        <f t="shared" si="8"/>
        <v>-32.65</v>
      </c>
      <c r="AV43" s="334"/>
      <c r="AW43" s="189">
        <f t="shared" si="168"/>
        <v>-39.349999999999994</v>
      </c>
      <c r="AX43" s="334"/>
      <c r="AY43"/>
      <c r="AZ43" s="217"/>
      <c r="BA43" s="204">
        <f t="shared" si="10"/>
        <v>0</v>
      </c>
      <c r="BB43" s="202"/>
      <c r="BC43" s="204">
        <f t="shared" si="11"/>
        <v>0</v>
      </c>
      <c r="BD43" s="202"/>
      <c r="BE43" s="204">
        <f t="shared" si="12"/>
        <v>0</v>
      </c>
      <c r="BF43" s="202"/>
      <c r="BG43" s="204">
        <f t="shared" si="13"/>
        <v>0</v>
      </c>
      <c r="BH43" s="218"/>
      <c r="BI43" s="248"/>
      <c r="BJ43" s="308"/>
      <c r="BK43" s="305">
        <f t="shared" si="123"/>
        <v>-39.35</v>
      </c>
      <c r="BL43" s="525"/>
      <c r="BM43" s="129"/>
      <c r="BN43" s="14"/>
      <c r="BO43" s="14"/>
      <c r="BP43" s="140">
        <f t="shared" si="14"/>
        <v>37834</v>
      </c>
      <c r="BQ43" s="141">
        <f t="shared" si="15"/>
        <v>0</v>
      </c>
      <c r="BR43" s="141"/>
      <c r="BS43" s="141"/>
      <c r="BT43" s="141"/>
      <c r="BU43" s="141"/>
      <c r="BV43" s="141"/>
      <c r="BW43" s="141"/>
      <c r="BY43" s="209">
        <f>'m1'!BL45</f>
        <v>0.81054567081951212</v>
      </c>
      <c r="BZ43" s="211">
        <f t="shared" si="169"/>
        <v>0</v>
      </c>
      <c r="CA43" s="142"/>
      <c r="CB43" s="142">
        <f t="shared" si="128"/>
        <v>0</v>
      </c>
      <c r="CC43"/>
      <c r="CD43" s="118">
        <f t="shared" si="18"/>
        <v>37834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1"/>
        <v>0</v>
      </c>
      <c r="CK43" s="142">
        <f t="shared" si="131"/>
        <v>0</v>
      </c>
      <c r="CL43" s="142">
        <f t="shared" si="131"/>
        <v>0</v>
      </c>
      <c r="CM43" s="142">
        <f t="shared" si="131"/>
        <v>0</v>
      </c>
      <c r="CN43" s="142">
        <f t="shared" si="131"/>
        <v>0</v>
      </c>
      <c r="CO43" s="142">
        <f t="shared" si="131"/>
        <v>0</v>
      </c>
      <c r="CP43" s="142">
        <f t="shared" si="132"/>
        <v>0</v>
      </c>
      <c r="CQ43" s="142">
        <f t="shared" si="133"/>
        <v>0</v>
      </c>
      <c r="CR43" s="142">
        <f t="shared" si="134"/>
        <v>0</v>
      </c>
      <c r="CS43" s="142">
        <f t="shared" si="170"/>
        <v>0</v>
      </c>
      <c r="CT43"/>
      <c r="CU43" s="118">
        <f t="shared" si="26"/>
        <v>37834</v>
      </c>
      <c r="CV43" s="142">
        <f t="shared" si="135"/>
        <v>0</v>
      </c>
      <c r="CW43" s="142">
        <f t="shared" si="135"/>
        <v>0</v>
      </c>
      <c r="CX43" s="142">
        <f t="shared" si="136"/>
        <v>0</v>
      </c>
      <c r="CY43" s="142">
        <f t="shared" si="136"/>
        <v>0</v>
      </c>
      <c r="CZ43" s="142">
        <f t="shared" si="136"/>
        <v>0</v>
      </c>
      <c r="DA43" s="142">
        <f t="shared" si="137"/>
        <v>0</v>
      </c>
      <c r="DB43" s="142">
        <f t="shared" si="137"/>
        <v>0</v>
      </c>
      <c r="DC43" s="142">
        <f t="shared" si="138"/>
        <v>0</v>
      </c>
      <c r="DD43" s="142">
        <f t="shared" si="124"/>
        <v>0</v>
      </c>
      <c r="DF43" s="118">
        <f t="shared" si="32"/>
        <v>37834</v>
      </c>
      <c r="DG43" s="142">
        <f t="shared" si="139"/>
        <v>0</v>
      </c>
      <c r="DH43" s="142">
        <f t="shared" si="140"/>
        <v>0</v>
      </c>
      <c r="DI43" s="142">
        <f t="shared" si="111"/>
        <v>0</v>
      </c>
      <c r="DJ43"/>
      <c r="DK43" s="118">
        <f t="shared" si="36"/>
        <v>37834</v>
      </c>
      <c r="DL43" s="142">
        <f t="shared" si="141"/>
        <v>0</v>
      </c>
      <c r="DM43" s="142">
        <f t="shared" si="142"/>
        <v>0</v>
      </c>
      <c r="DN43" s="142">
        <f t="shared" si="39"/>
        <v>0</v>
      </c>
      <c r="DP43" s="118">
        <f t="shared" si="40"/>
        <v>37834</v>
      </c>
      <c r="DQ43" s="142">
        <f t="shared" si="143"/>
        <v>0</v>
      </c>
      <c r="DR43" s="142">
        <f t="shared" si="143"/>
        <v>0</v>
      </c>
      <c r="DS43" s="142">
        <f t="shared" si="143"/>
        <v>0</v>
      </c>
      <c r="DT43" s="142">
        <f t="shared" si="143"/>
        <v>0</v>
      </c>
      <c r="DU43" s="142">
        <f t="shared" si="143"/>
        <v>0</v>
      </c>
      <c r="DV43" s="142">
        <f t="shared" si="144"/>
        <v>0</v>
      </c>
      <c r="DW43" s="142">
        <f t="shared" si="112"/>
        <v>0</v>
      </c>
      <c r="DX43"/>
      <c r="DY43" s="118">
        <f t="shared" si="44"/>
        <v>37834</v>
      </c>
      <c r="DZ43" s="142">
        <f t="shared" si="145"/>
        <v>0</v>
      </c>
      <c r="EA43" s="142">
        <f t="shared" si="146"/>
        <v>0</v>
      </c>
      <c r="EB43" s="142">
        <f t="shared" si="113"/>
        <v>0</v>
      </c>
      <c r="EC43" s="142"/>
      <c r="ED43" s="118">
        <f t="shared" si="48"/>
        <v>37834</v>
      </c>
      <c r="EE43" s="142">
        <f t="shared" si="147"/>
        <v>0</v>
      </c>
      <c r="EF43" s="142">
        <f t="shared" si="147"/>
        <v>0</v>
      </c>
      <c r="EG43" s="142">
        <f t="shared" si="148"/>
        <v>0</v>
      </c>
      <c r="EH43" s="142">
        <f>SUM(EE43:EG43)</f>
        <v>0</v>
      </c>
      <c r="EI43" s="142"/>
      <c r="EJ43" s="118">
        <f t="shared" si="52"/>
        <v>37834</v>
      </c>
      <c r="EK43" s="142">
        <f t="shared" si="149"/>
        <v>0</v>
      </c>
      <c r="EL43" s="142">
        <f t="shared" si="150"/>
        <v>0</v>
      </c>
      <c r="EM43" s="142">
        <f t="shared" si="150"/>
        <v>0</v>
      </c>
      <c r="EN43" s="142">
        <f t="shared" si="150"/>
        <v>0</v>
      </c>
      <c r="EO43" s="142">
        <f t="shared" si="114"/>
        <v>0</v>
      </c>
      <c r="EP43"/>
      <c r="EQ43" s="118">
        <f t="shared" si="56"/>
        <v>37834</v>
      </c>
      <c r="ER43" s="142">
        <f t="shared" si="151"/>
        <v>0</v>
      </c>
      <c r="ES43" s="142">
        <f t="shared" si="152"/>
        <v>0</v>
      </c>
      <c r="ET43" s="142">
        <f>SUM(ER43:ES43)</f>
        <v>0</v>
      </c>
      <c r="EU43"/>
      <c r="EV43" s="118">
        <f t="shared" si="60"/>
        <v>37834</v>
      </c>
      <c r="EW43" s="142">
        <f t="shared" si="153"/>
        <v>0</v>
      </c>
      <c r="EX43" s="142">
        <f t="shared" si="154"/>
        <v>0</v>
      </c>
      <c r="EY43" s="142">
        <f>SUM(EW43:EX43)</f>
        <v>0</v>
      </c>
      <c r="EZ43" s="142"/>
      <c r="FA43" s="118">
        <f t="shared" si="64"/>
        <v>37834</v>
      </c>
      <c r="FB43" s="142">
        <f t="shared" si="155"/>
        <v>0</v>
      </c>
      <c r="FC43" s="142">
        <f t="shared" si="155"/>
        <v>0</v>
      </c>
      <c r="FD43" s="142">
        <f t="shared" si="156"/>
        <v>0</v>
      </c>
      <c r="FE43" s="142">
        <f t="shared" si="115"/>
        <v>0</v>
      </c>
      <c r="FF43"/>
      <c r="FG43" s="118">
        <f t="shared" si="68"/>
        <v>37834</v>
      </c>
      <c r="FH43" s="142">
        <f t="shared" si="157"/>
        <v>0</v>
      </c>
      <c r="FI43" s="142">
        <f t="shared" si="157"/>
        <v>0</v>
      </c>
      <c r="FJ43" s="142">
        <f t="shared" si="158"/>
        <v>0</v>
      </c>
      <c r="FK43" s="142">
        <f t="shared" si="116"/>
        <v>0</v>
      </c>
      <c r="FL43"/>
      <c r="FM43" s="118">
        <f t="shared" si="72"/>
        <v>37834</v>
      </c>
      <c r="FN43" s="142">
        <f t="shared" si="159"/>
        <v>0</v>
      </c>
      <c r="FO43" s="142">
        <f t="shared" si="160"/>
        <v>0</v>
      </c>
      <c r="FP43" s="142">
        <f t="shared" si="117"/>
        <v>0</v>
      </c>
      <c r="FR43" s="118">
        <f t="shared" si="76"/>
        <v>37834</v>
      </c>
      <c r="FS43" s="142">
        <f t="shared" si="161"/>
        <v>0</v>
      </c>
      <c r="FT43" s="142">
        <f t="shared" si="161"/>
        <v>0</v>
      </c>
      <c r="FU43" s="142">
        <f t="shared" si="78"/>
        <v>0</v>
      </c>
      <c r="FV43"/>
      <c r="FW43" s="118">
        <f t="shared" si="79"/>
        <v>37834</v>
      </c>
      <c r="FX43" s="142">
        <f t="shared" si="162"/>
        <v>0</v>
      </c>
      <c r="FY43" s="142">
        <f t="shared" si="163"/>
        <v>0</v>
      </c>
      <c r="FZ43" s="142">
        <f t="shared" si="118"/>
        <v>0</v>
      </c>
      <c r="GA43"/>
      <c r="GB43" s="118">
        <f t="shared" si="83"/>
        <v>37834</v>
      </c>
      <c r="GC43" s="142">
        <f t="shared" si="164"/>
        <v>0</v>
      </c>
      <c r="GD43" s="142">
        <f t="shared" si="165"/>
        <v>0</v>
      </c>
      <c r="GE43" s="142">
        <f t="shared" si="119"/>
        <v>0</v>
      </c>
      <c r="GF43"/>
      <c r="GG43" s="118">
        <f t="shared" si="87"/>
        <v>37834</v>
      </c>
      <c r="GH43" s="142">
        <f t="shared" si="166"/>
        <v>0</v>
      </c>
      <c r="GI43" s="142">
        <f t="shared" si="166"/>
        <v>0</v>
      </c>
      <c r="GJ43" s="142">
        <f t="shared" si="89"/>
        <v>0</v>
      </c>
      <c r="GL43" s="118">
        <f t="shared" si="90"/>
        <v>37834</v>
      </c>
      <c r="GM43" s="142">
        <f t="shared" si="167"/>
        <v>0</v>
      </c>
      <c r="GN43" s="142">
        <f t="shared" si="167"/>
        <v>0</v>
      </c>
      <c r="GO43" s="142">
        <f t="shared" si="92"/>
        <v>0</v>
      </c>
      <c r="GQ43" s="585"/>
      <c r="GR43" s="583"/>
      <c r="GS43" s="332"/>
      <c r="GU43"/>
    </row>
    <row r="44" spans="1:203" ht="15" customHeight="1">
      <c r="A44" s="329">
        <v>37865</v>
      </c>
      <c r="B44" s="144">
        <f>'p1'!F53</f>
        <v>0</v>
      </c>
      <c r="C44" s="145">
        <f>+'p1'!C53</f>
        <v>0</v>
      </c>
      <c r="D44" s="193">
        <f>'Transport Pos'!C40</f>
        <v>0</v>
      </c>
      <c r="E44" s="145">
        <f>'p1'!K53+EH44+'Transport Pos'!D40</f>
        <v>0</v>
      </c>
      <c r="F44" s="145">
        <f>'p1'!E53+CS44</f>
        <v>0</v>
      </c>
      <c r="G44" s="145">
        <f>'p1'!H53+'p1'!J53+DD44+'Spread Opt'!D44+'Transport Pos'!E40</f>
        <v>12.090000000000002</v>
      </c>
      <c r="H44" s="145">
        <f>'p1'!D53+DW44</f>
        <v>0</v>
      </c>
      <c r="I44" s="145">
        <f>'p1'!I53+'p1'!AG53+DI44+'Spread Opt'!C44</f>
        <v>-23.95</v>
      </c>
      <c r="J44" s="145">
        <f>'p1'!M53+DL44</f>
        <v>5.43</v>
      </c>
      <c r="K44" s="145">
        <f>'p1'!L53+'p1'!G53+EB44</f>
        <v>0</v>
      </c>
      <c r="L44" s="146">
        <f t="shared" si="105"/>
        <v>-6.4299999999999979</v>
      </c>
      <c r="M44" s="14"/>
      <c r="N44" s="144">
        <f>'p1'!O53+ET44</f>
        <v>0</v>
      </c>
      <c r="O44" s="145">
        <f>'p1'!N53+EO44</f>
        <v>0</v>
      </c>
      <c r="P44" s="145">
        <f>'p1'!P53+EY44</f>
        <v>-31.41</v>
      </c>
      <c r="Q44" s="145">
        <f>'p1'!Z53</f>
        <v>0</v>
      </c>
      <c r="R44" s="145">
        <f>'p1'!X53</f>
        <v>0</v>
      </c>
      <c r="S44" s="145">
        <f>'p1'!Y53+FE44</f>
        <v>0</v>
      </c>
      <c r="T44" s="145">
        <f>'p1'!AB53+FK44+'Transport Pos'!B40</f>
        <v>0</v>
      </c>
      <c r="U44" s="145"/>
      <c r="V44" s="145">
        <f>'p1'!W53+FP44</f>
        <v>0</v>
      </c>
      <c r="W44" s="145">
        <f>'p1'!R53+FZ44</f>
        <v>0</v>
      </c>
      <c r="X44" s="145">
        <f>'p1'!S53+FU44</f>
        <v>0</v>
      </c>
      <c r="Y44" s="145"/>
      <c r="Z44" s="145"/>
      <c r="AA44" s="145"/>
      <c r="AB44" s="145"/>
      <c r="AC44" s="145"/>
      <c r="AD44" s="193"/>
      <c r="AE44" s="332">
        <f t="shared" si="106"/>
        <v>-31.41</v>
      </c>
      <c r="AF44" s="14"/>
      <c r="AG44" s="146"/>
      <c r="AH44" s="191"/>
      <c r="AI44" s="146">
        <f>'p1'!AA53+BQ44+'Spread Opt'!E44+'Transport Pos'!G40</f>
        <v>0</v>
      </c>
      <c r="AJ44" s="14"/>
      <c r="AK44" s="143">
        <v>37865</v>
      </c>
      <c r="AL44" s="198"/>
      <c r="AM44" s="189">
        <f t="shared" si="4"/>
        <v>0</v>
      </c>
      <c r="AN44" s="334"/>
      <c r="AO44" s="189">
        <f t="shared" si="120"/>
        <v>0</v>
      </c>
      <c r="AP44" s="334"/>
      <c r="AQ44" s="508">
        <f t="shared" si="121"/>
        <v>12.090000000000002</v>
      </c>
      <c r="AR44" s="334"/>
      <c r="AS44" s="510">
        <f t="shared" si="7"/>
        <v>-18.52</v>
      </c>
      <c r="AT44" s="334"/>
      <c r="AU44" s="189">
        <f t="shared" si="8"/>
        <v>-31.41</v>
      </c>
      <c r="AV44" s="334"/>
      <c r="AW44" s="189">
        <f t="shared" si="168"/>
        <v>-37.839999999999996</v>
      </c>
      <c r="AX44" s="334"/>
      <c r="AY44"/>
      <c r="AZ44" s="217"/>
      <c r="BA44" s="204">
        <f t="shared" si="10"/>
        <v>0</v>
      </c>
      <c r="BB44" s="202"/>
      <c r="BC44" s="204">
        <f t="shared" si="11"/>
        <v>0</v>
      </c>
      <c r="BD44" s="202"/>
      <c r="BE44" s="204">
        <f t="shared" si="12"/>
        <v>0</v>
      </c>
      <c r="BF44" s="202"/>
      <c r="BG44" s="204">
        <f t="shared" si="13"/>
        <v>0</v>
      </c>
      <c r="BH44" s="218"/>
      <c r="BI44" s="248"/>
      <c r="BJ44" s="308"/>
      <c r="BK44" s="305">
        <f t="shared" si="123"/>
        <v>-37.839999999999996</v>
      </c>
      <c r="BL44" s="525"/>
      <c r="BM44" s="129"/>
      <c r="BN44" s="14"/>
      <c r="BO44" s="14"/>
      <c r="BP44" s="140">
        <f t="shared" si="14"/>
        <v>37865</v>
      </c>
      <c r="BQ44" s="141">
        <f t="shared" si="15"/>
        <v>0</v>
      </c>
      <c r="BR44" s="141"/>
      <c r="BS44" s="141"/>
      <c r="BT44" s="141"/>
      <c r="BU44" s="141"/>
      <c r="BV44" s="141"/>
      <c r="BW44" s="141"/>
      <c r="BY44" s="209">
        <f>'m1'!BL46</f>
        <v>0.80575951670001245</v>
      </c>
      <c r="BZ44" s="211">
        <f t="shared" si="169"/>
        <v>0</v>
      </c>
      <c r="CA44" s="142"/>
      <c r="CB44" s="142">
        <f t="shared" si="128"/>
        <v>0</v>
      </c>
      <c r="CC44"/>
      <c r="CD44" s="118">
        <f t="shared" si="18"/>
        <v>37865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1"/>
        <v>0</v>
      </c>
      <c r="CK44" s="142">
        <f t="shared" si="131"/>
        <v>0</v>
      </c>
      <c r="CL44" s="142">
        <f t="shared" si="131"/>
        <v>0</v>
      </c>
      <c r="CM44" s="142">
        <f t="shared" si="131"/>
        <v>0</v>
      </c>
      <c r="CN44" s="142">
        <f t="shared" si="131"/>
        <v>0</v>
      </c>
      <c r="CO44" s="142">
        <f t="shared" si="131"/>
        <v>0</v>
      </c>
      <c r="CP44" s="142">
        <f t="shared" si="132"/>
        <v>0</v>
      </c>
      <c r="CQ44" s="142">
        <f t="shared" si="133"/>
        <v>0</v>
      </c>
      <c r="CR44" s="142">
        <f t="shared" si="134"/>
        <v>0</v>
      </c>
      <c r="CS44" s="142">
        <f t="shared" si="170"/>
        <v>0</v>
      </c>
      <c r="CT44"/>
      <c r="CU44" s="118">
        <f t="shared" si="26"/>
        <v>37865</v>
      </c>
      <c r="CV44" s="142">
        <f t="shared" si="135"/>
        <v>0</v>
      </c>
      <c r="CW44" s="142">
        <f t="shared" si="135"/>
        <v>0</v>
      </c>
      <c r="CX44" s="142">
        <f t="shared" si="136"/>
        <v>0</v>
      </c>
      <c r="CY44" s="142">
        <f t="shared" si="136"/>
        <v>0</v>
      </c>
      <c r="CZ44" s="142">
        <f t="shared" si="136"/>
        <v>0</v>
      </c>
      <c r="DA44" s="142">
        <f t="shared" si="137"/>
        <v>0</v>
      </c>
      <c r="DB44" s="142">
        <f t="shared" si="137"/>
        <v>0</v>
      </c>
      <c r="DC44" s="142">
        <f t="shared" si="138"/>
        <v>0</v>
      </c>
      <c r="DD44" s="142">
        <f t="shared" si="124"/>
        <v>0</v>
      </c>
      <c r="DF44" s="118">
        <f t="shared" si="32"/>
        <v>37865</v>
      </c>
      <c r="DG44" s="142">
        <f t="shared" si="139"/>
        <v>0</v>
      </c>
      <c r="DH44" s="142">
        <f t="shared" si="140"/>
        <v>0</v>
      </c>
      <c r="DI44" s="142">
        <f t="shared" si="111"/>
        <v>0</v>
      </c>
      <c r="DJ44"/>
      <c r="DK44" s="118">
        <f t="shared" si="36"/>
        <v>37865</v>
      </c>
      <c r="DL44" s="142">
        <f t="shared" si="141"/>
        <v>0</v>
      </c>
      <c r="DM44" s="142">
        <f t="shared" si="142"/>
        <v>0</v>
      </c>
      <c r="DN44" s="142">
        <f t="shared" si="39"/>
        <v>0</v>
      </c>
      <c r="DP44" s="118">
        <f t="shared" si="40"/>
        <v>37865</v>
      </c>
      <c r="DQ44" s="142">
        <f t="shared" si="143"/>
        <v>0</v>
      </c>
      <c r="DR44" s="142">
        <f t="shared" si="143"/>
        <v>0</v>
      </c>
      <c r="DS44" s="142">
        <f t="shared" si="143"/>
        <v>0</v>
      </c>
      <c r="DT44" s="142">
        <f t="shared" si="143"/>
        <v>0</v>
      </c>
      <c r="DU44" s="142">
        <f t="shared" si="143"/>
        <v>0</v>
      </c>
      <c r="DV44" s="142">
        <f t="shared" si="144"/>
        <v>0</v>
      </c>
      <c r="DW44" s="142">
        <f t="shared" si="112"/>
        <v>0</v>
      </c>
      <c r="DX44"/>
      <c r="DY44" s="118">
        <f t="shared" si="44"/>
        <v>37865</v>
      </c>
      <c r="DZ44" s="142">
        <f t="shared" si="145"/>
        <v>0</v>
      </c>
      <c r="EA44" s="142">
        <f t="shared" si="146"/>
        <v>0</v>
      </c>
      <c r="EB44" s="142">
        <f t="shared" si="113"/>
        <v>0</v>
      </c>
      <c r="EC44" s="142"/>
      <c r="ED44" s="118">
        <f t="shared" si="48"/>
        <v>37865</v>
      </c>
      <c r="EE44" s="142">
        <f t="shared" si="147"/>
        <v>0</v>
      </c>
      <c r="EF44" s="142">
        <f t="shared" si="147"/>
        <v>0</v>
      </c>
      <c r="EG44" s="142">
        <f t="shared" si="148"/>
        <v>0</v>
      </c>
      <c r="EH44" s="142">
        <f>SUM(EE44:EG44)</f>
        <v>0</v>
      </c>
      <c r="EI44" s="142"/>
      <c r="EJ44" s="118">
        <f t="shared" si="52"/>
        <v>37865</v>
      </c>
      <c r="EK44" s="142">
        <f t="shared" si="149"/>
        <v>0</v>
      </c>
      <c r="EL44" s="142">
        <f t="shared" si="150"/>
        <v>0</v>
      </c>
      <c r="EM44" s="142">
        <f t="shared" si="150"/>
        <v>0</v>
      </c>
      <c r="EN44" s="142">
        <f t="shared" si="150"/>
        <v>0</v>
      </c>
      <c r="EO44" s="142">
        <f t="shared" si="114"/>
        <v>0</v>
      </c>
      <c r="EP44"/>
      <c r="EQ44" s="118">
        <f t="shared" si="56"/>
        <v>37865</v>
      </c>
      <c r="ER44" s="142">
        <f t="shared" si="151"/>
        <v>0</v>
      </c>
      <c r="ES44" s="142">
        <f t="shared" si="152"/>
        <v>0</v>
      </c>
      <c r="ET44" s="142">
        <f>SUM(ER44:ES44)</f>
        <v>0</v>
      </c>
      <c r="EU44"/>
      <c r="EV44" s="118">
        <f t="shared" si="60"/>
        <v>37865</v>
      </c>
      <c r="EW44" s="142">
        <f t="shared" si="153"/>
        <v>0</v>
      </c>
      <c r="EX44" s="142">
        <f t="shared" si="154"/>
        <v>0</v>
      </c>
      <c r="EY44" s="142">
        <f>SUM(EW44:EX44)</f>
        <v>0</v>
      </c>
      <c r="EZ44" s="142"/>
      <c r="FA44" s="118">
        <f t="shared" si="64"/>
        <v>37865</v>
      </c>
      <c r="FB44" s="142">
        <f t="shared" si="155"/>
        <v>0</v>
      </c>
      <c r="FC44" s="142">
        <f t="shared" si="155"/>
        <v>0</v>
      </c>
      <c r="FD44" s="142">
        <f t="shared" si="156"/>
        <v>0</v>
      </c>
      <c r="FE44" s="142">
        <f t="shared" si="115"/>
        <v>0</v>
      </c>
      <c r="FF44"/>
      <c r="FG44" s="118">
        <f t="shared" si="68"/>
        <v>37865</v>
      </c>
      <c r="FH44" s="142">
        <f t="shared" si="157"/>
        <v>0</v>
      </c>
      <c r="FI44" s="142">
        <f t="shared" si="157"/>
        <v>0</v>
      </c>
      <c r="FJ44" s="142">
        <f t="shared" si="158"/>
        <v>0</v>
      </c>
      <c r="FK44" s="142">
        <f t="shared" si="116"/>
        <v>0</v>
      </c>
      <c r="FL44"/>
      <c r="FM44" s="118">
        <f t="shared" si="72"/>
        <v>37865</v>
      </c>
      <c r="FN44" s="142">
        <f t="shared" si="159"/>
        <v>0</v>
      </c>
      <c r="FO44" s="142">
        <f t="shared" si="160"/>
        <v>0</v>
      </c>
      <c r="FP44" s="142">
        <f t="shared" si="117"/>
        <v>0</v>
      </c>
      <c r="FR44" s="118">
        <f t="shared" si="76"/>
        <v>37865</v>
      </c>
      <c r="FS44" s="142">
        <f t="shared" si="161"/>
        <v>0</v>
      </c>
      <c r="FT44" s="142">
        <f t="shared" si="161"/>
        <v>0</v>
      </c>
      <c r="FU44" s="142">
        <f t="shared" si="78"/>
        <v>0</v>
      </c>
      <c r="FV44"/>
      <c r="FW44" s="118">
        <f t="shared" si="79"/>
        <v>37865</v>
      </c>
      <c r="FX44" s="142">
        <f t="shared" si="162"/>
        <v>0</v>
      </c>
      <c r="FY44" s="142">
        <f t="shared" si="163"/>
        <v>0</v>
      </c>
      <c r="FZ44" s="142">
        <f t="shared" si="118"/>
        <v>0</v>
      </c>
      <c r="GA44"/>
      <c r="GB44" s="118">
        <f t="shared" si="83"/>
        <v>37865</v>
      </c>
      <c r="GC44" s="142">
        <f t="shared" si="164"/>
        <v>0</v>
      </c>
      <c r="GD44" s="142">
        <f t="shared" si="165"/>
        <v>0</v>
      </c>
      <c r="GE44" s="142">
        <f t="shared" si="119"/>
        <v>0</v>
      </c>
      <c r="GF44"/>
      <c r="GG44" s="118">
        <f t="shared" si="87"/>
        <v>37865</v>
      </c>
      <c r="GH44" s="142">
        <f t="shared" si="166"/>
        <v>0</v>
      </c>
      <c r="GI44" s="142">
        <f t="shared" si="166"/>
        <v>0</v>
      </c>
      <c r="GJ44" s="142">
        <f t="shared" si="89"/>
        <v>0</v>
      </c>
      <c r="GL44" s="118">
        <f t="shared" si="90"/>
        <v>37865</v>
      </c>
      <c r="GM44" s="142">
        <f t="shared" si="167"/>
        <v>0</v>
      </c>
      <c r="GN44" s="142">
        <f t="shared" si="167"/>
        <v>0</v>
      </c>
      <c r="GO44" s="142">
        <f t="shared" si="92"/>
        <v>0</v>
      </c>
      <c r="GQ44" s="585"/>
      <c r="GR44" s="583"/>
      <c r="GS44" s="332"/>
      <c r="GU44"/>
    </row>
    <row r="45" spans="1:203" ht="15" customHeight="1">
      <c r="A45" s="330">
        <v>37895</v>
      </c>
      <c r="B45" s="148">
        <f>'p1'!F54</f>
        <v>0</v>
      </c>
      <c r="C45" s="149">
        <f>+'p1'!C54</f>
        <v>0</v>
      </c>
      <c r="D45" s="194">
        <f>'Transport Pos'!C41</f>
        <v>0</v>
      </c>
      <c r="E45" s="149">
        <f>'p1'!K54+EH45+'Transport Pos'!D41</f>
        <v>0</v>
      </c>
      <c r="F45" s="149">
        <f>'p1'!E54+CS45</f>
        <v>0</v>
      </c>
      <c r="G45" s="149">
        <f>'p1'!H54+'p1'!J54+DD45+'Spread Opt'!D45+'Transport Pos'!E41</f>
        <v>12.409999999999998</v>
      </c>
      <c r="H45" s="149">
        <f>'p1'!D54+DW45</f>
        <v>0</v>
      </c>
      <c r="I45" s="149">
        <f>'p1'!I54+'p1'!AG54+DI45+'Spread Opt'!C45</f>
        <v>-24.61</v>
      </c>
      <c r="J45" s="149">
        <f>'p1'!M54+DL45</f>
        <v>5.58</v>
      </c>
      <c r="K45" s="149">
        <f>'p1'!L54+'p1'!G54+EB45</f>
        <v>0</v>
      </c>
      <c r="L45" s="150">
        <f t="shared" si="105"/>
        <v>-6.620000000000001</v>
      </c>
      <c r="M45" s="14"/>
      <c r="N45" s="148">
        <f>'p1'!O54+ET45</f>
        <v>0</v>
      </c>
      <c r="O45" s="149">
        <f>'p1'!N54+EO45</f>
        <v>0</v>
      </c>
      <c r="P45" s="149">
        <f>'p1'!P54+EY45</f>
        <v>-32.28</v>
      </c>
      <c r="Q45" s="149">
        <f>'p1'!Z54</f>
        <v>0</v>
      </c>
      <c r="R45" s="149">
        <f>'p1'!X54</f>
        <v>0</v>
      </c>
      <c r="S45" s="149">
        <f>'p1'!Y54+FE45</f>
        <v>0</v>
      </c>
      <c r="T45" s="149">
        <f>'p1'!AB54+FK45+'Transport Pos'!B41</f>
        <v>0</v>
      </c>
      <c r="U45" s="149"/>
      <c r="V45" s="149">
        <f>'p1'!W54+FP45</f>
        <v>0</v>
      </c>
      <c r="W45" s="149">
        <f>'p1'!R54+FZ45</f>
        <v>0</v>
      </c>
      <c r="X45" s="149">
        <f>'p1'!S54+FU45</f>
        <v>0</v>
      </c>
      <c r="Y45" s="149"/>
      <c r="Z45" s="149"/>
      <c r="AA45" s="149"/>
      <c r="AB45" s="149"/>
      <c r="AC45" s="149"/>
      <c r="AD45" s="194"/>
      <c r="AE45" s="333">
        <f t="shared" si="106"/>
        <v>-32.28</v>
      </c>
      <c r="AF45" s="14"/>
      <c r="AG45" s="150"/>
      <c r="AH45" s="191"/>
      <c r="AI45" s="150">
        <f>'p1'!AA54+BQ45+'Spread Opt'!E45+'Transport Pos'!G41</f>
        <v>0</v>
      </c>
      <c r="AJ45" s="14"/>
      <c r="AK45" s="147">
        <v>37895</v>
      </c>
      <c r="AL45" s="198"/>
      <c r="AM45" s="190">
        <f t="shared" si="4"/>
        <v>0</v>
      </c>
      <c r="AN45" s="334"/>
      <c r="AO45" s="190">
        <f t="shared" si="120"/>
        <v>0</v>
      </c>
      <c r="AP45" s="334"/>
      <c r="AQ45" s="490">
        <f t="shared" si="121"/>
        <v>12.409999999999998</v>
      </c>
      <c r="AR45" s="334"/>
      <c r="AS45" s="512">
        <f t="shared" si="7"/>
        <v>-19.03</v>
      </c>
      <c r="AT45" s="334"/>
      <c r="AU45" s="190">
        <f t="shared" si="8"/>
        <v>-32.28</v>
      </c>
      <c r="AV45" s="334"/>
      <c r="AW45" s="190">
        <f t="shared" si="168"/>
        <v>-38.900000000000006</v>
      </c>
      <c r="AX45" s="334"/>
      <c r="AY45"/>
      <c r="AZ45" s="217"/>
      <c r="BA45" s="206">
        <f t="shared" si="10"/>
        <v>0</v>
      </c>
      <c r="BB45" s="202"/>
      <c r="BC45" s="206">
        <f t="shared" si="11"/>
        <v>0</v>
      </c>
      <c r="BD45" s="202"/>
      <c r="BE45" s="206">
        <f t="shared" si="12"/>
        <v>0</v>
      </c>
      <c r="BF45" s="202"/>
      <c r="BG45" s="206">
        <f t="shared" si="13"/>
        <v>0</v>
      </c>
      <c r="BH45" s="218"/>
      <c r="BI45" s="248"/>
      <c r="BJ45" s="307"/>
      <c r="BK45" s="306">
        <f t="shared" si="123"/>
        <v>-38.900000000000006</v>
      </c>
      <c r="BL45" s="525"/>
      <c r="BM45" s="129"/>
      <c r="BN45" s="14"/>
      <c r="BO45" s="14"/>
      <c r="BP45" s="140">
        <f t="shared" si="14"/>
        <v>37895</v>
      </c>
      <c r="BQ45" s="141">
        <f t="shared" si="15"/>
        <v>0</v>
      </c>
      <c r="BR45" s="141"/>
      <c r="BS45" s="141"/>
      <c r="BT45" s="141"/>
      <c r="BU45" s="141"/>
      <c r="BV45" s="141"/>
      <c r="BW45" s="141"/>
      <c r="BY45" s="209">
        <f>'m1'!BL47</f>
        <v>0.8011538046378045</v>
      </c>
      <c r="BZ45" s="212">
        <f t="shared" si="169"/>
        <v>0</v>
      </c>
      <c r="CA45" s="142"/>
      <c r="CB45" s="142">
        <f t="shared" si="128"/>
        <v>0</v>
      </c>
      <c r="CC45"/>
      <c r="CD45" s="118">
        <f t="shared" si="18"/>
        <v>37895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1"/>
        <v>0</v>
      </c>
      <c r="CK45" s="142">
        <f t="shared" si="131"/>
        <v>0</v>
      </c>
      <c r="CL45" s="142">
        <f t="shared" si="131"/>
        <v>0</v>
      </c>
      <c r="CM45" s="142">
        <f t="shared" si="131"/>
        <v>0</v>
      </c>
      <c r="CN45" s="142">
        <f t="shared" si="131"/>
        <v>0</v>
      </c>
      <c r="CO45" s="142">
        <f t="shared" si="131"/>
        <v>0</v>
      </c>
      <c r="CP45" s="142">
        <f t="shared" si="132"/>
        <v>0</v>
      </c>
      <c r="CQ45" s="142">
        <f t="shared" si="133"/>
        <v>0</v>
      </c>
      <c r="CR45" s="142">
        <f t="shared" si="134"/>
        <v>0</v>
      </c>
      <c r="CS45" s="142">
        <f t="shared" si="170"/>
        <v>0</v>
      </c>
      <c r="CT45"/>
      <c r="CU45" s="118">
        <f t="shared" si="26"/>
        <v>37895</v>
      </c>
      <c r="CV45" s="142">
        <f t="shared" si="135"/>
        <v>0</v>
      </c>
      <c r="CW45" s="142">
        <f t="shared" si="135"/>
        <v>0</v>
      </c>
      <c r="CX45" s="142">
        <f t="shared" si="136"/>
        <v>0</v>
      </c>
      <c r="CY45" s="142">
        <f t="shared" si="136"/>
        <v>0</v>
      </c>
      <c r="CZ45" s="142">
        <f t="shared" si="136"/>
        <v>0</v>
      </c>
      <c r="DA45" s="142">
        <f t="shared" si="137"/>
        <v>0</v>
      </c>
      <c r="DB45" s="142">
        <f t="shared" si="137"/>
        <v>0</v>
      </c>
      <c r="DC45" s="142">
        <f t="shared" si="138"/>
        <v>0</v>
      </c>
      <c r="DD45" s="142">
        <f t="shared" si="124"/>
        <v>0</v>
      </c>
      <c r="DF45" s="118">
        <f t="shared" si="32"/>
        <v>37895</v>
      </c>
      <c r="DG45" s="142">
        <f t="shared" si="139"/>
        <v>0</v>
      </c>
      <c r="DH45" s="142">
        <f t="shared" si="140"/>
        <v>0</v>
      </c>
      <c r="DI45" s="142">
        <f t="shared" si="111"/>
        <v>0</v>
      </c>
      <c r="DJ45"/>
      <c r="DK45" s="118">
        <f t="shared" si="36"/>
        <v>37895</v>
      </c>
      <c r="DL45" s="142">
        <f t="shared" si="141"/>
        <v>0</v>
      </c>
      <c r="DM45" s="142">
        <f t="shared" si="142"/>
        <v>0</v>
      </c>
      <c r="DN45" s="142">
        <f t="shared" si="39"/>
        <v>0</v>
      </c>
      <c r="DP45" s="118">
        <f t="shared" si="40"/>
        <v>37895</v>
      </c>
      <c r="DQ45" s="142">
        <f t="shared" si="143"/>
        <v>0</v>
      </c>
      <c r="DR45" s="142">
        <f t="shared" si="143"/>
        <v>0</v>
      </c>
      <c r="DS45" s="142">
        <f t="shared" si="143"/>
        <v>0</v>
      </c>
      <c r="DT45" s="142">
        <f t="shared" si="143"/>
        <v>0</v>
      </c>
      <c r="DU45" s="142">
        <f t="shared" si="143"/>
        <v>0</v>
      </c>
      <c r="DV45" s="142">
        <f t="shared" si="144"/>
        <v>0</v>
      </c>
      <c r="DW45" s="142">
        <f t="shared" si="112"/>
        <v>0</v>
      </c>
      <c r="DX45"/>
      <c r="DY45" s="118">
        <f t="shared" si="44"/>
        <v>37895</v>
      </c>
      <c r="DZ45" s="142">
        <f t="shared" si="145"/>
        <v>0</v>
      </c>
      <c r="EA45" s="142">
        <f t="shared" si="146"/>
        <v>0</v>
      </c>
      <c r="EB45" s="142">
        <f t="shared" si="113"/>
        <v>0</v>
      </c>
      <c r="EC45" s="142"/>
      <c r="ED45" s="118">
        <f t="shared" si="48"/>
        <v>37895</v>
      </c>
      <c r="EE45" s="142">
        <f t="shared" si="147"/>
        <v>0</v>
      </c>
      <c r="EF45" s="142">
        <f t="shared" si="147"/>
        <v>0</v>
      </c>
      <c r="EG45" s="142">
        <f t="shared" si="148"/>
        <v>0</v>
      </c>
      <c r="EH45" s="142">
        <f>SUM(EE45:EG45)</f>
        <v>0</v>
      </c>
      <c r="EI45" s="142"/>
      <c r="EJ45" s="118">
        <f t="shared" si="52"/>
        <v>37895</v>
      </c>
      <c r="EK45" s="142">
        <f t="shared" si="149"/>
        <v>0</v>
      </c>
      <c r="EL45" s="142">
        <f t="shared" si="150"/>
        <v>0</v>
      </c>
      <c r="EM45" s="142">
        <f t="shared" si="150"/>
        <v>0</v>
      </c>
      <c r="EN45" s="142">
        <f t="shared" si="150"/>
        <v>0</v>
      </c>
      <c r="EO45" s="142">
        <f t="shared" si="114"/>
        <v>0</v>
      </c>
      <c r="EP45"/>
      <c r="EQ45" s="118">
        <f t="shared" si="56"/>
        <v>37895</v>
      </c>
      <c r="ER45" s="142">
        <f t="shared" si="151"/>
        <v>0</v>
      </c>
      <c r="ES45" s="142">
        <f t="shared" si="152"/>
        <v>0</v>
      </c>
      <c r="ET45" s="142">
        <f>SUM(ER45:ES45)</f>
        <v>0</v>
      </c>
      <c r="EU45"/>
      <c r="EV45" s="118">
        <f t="shared" si="60"/>
        <v>37895</v>
      </c>
      <c r="EW45" s="142">
        <f t="shared" si="153"/>
        <v>0</v>
      </c>
      <c r="EX45" s="142">
        <f t="shared" si="154"/>
        <v>0</v>
      </c>
      <c r="EY45" s="142">
        <f>SUM(EW45:EX45)</f>
        <v>0</v>
      </c>
      <c r="EZ45" s="142"/>
      <c r="FA45" s="118">
        <f t="shared" si="64"/>
        <v>37895</v>
      </c>
      <c r="FB45" s="142">
        <f t="shared" si="155"/>
        <v>0</v>
      </c>
      <c r="FC45" s="142">
        <f t="shared" si="155"/>
        <v>0</v>
      </c>
      <c r="FD45" s="142">
        <f t="shared" si="156"/>
        <v>0</v>
      </c>
      <c r="FE45" s="142">
        <f t="shared" si="115"/>
        <v>0</v>
      </c>
      <c r="FF45"/>
      <c r="FG45" s="118">
        <f t="shared" si="68"/>
        <v>37895</v>
      </c>
      <c r="FH45" s="142">
        <f t="shared" si="157"/>
        <v>0</v>
      </c>
      <c r="FI45" s="142">
        <f t="shared" si="157"/>
        <v>0</v>
      </c>
      <c r="FJ45" s="142">
        <f t="shared" si="158"/>
        <v>0</v>
      </c>
      <c r="FK45" s="142">
        <f t="shared" si="116"/>
        <v>0</v>
      </c>
      <c r="FL45"/>
      <c r="FM45" s="118">
        <f t="shared" si="72"/>
        <v>37895</v>
      </c>
      <c r="FN45" s="142">
        <f t="shared" si="159"/>
        <v>0</v>
      </c>
      <c r="FO45" s="142">
        <f t="shared" si="160"/>
        <v>0</v>
      </c>
      <c r="FP45" s="142">
        <f t="shared" si="117"/>
        <v>0</v>
      </c>
      <c r="FR45" s="118">
        <f t="shared" si="76"/>
        <v>37895</v>
      </c>
      <c r="FS45" s="142">
        <f t="shared" si="161"/>
        <v>0</v>
      </c>
      <c r="FT45" s="142">
        <f t="shared" si="161"/>
        <v>0</v>
      </c>
      <c r="FU45" s="142">
        <f t="shared" si="78"/>
        <v>0</v>
      </c>
      <c r="FV45"/>
      <c r="FW45" s="118">
        <f t="shared" si="79"/>
        <v>37895</v>
      </c>
      <c r="FX45" s="142">
        <f t="shared" si="162"/>
        <v>0</v>
      </c>
      <c r="FY45" s="142">
        <f t="shared" si="163"/>
        <v>0</v>
      </c>
      <c r="FZ45" s="142">
        <f t="shared" si="118"/>
        <v>0</v>
      </c>
      <c r="GA45"/>
      <c r="GB45" s="118">
        <f t="shared" si="83"/>
        <v>37895</v>
      </c>
      <c r="GC45" s="142">
        <f t="shared" si="164"/>
        <v>0</v>
      </c>
      <c r="GD45" s="142">
        <f t="shared" si="165"/>
        <v>0</v>
      </c>
      <c r="GE45" s="142">
        <f t="shared" si="119"/>
        <v>0</v>
      </c>
      <c r="GF45"/>
      <c r="GG45" s="118">
        <f t="shared" si="87"/>
        <v>37895</v>
      </c>
      <c r="GH45" s="142">
        <f t="shared" si="166"/>
        <v>0</v>
      </c>
      <c r="GI45" s="142">
        <f t="shared" si="166"/>
        <v>0</v>
      </c>
      <c r="GJ45" s="142">
        <f t="shared" si="89"/>
        <v>0</v>
      </c>
      <c r="GL45" s="118">
        <f t="shared" si="90"/>
        <v>37895</v>
      </c>
      <c r="GM45" s="142">
        <f t="shared" si="167"/>
        <v>0</v>
      </c>
      <c r="GN45" s="142">
        <f t="shared" si="167"/>
        <v>0</v>
      </c>
      <c r="GO45" s="142">
        <f t="shared" si="92"/>
        <v>0</v>
      </c>
      <c r="GQ45" s="586"/>
      <c r="GR45" s="584"/>
      <c r="GS45" s="333"/>
      <c r="GU45"/>
    </row>
    <row r="46" spans="1:203" ht="15" customHeight="1">
      <c r="A46" s="328">
        <v>37926</v>
      </c>
      <c r="B46" s="137">
        <f>'p1'!F55</f>
        <v>0</v>
      </c>
      <c r="C46" s="138">
        <f>+'p1'!C55</f>
        <v>0</v>
      </c>
      <c r="D46" s="192">
        <f>'Transport Pos'!C42</f>
        <v>0</v>
      </c>
      <c r="E46" s="138">
        <f>'p1'!K55+EH46+'Transport Pos'!D42</f>
        <v>0</v>
      </c>
      <c r="F46" s="138">
        <f>'p1'!E55+CS46</f>
        <v>0</v>
      </c>
      <c r="G46" s="145">
        <f>'p1'!H55+'p1'!J55+DD46+'Spread Opt'!D46+'Transport Pos'!E42</f>
        <v>-11.206681548140134</v>
      </c>
      <c r="H46" s="138">
        <f>'p1'!D55+DW46</f>
        <v>0</v>
      </c>
      <c r="I46" s="145">
        <f>'p1'!I55+'p1'!AG55+DI46+'Spread Opt'!C46</f>
        <v>14.034581577722481</v>
      </c>
      <c r="J46" s="138">
        <f>'p1'!M55+DL46</f>
        <v>11.94</v>
      </c>
      <c r="K46" s="138">
        <f>'p1'!L55+'p1'!G55+EB46</f>
        <v>0</v>
      </c>
      <c r="L46" s="139">
        <f t="shared" si="105"/>
        <v>14.767900029582346</v>
      </c>
      <c r="M46" s="14"/>
      <c r="N46" s="137">
        <f>'p1'!O55+ET46</f>
        <v>0</v>
      </c>
      <c r="O46" s="138">
        <f>'p1'!N55+EO46</f>
        <v>0</v>
      </c>
      <c r="P46" s="138">
        <f>'p1'!P55+EY46</f>
        <v>0</v>
      </c>
      <c r="Q46" s="138">
        <f>'p1'!Z55</f>
        <v>0</v>
      </c>
      <c r="R46" s="138">
        <f>'p1'!X55</f>
        <v>0</v>
      </c>
      <c r="S46" s="138">
        <f>'p1'!Y55+FE46</f>
        <v>0</v>
      </c>
      <c r="T46" s="138">
        <f>'p1'!AB55+FK46+'Transport Pos'!B42</f>
        <v>0</v>
      </c>
      <c r="U46" s="138"/>
      <c r="V46" s="138">
        <f>'p1'!W55+FP46</f>
        <v>0</v>
      </c>
      <c r="W46" s="138">
        <f>'p1'!R55+FZ46</f>
        <v>0</v>
      </c>
      <c r="X46" s="138">
        <f>'p1'!S55+FU46</f>
        <v>0</v>
      </c>
      <c r="Y46" s="138"/>
      <c r="Z46" s="138"/>
      <c r="AA46" s="138"/>
      <c r="AB46" s="138"/>
      <c r="AC46" s="138"/>
      <c r="AD46" s="192"/>
      <c r="AE46" s="331">
        <f t="shared" si="106"/>
        <v>0</v>
      </c>
      <c r="AF46" s="14"/>
      <c r="AG46" s="139"/>
      <c r="AH46" s="191"/>
      <c r="AI46" s="139">
        <f>'p1'!AA55+BQ46+'Spread Opt'!E46+'Transport Pos'!G42</f>
        <v>0.48790002958234702</v>
      </c>
      <c r="AJ46" s="14"/>
      <c r="AK46" s="136">
        <v>37926</v>
      </c>
      <c r="AL46" s="198"/>
      <c r="AM46" s="188">
        <f t="shared" si="4"/>
        <v>0</v>
      </c>
      <c r="AN46" s="519">
        <f>+AN48+AN58</f>
        <v>0</v>
      </c>
      <c r="AO46" s="188">
        <f t="shared" si="120"/>
        <v>0</v>
      </c>
      <c r="AP46" s="519">
        <f>+AP48+AP58</f>
        <v>0</v>
      </c>
      <c r="AQ46" s="509">
        <f t="shared" si="121"/>
        <v>-11.206681548140134</v>
      </c>
      <c r="AR46" s="519">
        <f>+AR48+AR58</f>
        <v>-199.89834698613163</v>
      </c>
      <c r="AS46" s="511">
        <f t="shared" si="7"/>
        <v>25.974581577722482</v>
      </c>
      <c r="AT46" s="519">
        <f>+AT48+AT58</f>
        <v>387.49200746458803</v>
      </c>
      <c r="AU46" s="188">
        <f t="shared" si="8"/>
        <v>0</v>
      </c>
      <c r="AV46" s="519">
        <f>+AV48+AV58</f>
        <v>0</v>
      </c>
      <c r="AW46" s="188">
        <f t="shared" si="168"/>
        <v>14.767900029582348</v>
      </c>
      <c r="AX46" s="519">
        <f>+AX48+AX58</f>
        <v>187.5936604784564</v>
      </c>
      <c r="AY46"/>
      <c r="AZ46" s="217"/>
      <c r="BA46" s="203">
        <f t="shared" si="10"/>
        <v>0</v>
      </c>
      <c r="BB46" s="202"/>
      <c r="BC46" s="203">
        <f t="shared" si="11"/>
        <v>0</v>
      </c>
      <c r="BD46" s="202"/>
      <c r="BE46" s="203">
        <f t="shared" si="12"/>
        <v>0</v>
      </c>
      <c r="BF46" s="202"/>
      <c r="BG46" s="203">
        <f t="shared" si="13"/>
        <v>0</v>
      </c>
      <c r="BH46" s="218"/>
      <c r="BI46" s="248"/>
      <c r="BJ46" s="308"/>
      <c r="BK46" s="304">
        <f t="shared" si="123"/>
        <v>14.767900029582346</v>
      </c>
      <c r="BL46" s="524">
        <f>+BL48+BL58</f>
        <v>187.5936604784564</v>
      </c>
      <c r="BM46" s="129"/>
      <c r="BN46" s="129"/>
      <c r="BO46" s="129"/>
      <c r="BP46" s="140">
        <f t="shared" si="14"/>
        <v>37926</v>
      </c>
      <c r="BQ46" s="141">
        <f t="shared" si="15"/>
        <v>0</v>
      </c>
      <c r="BR46" s="141"/>
      <c r="BS46" s="141"/>
      <c r="BT46" s="141"/>
      <c r="BU46" s="141"/>
      <c r="BV46" s="141"/>
      <c r="BW46" s="141"/>
      <c r="BY46" s="209">
        <f>'m1'!BL48</f>
        <v>0.79642124959126614</v>
      </c>
      <c r="BZ46" s="211">
        <f>CS46+DD46+FE46+FP46+FK46+DI46+DW46+EB46+FZ46+GE46+EO46+ET46+EY46+EH46</f>
        <v>0</v>
      </c>
      <c r="CA46" s="142"/>
      <c r="CB46" s="142">
        <f t="shared" si="128"/>
        <v>0</v>
      </c>
      <c r="CC46"/>
      <c r="CD46" s="118">
        <f t="shared" si="18"/>
        <v>37926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1"/>
        <v>0</v>
      </c>
      <c r="CK46" s="142">
        <f t="shared" si="131"/>
        <v>0</v>
      </c>
      <c r="CL46" s="142">
        <f t="shared" si="131"/>
        <v>0</v>
      </c>
      <c r="CM46" s="142">
        <f t="shared" si="131"/>
        <v>0</v>
      </c>
      <c r="CN46" s="142">
        <f t="shared" si="131"/>
        <v>0</v>
      </c>
      <c r="CO46" s="142">
        <f t="shared" si="131"/>
        <v>0</v>
      </c>
      <c r="CP46" s="142">
        <f t="shared" si="132"/>
        <v>0</v>
      </c>
      <c r="CQ46" s="142">
        <f t="shared" si="133"/>
        <v>0</v>
      </c>
      <c r="CR46" s="142">
        <f t="shared" si="134"/>
        <v>0</v>
      </c>
      <c r="CS46" s="142">
        <f t="shared" si="170"/>
        <v>0</v>
      </c>
      <c r="CT46"/>
      <c r="CU46" s="118">
        <f t="shared" si="26"/>
        <v>37926</v>
      </c>
      <c r="CV46" s="142">
        <f t="shared" si="135"/>
        <v>0</v>
      </c>
      <c r="CW46" s="142">
        <f t="shared" si="135"/>
        <v>0</v>
      </c>
      <c r="CX46" s="142">
        <f t="shared" si="136"/>
        <v>0</v>
      </c>
      <c r="CY46" s="142">
        <f t="shared" si="136"/>
        <v>0</v>
      </c>
      <c r="CZ46" s="142">
        <f t="shared" si="136"/>
        <v>0</v>
      </c>
      <c r="DA46" s="142">
        <f t="shared" si="137"/>
        <v>0</v>
      </c>
      <c r="DB46" s="142">
        <f t="shared" si="137"/>
        <v>0</v>
      </c>
      <c r="DC46" s="142">
        <f t="shared" si="138"/>
        <v>0</v>
      </c>
      <c r="DD46" s="142">
        <f t="shared" si="124"/>
        <v>0</v>
      </c>
      <c r="DF46" s="118">
        <f t="shared" si="32"/>
        <v>37926</v>
      </c>
      <c r="DG46" s="142">
        <f t="shared" si="139"/>
        <v>0</v>
      </c>
      <c r="DH46" s="142">
        <f t="shared" si="140"/>
        <v>0</v>
      </c>
      <c r="DI46" s="142">
        <f t="shared" si="111"/>
        <v>0</v>
      </c>
      <c r="DJ46"/>
      <c r="DK46" s="118">
        <f t="shared" si="36"/>
        <v>37926</v>
      </c>
      <c r="DL46" s="142">
        <f t="shared" si="141"/>
        <v>0</v>
      </c>
      <c r="DM46" s="142">
        <f t="shared" si="142"/>
        <v>0</v>
      </c>
      <c r="DN46" s="142">
        <f t="shared" si="39"/>
        <v>0</v>
      </c>
      <c r="DP46" s="118">
        <f t="shared" si="40"/>
        <v>37926</v>
      </c>
      <c r="DQ46" s="142">
        <f t="shared" si="143"/>
        <v>0</v>
      </c>
      <c r="DR46" s="142">
        <f t="shared" si="143"/>
        <v>0</v>
      </c>
      <c r="DS46" s="142">
        <f t="shared" si="143"/>
        <v>0</v>
      </c>
      <c r="DT46" s="142">
        <f t="shared" si="143"/>
        <v>0</v>
      </c>
      <c r="DU46" s="142">
        <f t="shared" si="143"/>
        <v>0</v>
      </c>
      <c r="DV46" s="142">
        <f t="shared" si="144"/>
        <v>0</v>
      </c>
      <c r="DW46" s="142">
        <f t="shared" si="112"/>
        <v>0</v>
      </c>
      <c r="DX46"/>
      <c r="DY46" s="118">
        <f t="shared" si="44"/>
        <v>37926</v>
      </c>
      <c r="DZ46" s="142">
        <f t="shared" si="145"/>
        <v>0</v>
      </c>
      <c r="EA46" s="142">
        <f t="shared" si="146"/>
        <v>0</v>
      </c>
      <c r="EB46" s="142">
        <f t="shared" si="113"/>
        <v>0</v>
      </c>
      <c r="EC46" s="142"/>
      <c r="ED46" s="118">
        <f t="shared" si="48"/>
        <v>37926</v>
      </c>
      <c r="EE46" s="142">
        <f t="shared" si="147"/>
        <v>0</v>
      </c>
      <c r="EF46" s="142">
        <f t="shared" si="147"/>
        <v>0</v>
      </c>
      <c r="EG46" s="142">
        <f t="shared" si="148"/>
        <v>0</v>
      </c>
      <c r="EH46" s="142">
        <f t="shared" ref="EH46:EH53" si="171">SUM(EE46:EG46)</f>
        <v>0</v>
      </c>
      <c r="EI46" s="142"/>
      <c r="EJ46" s="118">
        <f t="shared" si="52"/>
        <v>37926</v>
      </c>
      <c r="EK46" s="142">
        <f t="shared" si="149"/>
        <v>0</v>
      </c>
      <c r="EL46" s="142">
        <f t="shared" si="150"/>
        <v>0</v>
      </c>
      <c r="EM46" s="142">
        <f t="shared" si="150"/>
        <v>0</v>
      </c>
      <c r="EN46" s="142">
        <f t="shared" si="150"/>
        <v>0</v>
      </c>
      <c r="EO46" s="142">
        <f t="shared" si="114"/>
        <v>0</v>
      </c>
      <c r="EP46"/>
      <c r="EQ46" s="118">
        <f t="shared" si="56"/>
        <v>37926</v>
      </c>
      <c r="ER46" s="142">
        <f t="shared" si="151"/>
        <v>0</v>
      </c>
      <c r="ES46" s="142">
        <f t="shared" si="152"/>
        <v>0</v>
      </c>
      <c r="ET46" s="142">
        <f t="shared" ref="ET46:ET52" si="172">SUM(ER46:ES46)</f>
        <v>0</v>
      </c>
      <c r="EU46"/>
      <c r="EV46" s="118">
        <f t="shared" si="60"/>
        <v>37926</v>
      </c>
      <c r="EW46" s="142">
        <f t="shared" si="153"/>
        <v>0</v>
      </c>
      <c r="EX46" s="142">
        <f t="shared" si="154"/>
        <v>0</v>
      </c>
      <c r="EY46" s="142">
        <f t="shared" ref="EY46:EY52" si="173">SUM(EW46:EX46)</f>
        <v>0</v>
      </c>
      <c r="EZ46" s="142"/>
      <c r="FA46" s="118">
        <f t="shared" si="64"/>
        <v>37926</v>
      </c>
      <c r="FB46" s="142">
        <f t="shared" si="155"/>
        <v>0</v>
      </c>
      <c r="FC46" s="142">
        <f t="shared" si="155"/>
        <v>0</v>
      </c>
      <c r="FD46" s="142">
        <f t="shared" si="156"/>
        <v>0</v>
      </c>
      <c r="FE46" s="142">
        <f t="shared" si="115"/>
        <v>0</v>
      </c>
      <c r="FF46"/>
      <c r="FG46" s="118">
        <f t="shared" si="68"/>
        <v>37926</v>
      </c>
      <c r="FH46" s="142">
        <f t="shared" si="157"/>
        <v>0</v>
      </c>
      <c r="FI46" s="142">
        <f t="shared" si="157"/>
        <v>0</v>
      </c>
      <c r="FJ46" s="142">
        <f t="shared" si="158"/>
        <v>0</v>
      </c>
      <c r="FK46" s="142">
        <f t="shared" si="116"/>
        <v>0</v>
      </c>
      <c r="FL46"/>
      <c r="FM46" s="118">
        <f t="shared" si="72"/>
        <v>37926</v>
      </c>
      <c r="FN46" s="142">
        <f t="shared" si="159"/>
        <v>0</v>
      </c>
      <c r="FO46" s="142">
        <f t="shared" si="160"/>
        <v>0</v>
      </c>
      <c r="FP46" s="142">
        <f t="shared" si="117"/>
        <v>0</v>
      </c>
      <c r="FR46" s="118">
        <f t="shared" si="76"/>
        <v>37926</v>
      </c>
      <c r="FS46" s="142">
        <f t="shared" si="161"/>
        <v>0</v>
      </c>
      <c r="FT46" s="142">
        <f t="shared" si="161"/>
        <v>0</v>
      </c>
      <c r="FU46" s="142">
        <f t="shared" si="78"/>
        <v>0</v>
      </c>
      <c r="FV46"/>
      <c r="FW46" s="118">
        <f t="shared" si="79"/>
        <v>37926</v>
      </c>
      <c r="FX46" s="142">
        <f t="shared" si="162"/>
        <v>0</v>
      </c>
      <c r="FY46" s="142">
        <f t="shared" si="163"/>
        <v>0</v>
      </c>
      <c r="FZ46" s="142">
        <f t="shared" si="118"/>
        <v>0</v>
      </c>
      <c r="GA46"/>
      <c r="GB46" s="118">
        <f t="shared" si="83"/>
        <v>37926</v>
      </c>
      <c r="GC46" s="142">
        <f t="shared" si="164"/>
        <v>0</v>
      </c>
      <c r="GD46" s="142">
        <f t="shared" si="165"/>
        <v>0</v>
      </c>
      <c r="GE46" s="142">
        <f t="shared" si="119"/>
        <v>0</v>
      </c>
      <c r="GF46"/>
      <c r="GG46" s="118">
        <f t="shared" si="87"/>
        <v>37926</v>
      </c>
      <c r="GH46" s="142">
        <f t="shared" si="166"/>
        <v>0</v>
      </c>
      <c r="GI46" s="142">
        <f t="shared" si="166"/>
        <v>0</v>
      </c>
      <c r="GJ46" s="142">
        <f t="shared" si="89"/>
        <v>0</v>
      </c>
      <c r="GL46" s="118">
        <f t="shared" si="90"/>
        <v>37926</v>
      </c>
      <c r="GM46" s="142">
        <f t="shared" si="167"/>
        <v>0</v>
      </c>
      <c r="GN46" s="142">
        <f t="shared" si="167"/>
        <v>0</v>
      </c>
      <c r="GO46" s="142">
        <f t="shared" si="92"/>
        <v>0</v>
      </c>
      <c r="GQ46" s="587"/>
      <c r="GR46" s="582"/>
      <c r="GS46" s="331"/>
      <c r="GU46"/>
    </row>
    <row r="47" spans="1:203" ht="15" customHeight="1">
      <c r="A47" s="329">
        <v>37956</v>
      </c>
      <c r="B47" s="144">
        <f>'p1'!F56</f>
        <v>0</v>
      </c>
      <c r="C47" s="145">
        <f>+'p1'!C56</f>
        <v>0</v>
      </c>
      <c r="D47" s="193">
        <f>'Transport Pos'!C43</f>
        <v>0</v>
      </c>
      <c r="E47" s="145">
        <f>'p1'!K56+EH47+'Transport Pos'!D43</f>
        <v>0</v>
      </c>
      <c r="F47" s="145">
        <f>'p1'!E56+CS47</f>
        <v>0</v>
      </c>
      <c r="G47" s="145">
        <f>'p1'!H56+'p1'!J56+DD47+'Spread Opt'!D47+'Transport Pos'!E43</f>
        <v>-11.482764122729181</v>
      </c>
      <c r="H47" s="145">
        <f>'p1'!D56+DW47</f>
        <v>0</v>
      </c>
      <c r="I47" s="145">
        <f>'p1'!I56+'p1'!AG56+DI47+'Spread Opt'!C47</f>
        <v>14.40418874870287</v>
      </c>
      <c r="J47" s="145">
        <f>'p1'!M56+DL47</f>
        <v>12.27</v>
      </c>
      <c r="K47" s="145">
        <f>'p1'!L56+'p1'!G56+EB47</f>
        <v>0</v>
      </c>
      <c r="L47" s="146">
        <f t="shared" si="105"/>
        <v>15.191424625973688</v>
      </c>
      <c r="M47" s="14"/>
      <c r="N47" s="144">
        <f>'p1'!O56+ET47</f>
        <v>0</v>
      </c>
      <c r="O47" s="145">
        <f>'p1'!N56+EO47</f>
        <v>0</v>
      </c>
      <c r="P47" s="145">
        <f>'p1'!P56+EY47</f>
        <v>0</v>
      </c>
      <c r="Q47" s="145">
        <f>'p1'!Z56</f>
        <v>0</v>
      </c>
      <c r="R47" s="145">
        <f>'p1'!X56</f>
        <v>0</v>
      </c>
      <c r="S47" s="145">
        <f>'p1'!Y56+FE47</f>
        <v>0</v>
      </c>
      <c r="T47" s="145">
        <f>'p1'!AB56+FK47+'Transport Pos'!B43</f>
        <v>0</v>
      </c>
      <c r="U47" s="145"/>
      <c r="V47" s="145">
        <f>'p1'!W56+FP47</f>
        <v>0</v>
      </c>
      <c r="W47" s="145">
        <f>'p1'!R56+FZ47</f>
        <v>0</v>
      </c>
      <c r="X47" s="145">
        <f>'p1'!S56+FU47</f>
        <v>0</v>
      </c>
      <c r="Y47" s="145"/>
      <c r="Z47" s="145"/>
      <c r="AA47" s="145"/>
      <c r="AB47" s="145"/>
      <c r="AC47" s="145"/>
      <c r="AD47" s="193"/>
      <c r="AE47" s="332">
        <f t="shared" si="106"/>
        <v>0</v>
      </c>
      <c r="AF47" s="14"/>
      <c r="AG47" s="146"/>
      <c r="AH47" s="191"/>
      <c r="AI47" s="146">
        <f>'p1'!AA56+BQ47+'Spread Opt'!E47+'Transport Pos'!G43</f>
        <v>0.51142462597368876</v>
      </c>
      <c r="AJ47" s="14"/>
      <c r="AK47" s="143">
        <v>37956</v>
      </c>
      <c r="AL47" s="198"/>
      <c r="AM47" s="189">
        <f t="shared" si="4"/>
        <v>0</v>
      </c>
      <c r="AN47" s="334"/>
      <c r="AO47" s="189">
        <f t="shared" si="120"/>
        <v>0</v>
      </c>
      <c r="AP47" s="334"/>
      <c r="AQ47" s="508">
        <f t="shared" si="121"/>
        <v>-11.482764122729181</v>
      </c>
      <c r="AR47" s="334"/>
      <c r="AS47" s="510">
        <f t="shared" si="7"/>
        <v>26.674188748702868</v>
      </c>
      <c r="AT47" s="334"/>
      <c r="AU47" s="189">
        <f t="shared" si="8"/>
        <v>0</v>
      </c>
      <c r="AV47" s="334"/>
      <c r="AW47" s="189">
        <f t="shared" si="168"/>
        <v>15.191424625973687</v>
      </c>
      <c r="AX47" s="334"/>
      <c r="AY47"/>
      <c r="AZ47" s="217"/>
      <c r="BA47" s="204">
        <f t="shared" si="10"/>
        <v>0</v>
      </c>
      <c r="BB47" s="202"/>
      <c r="BC47" s="204">
        <f t="shared" si="11"/>
        <v>0</v>
      </c>
      <c r="BD47" s="202"/>
      <c r="BE47" s="204">
        <f t="shared" si="12"/>
        <v>0</v>
      </c>
      <c r="BF47" s="202"/>
      <c r="BG47" s="204">
        <f t="shared" si="13"/>
        <v>0</v>
      </c>
      <c r="BH47" s="218"/>
      <c r="BI47" s="248"/>
      <c r="BJ47" s="308"/>
      <c r="BK47" s="305">
        <f t="shared" si="123"/>
        <v>15.191424625973688</v>
      </c>
      <c r="BL47" s="525"/>
      <c r="BM47" s="129"/>
      <c r="BN47" s="129"/>
      <c r="BO47" s="129"/>
      <c r="BP47" s="140">
        <f t="shared" si="14"/>
        <v>37956</v>
      </c>
      <c r="BQ47" s="141">
        <f t="shared" si="15"/>
        <v>0</v>
      </c>
      <c r="BR47" s="141"/>
      <c r="BS47" s="141"/>
      <c r="BT47" s="141"/>
      <c r="BU47" s="141"/>
      <c r="BV47" s="141"/>
      <c r="BW47" s="141"/>
      <c r="BY47" s="209">
        <f>'m1'!BL49</f>
        <v>0.7918673832789821</v>
      </c>
      <c r="BZ47" s="211">
        <f>CS47+DD47+FE47+FP47+FK47+DI47+DW47+EB47+FZ47+GE47+EO47+ET47+EY47+EH47</f>
        <v>0</v>
      </c>
      <c r="CA47" s="142"/>
      <c r="CB47" s="142">
        <f t="shared" si="128"/>
        <v>0</v>
      </c>
      <c r="CC47"/>
      <c r="CD47" s="118">
        <f t="shared" si="18"/>
        <v>37956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1"/>
        <v>0</v>
      </c>
      <c r="CK47" s="142">
        <f t="shared" si="131"/>
        <v>0</v>
      </c>
      <c r="CL47" s="142">
        <f t="shared" si="131"/>
        <v>0</v>
      </c>
      <c r="CM47" s="142">
        <f t="shared" si="131"/>
        <v>0</v>
      </c>
      <c r="CN47" s="142">
        <f t="shared" si="131"/>
        <v>0</v>
      </c>
      <c r="CO47" s="142">
        <f t="shared" si="131"/>
        <v>0</v>
      </c>
      <c r="CP47" s="142">
        <f t="shared" si="132"/>
        <v>0</v>
      </c>
      <c r="CQ47" s="142">
        <f t="shared" si="133"/>
        <v>0</v>
      </c>
      <c r="CR47" s="142">
        <f t="shared" si="134"/>
        <v>0</v>
      </c>
      <c r="CS47" s="142">
        <f t="shared" si="170"/>
        <v>0</v>
      </c>
      <c r="CT47"/>
      <c r="CU47" s="118">
        <f t="shared" si="26"/>
        <v>37956</v>
      </c>
      <c r="CV47" s="142">
        <f t="shared" si="135"/>
        <v>0</v>
      </c>
      <c r="CW47" s="142">
        <f t="shared" si="135"/>
        <v>0</v>
      </c>
      <c r="CX47" s="142">
        <f t="shared" si="136"/>
        <v>0</v>
      </c>
      <c r="CY47" s="142">
        <f t="shared" si="136"/>
        <v>0</v>
      </c>
      <c r="CZ47" s="142">
        <f t="shared" si="136"/>
        <v>0</v>
      </c>
      <c r="DA47" s="142">
        <f t="shared" si="137"/>
        <v>0</v>
      </c>
      <c r="DB47" s="142">
        <f t="shared" si="137"/>
        <v>0</v>
      </c>
      <c r="DC47" s="142">
        <f t="shared" si="138"/>
        <v>0</v>
      </c>
      <c r="DD47" s="142">
        <f t="shared" si="124"/>
        <v>0</v>
      </c>
      <c r="DF47" s="118">
        <f t="shared" si="32"/>
        <v>37956</v>
      </c>
      <c r="DG47" s="142">
        <f t="shared" si="139"/>
        <v>0</v>
      </c>
      <c r="DH47" s="142">
        <f t="shared" si="140"/>
        <v>0</v>
      </c>
      <c r="DI47" s="142">
        <f t="shared" si="111"/>
        <v>0</v>
      </c>
      <c r="DJ47"/>
      <c r="DK47" s="118">
        <f t="shared" si="36"/>
        <v>37956</v>
      </c>
      <c r="DL47" s="142">
        <f t="shared" si="141"/>
        <v>0</v>
      </c>
      <c r="DM47" s="142">
        <f t="shared" si="142"/>
        <v>0</v>
      </c>
      <c r="DN47" s="142">
        <f t="shared" si="39"/>
        <v>0</v>
      </c>
      <c r="DP47" s="118">
        <f t="shared" si="40"/>
        <v>37956</v>
      </c>
      <c r="DQ47" s="142">
        <f t="shared" si="143"/>
        <v>0</v>
      </c>
      <c r="DR47" s="142">
        <f t="shared" si="143"/>
        <v>0</v>
      </c>
      <c r="DS47" s="142">
        <f t="shared" si="143"/>
        <v>0</v>
      </c>
      <c r="DT47" s="142">
        <f t="shared" si="143"/>
        <v>0</v>
      </c>
      <c r="DU47" s="142">
        <f t="shared" si="143"/>
        <v>0</v>
      </c>
      <c r="DV47" s="142">
        <f t="shared" si="144"/>
        <v>0</v>
      </c>
      <c r="DW47" s="142">
        <f t="shared" si="112"/>
        <v>0</v>
      </c>
      <c r="DX47"/>
      <c r="DY47" s="118">
        <f t="shared" si="44"/>
        <v>37956</v>
      </c>
      <c r="DZ47" s="142">
        <f t="shared" si="145"/>
        <v>0</v>
      </c>
      <c r="EA47" s="142">
        <f t="shared" si="146"/>
        <v>0</v>
      </c>
      <c r="EB47" s="142">
        <f t="shared" si="113"/>
        <v>0</v>
      </c>
      <c r="EC47" s="142"/>
      <c r="ED47" s="118">
        <f t="shared" si="48"/>
        <v>37956</v>
      </c>
      <c r="EE47" s="142">
        <f t="shared" si="147"/>
        <v>0</v>
      </c>
      <c r="EF47" s="142">
        <f t="shared" si="147"/>
        <v>0</v>
      </c>
      <c r="EG47" s="142">
        <f t="shared" si="148"/>
        <v>0</v>
      </c>
      <c r="EH47" s="142">
        <f t="shared" si="171"/>
        <v>0</v>
      </c>
      <c r="EI47" s="142"/>
      <c r="EJ47" s="118">
        <f t="shared" si="52"/>
        <v>37956</v>
      </c>
      <c r="EK47" s="142">
        <f t="shared" si="149"/>
        <v>0</v>
      </c>
      <c r="EL47" s="142">
        <f t="shared" si="150"/>
        <v>0</v>
      </c>
      <c r="EM47" s="142">
        <f t="shared" si="150"/>
        <v>0</v>
      </c>
      <c r="EN47" s="142">
        <f t="shared" si="150"/>
        <v>0</v>
      </c>
      <c r="EO47" s="142">
        <f t="shared" si="114"/>
        <v>0</v>
      </c>
      <c r="EP47"/>
      <c r="EQ47" s="118">
        <f t="shared" si="56"/>
        <v>37956</v>
      </c>
      <c r="ER47" s="142">
        <f t="shared" si="151"/>
        <v>0</v>
      </c>
      <c r="ES47" s="142">
        <f t="shared" si="152"/>
        <v>0</v>
      </c>
      <c r="ET47" s="142">
        <f t="shared" si="172"/>
        <v>0</v>
      </c>
      <c r="EU47"/>
      <c r="EV47" s="118">
        <f t="shared" si="60"/>
        <v>37956</v>
      </c>
      <c r="EW47" s="142">
        <f t="shared" si="153"/>
        <v>0</v>
      </c>
      <c r="EX47" s="142">
        <f t="shared" si="154"/>
        <v>0</v>
      </c>
      <c r="EY47" s="142">
        <f t="shared" si="173"/>
        <v>0</v>
      </c>
      <c r="EZ47" s="142"/>
      <c r="FA47" s="118">
        <f t="shared" si="64"/>
        <v>37956</v>
      </c>
      <c r="FB47" s="142">
        <f t="shared" si="155"/>
        <v>0</v>
      </c>
      <c r="FC47" s="142">
        <f t="shared" si="155"/>
        <v>0</v>
      </c>
      <c r="FD47" s="142">
        <f t="shared" si="156"/>
        <v>0</v>
      </c>
      <c r="FE47" s="142">
        <f t="shared" si="115"/>
        <v>0</v>
      </c>
      <c r="FF47"/>
      <c r="FG47" s="118">
        <f t="shared" si="68"/>
        <v>37956</v>
      </c>
      <c r="FH47" s="142">
        <f t="shared" si="157"/>
        <v>0</v>
      </c>
      <c r="FI47" s="142">
        <f t="shared" si="157"/>
        <v>0</v>
      </c>
      <c r="FJ47" s="142">
        <f t="shared" si="158"/>
        <v>0</v>
      </c>
      <c r="FK47" s="142">
        <f t="shared" si="116"/>
        <v>0</v>
      </c>
      <c r="FL47"/>
      <c r="FM47" s="118">
        <f t="shared" si="72"/>
        <v>37956</v>
      </c>
      <c r="FN47" s="142">
        <f t="shared" si="159"/>
        <v>0</v>
      </c>
      <c r="FO47" s="142">
        <f t="shared" si="160"/>
        <v>0</v>
      </c>
      <c r="FP47" s="142">
        <f t="shared" si="117"/>
        <v>0</v>
      </c>
      <c r="FR47" s="118">
        <f t="shared" si="76"/>
        <v>37956</v>
      </c>
      <c r="FS47" s="142">
        <f t="shared" si="161"/>
        <v>0</v>
      </c>
      <c r="FT47" s="142">
        <f t="shared" si="161"/>
        <v>0</v>
      </c>
      <c r="FU47" s="142">
        <f t="shared" si="78"/>
        <v>0</v>
      </c>
      <c r="FV47"/>
      <c r="FW47" s="118">
        <f t="shared" si="79"/>
        <v>37956</v>
      </c>
      <c r="FX47" s="142">
        <f t="shared" si="162"/>
        <v>0</v>
      </c>
      <c r="FY47" s="142">
        <f t="shared" si="163"/>
        <v>0</v>
      </c>
      <c r="FZ47" s="142">
        <f t="shared" si="118"/>
        <v>0</v>
      </c>
      <c r="GA47"/>
      <c r="GB47" s="118">
        <f t="shared" si="83"/>
        <v>37956</v>
      </c>
      <c r="GC47" s="142">
        <f t="shared" si="164"/>
        <v>0</v>
      </c>
      <c r="GD47" s="142">
        <f t="shared" si="165"/>
        <v>0</v>
      </c>
      <c r="GE47" s="142">
        <f t="shared" si="119"/>
        <v>0</v>
      </c>
      <c r="GF47"/>
      <c r="GG47" s="118">
        <f t="shared" si="87"/>
        <v>37956</v>
      </c>
      <c r="GH47" s="142">
        <f t="shared" si="166"/>
        <v>0</v>
      </c>
      <c r="GI47" s="142">
        <f t="shared" si="166"/>
        <v>0</v>
      </c>
      <c r="GJ47" s="142">
        <f t="shared" si="89"/>
        <v>0</v>
      </c>
      <c r="GL47" s="118">
        <f t="shared" si="90"/>
        <v>37956</v>
      </c>
      <c r="GM47" s="142">
        <f t="shared" si="167"/>
        <v>0</v>
      </c>
      <c r="GN47" s="142">
        <f t="shared" si="167"/>
        <v>0</v>
      </c>
      <c r="GO47" s="142">
        <f t="shared" si="92"/>
        <v>0</v>
      </c>
      <c r="GQ47" s="585"/>
      <c r="GR47" s="583"/>
      <c r="GS47" s="332"/>
      <c r="GU47"/>
    </row>
    <row r="48" spans="1:203" ht="15" customHeight="1">
      <c r="A48" s="329">
        <v>37987</v>
      </c>
      <c r="B48" s="144">
        <f>'p1'!F57</f>
        <v>0</v>
      </c>
      <c r="C48" s="145">
        <f>+'p1'!C57</f>
        <v>0</v>
      </c>
      <c r="D48" s="193">
        <f>'Transport Pos'!C44</f>
        <v>0</v>
      </c>
      <c r="E48" s="145">
        <f>'p1'!K57+EH48+'Transport Pos'!D44</f>
        <v>0</v>
      </c>
      <c r="F48" s="145">
        <f>'p1'!E57+CS48</f>
        <v>0</v>
      </c>
      <c r="G48" s="145">
        <f>'p1'!H57+'p1'!J57+DD48+'Spread Opt'!D48+'Transport Pos'!E44</f>
        <v>-11.36204085952134</v>
      </c>
      <c r="H48" s="145">
        <f>'p1'!D57+DW48</f>
        <v>0</v>
      </c>
      <c r="I48" s="145">
        <f>'p1'!I57+'p1'!AG57+DI48+'Spread Opt'!C48</f>
        <v>14.300069151904742</v>
      </c>
      <c r="J48" s="145">
        <f>'p1'!M57+DL48</f>
        <v>12.2</v>
      </c>
      <c r="K48" s="145">
        <f>'p1'!L57+'p1'!G57+EB48</f>
        <v>0</v>
      </c>
      <c r="L48" s="146">
        <f t="shared" si="105"/>
        <v>15.138028292383401</v>
      </c>
      <c r="M48" s="14"/>
      <c r="N48" s="144">
        <f>'p1'!O57+ET48</f>
        <v>0</v>
      </c>
      <c r="O48" s="145">
        <f>'p1'!N57+EO48</f>
        <v>0</v>
      </c>
      <c r="P48" s="145">
        <f>'p1'!P57+EY48</f>
        <v>0</v>
      </c>
      <c r="Q48" s="145">
        <f>'p1'!Z57</f>
        <v>0</v>
      </c>
      <c r="R48" s="145">
        <f>'p1'!X57</f>
        <v>0</v>
      </c>
      <c r="S48" s="145">
        <f>'p1'!Y57+FE48</f>
        <v>0</v>
      </c>
      <c r="T48" s="145">
        <f>'p1'!AB57+FK48+'Transport Pos'!B44</f>
        <v>0</v>
      </c>
      <c r="U48" s="145"/>
      <c r="V48" s="145">
        <f>'p1'!W57+FP48</f>
        <v>0</v>
      </c>
      <c r="W48" s="145">
        <f>'p1'!R57+FZ48</f>
        <v>0</v>
      </c>
      <c r="X48" s="145">
        <f>'p1'!S57+FU48</f>
        <v>0</v>
      </c>
      <c r="Y48" s="145"/>
      <c r="Z48" s="145"/>
      <c r="AA48" s="145"/>
      <c r="AB48" s="145"/>
      <c r="AC48" s="145"/>
      <c r="AD48" s="193"/>
      <c r="AE48" s="332">
        <f t="shared" si="106"/>
        <v>0</v>
      </c>
      <c r="AF48" s="14"/>
      <c r="AG48" s="146"/>
      <c r="AH48" s="191"/>
      <c r="AI48" s="146">
        <f>'p1'!AA57+BQ48+'Spread Opt'!E48+'Transport Pos'!G44</f>
        <v>0.54802829238340145</v>
      </c>
      <c r="AJ48" s="14"/>
      <c r="AK48" s="143">
        <v>37987</v>
      </c>
      <c r="AL48" s="198"/>
      <c r="AM48" s="189">
        <f t="shared" si="4"/>
        <v>0</v>
      </c>
      <c r="AN48" s="335">
        <f>SUM(AM46:AM50)</f>
        <v>0</v>
      </c>
      <c r="AO48" s="189">
        <f t="shared" si="120"/>
        <v>0</v>
      </c>
      <c r="AP48" s="335">
        <f>SUM(AO46:AO50)</f>
        <v>0</v>
      </c>
      <c r="AQ48" s="508">
        <f t="shared" si="121"/>
        <v>-11.36204085952134</v>
      </c>
      <c r="AR48" s="335">
        <f>SUM(AQ46:AQ50)</f>
        <v>-55.890264651785529</v>
      </c>
      <c r="AS48" s="510">
        <f t="shared" si="7"/>
        <v>26.500069151904739</v>
      </c>
      <c r="AT48" s="335">
        <f>SUM(AS46:AS50)</f>
        <v>130.01694835744792</v>
      </c>
      <c r="AU48" s="189">
        <f t="shared" si="8"/>
        <v>0</v>
      </c>
      <c r="AV48" s="335">
        <f>SUM(AU46:AU50)</f>
        <v>0</v>
      </c>
      <c r="AW48" s="189">
        <f t="shared" si="168"/>
        <v>15.1380282923834</v>
      </c>
      <c r="AX48" s="335">
        <f>SUM(AW46:AW50)</f>
        <v>74.126683705662401</v>
      </c>
      <c r="AY48"/>
      <c r="AZ48" s="217"/>
      <c r="BA48" s="204">
        <f t="shared" si="10"/>
        <v>0</v>
      </c>
      <c r="BB48" s="202"/>
      <c r="BC48" s="204">
        <f t="shared" si="11"/>
        <v>0</v>
      </c>
      <c r="BD48" s="205"/>
      <c r="BE48" s="204">
        <f t="shared" si="12"/>
        <v>0</v>
      </c>
      <c r="BF48" s="205"/>
      <c r="BG48" s="204">
        <f t="shared" si="13"/>
        <v>0</v>
      </c>
      <c r="BH48" s="219"/>
      <c r="BI48" s="302"/>
      <c r="BJ48" s="309"/>
      <c r="BK48" s="305">
        <f t="shared" si="123"/>
        <v>15.138028292383401</v>
      </c>
      <c r="BL48" s="526">
        <f>SUM(BK46:BK50)</f>
        <v>74.126683705662401</v>
      </c>
      <c r="BM48" s="129"/>
      <c r="BN48" s="129"/>
      <c r="BO48" s="129"/>
      <c r="BP48" s="140">
        <f t="shared" si="14"/>
        <v>37987</v>
      </c>
      <c r="BQ48" s="141">
        <f t="shared" si="15"/>
        <v>0</v>
      </c>
      <c r="BR48" s="141"/>
      <c r="BS48" s="141"/>
      <c r="BT48" s="141"/>
      <c r="BU48" s="141"/>
      <c r="BV48" s="141"/>
      <c r="BW48" s="141"/>
      <c r="BY48" s="209">
        <f>'m1'!BL50</f>
        <v>0.78717353783542154</v>
      </c>
      <c r="BZ48" s="211">
        <f>CS48+DD48+FE48+FP48+FK48+DI48+DW48+EB48+FZ48+GE48+EO48+ET48+EY48+EH48</f>
        <v>0</v>
      </c>
      <c r="CA48" s="142"/>
      <c r="CB48" s="142">
        <f t="shared" si="128"/>
        <v>0</v>
      </c>
      <c r="CC48"/>
      <c r="CD48" s="118">
        <f t="shared" si="18"/>
        <v>37987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1"/>
        <v>0</v>
      </c>
      <c r="CK48" s="142">
        <f t="shared" si="131"/>
        <v>0</v>
      </c>
      <c r="CL48" s="142">
        <f t="shared" si="131"/>
        <v>0</v>
      </c>
      <c r="CM48" s="142">
        <f t="shared" si="131"/>
        <v>0</v>
      </c>
      <c r="CN48" s="142">
        <f t="shared" si="131"/>
        <v>0</v>
      </c>
      <c r="CO48" s="142">
        <f t="shared" si="131"/>
        <v>0</v>
      </c>
      <c r="CP48" s="142">
        <f t="shared" si="132"/>
        <v>0</v>
      </c>
      <c r="CQ48" s="142">
        <f t="shared" si="133"/>
        <v>0</v>
      </c>
      <c r="CR48" s="142">
        <f t="shared" si="134"/>
        <v>0</v>
      </c>
      <c r="CS48" s="142">
        <f t="shared" si="170"/>
        <v>0</v>
      </c>
      <c r="CT48"/>
      <c r="CU48" s="118">
        <f t="shared" si="26"/>
        <v>37987</v>
      </c>
      <c r="CV48" s="142">
        <f t="shared" si="135"/>
        <v>0</v>
      </c>
      <c r="CW48" s="142">
        <f t="shared" si="135"/>
        <v>0</v>
      </c>
      <c r="CX48" s="142">
        <f t="shared" si="136"/>
        <v>0</v>
      </c>
      <c r="CY48" s="142">
        <f t="shared" si="136"/>
        <v>0</v>
      </c>
      <c r="CZ48" s="142">
        <f t="shared" si="136"/>
        <v>0</v>
      </c>
      <c r="DA48" s="142">
        <f t="shared" si="137"/>
        <v>0</v>
      </c>
      <c r="DB48" s="142">
        <f t="shared" si="137"/>
        <v>0</v>
      </c>
      <c r="DC48" s="142">
        <f t="shared" si="138"/>
        <v>0</v>
      </c>
      <c r="DD48" s="142">
        <f t="shared" si="124"/>
        <v>0</v>
      </c>
      <c r="DF48" s="118">
        <f t="shared" si="32"/>
        <v>37987</v>
      </c>
      <c r="DG48" s="142">
        <f t="shared" si="139"/>
        <v>0</v>
      </c>
      <c r="DH48" s="142">
        <f t="shared" si="140"/>
        <v>0</v>
      </c>
      <c r="DI48" s="142">
        <f t="shared" si="111"/>
        <v>0</v>
      </c>
      <c r="DJ48"/>
      <c r="DK48" s="118">
        <f t="shared" si="36"/>
        <v>37987</v>
      </c>
      <c r="DL48" s="142">
        <f t="shared" si="141"/>
        <v>0</v>
      </c>
      <c r="DM48" s="142">
        <f t="shared" si="142"/>
        <v>0</v>
      </c>
      <c r="DN48" s="142">
        <f t="shared" si="39"/>
        <v>0</v>
      </c>
      <c r="DP48" s="118">
        <f t="shared" si="40"/>
        <v>37987</v>
      </c>
      <c r="DQ48" s="142">
        <f t="shared" si="143"/>
        <v>0</v>
      </c>
      <c r="DR48" s="142">
        <f t="shared" si="143"/>
        <v>0</v>
      </c>
      <c r="DS48" s="142">
        <f t="shared" si="143"/>
        <v>0</v>
      </c>
      <c r="DT48" s="142">
        <f t="shared" si="143"/>
        <v>0</v>
      </c>
      <c r="DU48" s="142">
        <f t="shared" si="143"/>
        <v>0</v>
      </c>
      <c r="DV48" s="142">
        <f t="shared" si="144"/>
        <v>0</v>
      </c>
      <c r="DW48" s="142">
        <f t="shared" si="112"/>
        <v>0</v>
      </c>
      <c r="DX48"/>
      <c r="DY48" s="118">
        <f t="shared" si="44"/>
        <v>37987</v>
      </c>
      <c r="DZ48" s="142">
        <f t="shared" si="145"/>
        <v>0</v>
      </c>
      <c r="EA48" s="142">
        <f t="shared" si="146"/>
        <v>0</v>
      </c>
      <c r="EB48" s="142">
        <f t="shared" si="113"/>
        <v>0</v>
      </c>
      <c r="EC48" s="142"/>
      <c r="ED48" s="118">
        <f t="shared" si="48"/>
        <v>37987</v>
      </c>
      <c r="EE48" s="142">
        <f t="shared" si="147"/>
        <v>0</v>
      </c>
      <c r="EF48" s="142">
        <f t="shared" si="147"/>
        <v>0</v>
      </c>
      <c r="EG48" s="142">
        <f t="shared" si="148"/>
        <v>0</v>
      </c>
      <c r="EH48" s="142">
        <f t="shared" si="171"/>
        <v>0</v>
      </c>
      <c r="EI48" s="142"/>
      <c r="EJ48" s="118">
        <f t="shared" si="52"/>
        <v>37987</v>
      </c>
      <c r="EK48" s="142">
        <f t="shared" si="149"/>
        <v>0</v>
      </c>
      <c r="EL48" s="142">
        <f t="shared" si="150"/>
        <v>0</v>
      </c>
      <c r="EM48" s="142">
        <f t="shared" si="150"/>
        <v>0</v>
      </c>
      <c r="EN48" s="142">
        <f t="shared" si="150"/>
        <v>0</v>
      </c>
      <c r="EO48" s="142">
        <f t="shared" si="114"/>
        <v>0</v>
      </c>
      <c r="EP48"/>
      <c r="EQ48" s="118">
        <f t="shared" si="56"/>
        <v>37987</v>
      </c>
      <c r="ER48" s="142">
        <f t="shared" si="151"/>
        <v>0</v>
      </c>
      <c r="ES48" s="142">
        <f t="shared" si="152"/>
        <v>0</v>
      </c>
      <c r="ET48" s="142">
        <f t="shared" si="172"/>
        <v>0</v>
      </c>
      <c r="EU48"/>
      <c r="EV48" s="118">
        <f t="shared" si="60"/>
        <v>37987</v>
      </c>
      <c r="EW48" s="142">
        <f t="shared" si="153"/>
        <v>0</v>
      </c>
      <c r="EX48" s="142">
        <f t="shared" si="154"/>
        <v>0</v>
      </c>
      <c r="EY48" s="142">
        <f t="shared" si="173"/>
        <v>0</v>
      </c>
      <c r="EZ48" s="142"/>
      <c r="FA48" s="118">
        <f t="shared" si="64"/>
        <v>37987</v>
      </c>
      <c r="FB48" s="142">
        <f t="shared" si="155"/>
        <v>0</v>
      </c>
      <c r="FC48" s="142">
        <f t="shared" si="155"/>
        <v>0</v>
      </c>
      <c r="FD48" s="142">
        <f t="shared" si="156"/>
        <v>0</v>
      </c>
      <c r="FE48" s="142">
        <f t="shared" si="115"/>
        <v>0</v>
      </c>
      <c r="FF48"/>
      <c r="FG48" s="118">
        <f t="shared" si="68"/>
        <v>37987</v>
      </c>
      <c r="FH48" s="142">
        <f t="shared" si="157"/>
        <v>0</v>
      </c>
      <c r="FI48" s="142">
        <f t="shared" si="157"/>
        <v>0</v>
      </c>
      <c r="FJ48" s="142">
        <f t="shared" si="158"/>
        <v>0</v>
      </c>
      <c r="FK48" s="142">
        <f t="shared" si="116"/>
        <v>0</v>
      </c>
      <c r="FL48"/>
      <c r="FM48" s="118">
        <f t="shared" si="72"/>
        <v>37987</v>
      </c>
      <c r="FN48" s="142">
        <f t="shared" si="159"/>
        <v>0</v>
      </c>
      <c r="FO48" s="142">
        <f t="shared" si="160"/>
        <v>0</v>
      </c>
      <c r="FP48" s="142">
        <f t="shared" si="117"/>
        <v>0</v>
      </c>
      <c r="FR48" s="118">
        <f t="shared" si="76"/>
        <v>37987</v>
      </c>
      <c r="FS48" s="142">
        <f t="shared" si="161"/>
        <v>0</v>
      </c>
      <c r="FT48" s="142">
        <f t="shared" si="161"/>
        <v>0</v>
      </c>
      <c r="FU48" s="142">
        <f t="shared" si="78"/>
        <v>0</v>
      </c>
      <c r="FV48"/>
      <c r="FW48" s="118">
        <f t="shared" si="79"/>
        <v>37987</v>
      </c>
      <c r="FX48" s="142">
        <f t="shared" si="162"/>
        <v>0</v>
      </c>
      <c r="FY48" s="142">
        <f t="shared" si="163"/>
        <v>0</v>
      </c>
      <c r="FZ48" s="142">
        <f t="shared" si="118"/>
        <v>0</v>
      </c>
      <c r="GA48"/>
      <c r="GB48" s="118">
        <f t="shared" si="83"/>
        <v>37987</v>
      </c>
      <c r="GC48" s="142">
        <f t="shared" si="164"/>
        <v>0</v>
      </c>
      <c r="GD48" s="142">
        <f t="shared" si="165"/>
        <v>0</v>
      </c>
      <c r="GE48" s="142">
        <f t="shared" si="119"/>
        <v>0</v>
      </c>
      <c r="GF48"/>
      <c r="GG48" s="118">
        <f t="shared" si="87"/>
        <v>37987</v>
      </c>
      <c r="GH48" s="142">
        <f t="shared" si="166"/>
        <v>0</v>
      </c>
      <c r="GI48" s="142">
        <f t="shared" si="166"/>
        <v>0</v>
      </c>
      <c r="GJ48" s="142">
        <f t="shared" si="89"/>
        <v>0</v>
      </c>
      <c r="GL48" s="118">
        <f t="shared" si="90"/>
        <v>37987</v>
      </c>
      <c r="GM48" s="142">
        <f t="shared" si="167"/>
        <v>0</v>
      </c>
      <c r="GN48" s="142">
        <f t="shared" si="167"/>
        <v>0</v>
      </c>
      <c r="GO48" s="142">
        <f t="shared" si="92"/>
        <v>0</v>
      </c>
      <c r="GQ48" s="585"/>
      <c r="GR48" s="583"/>
      <c r="GS48" s="332"/>
      <c r="GU48"/>
    </row>
    <row r="49" spans="1:203" ht="15" customHeight="1">
      <c r="A49" s="329">
        <v>38018</v>
      </c>
      <c r="B49" s="144">
        <f>'p1'!F58</f>
        <v>0</v>
      </c>
      <c r="C49" s="145">
        <f>+'p1'!C58</f>
        <v>0</v>
      </c>
      <c r="D49" s="193">
        <f>'Transport Pos'!C45</f>
        <v>0</v>
      </c>
      <c r="E49" s="145">
        <f>'p1'!K58+EH49+'Transport Pos'!D45</f>
        <v>0</v>
      </c>
      <c r="F49" s="145">
        <f>'p1'!E58+CS49</f>
        <v>0</v>
      </c>
      <c r="G49" s="145">
        <f>'p1'!H58+'p1'!J58+DD49+'Spread Opt'!D49+'Transport Pos'!E45</f>
        <v>-10.573963492781465</v>
      </c>
      <c r="H49" s="145">
        <f>'p1'!D58+DW49</f>
        <v>0</v>
      </c>
      <c r="I49" s="145">
        <f>'p1'!I58+'p1'!AG58+DI49+'Spread Opt'!C49</f>
        <v>13.304150494061924</v>
      </c>
      <c r="J49" s="145">
        <f>'p1'!M58+DL49</f>
        <v>11.34</v>
      </c>
      <c r="K49" s="145">
        <f>'p1'!L58+'p1'!G58+EB49</f>
        <v>0</v>
      </c>
      <c r="L49" s="146">
        <f t="shared" si="105"/>
        <v>14.070187001280459</v>
      </c>
      <c r="M49" s="14"/>
      <c r="N49" s="144">
        <f>'p1'!O58+ET49</f>
        <v>0</v>
      </c>
      <c r="O49" s="145">
        <f>'p1'!N58+EO49</f>
        <v>0</v>
      </c>
      <c r="P49" s="145">
        <f>'p1'!P58+EY49</f>
        <v>0</v>
      </c>
      <c r="Q49" s="145">
        <f>'p1'!Z58</f>
        <v>0</v>
      </c>
      <c r="R49" s="145">
        <f>'p1'!X58</f>
        <v>0</v>
      </c>
      <c r="S49" s="145">
        <f>'p1'!Y58+FE49</f>
        <v>0</v>
      </c>
      <c r="T49" s="145">
        <f>'p1'!AB58+FK49+'Transport Pos'!B45</f>
        <v>0</v>
      </c>
      <c r="U49" s="145"/>
      <c r="V49" s="145">
        <f>'p1'!W58+FP49</f>
        <v>0</v>
      </c>
      <c r="W49" s="145">
        <f>'p1'!R58+FZ49</f>
        <v>0</v>
      </c>
      <c r="X49" s="145">
        <f>'p1'!S58+FU49</f>
        <v>0</v>
      </c>
      <c r="Y49" s="145"/>
      <c r="Z49" s="145"/>
      <c r="AA49" s="145"/>
      <c r="AB49" s="145"/>
      <c r="AC49" s="145"/>
      <c r="AD49" s="193"/>
      <c r="AE49" s="332">
        <f t="shared" si="106"/>
        <v>0</v>
      </c>
      <c r="AF49" s="14"/>
      <c r="AG49" s="146"/>
      <c r="AH49" s="191"/>
      <c r="AI49" s="146">
        <f>'p1'!AA58+BQ49+'Spread Opt'!E49+'Transport Pos'!G45</f>
        <v>0.50018700128045879</v>
      </c>
      <c r="AJ49" s="14"/>
      <c r="AK49" s="143">
        <v>38018</v>
      </c>
      <c r="AL49" s="198"/>
      <c r="AM49" s="189">
        <f t="shared" si="4"/>
        <v>0</v>
      </c>
      <c r="AN49" s="334"/>
      <c r="AO49" s="189">
        <f t="shared" si="120"/>
        <v>0</v>
      </c>
      <c r="AP49" s="334"/>
      <c r="AQ49" s="508">
        <f t="shared" si="121"/>
        <v>-10.573963492781465</v>
      </c>
      <c r="AR49" s="334"/>
      <c r="AS49" s="510">
        <f t="shared" si="7"/>
        <v>24.644150494061925</v>
      </c>
      <c r="AT49" s="334"/>
      <c r="AU49" s="189">
        <f t="shared" si="8"/>
        <v>0</v>
      </c>
      <c r="AV49" s="334"/>
      <c r="AW49" s="189">
        <f t="shared" si="168"/>
        <v>14.070187001280461</v>
      </c>
      <c r="AX49" s="334"/>
      <c r="AY49"/>
      <c r="AZ49" s="217"/>
      <c r="BA49" s="204">
        <f t="shared" si="10"/>
        <v>0</v>
      </c>
      <c r="BB49" s="202"/>
      <c r="BC49" s="204">
        <f t="shared" si="11"/>
        <v>0</v>
      </c>
      <c r="BD49" s="202"/>
      <c r="BE49" s="204">
        <f t="shared" si="12"/>
        <v>0</v>
      </c>
      <c r="BF49" s="202"/>
      <c r="BG49" s="204">
        <f t="shared" si="13"/>
        <v>0</v>
      </c>
      <c r="BH49" s="218"/>
      <c r="BI49" s="248"/>
      <c r="BJ49" s="308"/>
      <c r="BK49" s="305">
        <f t="shared" si="123"/>
        <v>14.070187001280459</v>
      </c>
      <c r="BL49" s="525"/>
      <c r="BM49" s="129"/>
      <c r="BN49" s="14"/>
      <c r="BO49" s="14"/>
      <c r="BP49" s="140">
        <f t="shared" si="14"/>
        <v>38018</v>
      </c>
      <c r="BQ49" s="141">
        <f t="shared" si="15"/>
        <v>0</v>
      </c>
      <c r="BR49" s="141"/>
      <c r="BS49" s="141"/>
      <c r="BT49" s="141"/>
      <c r="BU49" s="141"/>
      <c r="BV49" s="141"/>
      <c r="BW49" s="141"/>
      <c r="BY49" s="209">
        <f>'m1'!BL51</f>
        <v>0.7824899481565305</v>
      </c>
      <c r="BZ49" s="211">
        <f t="shared" ref="BZ49:BZ57" si="174">CS49+DD49+FE49+FP49+FK49+DI49+DW49+EB49+FZ49+GE49+EO49+ET49+EY49</f>
        <v>0</v>
      </c>
      <c r="CA49" s="142"/>
      <c r="CB49" s="142">
        <f t="shared" si="128"/>
        <v>0</v>
      </c>
      <c r="CC49"/>
      <c r="CD49" s="118">
        <f t="shared" si="18"/>
        <v>38018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1"/>
        <v>0</v>
      </c>
      <c r="CK49" s="142">
        <f t="shared" si="131"/>
        <v>0</v>
      </c>
      <c r="CL49" s="142">
        <f t="shared" si="131"/>
        <v>0</v>
      </c>
      <c r="CM49" s="142">
        <f t="shared" si="131"/>
        <v>0</v>
      </c>
      <c r="CN49" s="142">
        <f t="shared" si="131"/>
        <v>0</v>
      </c>
      <c r="CO49" s="142">
        <f t="shared" si="131"/>
        <v>0</v>
      </c>
      <c r="CP49" s="142">
        <f t="shared" si="132"/>
        <v>0</v>
      </c>
      <c r="CQ49" s="142">
        <f t="shared" si="133"/>
        <v>0</v>
      </c>
      <c r="CR49" s="142">
        <f t="shared" si="134"/>
        <v>0</v>
      </c>
      <c r="CS49" s="142">
        <f t="shared" si="170"/>
        <v>0</v>
      </c>
      <c r="CT49"/>
      <c r="CU49" s="118">
        <f t="shared" si="26"/>
        <v>38018</v>
      </c>
      <c r="CV49" s="142">
        <f t="shared" si="135"/>
        <v>0</v>
      </c>
      <c r="CW49" s="142">
        <f t="shared" si="135"/>
        <v>0</v>
      </c>
      <c r="CX49" s="142">
        <f t="shared" si="136"/>
        <v>0</v>
      </c>
      <c r="CY49" s="142">
        <f t="shared" si="136"/>
        <v>0</v>
      </c>
      <c r="CZ49" s="142">
        <f t="shared" si="136"/>
        <v>0</v>
      </c>
      <c r="DA49" s="142">
        <f t="shared" si="137"/>
        <v>0</v>
      </c>
      <c r="DB49" s="142">
        <f t="shared" si="137"/>
        <v>0</v>
      </c>
      <c r="DC49" s="142">
        <f t="shared" si="138"/>
        <v>0</v>
      </c>
      <c r="DD49" s="142">
        <f t="shared" si="124"/>
        <v>0</v>
      </c>
      <c r="DF49" s="118">
        <f t="shared" si="32"/>
        <v>38018</v>
      </c>
      <c r="DG49" s="142">
        <f t="shared" si="139"/>
        <v>0</v>
      </c>
      <c r="DH49" s="142">
        <f t="shared" si="140"/>
        <v>0</v>
      </c>
      <c r="DI49" s="142">
        <f t="shared" si="111"/>
        <v>0</v>
      </c>
      <c r="DJ49"/>
      <c r="DK49" s="118">
        <f t="shared" si="36"/>
        <v>38018</v>
      </c>
      <c r="DL49" s="142">
        <f t="shared" si="141"/>
        <v>0</v>
      </c>
      <c r="DM49" s="142">
        <f t="shared" si="142"/>
        <v>0</v>
      </c>
      <c r="DN49" s="142">
        <f t="shared" si="39"/>
        <v>0</v>
      </c>
      <c r="DP49" s="118">
        <f t="shared" si="40"/>
        <v>38018</v>
      </c>
      <c r="DQ49" s="142">
        <f t="shared" si="143"/>
        <v>0</v>
      </c>
      <c r="DR49" s="142">
        <f t="shared" si="143"/>
        <v>0</v>
      </c>
      <c r="DS49" s="142">
        <f t="shared" si="143"/>
        <v>0</v>
      </c>
      <c r="DT49" s="142">
        <f t="shared" si="143"/>
        <v>0</v>
      </c>
      <c r="DU49" s="142">
        <f t="shared" si="143"/>
        <v>0</v>
      </c>
      <c r="DV49" s="142">
        <f t="shared" si="144"/>
        <v>0</v>
      </c>
      <c r="DW49" s="142">
        <f t="shared" si="112"/>
        <v>0</v>
      </c>
      <c r="DX49"/>
      <c r="DY49" s="118">
        <f t="shared" si="44"/>
        <v>38018</v>
      </c>
      <c r="DZ49" s="142">
        <f t="shared" si="145"/>
        <v>0</v>
      </c>
      <c r="EA49" s="142">
        <f t="shared" si="146"/>
        <v>0</v>
      </c>
      <c r="EB49" s="142">
        <f t="shared" si="113"/>
        <v>0</v>
      </c>
      <c r="EC49" s="142"/>
      <c r="ED49" s="118">
        <f t="shared" si="48"/>
        <v>38018</v>
      </c>
      <c r="EE49" s="142">
        <f t="shared" si="147"/>
        <v>0</v>
      </c>
      <c r="EF49" s="142">
        <f t="shared" si="147"/>
        <v>0</v>
      </c>
      <c r="EG49" s="142">
        <f t="shared" si="148"/>
        <v>0</v>
      </c>
      <c r="EH49" s="142">
        <f t="shared" si="171"/>
        <v>0</v>
      </c>
      <c r="EI49" s="142"/>
      <c r="EJ49" s="118">
        <f t="shared" si="52"/>
        <v>38018</v>
      </c>
      <c r="EK49" s="142">
        <f t="shared" si="149"/>
        <v>0</v>
      </c>
      <c r="EL49" s="142">
        <f t="shared" si="150"/>
        <v>0</v>
      </c>
      <c r="EM49" s="142">
        <f t="shared" si="150"/>
        <v>0</v>
      </c>
      <c r="EN49" s="142">
        <f t="shared" si="150"/>
        <v>0</v>
      </c>
      <c r="EO49" s="142">
        <f t="shared" si="114"/>
        <v>0</v>
      </c>
      <c r="EP49"/>
      <c r="EQ49" s="118">
        <f t="shared" si="56"/>
        <v>38018</v>
      </c>
      <c r="ER49" s="142">
        <f t="shared" si="151"/>
        <v>0</v>
      </c>
      <c r="ES49" s="142">
        <f t="shared" si="152"/>
        <v>0</v>
      </c>
      <c r="ET49" s="142">
        <f t="shared" si="172"/>
        <v>0</v>
      </c>
      <c r="EU49"/>
      <c r="EV49" s="118">
        <f t="shared" si="60"/>
        <v>38018</v>
      </c>
      <c r="EW49" s="142">
        <f t="shared" si="153"/>
        <v>0</v>
      </c>
      <c r="EX49" s="142">
        <f t="shared" si="154"/>
        <v>0</v>
      </c>
      <c r="EY49" s="142">
        <f t="shared" si="173"/>
        <v>0</v>
      </c>
      <c r="EZ49" s="142"/>
      <c r="FA49" s="118">
        <f t="shared" si="64"/>
        <v>38018</v>
      </c>
      <c r="FB49" s="142">
        <f t="shared" si="155"/>
        <v>0</v>
      </c>
      <c r="FC49" s="142">
        <f t="shared" si="155"/>
        <v>0</v>
      </c>
      <c r="FD49" s="142">
        <f t="shared" si="156"/>
        <v>0</v>
      </c>
      <c r="FE49" s="142">
        <f t="shared" si="115"/>
        <v>0</v>
      </c>
      <c r="FF49"/>
      <c r="FG49" s="118">
        <f t="shared" si="68"/>
        <v>38018</v>
      </c>
      <c r="FH49" s="142">
        <f t="shared" si="157"/>
        <v>0</v>
      </c>
      <c r="FI49" s="142">
        <f t="shared" si="157"/>
        <v>0</v>
      </c>
      <c r="FJ49" s="142">
        <f t="shared" si="158"/>
        <v>0</v>
      </c>
      <c r="FK49" s="142">
        <f t="shared" si="116"/>
        <v>0</v>
      </c>
      <c r="FL49"/>
      <c r="FM49" s="118">
        <f t="shared" si="72"/>
        <v>38018</v>
      </c>
      <c r="FN49" s="142">
        <f t="shared" si="159"/>
        <v>0</v>
      </c>
      <c r="FO49" s="142">
        <f t="shared" si="160"/>
        <v>0</v>
      </c>
      <c r="FP49" s="142">
        <f t="shared" si="117"/>
        <v>0</v>
      </c>
      <c r="FR49" s="118">
        <f t="shared" si="76"/>
        <v>38018</v>
      </c>
      <c r="FS49" s="142">
        <f t="shared" si="161"/>
        <v>0</v>
      </c>
      <c r="FT49" s="142">
        <f t="shared" si="161"/>
        <v>0</v>
      </c>
      <c r="FU49" s="142">
        <f t="shared" si="78"/>
        <v>0</v>
      </c>
      <c r="FV49"/>
      <c r="FW49" s="118">
        <f t="shared" si="79"/>
        <v>38018</v>
      </c>
      <c r="FX49" s="142">
        <f t="shared" si="162"/>
        <v>0</v>
      </c>
      <c r="FY49" s="142">
        <f t="shared" si="163"/>
        <v>0</v>
      </c>
      <c r="FZ49" s="142">
        <f t="shared" si="118"/>
        <v>0</v>
      </c>
      <c r="GA49"/>
      <c r="GB49" s="118">
        <f t="shared" si="83"/>
        <v>38018</v>
      </c>
      <c r="GC49" s="142">
        <f t="shared" si="164"/>
        <v>0</v>
      </c>
      <c r="GD49" s="142">
        <f t="shared" si="165"/>
        <v>0</v>
      </c>
      <c r="GE49" s="142">
        <f t="shared" si="119"/>
        <v>0</v>
      </c>
      <c r="GF49"/>
      <c r="GG49" s="118">
        <f t="shared" si="87"/>
        <v>38018</v>
      </c>
      <c r="GH49" s="142">
        <f t="shared" si="166"/>
        <v>0</v>
      </c>
      <c r="GI49" s="142">
        <f t="shared" si="166"/>
        <v>0</v>
      </c>
      <c r="GJ49" s="142">
        <f t="shared" si="89"/>
        <v>0</v>
      </c>
      <c r="GL49" s="118">
        <f t="shared" si="90"/>
        <v>38018</v>
      </c>
      <c r="GM49" s="142">
        <f t="shared" si="167"/>
        <v>0</v>
      </c>
      <c r="GN49" s="142">
        <f t="shared" si="167"/>
        <v>0</v>
      </c>
      <c r="GO49" s="142">
        <f t="shared" si="92"/>
        <v>0</v>
      </c>
      <c r="GQ49" s="585"/>
      <c r="GR49" s="583"/>
      <c r="GS49" s="332"/>
      <c r="GU49"/>
    </row>
    <row r="50" spans="1:203" ht="15" customHeight="1">
      <c r="A50" s="329">
        <v>38047</v>
      </c>
      <c r="B50" s="144">
        <f>'p1'!F59</f>
        <v>0</v>
      </c>
      <c r="C50" s="145">
        <f>+'p1'!C59</f>
        <v>0</v>
      </c>
      <c r="D50" s="193">
        <f>'Transport Pos'!C46</f>
        <v>0</v>
      </c>
      <c r="E50" s="145">
        <f>'p1'!K59+EH50+'Transport Pos'!D46</f>
        <v>0</v>
      </c>
      <c r="F50" s="145">
        <f>'p1'!E59+CS50</f>
        <v>0</v>
      </c>
      <c r="G50" s="145">
        <f>'p1'!H59+'p1'!J59+DD50+'Spread Opt'!D50+'Transport Pos'!E46</f>
        <v>-11.264814628613411</v>
      </c>
      <c r="H50" s="145">
        <f>'p1'!D59+DW50</f>
        <v>0</v>
      </c>
      <c r="I50" s="145">
        <f>'p1'!I59+'p1'!AG59+DI50+'Spread Opt'!C50</f>
        <v>14.163958385055922</v>
      </c>
      <c r="J50" s="145">
        <f>'p1'!M59+DL50</f>
        <v>12.06</v>
      </c>
      <c r="K50" s="145">
        <f>'p1'!L59+'p1'!G59+EB50</f>
        <v>0</v>
      </c>
      <c r="L50" s="146">
        <f t="shared" si="105"/>
        <v>14.959143756442511</v>
      </c>
      <c r="M50" s="14"/>
      <c r="N50" s="144">
        <f>'p1'!O59+ET50</f>
        <v>0</v>
      </c>
      <c r="O50" s="145">
        <f>'p1'!N59+EO50</f>
        <v>0</v>
      </c>
      <c r="P50" s="145">
        <f>'p1'!P59+EY50</f>
        <v>0</v>
      </c>
      <c r="Q50" s="145">
        <f>'p1'!Z59</f>
        <v>0</v>
      </c>
      <c r="R50" s="145">
        <f>'p1'!X59</f>
        <v>0</v>
      </c>
      <c r="S50" s="145">
        <f>'p1'!Y59+FE50</f>
        <v>0</v>
      </c>
      <c r="T50" s="145">
        <f>'p1'!AB59+FK50+'Transport Pos'!B46</f>
        <v>0</v>
      </c>
      <c r="U50" s="145"/>
      <c r="V50" s="145">
        <f>'p1'!W59+FP50</f>
        <v>0</v>
      </c>
      <c r="W50" s="145">
        <f>'p1'!R59+FZ50</f>
        <v>0</v>
      </c>
      <c r="X50" s="145">
        <f>'p1'!S59+FU50</f>
        <v>0</v>
      </c>
      <c r="Y50" s="145"/>
      <c r="Z50" s="145"/>
      <c r="AA50" s="145"/>
      <c r="AB50" s="145"/>
      <c r="AC50" s="145"/>
      <c r="AD50" s="193"/>
      <c r="AE50" s="332">
        <f t="shared" si="106"/>
        <v>0</v>
      </c>
      <c r="AF50" s="14"/>
      <c r="AG50" s="146"/>
      <c r="AH50" s="191"/>
      <c r="AI50" s="146">
        <f>'p1'!AA59+BQ50+'Spread Opt'!E50+'Transport Pos'!G46</f>
        <v>0.52914375644250988</v>
      </c>
      <c r="AJ50" s="14"/>
      <c r="AK50" s="143">
        <v>38047</v>
      </c>
      <c r="AL50" s="198"/>
      <c r="AM50" s="189">
        <f t="shared" si="4"/>
        <v>0</v>
      </c>
      <c r="AN50" s="334"/>
      <c r="AO50" s="189">
        <f t="shared" si="120"/>
        <v>0</v>
      </c>
      <c r="AP50" s="334"/>
      <c r="AQ50" s="508">
        <f t="shared" si="121"/>
        <v>-11.264814628613411</v>
      </c>
      <c r="AR50" s="334"/>
      <c r="AS50" s="510">
        <f t="shared" si="7"/>
        <v>26.223958385055923</v>
      </c>
      <c r="AT50" s="334"/>
      <c r="AU50" s="189">
        <f t="shared" si="8"/>
        <v>0</v>
      </c>
      <c r="AV50" s="334"/>
      <c r="AW50" s="189">
        <f t="shared" si="168"/>
        <v>14.959143756442511</v>
      </c>
      <c r="AX50" s="334"/>
      <c r="AY50"/>
      <c r="AZ50" s="217"/>
      <c r="BA50" s="204">
        <f t="shared" si="10"/>
        <v>0</v>
      </c>
      <c r="BB50" s="202"/>
      <c r="BC50" s="204">
        <f t="shared" si="11"/>
        <v>0</v>
      </c>
      <c r="BD50" s="202"/>
      <c r="BE50" s="204">
        <f t="shared" si="12"/>
        <v>0</v>
      </c>
      <c r="BF50" s="202"/>
      <c r="BG50" s="204">
        <f t="shared" si="13"/>
        <v>0</v>
      </c>
      <c r="BH50" s="218"/>
      <c r="BI50" s="248"/>
      <c r="BJ50" s="308"/>
      <c r="BK50" s="305">
        <f t="shared" si="123"/>
        <v>14.959143756442511</v>
      </c>
      <c r="BL50" s="525"/>
      <c r="BM50" s="129"/>
      <c r="BN50" s="14"/>
      <c r="BO50" s="14"/>
      <c r="BP50" s="140">
        <f t="shared" si="14"/>
        <v>38047</v>
      </c>
      <c r="BQ50" s="141">
        <f t="shared" si="15"/>
        <v>0</v>
      </c>
      <c r="BR50" s="141"/>
      <c r="BS50" s="141"/>
      <c r="BT50" s="141"/>
      <c r="BU50" s="141"/>
      <c r="BV50" s="141"/>
      <c r="BW50" s="141"/>
      <c r="BY50" s="209">
        <f>'m1'!BL52</f>
        <v>0.7781318384023761</v>
      </c>
      <c r="BZ50" s="211">
        <f t="shared" si="174"/>
        <v>0</v>
      </c>
      <c r="CA50" s="142"/>
      <c r="CB50" s="142">
        <f t="shared" si="128"/>
        <v>0</v>
      </c>
      <c r="CC50"/>
      <c r="CD50" s="118">
        <f t="shared" si="18"/>
        <v>38047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1"/>
        <v>0</v>
      </c>
      <c r="CK50" s="142">
        <f t="shared" si="131"/>
        <v>0</v>
      </c>
      <c r="CL50" s="142">
        <f t="shared" ref="CK50:CL65" si="175">IF(CL$2&lt;=$A50,IF(CL$3&gt;=$A50,(CL$4),0),0)*($A51-$A50)/10000*$BY50</f>
        <v>0</v>
      </c>
      <c r="CM50" s="142">
        <f t="shared" si="131"/>
        <v>0</v>
      </c>
      <c r="CN50" s="142">
        <f t="shared" si="131"/>
        <v>0</v>
      </c>
      <c r="CO50" s="142">
        <f t="shared" si="131"/>
        <v>0</v>
      </c>
      <c r="CP50" s="142">
        <f t="shared" si="132"/>
        <v>0</v>
      </c>
      <c r="CQ50" s="142">
        <f t="shared" si="133"/>
        <v>0</v>
      </c>
      <c r="CR50" s="142">
        <f t="shared" si="134"/>
        <v>0</v>
      </c>
      <c r="CS50" s="142">
        <f t="shared" si="170"/>
        <v>0</v>
      </c>
      <c r="CT50"/>
      <c r="CU50" s="118">
        <f t="shared" si="26"/>
        <v>38047</v>
      </c>
      <c r="CV50" s="142">
        <f t="shared" si="135"/>
        <v>0</v>
      </c>
      <c r="CW50" s="142">
        <f t="shared" si="135"/>
        <v>0</v>
      </c>
      <c r="CX50" s="142">
        <f t="shared" si="136"/>
        <v>0</v>
      </c>
      <c r="CY50" s="142">
        <f t="shared" si="136"/>
        <v>0</v>
      </c>
      <c r="CZ50" s="142">
        <f t="shared" si="136"/>
        <v>0</v>
      </c>
      <c r="DA50" s="142">
        <f t="shared" si="137"/>
        <v>0</v>
      </c>
      <c r="DB50" s="142">
        <f t="shared" si="137"/>
        <v>0</v>
      </c>
      <c r="DC50" s="142">
        <f t="shared" si="138"/>
        <v>0</v>
      </c>
      <c r="DD50" s="142">
        <f t="shared" si="124"/>
        <v>0</v>
      </c>
      <c r="DF50" s="118">
        <f t="shared" si="32"/>
        <v>38047</v>
      </c>
      <c r="DG50" s="142">
        <f t="shared" si="139"/>
        <v>0</v>
      </c>
      <c r="DH50" s="142">
        <f t="shared" si="140"/>
        <v>0</v>
      </c>
      <c r="DI50" s="142">
        <f t="shared" si="111"/>
        <v>0</v>
      </c>
      <c r="DJ50"/>
      <c r="DK50" s="118">
        <f t="shared" si="36"/>
        <v>38047</v>
      </c>
      <c r="DL50" s="142">
        <f t="shared" si="141"/>
        <v>0</v>
      </c>
      <c r="DM50" s="142">
        <f t="shared" si="142"/>
        <v>0</v>
      </c>
      <c r="DN50" s="142">
        <f t="shared" si="39"/>
        <v>0</v>
      </c>
      <c r="DP50" s="118">
        <f t="shared" si="40"/>
        <v>38047</v>
      </c>
      <c r="DQ50" s="142">
        <f t="shared" si="143"/>
        <v>0</v>
      </c>
      <c r="DR50" s="142">
        <f t="shared" si="143"/>
        <v>0</v>
      </c>
      <c r="DS50" s="142">
        <f t="shared" si="143"/>
        <v>0</v>
      </c>
      <c r="DT50" s="142">
        <f t="shared" si="143"/>
        <v>0</v>
      </c>
      <c r="DU50" s="142">
        <f t="shared" si="143"/>
        <v>0</v>
      </c>
      <c r="DV50" s="142">
        <f t="shared" si="144"/>
        <v>0</v>
      </c>
      <c r="DW50" s="142">
        <f t="shared" si="112"/>
        <v>0</v>
      </c>
      <c r="DX50"/>
      <c r="DY50" s="118">
        <f t="shared" si="44"/>
        <v>38047</v>
      </c>
      <c r="DZ50" s="142">
        <f t="shared" si="145"/>
        <v>0</v>
      </c>
      <c r="EA50" s="142">
        <f t="shared" si="146"/>
        <v>0</v>
      </c>
      <c r="EB50" s="142">
        <f t="shared" si="113"/>
        <v>0</v>
      </c>
      <c r="EC50" s="142"/>
      <c r="ED50" s="118">
        <f t="shared" si="48"/>
        <v>38047</v>
      </c>
      <c r="EE50" s="142">
        <f t="shared" si="147"/>
        <v>0</v>
      </c>
      <c r="EF50" s="142">
        <f t="shared" si="147"/>
        <v>0</v>
      </c>
      <c r="EG50" s="142">
        <f t="shared" si="148"/>
        <v>0</v>
      </c>
      <c r="EH50" s="142">
        <f t="shared" si="171"/>
        <v>0</v>
      </c>
      <c r="EI50" s="142"/>
      <c r="EJ50" s="118">
        <f t="shared" si="52"/>
        <v>38047</v>
      </c>
      <c r="EK50" s="142">
        <f t="shared" si="149"/>
        <v>0</v>
      </c>
      <c r="EL50" s="142">
        <f t="shared" si="150"/>
        <v>0</v>
      </c>
      <c r="EM50" s="142">
        <f t="shared" si="150"/>
        <v>0</v>
      </c>
      <c r="EN50" s="142">
        <f t="shared" si="150"/>
        <v>0</v>
      </c>
      <c r="EO50" s="142">
        <f t="shared" si="114"/>
        <v>0</v>
      </c>
      <c r="EP50"/>
      <c r="EQ50" s="118">
        <f t="shared" si="56"/>
        <v>38047</v>
      </c>
      <c r="ER50" s="142">
        <f t="shared" si="151"/>
        <v>0</v>
      </c>
      <c r="ES50" s="142">
        <f t="shared" si="152"/>
        <v>0</v>
      </c>
      <c r="ET50" s="142">
        <f t="shared" si="172"/>
        <v>0</v>
      </c>
      <c r="EU50"/>
      <c r="EV50" s="118">
        <f t="shared" si="60"/>
        <v>38047</v>
      </c>
      <c r="EW50" s="142">
        <f t="shared" si="153"/>
        <v>0</v>
      </c>
      <c r="EX50" s="142">
        <f t="shared" si="154"/>
        <v>0</v>
      </c>
      <c r="EY50" s="142">
        <f t="shared" si="173"/>
        <v>0</v>
      </c>
      <c r="EZ50" s="142"/>
      <c r="FA50" s="118">
        <f t="shared" si="64"/>
        <v>38047</v>
      </c>
      <c r="FB50" s="142">
        <f t="shared" si="155"/>
        <v>0</v>
      </c>
      <c r="FC50" s="142">
        <f t="shared" si="155"/>
        <v>0</v>
      </c>
      <c r="FD50" s="142">
        <f t="shared" si="156"/>
        <v>0</v>
      </c>
      <c r="FE50" s="142">
        <f t="shared" si="115"/>
        <v>0</v>
      </c>
      <c r="FF50"/>
      <c r="FG50" s="118">
        <f t="shared" si="68"/>
        <v>38047</v>
      </c>
      <c r="FH50" s="142">
        <f t="shared" si="157"/>
        <v>0</v>
      </c>
      <c r="FI50" s="142">
        <f t="shared" si="157"/>
        <v>0</v>
      </c>
      <c r="FJ50" s="142">
        <f t="shared" si="158"/>
        <v>0</v>
      </c>
      <c r="FK50" s="142">
        <f t="shared" si="116"/>
        <v>0</v>
      </c>
      <c r="FL50"/>
      <c r="FM50" s="118">
        <f t="shared" si="72"/>
        <v>38047</v>
      </c>
      <c r="FN50" s="142">
        <f t="shared" si="159"/>
        <v>0</v>
      </c>
      <c r="FO50" s="142">
        <f t="shared" si="160"/>
        <v>0</v>
      </c>
      <c r="FP50" s="142">
        <f t="shared" si="117"/>
        <v>0</v>
      </c>
      <c r="FR50" s="118">
        <f t="shared" si="76"/>
        <v>38047</v>
      </c>
      <c r="FS50" s="142">
        <f t="shared" si="161"/>
        <v>0</v>
      </c>
      <c r="FT50" s="142">
        <f t="shared" si="161"/>
        <v>0</v>
      </c>
      <c r="FU50" s="142">
        <f t="shared" si="78"/>
        <v>0</v>
      </c>
      <c r="FV50"/>
      <c r="FW50" s="118">
        <f t="shared" si="79"/>
        <v>38047</v>
      </c>
      <c r="FX50" s="142">
        <f t="shared" si="162"/>
        <v>0</v>
      </c>
      <c r="FY50" s="142">
        <f t="shared" si="163"/>
        <v>0</v>
      </c>
      <c r="FZ50" s="142">
        <f t="shared" si="118"/>
        <v>0</v>
      </c>
      <c r="GA50"/>
      <c r="GB50" s="118">
        <f t="shared" si="83"/>
        <v>38047</v>
      </c>
      <c r="GC50" s="142">
        <f t="shared" si="164"/>
        <v>0</v>
      </c>
      <c r="GD50" s="142">
        <f t="shared" si="165"/>
        <v>0</v>
      </c>
      <c r="GE50" s="142">
        <f t="shared" si="119"/>
        <v>0</v>
      </c>
      <c r="GF50"/>
      <c r="GG50" s="118">
        <f t="shared" si="87"/>
        <v>38047</v>
      </c>
      <c r="GH50" s="142">
        <f t="shared" si="166"/>
        <v>0</v>
      </c>
      <c r="GI50" s="142">
        <f t="shared" si="166"/>
        <v>0</v>
      </c>
      <c r="GJ50" s="142">
        <f t="shared" si="89"/>
        <v>0</v>
      </c>
      <c r="GL50" s="118">
        <f t="shared" si="90"/>
        <v>38047</v>
      </c>
      <c r="GM50" s="142">
        <f t="shared" si="167"/>
        <v>0</v>
      </c>
      <c r="GN50" s="142">
        <f t="shared" si="167"/>
        <v>0</v>
      </c>
      <c r="GO50" s="142">
        <f t="shared" si="92"/>
        <v>0</v>
      </c>
      <c r="GQ50" s="585"/>
      <c r="GR50" s="583"/>
      <c r="GS50" s="332"/>
      <c r="GU50"/>
    </row>
    <row r="51" spans="1:203" ht="15" customHeight="1">
      <c r="A51" s="329">
        <v>38078</v>
      </c>
      <c r="B51" s="144">
        <f>'p1'!F60</f>
        <v>0</v>
      </c>
      <c r="C51" s="145">
        <f>+'p1'!C60</f>
        <v>0</v>
      </c>
      <c r="D51" s="193">
        <f>'Transport Pos'!C47</f>
        <v>0</v>
      </c>
      <c r="E51" s="145">
        <f>'p1'!K60+EH51+'Transport Pos'!D47</f>
        <v>0</v>
      </c>
      <c r="F51" s="145">
        <f>'p1'!E60+CS51</f>
        <v>0</v>
      </c>
      <c r="G51" s="145">
        <f>'p1'!H60+'p1'!J60+DD51+'Spread Opt'!D51+'Transport Pos'!E47</f>
        <v>0</v>
      </c>
      <c r="H51" s="145">
        <f>'p1'!D60+DW51</f>
        <v>0</v>
      </c>
      <c r="I51" s="145">
        <f>'p1'!I60+'p1'!AG60+DI51+'Spread Opt'!C51</f>
        <v>2.2799999999999998</v>
      </c>
      <c r="J51" s="145">
        <f>'p1'!M60+DL51</f>
        <v>11.6</v>
      </c>
      <c r="K51" s="145">
        <f>'p1'!L60+'p1'!G60+EB51</f>
        <v>0</v>
      </c>
      <c r="L51" s="146">
        <f t="shared" si="105"/>
        <v>13.879999999999999</v>
      </c>
      <c r="M51" s="14"/>
      <c r="N51" s="144">
        <f>'p1'!O60+ET51</f>
        <v>0</v>
      </c>
      <c r="O51" s="145">
        <f>'p1'!N60+EO51</f>
        <v>0</v>
      </c>
      <c r="P51" s="145">
        <f>'p1'!P60+EY51</f>
        <v>0</v>
      </c>
      <c r="Q51" s="145">
        <f>'p1'!Z60</f>
        <v>0</v>
      </c>
      <c r="R51" s="145">
        <f>'p1'!X60</f>
        <v>0</v>
      </c>
      <c r="S51" s="145">
        <f>'p1'!Y60+FE51</f>
        <v>0</v>
      </c>
      <c r="T51" s="145">
        <f>'p1'!AB60+FK51+'Transport Pos'!B47</f>
        <v>0</v>
      </c>
      <c r="U51" s="145"/>
      <c r="V51" s="145">
        <f>'p1'!W60+FP51</f>
        <v>0</v>
      </c>
      <c r="W51" s="145">
        <f>'p1'!R60+FZ51</f>
        <v>0</v>
      </c>
      <c r="X51" s="145">
        <f>'p1'!S60+FU51</f>
        <v>0</v>
      </c>
      <c r="Y51" s="145"/>
      <c r="Z51" s="145"/>
      <c r="AA51" s="145"/>
      <c r="AB51" s="145"/>
      <c r="AC51" s="145"/>
      <c r="AD51" s="193"/>
      <c r="AE51" s="332">
        <f t="shared" si="106"/>
        <v>0</v>
      </c>
      <c r="AF51" s="14"/>
      <c r="AG51" s="146"/>
      <c r="AH51" s="191"/>
      <c r="AI51" s="146">
        <f>'p1'!AA60+BQ51+'Spread Opt'!E51+'Transport Pos'!G47</f>
        <v>0</v>
      </c>
      <c r="AJ51" s="14"/>
      <c r="AK51" s="143">
        <v>38078</v>
      </c>
      <c r="AL51" s="198"/>
      <c r="AM51" s="189">
        <f t="shared" si="4"/>
        <v>0</v>
      </c>
      <c r="AN51" s="335">
        <f>SUM(AM46:AM57)</f>
        <v>0</v>
      </c>
      <c r="AO51" s="189">
        <f t="shared" si="120"/>
        <v>0</v>
      </c>
      <c r="AP51" s="335">
        <f>SUM(AO46:AO57)</f>
        <v>0</v>
      </c>
      <c r="AQ51" s="508">
        <f t="shared" si="121"/>
        <v>0</v>
      </c>
      <c r="AR51" s="335">
        <f>SUM(AQ46:AQ57)</f>
        <v>-55.890264651785529</v>
      </c>
      <c r="AS51" s="510">
        <f t="shared" si="7"/>
        <v>13.879999999999999</v>
      </c>
      <c r="AT51" s="335">
        <f>SUM(AS46:AS57)</f>
        <v>227.27694835744791</v>
      </c>
      <c r="AU51" s="189">
        <f t="shared" si="8"/>
        <v>0</v>
      </c>
      <c r="AV51" s="335">
        <f>SUM(AU46:AU57)</f>
        <v>0</v>
      </c>
      <c r="AW51" s="189">
        <f t="shared" si="168"/>
        <v>13.879999999999999</v>
      </c>
      <c r="AX51" s="335">
        <f>SUM(AW46:AW57)</f>
        <v>171.38668370566239</v>
      </c>
      <c r="AY51"/>
      <c r="AZ51" s="217"/>
      <c r="BA51" s="204">
        <f t="shared" si="10"/>
        <v>0</v>
      </c>
      <c r="BB51" s="507">
        <f>SUM(BA46:BA57)</f>
        <v>0</v>
      </c>
      <c r="BC51" s="204">
        <f t="shared" si="11"/>
        <v>0</v>
      </c>
      <c r="BD51" s="516">
        <f>SUM(BC46:BC57)</f>
        <v>0</v>
      </c>
      <c r="BE51" s="515">
        <f t="shared" si="12"/>
        <v>0</v>
      </c>
      <c r="BF51" s="205">
        <f>SUM(BE46:BE81)</f>
        <v>0</v>
      </c>
      <c r="BG51" s="204">
        <f t="shared" si="13"/>
        <v>0</v>
      </c>
      <c r="BH51" s="219">
        <f>SUM(BG46:BG81)</f>
        <v>0</v>
      </c>
      <c r="BI51" s="248"/>
      <c r="BJ51" s="308"/>
      <c r="BK51" s="305">
        <f t="shared" si="123"/>
        <v>13.879999999999999</v>
      </c>
      <c r="BL51" s="526">
        <f>SUM(BK46:BK57)</f>
        <v>171.38668370566239</v>
      </c>
      <c r="BM51" s="14"/>
      <c r="BN51" s="14"/>
      <c r="BO51" s="14"/>
      <c r="BP51" s="140">
        <f t="shared" si="14"/>
        <v>38078</v>
      </c>
      <c r="BQ51" s="141">
        <f t="shared" si="15"/>
        <v>0</v>
      </c>
      <c r="BR51" s="141"/>
      <c r="BS51" s="141"/>
      <c r="BT51" s="141"/>
      <c r="BU51" s="141"/>
      <c r="BV51" s="141"/>
      <c r="BW51" s="141"/>
      <c r="BY51" s="209">
        <f>'m1'!BL53</f>
        <v>0.77351534500260322</v>
      </c>
      <c r="BZ51" s="211">
        <f t="shared" si="174"/>
        <v>0</v>
      </c>
      <c r="CA51" s="142"/>
      <c r="CB51" s="142">
        <f t="shared" si="128"/>
        <v>0</v>
      </c>
      <c r="CC51"/>
      <c r="CD51" s="118">
        <f t="shared" si="18"/>
        <v>38078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1"/>
        <v>0</v>
      </c>
      <c r="CK51" s="142">
        <f t="shared" si="175"/>
        <v>0</v>
      </c>
      <c r="CL51" s="142">
        <f t="shared" si="175"/>
        <v>0</v>
      </c>
      <c r="CM51" s="142">
        <f t="shared" si="131"/>
        <v>0</v>
      </c>
      <c r="CN51" s="142">
        <f t="shared" si="131"/>
        <v>0</v>
      </c>
      <c r="CO51" s="142">
        <f t="shared" si="131"/>
        <v>0</v>
      </c>
      <c r="CP51" s="142">
        <f t="shared" si="132"/>
        <v>0</v>
      </c>
      <c r="CQ51" s="142">
        <f t="shared" si="133"/>
        <v>0</v>
      </c>
      <c r="CR51" s="142">
        <f t="shared" si="134"/>
        <v>0</v>
      </c>
      <c r="CS51" s="142">
        <f t="shared" si="170"/>
        <v>0</v>
      </c>
      <c r="CT51"/>
      <c r="CU51" s="118">
        <f t="shared" si="26"/>
        <v>38078</v>
      </c>
      <c r="CV51" s="142">
        <f t="shared" si="135"/>
        <v>0</v>
      </c>
      <c r="CW51" s="142">
        <f t="shared" si="135"/>
        <v>0</v>
      </c>
      <c r="CX51" s="142">
        <f t="shared" si="136"/>
        <v>0</v>
      </c>
      <c r="CY51" s="142">
        <f t="shared" si="136"/>
        <v>0</v>
      </c>
      <c r="CZ51" s="142">
        <f t="shared" si="136"/>
        <v>0</v>
      </c>
      <c r="DA51" s="142">
        <f t="shared" si="137"/>
        <v>0</v>
      </c>
      <c r="DB51" s="142">
        <f t="shared" si="137"/>
        <v>0</v>
      </c>
      <c r="DC51" s="142">
        <f t="shared" si="138"/>
        <v>0</v>
      </c>
      <c r="DD51" s="142">
        <f t="shared" si="124"/>
        <v>0</v>
      </c>
      <c r="DF51" s="118">
        <f t="shared" si="32"/>
        <v>38078</v>
      </c>
      <c r="DG51" s="142">
        <f t="shared" si="139"/>
        <v>0</v>
      </c>
      <c r="DH51" s="142">
        <f t="shared" si="140"/>
        <v>0</v>
      </c>
      <c r="DI51" s="142">
        <f t="shared" si="111"/>
        <v>0</v>
      </c>
      <c r="DJ51"/>
      <c r="DK51" s="118">
        <f t="shared" si="36"/>
        <v>38078</v>
      </c>
      <c r="DL51" s="142">
        <f t="shared" si="141"/>
        <v>0</v>
      </c>
      <c r="DM51" s="142">
        <f t="shared" si="142"/>
        <v>0</v>
      </c>
      <c r="DN51" s="142">
        <f t="shared" si="39"/>
        <v>0</v>
      </c>
      <c r="DP51" s="118">
        <f t="shared" si="40"/>
        <v>38078</v>
      </c>
      <c r="DQ51" s="142">
        <f t="shared" si="143"/>
        <v>0</v>
      </c>
      <c r="DR51" s="142">
        <f t="shared" si="143"/>
        <v>0</v>
      </c>
      <c r="DS51" s="142">
        <f t="shared" si="143"/>
        <v>0</v>
      </c>
      <c r="DT51" s="142">
        <f t="shared" si="143"/>
        <v>0</v>
      </c>
      <c r="DU51" s="142">
        <f t="shared" si="143"/>
        <v>0</v>
      </c>
      <c r="DV51" s="142">
        <f t="shared" si="144"/>
        <v>0</v>
      </c>
      <c r="DW51" s="142">
        <f t="shared" si="112"/>
        <v>0</v>
      </c>
      <c r="DX51"/>
      <c r="DY51" s="118">
        <f t="shared" si="44"/>
        <v>38078</v>
      </c>
      <c r="DZ51" s="142">
        <f t="shared" si="145"/>
        <v>0</v>
      </c>
      <c r="EA51" s="142">
        <f t="shared" si="146"/>
        <v>0</v>
      </c>
      <c r="EB51" s="142">
        <f t="shared" si="113"/>
        <v>0</v>
      </c>
      <c r="EC51" s="142"/>
      <c r="ED51" s="118">
        <f t="shared" si="48"/>
        <v>38078</v>
      </c>
      <c r="EE51" s="142">
        <f t="shared" si="147"/>
        <v>0</v>
      </c>
      <c r="EF51" s="142">
        <f t="shared" si="147"/>
        <v>0</v>
      </c>
      <c r="EG51" s="142">
        <f t="shared" si="148"/>
        <v>0</v>
      </c>
      <c r="EH51" s="142">
        <f t="shared" si="171"/>
        <v>0</v>
      </c>
      <c r="EI51" s="142"/>
      <c r="EJ51" s="118">
        <f t="shared" si="52"/>
        <v>38078</v>
      </c>
      <c r="EK51" s="142">
        <f t="shared" si="149"/>
        <v>0</v>
      </c>
      <c r="EL51" s="142">
        <f t="shared" si="150"/>
        <v>0</v>
      </c>
      <c r="EM51" s="142">
        <f t="shared" si="150"/>
        <v>0</v>
      </c>
      <c r="EN51" s="142">
        <f t="shared" si="150"/>
        <v>0</v>
      </c>
      <c r="EO51" s="142">
        <f t="shared" si="114"/>
        <v>0</v>
      </c>
      <c r="EP51"/>
      <c r="EQ51" s="118">
        <f t="shared" si="56"/>
        <v>38078</v>
      </c>
      <c r="ER51" s="142">
        <f t="shared" si="151"/>
        <v>0</v>
      </c>
      <c r="ES51" s="142">
        <f t="shared" si="152"/>
        <v>0</v>
      </c>
      <c r="ET51" s="142">
        <f t="shared" si="172"/>
        <v>0</v>
      </c>
      <c r="EU51"/>
      <c r="EV51" s="118">
        <f t="shared" si="60"/>
        <v>38078</v>
      </c>
      <c r="EW51" s="142">
        <f t="shared" si="153"/>
        <v>0</v>
      </c>
      <c r="EX51" s="142">
        <f t="shared" si="154"/>
        <v>0</v>
      </c>
      <c r="EY51" s="142">
        <f t="shared" si="173"/>
        <v>0</v>
      </c>
      <c r="EZ51" s="142"/>
      <c r="FA51" s="118">
        <f t="shared" si="64"/>
        <v>38078</v>
      </c>
      <c r="FB51" s="142">
        <f t="shared" si="155"/>
        <v>0</v>
      </c>
      <c r="FC51" s="142">
        <f t="shared" si="155"/>
        <v>0</v>
      </c>
      <c r="FD51" s="142">
        <f t="shared" si="156"/>
        <v>0</v>
      </c>
      <c r="FE51" s="142">
        <f t="shared" si="115"/>
        <v>0</v>
      </c>
      <c r="FF51"/>
      <c r="FG51" s="118">
        <f t="shared" si="68"/>
        <v>38078</v>
      </c>
      <c r="FH51" s="142">
        <f t="shared" si="157"/>
        <v>0</v>
      </c>
      <c r="FI51" s="142">
        <f t="shared" si="157"/>
        <v>0</v>
      </c>
      <c r="FJ51" s="142">
        <f t="shared" si="158"/>
        <v>0</v>
      </c>
      <c r="FK51" s="142">
        <f t="shared" si="116"/>
        <v>0</v>
      </c>
      <c r="FL51"/>
      <c r="FM51" s="118">
        <f t="shared" si="72"/>
        <v>38078</v>
      </c>
      <c r="FN51" s="142">
        <f t="shared" si="159"/>
        <v>0</v>
      </c>
      <c r="FO51" s="142">
        <f t="shared" si="160"/>
        <v>0</v>
      </c>
      <c r="FP51" s="142">
        <f t="shared" si="117"/>
        <v>0</v>
      </c>
      <c r="FR51" s="118">
        <f t="shared" si="76"/>
        <v>38078</v>
      </c>
      <c r="FS51" s="142">
        <f t="shared" si="161"/>
        <v>0</v>
      </c>
      <c r="FT51" s="142">
        <f t="shared" si="161"/>
        <v>0</v>
      </c>
      <c r="FU51" s="142">
        <f t="shared" si="78"/>
        <v>0</v>
      </c>
      <c r="FV51"/>
      <c r="FW51" s="118">
        <f t="shared" si="79"/>
        <v>38078</v>
      </c>
      <c r="FX51" s="142">
        <f t="shared" si="162"/>
        <v>0</v>
      </c>
      <c r="FY51" s="142">
        <f t="shared" si="163"/>
        <v>0</v>
      </c>
      <c r="FZ51" s="142">
        <f t="shared" si="118"/>
        <v>0</v>
      </c>
      <c r="GA51"/>
      <c r="GB51" s="118">
        <f t="shared" si="83"/>
        <v>38078</v>
      </c>
      <c r="GC51" s="142">
        <f t="shared" si="164"/>
        <v>0</v>
      </c>
      <c r="GD51" s="142">
        <f t="shared" si="165"/>
        <v>0</v>
      </c>
      <c r="GE51" s="142">
        <f t="shared" si="119"/>
        <v>0</v>
      </c>
      <c r="GF51"/>
      <c r="GG51" s="118">
        <f t="shared" si="87"/>
        <v>38078</v>
      </c>
      <c r="GH51" s="142">
        <f t="shared" si="166"/>
        <v>0</v>
      </c>
      <c r="GI51" s="142">
        <f t="shared" si="166"/>
        <v>0</v>
      </c>
      <c r="GJ51" s="142">
        <f t="shared" si="89"/>
        <v>0</v>
      </c>
      <c r="GL51" s="118">
        <f t="shared" si="90"/>
        <v>38078</v>
      </c>
      <c r="GM51" s="142">
        <f t="shared" si="167"/>
        <v>0</v>
      </c>
      <c r="GN51" s="142">
        <f t="shared" si="167"/>
        <v>0</v>
      </c>
      <c r="GO51" s="142">
        <f t="shared" si="92"/>
        <v>0</v>
      </c>
      <c r="GQ51" s="585"/>
      <c r="GR51" s="583"/>
      <c r="GS51" s="332"/>
      <c r="GU51"/>
    </row>
    <row r="52" spans="1:203" ht="15" customHeight="1">
      <c r="A52" s="329">
        <v>38108</v>
      </c>
      <c r="B52" s="144">
        <f>'p1'!F61</f>
        <v>0</v>
      </c>
      <c r="C52" s="145">
        <f>+'p1'!C61</f>
        <v>0</v>
      </c>
      <c r="D52" s="193">
        <f>'Transport Pos'!C48</f>
        <v>0</v>
      </c>
      <c r="E52" s="145">
        <f>'p1'!K61+EH52+'Transport Pos'!D48</f>
        <v>0</v>
      </c>
      <c r="F52" s="145">
        <f>'p1'!E61+CS52</f>
        <v>0</v>
      </c>
      <c r="G52" s="145">
        <f>'p1'!H61+'p1'!J61+DD52+'Spread Opt'!D52+'Transport Pos'!E48</f>
        <v>0</v>
      </c>
      <c r="H52" s="145">
        <f>'p1'!D61+DW52</f>
        <v>0</v>
      </c>
      <c r="I52" s="145">
        <f>'p1'!I61+'p1'!AG61+DI52+'Spread Opt'!C52</f>
        <v>2.34</v>
      </c>
      <c r="J52" s="145">
        <f>'p1'!M61+DL52</f>
        <v>11.92</v>
      </c>
      <c r="K52" s="145">
        <f>'p1'!L61+'p1'!G61+EB52</f>
        <v>0</v>
      </c>
      <c r="L52" s="146">
        <f t="shared" si="105"/>
        <v>14.26</v>
      </c>
      <c r="M52" s="14"/>
      <c r="N52" s="144">
        <f>'p1'!O61+ET52</f>
        <v>0</v>
      </c>
      <c r="O52" s="145">
        <f>'p1'!N61+EO52</f>
        <v>0</v>
      </c>
      <c r="P52" s="145">
        <f>'p1'!P61+EY52</f>
        <v>0</v>
      </c>
      <c r="Q52" s="145">
        <f>'p1'!Z61</f>
        <v>0</v>
      </c>
      <c r="R52" s="145">
        <f>'p1'!X61</f>
        <v>0</v>
      </c>
      <c r="S52" s="145">
        <f>'p1'!Y61+FE52</f>
        <v>0</v>
      </c>
      <c r="T52" s="145">
        <f>'p1'!AB61+FK52+'Transport Pos'!B48</f>
        <v>0</v>
      </c>
      <c r="U52" s="145"/>
      <c r="V52" s="145">
        <f>'p1'!W61+FP52</f>
        <v>0</v>
      </c>
      <c r="W52" s="145">
        <f>'p1'!R61+FZ52</f>
        <v>0</v>
      </c>
      <c r="X52" s="145">
        <f>'p1'!S61+FU52</f>
        <v>0</v>
      </c>
      <c r="Y52" s="145"/>
      <c r="Z52" s="145"/>
      <c r="AA52" s="145"/>
      <c r="AB52" s="145"/>
      <c r="AC52" s="145"/>
      <c r="AD52" s="193"/>
      <c r="AE52" s="332">
        <f t="shared" si="106"/>
        <v>0</v>
      </c>
      <c r="AF52" s="14"/>
      <c r="AG52" s="146"/>
      <c r="AH52" s="191"/>
      <c r="AI52" s="146">
        <f>'p1'!AA61+BQ52+'Spread Opt'!E52+'Transport Pos'!G48</f>
        <v>0</v>
      </c>
      <c r="AJ52" s="14"/>
      <c r="AK52" s="143">
        <v>38108</v>
      </c>
      <c r="AL52" s="198"/>
      <c r="AM52" s="189">
        <f t="shared" si="4"/>
        <v>0</v>
      </c>
      <c r="AN52" s="334"/>
      <c r="AO52" s="189">
        <f t="shared" si="120"/>
        <v>0</v>
      </c>
      <c r="AP52" s="334"/>
      <c r="AQ52" s="508">
        <f t="shared" si="121"/>
        <v>0</v>
      </c>
      <c r="AR52" s="334"/>
      <c r="AS52" s="510">
        <f t="shared" si="7"/>
        <v>14.26</v>
      </c>
      <c r="AT52" s="334"/>
      <c r="AU52" s="189">
        <f t="shared" si="8"/>
        <v>0</v>
      </c>
      <c r="AV52" s="334"/>
      <c r="AW52" s="189">
        <f t="shared" si="168"/>
        <v>14.26</v>
      </c>
      <c r="AX52" s="334"/>
      <c r="AY52"/>
      <c r="AZ52" s="217"/>
      <c r="BA52" s="204">
        <f t="shared" si="10"/>
        <v>0</v>
      </c>
      <c r="BB52" s="202"/>
      <c r="BC52" s="204">
        <f t="shared" si="11"/>
        <v>0</v>
      </c>
      <c r="BD52" s="497"/>
      <c r="BE52" s="515">
        <f t="shared" si="12"/>
        <v>0</v>
      </c>
      <c r="BF52" s="202"/>
      <c r="BG52" s="204">
        <f t="shared" si="13"/>
        <v>0</v>
      </c>
      <c r="BH52" s="218"/>
      <c r="BI52" s="248"/>
      <c r="BJ52" s="308"/>
      <c r="BK52" s="305">
        <f t="shared" si="123"/>
        <v>14.26</v>
      </c>
      <c r="BL52" s="525"/>
      <c r="BM52" s="14"/>
      <c r="BN52" s="14"/>
      <c r="BO52" s="14"/>
      <c r="BP52" s="140">
        <f t="shared" ref="BP52:BP105" si="176">$A52</f>
        <v>38108</v>
      </c>
      <c r="BQ52" s="141">
        <f t="shared" si="15"/>
        <v>0</v>
      </c>
      <c r="BR52" s="141"/>
      <c r="BS52" s="141"/>
      <c r="BT52" s="141"/>
      <c r="BU52" s="141"/>
      <c r="BV52" s="141"/>
      <c r="BW52" s="141"/>
      <c r="BY52" s="209">
        <f>'m1'!BL54</f>
        <v>0.76909084506204972</v>
      </c>
      <c r="BZ52" s="211">
        <f t="shared" si="174"/>
        <v>0</v>
      </c>
      <c r="CA52" s="142"/>
      <c r="CB52" s="142">
        <f t="shared" si="128"/>
        <v>0</v>
      </c>
      <c r="CC52"/>
      <c r="CD52" s="118">
        <f t="shared" ref="CD52:CD116" si="177">$A52</f>
        <v>38108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1"/>
        <v>0</v>
      </c>
      <c r="CK52" s="142">
        <f t="shared" si="175"/>
        <v>0</v>
      </c>
      <c r="CL52" s="142">
        <f t="shared" si="175"/>
        <v>0</v>
      </c>
      <c r="CM52" s="142">
        <f t="shared" si="131"/>
        <v>0</v>
      </c>
      <c r="CN52" s="142">
        <f t="shared" si="131"/>
        <v>0</v>
      </c>
      <c r="CO52" s="142">
        <f t="shared" si="131"/>
        <v>0</v>
      </c>
      <c r="CP52" s="142">
        <f t="shared" si="132"/>
        <v>0</v>
      </c>
      <c r="CQ52" s="142">
        <f t="shared" si="133"/>
        <v>0</v>
      </c>
      <c r="CR52" s="142">
        <f t="shared" si="134"/>
        <v>0</v>
      </c>
      <c r="CS52" s="142">
        <f t="shared" si="170"/>
        <v>0</v>
      </c>
      <c r="CT52"/>
      <c r="CU52" s="118">
        <f t="shared" ref="CU52:CU105" si="178">$A52</f>
        <v>38108</v>
      </c>
      <c r="CV52" s="142">
        <f t="shared" si="135"/>
        <v>0</v>
      </c>
      <c r="CW52" s="142">
        <f t="shared" si="135"/>
        <v>0</v>
      </c>
      <c r="CX52" s="142">
        <f t="shared" si="136"/>
        <v>0</v>
      </c>
      <c r="CY52" s="142">
        <f t="shared" si="136"/>
        <v>0</v>
      </c>
      <c r="CZ52" s="142">
        <f t="shared" si="136"/>
        <v>0</v>
      </c>
      <c r="DA52" s="142">
        <f t="shared" si="137"/>
        <v>0</v>
      </c>
      <c r="DB52" s="142">
        <f t="shared" si="137"/>
        <v>0</v>
      </c>
      <c r="DC52" s="142">
        <f t="shared" si="138"/>
        <v>0</v>
      </c>
      <c r="DD52" s="142">
        <f t="shared" si="124"/>
        <v>0</v>
      </c>
      <c r="DF52" s="118">
        <f t="shared" ref="DF52:DF105" si="179">$A52</f>
        <v>38108</v>
      </c>
      <c r="DG52" s="142">
        <f t="shared" si="139"/>
        <v>0</v>
      </c>
      <c r="DH52" s="142">
        <f t="shared" si="140"/>
        <v>0</v>
      </c>
      <c r="DI52" s="142">
        <f t="shared" si="111"/>
        <v>0</v>
      </c>
      <c r="DJ52"/>
      <c r="DK52" s="118">
        <f t="shared" si="36"/>
        <v>38108</v>
      </c>
      <c r="DL52" s="142">
        <f t="shared" si="141"/>
        <v>0</v>
      </c>
      <c r="DM52" s="142">
        <f t="shared" si="142"/>
        <v>0</v>
      </c>
      <c r="DN52" s="142">
        <f t="shared" si="39"/>
        <v>0</v>
      </c>
      <c r="DP52" s="118">
        <f t="shared" ref="DP52:DP105" si="180">$A52</f>
        <v>38108</v>
      </c>
      <c r="DQ52" s="142">
        <f t="shared" si="143"/>
        <v>0</v>
      </c>
      <c r="DR52" s="142">
        <f t="shared" si="143"/>
        <v>0</v>
      </c>
      <c r="DS52" s="142">
        <f t="shared" si="143"/>
        <v>0</v>
      </c>
      <c r="DT52" s="142">
        <f t="shared" si="143"/>
        <v>0</v>
      </c>
      <c r="DU52" s="142">
        <f t="shared" si="143"/>
        <v>0</v>
      </c>
      <c r="DV52" s="142">
        <f t="shared" si="144"/>
        <v>0</v>
      </c>
      <c r="DW52" s="142">
        <f t="shared" si="112"/>
        <v>0</v>
      </c>
      <c r="DX52"/>
      <c r="DY52" s="118">
        <f t="shared" ref="DY52:DY105" si="181">$A52</f>
        <v>38108</v>
      </c>
      <c r="DZ52" s="142">
        <f t="shared" si="145"/>
        <v>0</v>
      </c>
      <c r="EA52" s="142">
        <f t="shared" si="146"/>
        <v>0</v>
      </c>
      <c r="EB52" s="142">
        <f t="shared" si="113"/>
        <v>0</v>
      </c>
      <c r="EC52" s="142"/>
      <c r="ED52" s="118">
        <f t="shared" ref="ED52:ED105" si="182">$A52</f>
        <v>38108</v>
      </c>
      <c r="EE52" s="142">
        <f t="shared" si="147"/>
        <v>0</v>
      </c>
      <c r="EF52" s="142">
        <f t="shared" si="147"/>
        <v>0</v>
      </c>
      <c r="EG52" s="142">
        <f t="shared" si="148"/>
        <v>0</v>
      </c>
      <c r="EH52" s="142">
        <f t="shared" si="171"/>
        <v>0</v>
      </c>
      <c r="EI52" s="142"/>
      <c r="EJ52" s="118">
        <f t="shared" ref="EJ52:EJ105" si="183">$A52</f>
        <v>38108</v>
      </c>
      <c r="EK52" s="142">
        <f t="shared" si="149"/>
        <v>0</v>
      </c>
      <c r="EL52" s="142">
        <f t="shared" si="150"/>
        <v>0</v>
      </c>
      <c r="EM52" s="142">
        <f t="shared" si="150"/>
        <v>0</v>
      </c>
      <c r="EN52" s="142">
        <f t="shared" si="150"/>
        <v>0</v>
      </c>
      <c r="EO52" s="142">
        <f t="shared" si="114"/>
        <v>0</v>
      </c>
      <c r="EP52"/>
      <c r="EQ52" s="118">
        <f t="shared" ref="EQ52:EQ105" si="184">$A52</f>
        <v>38108</v>
      </c>
      <c r="ER52" s="142">
        <f t="shared" si="151"/>
        <v>0</v>
      </c>
      <c r="ES52" s="142">
        <f t="shared" si="152"/>
        <v>0</v>
      </c>
      <c r="ET52" s="142">
        <f t="shared" si="172"/>
        <v>0</v>
      </c>
      <c r="EU52"/>
      <c r="EV52" s="118">
        <f t="shared" ref="EV52:EV105" si="185">$A52</f>
        <v>38108</v>
      </c>
      <c r="EW52" s="142">
        <f t="shared" si="153"/>
        <v>0</v>
      </c>
      <c r="EX52" s="142">
        <f t="shared" si="154"/>
        <v>0</v>
      </c>
      <c r="EY52" s="142">
        <f t="shared" si="173"/>
        <v>0</v>
      </c>
      <c r="EZ52" s="142"/>
      <c r="FA52" s="118">
        <f t="shared" ref="FA52:FA115" si="186">$A52</f>
        <v>38108</v>
      </c>
      <c r="FB52" s="142">
        <f t="shared" si="155"/>
        <v>0</v>
      </c>
      <c r="FC52" s="142">
        <f t="shared" si="155"/>
        <v>0</v>
      </c>
      <c r="FD52" s="142">
        <f t="shared" si="156"/>
        <v>0</v>
      </c>
      <c r="FE52" s="142">
        <f t="shared" si="115"/>
        <v>0</v>
      </c>
      <c r="FF52"/>
      <c r="FG52" s="118">
        <f t="shared" ref="FG52:FG105" si="187">$A52</f>
        <v>38108</v>
      </c>
      <c r="FH52" s="142">
        <f t="shared" si="157"/>
        <v>0</v>
      </c>
      <c r="FI52" s="142">
        <f t="shared" si="157"/>
        <v>0</v>
      </c>
      <c r="FJ52" s="142">
        <f t="shared" si="158"/>
        <v>0</v>
      </c>
      <c r="FK52" s="142">
        <f t="shared" si="116"/>
        <v>0</v>
      </c>
      <c r="FL52"/>
      <c r="FM52" s="118">
        <f t="shared" ref="FM52:FM105" si="188">$A52</f>
        <v>38108</v>
      </c>
      <c r="FN52" s="142">
        <f t="shared" si="159"/>
        <v>0</v>
      </c>
      <c r="FO52" s="142">
        <f t="shared" si="160"/>
        <v>0</v>
      </c>
      <c r="FP52" s="142">
        <f t="shared" si="117"/>
        <v>0</v>
      </c>
      <c r="FR52" s="118">
        <f t="shared" si="76"/>
        <v>38108</v>
      </c>
      <c r="FS52" s="142">
        <f t="shared" si="161"/>
        <v>0</v>
      </c>
      <c r="FT52" s="142">
        <f t="shared" si="161"/>
        <v>0</v>
      </c>
      <c r="FU52" s="142">
        <f t="shared" si="78"/>
        <v>0</v>
      </c>
      <c r="FV52"/>
      <c r="FW52" s="118">
        <f t="shared" ref="FW52:FW105" si="189">$A52</f>
        <v>38108</v>
      </c>
      <c r="FX52" s="142">
        <f t="shared" si="162"/>
        <v>0</v>
      </c>
      <c r="FY52" s="142">
        <f t="shared" si="163"/>
        <v>0</v>
      </c>
      <c r="FZ52" s="142">
        <f t="shared" si="118"/>
        <v>0</v>
      </c>
      <c r="GA52"/>
      <c r="GB52" s="118">
        <f t="shared" ref="GB52:GB105" si="190">$A52</f>
        <v>38108</v>
      </c>
      <c r="GC52" s="142">
        <f t="shared" si="164"/>
        <v>0</v>
      </c>
      <c r="GD52" s="142">
        <f t="shared" si="165"/>
        <v>0</v>
      </c>
      <c r="GE52" s="142">
        <f t="shared" si="119"/>
        <v>0</v>
      </c>
      <c r="GF52"/>
      <c r="GG52" s="118">
        <f t="shared" si="87"/>
        <v>38108</v>
      </c>
      <c r="GH52" s="142">
        <f t="shared" si="166"/>
        <v>0</v>
      </c>
      <c r="GI52" s="142">
        <f t="shared" si="166"/>
        <v>0</v>
      </c>
      <c r="GJ52" s="142">
        <f t="shared" si="89"/>
        <v>0</v>
      </c>
      <c r="GL52" s="118">
        <f t="shared" si="90"/>
        <v>38108</v>
      </c>
      <c r="GM52" s="142">
        <f t="shared" si="167"/>
        <v>0</v>
      </c>
      <c r="GN52" s="142">
        <f t="shared" si="167"/>
        <v>0</v>
      </c>
      <c r="GO52" s="142">
        <f t="shared" si="92"/>
        <v>0</v>
      </c>
      <c r="GQ52" s="585"/>
      <c r="GR52" s="583"/>
      <c r="GS52" s="332"/>
      <c r="GU52"/>
    </row>
    <row r="53" spans="1:203" ht="15" customHeight="1">
      <c r="A53" s="329">
        <v>38139</v>
      </c>
      <c r="B53" s="144">
        <f>'p1'!F62</f>
        <v>0</v>
      </c>
      <c r="C53" s="145">
        <f>+'p1'!C62</f>
        <v>0</v>
      </c>
      <c r="D53" s="193">
        <f>'Transport Pos'!C49</f>
        <v>0</v>
      </c>
      <c r="E53" s="145">
        <f>'p1'!K62+EH53+'Transport Pos'!D49</f>
        <v>0</v>
      </c>
      <c r="F53" s="145">
        <f>'p1'!E62+CS53</f>
        <v>0</v>
      </c>
      <c r="G53" s="145">
        <f>'p1'!H62+'p1'!J62+DD53+'Spread Opt'!D53+'Transport Pos'!E49</f>
        <v>0</v>
      </c>
      <c r="H53" s="145">
        <f>'p1'!D62+DW53</f>
        <v>0</v>
      </c>
      <c r="I53" s="145">
        <f>'p1'!I62+'p1'!AG62+DI53+'Spread Opt'!C53</f>
        <v>2.25</v>
      </c>
      <c r="J53" s="145">
        <f>'p1'!M62+DL53</f>
        <v>11.46</v>
      </c>
      <c r="K53" s="145">
        <f>'p1'!L62+'p1'!G62+EB53</f>
        <v>0</v>
      </c>
      <c r="L53" s="146">
        <f t="shared" si="105"/>
        <v>13.71</v>
      </c>
      <c r="M53" s="14"/>
      <c r="N53" s="144">
        <f>'p1'!O62+ET53</f>
        <v>0</v>
      </c>
      <c r="O53" s="145">
        <f>'p1'!N62+EO53</f>
        <v>0</v>
      </c>
      <c r="P53" s="145">
        <f>'p1'!P62+EY53</f>
        <v>0</v>
      </c>
      <c r="Q53" s="145">
        <f>'p1'!Z62</f>
        <v>0</v>
      </c>
      <c r="R53" s="145">
        <f>'p1'!X62</f>
        <v>0</v>
      </c>
      <c r="S53" s="145">
        <f>'p1'!Y62+FE53</f>
        <v>0</v>
      </c>
      <c r="T53" s="145">
        <f>'p1'!AB62+FK53+'Transport Pos'!B49</f>
        <v>0</v>
      </c>
      <c r="U53" s="145"/>
      <c r="V53" s="145">
        <f>'p1'!W62+FP53</f>
        <v>0</v>
      </c>
      <c r="W53" s="145">
        <f>'p1'!R62+FZ53</f>
        <v>0</v>
      </c>
      <c r="X53" s="145">
        <f>'p1'!S62+FU53</f>
        <v>0</v>
      </c>
      <c r="Y53" s="145"/>
      <c r="Z53" s="145"/>
      <c r="AA53" s="145"/>
      <c r="AB53" s="145"/>
      <c r="AC53" s="145"/>
      <c r="AD53" s="193"/>
      <c r="AE53" s="332">
        <f t="shared" si="106"/>
        <v>0</v>
      </c>
      <c r="AF53" s="14"/>
      <c r="AG53" s="146"/>
      <c r="AH53" s="191"/>
      <c r="AI53" s="146">
        <f>'p1'!AA62+BQ53+'Spread Opt'!E53+'Transport Pos'!G49</f>
        <v>0</v>
      </c>
      <c r="AJ53" s="14"/>
      <c r="AK53" s="143">
        <v>38139</v>
      </c>
      <c r="AL53" s="198"/>
      <c r="AM53" s="189">
        <f t="shared" si="4"/>
        <v>0</v>
      </c>
      <c r="AN53" s="334"/>
      <c r="AO53" s="189">
        <f t="shared" si="120"/>
        <v>0</v>
      </c>
      <c r="AP53" s="334"/>
      <c r="AQ53" s="508">
        <f t="shared" si="121"/>
        <v>0</v>
      </c>
      <c r="AR53" s="334"/>
      <c r="AS53" s="510">
        <f t="shared" si="7"/>
        <v>13.71</v>
      </c>
      <c r="AT53" s="334"/>
      <c r="AU53" s="189">
        <f t="shared" si="8"/>
        <v>0</v>
      </c>
      <c r="AV53" s="334"/>
      <c r="AW53" s="189">
        <f t="shared" si="168"/>
        <v>13.71</v>
      </c>
      <c r="AX53" s="334"/>
      <c r="AY53"/>
      <c r="AZ53" s="217"/>
      <c r="BA53" s="204">
        <f t="shared" si="10"/>
        <v>0</v>
      </c>
      <c r="BB53" s="202"/>
      <c r="BC53" s="204">
        <f t="shared" si="11"/>
        <v>0</v>
      </c>
      <c r="BD53" s="497"/>
      <c r="BE53" s="515">
        <f t="shared" si="12"/>
        <v>0</v>
      </c>
      <c r="BF53" s="202"/>
      <c r="BG53" s="204">
        <f t="shared" si="13"/>
        <v>0</v>
      </c>
      <c r="BH53" s="218"/>
      <c r="BI53" s="248"/>
      <c r="BJ53" s="308"/>
      <c r="BK53" s="305">
        <f t="shared" si="123"/>
        <v>13.71</v>
      </c>
      <c r="BL53" s="525"/>
      <c r="BM53" s="14"/>
      <c r="BN53" s="14"/>
      <c r="BO53" s="14"/>
      <c r="BP53" s="140">
        <f t="shared" si="176"/>
        <v>38139</v>
      </c>
      <c r="BQ53" s="141">
        <f t="shared" si="15"/>
        <v>0</v>
      </c>
      <c r="BR53" s="141"/>
      <c r="BS53" s="141"/>
      <c r="BT53" s="141"/>
      <c r="BU53" s="141"/>
      <c r="BV53" s="141"/>
      <c r="BW53" s="141"/>
      <c r="BY53" s="209">
        <f>'m1'!BL55</f>
        <v>0.76454500749232079</v>
      </c>
      <c r="BZ53" s="211">
        <f t="shared" si="174"/>
        <v>0</v>
      </c>
      <c r="CA53" s="142"/>
      <c r="CB53" s="142">
        <f t="shared" si="128"/>
        <v>0</v>
      </c>
      <c r="CC53"/>
      <c r="CD53" s="118">
        <f t="shared" si="177"/>
        <v>38139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1"/>
        <v>0</v>
      </c>
      <c r="CK53" s="142">
        <f t="shared" si="175"/>
        <v>0</v>
      </c>
      <c r="CL53" s="142">
        <f t="shared" si="175"/>
        <v>0</v>
      </c>
      <c r="CM53" s="142">
        <f t="shared" si="131"/>
        <v>0</v>
      </c>
      <c r="CN53" s="142">
        <f t="shared" si="131"/>
        <v>0</v>
      </c>
      <c r="CO53" s="142">
        <f t="shared" si="131"/>
        <v>0</v>
      </c>
      <c r="CP53" s="142">
        <f t="shared" si="132"/>
        <v>0</v>
      </c>
      <c r="CQ53" s="142">
        <f t="shared" si="133"/>
        <v>0</v>
      </c>
      <c r="CR53" s="142">
        <f t="shared" si="134"/>
        <v>0</v>
      </c>
      <c r="CS53" s="142">
        <f t="shared" si="170"/>
        <v>0</v>
      </c>
      <c r="CT53"/>
      <c r="CU53" s="118">
        <f t="shared" si="178"/>
        <v>38139</v>
      </c>
      <c r="CV53" s="142">
        <f t="shared" si="135"/>
        <v>0</v>
      </c>
      <c r="CW53" s="142">
        <f t="shared" si="135"/>
        <v>0</v>
      </c>
      <c r="CX53" s="142">
        <f t="shared" si="136"/>
        <v>0</v>
      </c>
      <c r="CY53" s="142">
        <f t="shared" si="136"/>
        <v>0</v>
      </c>
      <c r="CZ53" s="142">
        <f t="shared" si="136"/>
        <v>0</v>
      </c>
      <c r="DA53" s="142">
        <f t="shared" si="137"/>
        <v>0</v>
      </c>
      <c r="DB53" s="142">
        <f t="shared" si="137"/>
        <v>0</v>
      </c>
      <c r="DC53" s="142">
        <f t="shared" si="138"/>
        <v>0</v>
      </c>
      <c r="DD53" s="142">
        <f t="shared" si="124"/>
        <v>0</v>
      </c>
      <c r="DF53" s="118">
        <f t="shared" si="179"/>
        <v>38139</v>
      </c>
      <c r="DG53" s="142">
        <f t="shared" si="139"/>
        <v>0</v>
      </c>
      <c r="DH53" s="142">
        <f t="shared" si="140"/>
        <v>0</v>
      </c>
      <c r="DI53" s="142">
        <f t="shared" si="111"/>
        <v>0</v>
      </c>
      <c r="DJ53"/>
      <c r="DK53" s="118">
        <f t="shared" si="36"/>
        <v>38139</v>
      </c>
      <c r="DL53" s="142">
        <f t="shared" si="141"/>
        <v>0</v>
      </c>
      <c r="DM53" s="142">
        <f t="shared" si="142"/>
        <v>0</v>
      </c>
      <c r="DN53" s="142">
        <f t="shared" si="39"/>
        <v>0</v>
      </c>
      <c r="DP53" s="118">
        <f t="shared" si="180"/>
        <v>38139</v>
      </c>
      <c r="DQ53" s="142">
        <f t="shared" si="143"/>
        <v>0</v>
      </c>
      <c r="DR53" s="142">
        <f t="shared" si="143"/>
        <v>0</v>
      </c>
      <c r="DS53" s="142">
        <f t="shared" si="143"/>
        <v>0</v>
      </c>
      <c r="DT53" s="142">
        <f t="shared" si="143"/>
        <v>0</v>
      </c>
      <c r="DU53" s="142">
        <f t="shared" si="143"/>
        <v>0</v>
      </c>
      <c r="DV53" s="142">
        <f t="shared" si="144"/>
        <v>0</v>
      </c>
      <c r="DW53" s="142">
        <f t="shared" si="112"/>
        <v>0</v>
      </c>
      <c r="DX53"/>
      <c r="DY53" s="118">
        <f t="shared" si="181"/>
        <v>38139</v>
      </c>
      <c r="DZ53" s="142">
        <f t="shared" si="145"/>
        <v>0</v>
      </c>
      <c r="EA53" s="142">
        <f t="shared" si="146"/>
        <v>0</v>
      </c>
      <c r="EB53" s="142">
        <f t="shared" si="113"/>
        <v>0</v>
      </c>
      <c r="EC53" s="142"/>
      <c r="ED53" s="118">
        <f t="shared" si="182"/>
        <v>38139</v>
      </c>
      <c r="EE53" s="142">
        <f t="shared" si="147"/>
        <v>0</v>
      </c>
      <c r="EF53" s="142">
        <f t="shared" si="147"/>
        <v>0</v>
      </c>
      <c r="EG53" s="142">
        <f t="shared" si="148"/>
        <v>0</v>
      </c>
      <c r="EH53" s="142">
        <f t="shared" si="171"/>
        <v>0</v>
      </c>
      <c r="EI53" s="142"/>
      <c r="EJ53" s="118">
        <f t="shared" si="183"/>
        <v>38139</v>
      </c>
      <c r="EK53" s="142">
        <f t="shared" si="149"/>
        <v>0</v>
      </c>
      <c r="EL53" s="142">
        <f t="shared" si="150"/>
        <v>0</v>
      </c>
      <c r="EM53" s="142">
        <f t="shared" si="150"/>
        <v>0</v>
      </c>
      <c r="EN53" s="142">
        <f t="shared" si="150"/>
        <v>0</v>
      </c>
      <c r="EO53" s="142">
        <f t="shared" si="114"/>
        <v>0</v>
      </c>
      <c r="EP53"/>
      <c r="EQ53" s="118">
        <f t="shared" si="184"/>
        <v>38139</v>
      </c>
      <c r="ER53" s="142">
        <f t="shared" si="151"/>
        <v>0</v>
      </c>
      <c r="ES53" s="142">
        <f t="shared" si="152"/>
        <v>0</v>
      </c>
      <c r="ET53" s="142">
        <f>SUM(ER53:ES53)</f>
        <v>0</v>
      </c>
      <c r="EU53"/>
      <c r="EV53" s="118">
        <f t="shared" si="185"/>
        <v>38139</v>
      </c>
      <c r="EW53" s="142">
        <f t="shared" si="153"/>
        <v>0</v>
      </c>
      <c r="EX53" s="142">
        <f t="shared" si="154"/>
        <v>0</v>
      </c>
      <c r="EY53" s="142">
        <f>SUM(EW53:EX53)</f>
        <v>0</v>
      </c>
      <c r="EZ53" s="142"/>
      <c r="FA53" s="118">
        <f t="shared" si="186"/>
        <v>38139</v>
      </c>
      <c r="FB53" s="142">
        <f t="shared" si="155"/>
        <v>0</v>
      </c>
      <c r="FC53" s="142">
        <f t="shared" si="155"/>
        <v>0</v>
      </c>
      <c r="FD53" s="142">
        <f t="shared" si="156"/>
        <v>0</v>
      </c>
      <c r="FE53" s="142">
        <f t="shared" si="115"/>
        <v>0</v>
      </c>
      <c r="FF53"/>
      <c r="FG53" s="118">
        <f t="shared" si="187"/>
        <v>38139</v>
      </c>
      <c r="FH53" s="142">
        <f t="shared" si="157"/>
        <v>0</v>
      </c>
      <c r="FI53" s="142">
        <f t="shared" si="157"/>
        <v>0</v>
      </c>
      <c r="FJ53" s="142">
        <f t="shared" si="158"/>
        <v>0</v>
      </c>
      <c r="FK53" s="142">
        <f t="shared" si="116"/>
        <v>0</v>
      </c>
      <c r="FL53"/>
      <c r="FM53" s="118">
        <f t="shared" si="188"/>
        <v>38139</v>
      </c>
      <c r="FN53" s="142">
        <f t="shared" si="159"/>
        <v>0</v>
      </c>
      <c r="FO53" s="142">
        <f t="shared" si="160"/>
        <v>0</v>
      </c>
      <c r="FP53" s="142">
        <f t="shared" si="117"/>
        <v>0</v>
      </c>
      <c r="FR53" s="118">
        <f t="shared" si="76"/>
        <v>38139</v>
      </c>
      <c r="FS53" s="142">
        <f t="shared" si="161"/>
        <v>0</v>
      </c>
      <c r="FT53" s="142">
        <f t="shared" si="161"/>
        <v>0</v>
      </c>
      <c r="FU53" s="142">
        <f t="shared" si="78"/>
        <v>0</v>
      </c>
      <c r="FV53"/>
      <c r="FW53" s="118">
        <f t="shared" si="189"/>
        <v>38139</v>
      </c>
      <c r="FX53" s="142">
        <f t="shared" si="162"/>
        <v>0</v>
      </c>
      <c r="FY53" s="142">
        <f t="shared" si="163"/>
        <v>0</v>
      </c>
      <c r="FZ53" s="142">
        <f t="shared" si="118"/>
        <v>0</v>
      </c>
      <c r="GA53"/>
      <c r="GB53" s="118">
        <f t="shared" si="190"/>
        <v>38139</v>
      </c>
      <c r="GC53" s="142">
        <f t="shared" si="164"/>
        <v>0</v>
      </c>
      <c r="GD53" s="142">
        <f t="shared" si="165"/>
        <v>0</v>
      </c>
      <c r="GE53" s="142">
        <f t="shared" si="119"/>
        <v>0</v>
      </c>
      <c r="GF53"/>
      <c r="GG53" s="118">
        <f t="shared" si="87"/>
        <v>38139</v>
      </c>
      <c r="GH53" s="142">
        <f t="shared" si="166"/>
        <v>0</v>
      </c>
      <c r="GI53" s="142">
        <f t="shared" si="166"/>
        <v>0</v>
      </c>
      <c r="GJ53" s="142">
        <f t="shared" si="89"/>
        <v>0</v>
      </c>
      <c r="GL53" s="118">
        <f t="shared" si="90"/>
        <v>38139</v>
      </c>
      <c r="GM53" s="142">
        <f t="shared" si="167"/>
        <v>0</v>
      </c>
      <c r="GN53" s="142">
        <f t="shared" si="167"/>
        <v>0</v>
      </c>
      <c r="GO53" s="142">
        <f t="shared" si="92"/>
        <v>0</v>
      </c>
      <c r="GQ53" s="585"/>
      <c r="GR53" s="583"/>
      <c r="GS53" s="332"/>
      <c r="GU53"/>
    </row>
    <row r="54" spans="1:203" ht="15" customHeight="1">
      <c r="A54" s="329">
        <v>38169</v>
      </c>
      <c r="B54" s="144">
        <f>'p1'!F63</f>
        <v>0</v>
      </c>
      <c r="C54" s="145">
        <f>+'p1'!C63</f>
        <v>0</v>
      </c>
      <c r="D54" s="193">
        <f>'Transport Pos'!C50</f>
        <v>0</v>
      </c>
      <c r="E54" s="145">
        <f>'p1'!K63+EH54+'Transport Pos'!D50</f>
        <v>0</v>
      </c>
      <c r="F54" s="145">
        <f>'p1'!E63+CS54</f>
        <v>0</v>
      </c>
      <c r="G54" s="145">
        <f>'p1'!H63+'p1'!J63+DD54+'Spread Opt'!D54+'Transport Pos'!E50</f>
        <v>0</v>
      </c>
      <c r="H54" s="145">
        <f>'p1'!D63+DW54</f>
        <v>0</v>
      </c>
      <c r="I54" s="145">
        <f>'p1'!I63+'p1'!AG63+DI54+'Spread Opt'!C54</f>
        <v>2.31</v>
      </c>
      <c r="J54" s="145">
        <f>'p1'!M63+DL54</f>
        <v>11.78</v>
      </c>
      <c r="K54" s="145">
        <f>'p1'!L63+'p1'!G63+EB54</f>
        <v>0</v>
      </c>
      <c r="L54" s="146">
        <f t="shared" si="105"/>
        <v>14.09</v>
      </c>
      <c r="M54" s="14"/>
      <c r="N54" s="144">
        <f>'p1'!O63+ET54</f>
        <v>0</v>
      </c>
      <c r="O54" s="145">
        <f>'p1'!N63+EO54</f>
        <v>0</v>
      </c>
      <c r="P54" s="145">
        <f>'p1'!P63+EY54</f>
        <v>0</v>
      </c>
      <c r="Q54" s="145">
        <f>'p1'!Z63</f>
        <v>0</v>
      </c>
      <c r="R54" s="145">
        <f>'p1'!X63</f>
        <v>0</v>
      </c>
      <c r="S54" s="145">
        <f>'p1'!Y63+FE54</f>
        <v>0</v>
      </c>
      <c r="T54" s="145">
        <f>'p1'!AB63+FK54+'Transport Pos'!B50</f>
        <v>0</v>
      </c>
      <c r="U54" s="145"/>
      <c r="V54" s="145">
        <f>'p1'!W63+FP54</f>
        <v>0</v>
      </c>
      <c r="W54" s="145">
        <f>'p1'!R63+FZ54</f>
        <v>0</v>
      </c>
      <c r="X54" s="145">
        <f>'p1'!S63+FU54</f>
        <v>0</v>
      </c>
      <c r="Y54" s="145"/>
      <c r="Z54" s="145"/>
      <c r="AA54" s="145"/>
      <c r="AB54" s="145"/>
      <c r="AC54" s="145"/>
      <c r="AD54" s="193"/>
      <c r="AE54" s="332">
        <f t="shared" ref="AE54:AE81" si="191">SUM(N54:AD54)</f>
        <v>0</v>
      </c>
      <c r="AF54" s="14"/>
      <c r="AG54" s="146"/>
      <c r="AH54" s="191"/>
      <c r="AI54" s="146">
        <f>'p1'!AA63+BQ54+'Spread Opt'!E54+'Transport Pos'!G50</f>
        <v>0</v>
      </c>
      <c r="AJ54" s="14"/>
      <c r="AK54" s="143">
        <v>38169</v>
      </c>
      <c r="AL54" s="198"/>
      <c r="AM54" s="189">
        <f t="shared" si="4"/>
        <v>0</v>
      </c>
      <c r="AN54" s="513">
        <f>SUM(AM51:AM57)</f>
        <v>0</v>
      </c>
      <c r="AO54" s="189">
        <f t="shared" si="120"/>
        <v>0</v>
      </c>
      <c r="AP54" s="513">
        <f>SUM(AO51:AO57)</f>
        <v>0</v>
      </c>
      <c r="AQ54" s="508">
        <f t="shared" si="121"/>
        <v>0</v>
      </c>
      <c r="AR54" s="513">
        <f>SUM(AQ51:AQ57)</f>
        <v>0</v>
      </c>
      <c r="AS54" s="510">
        <f t="shared" si="7"/>
        <v>14.09</v>
      </c>
      <c r="AT54" s="513">
        <f>SUM(AS51:AS57)</f>
        <v>97.26</v>
      </c>
      <c r="AU54" s="189">
        <f t="shared" si="8"/>
        <v>0</v>
      </c>
      <c r="AV54" s="513">
        <f>SUM(AU51:AU57)</f>
        <v>0</v>
      </c>
      <c r="AW54" s="189">
        <f t="shared" si="168"/>
        <v>14.09</v>
      </c>
      <c r="AX54" s="513">
        <f>SUM(AW51:AW57)</f>
        <v>97.26</v>
      </c>
      <c r="AY54"/>
      <c r="AZ54" s="217"/>
      <c r="BA54" s="204">
        <f t="shared" si="10"/>
        <v>0</v>
      </c>
      <c r="BB54" s="202"/>
      <c r="BC54" s="204">
        <f t="shared" si="11"/>
        <v>0</v>
      </c>
      <c r="BD54" s="517"/>
      <c r="BE54" s="515">
        <f t="shared" si="12"/>
        <v>0</v>
      </c>
      <c r="BF54" s="205"/>
      <c r="BG54" s="204">
        <f t="shared" si="13"/>
        <v>0</v>
      </c>
      <c r="BH54" s="219"/>
      <c r="BI54" s="248"/>
      <c r="BJ54" s="308"/>
      <c r="BK54" s="305">
        <f t="shared" si="123"/>
        <v>14.09</v>
      </c>
      <c r="BL54" s="527">
        <f>SUM(BK51:BK57)</f>
        <v>97.26</v>
      </c>
      <c r="BM54" s="14"/>
      <c r="BN54" s="14"/>
      <c r="BO54" s="14"/>
      <c r="BP54" s="140">
        <f t="shared" si="176"/>
        <v>38169</v>
      </c>
      <c r="BQ54" s="141">
        <f t="shared" si="15"/>
        <v>0</v>
      </c>
      <c r="BR54" s="141"/>
      <c r="BS54" s="141"/>
      <c r="BT54" s="141"/>
      <c r="BU54" s="141"/>
      <c r="BV54" s="141"/>
      <c r="BW54" s="141"/>
      <c r="BY54" s="209">
        <f>'m1'!BL56</f>
        <v>0.7601491408186698</v>
      </c>
      <c r="BZ54" s="211">
        <f t="shared" si="174"/>
        <v>0</v>
      </c>
      <c r="CA54" s="142"/>
      <c r="CB54" s="142">
        <f t="shared" si="128"/>
        <v>0</v>
      </c>
      <c r="CC54"/>
      <c r="CD54" s="118">
        <f t="shared" si="177"/>
        <v>38169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1"/>
        <v>0</v>
      </c>
      <c r="CK54" s="142">
        <f t="shared" si="175"/>
        <v>0</v>
      </c>
      <c r="CL54" s="142">
        <f t="shared" si="175"/>
        <v>0</v>
      </c>
      <c r="CM54" s="142">
        <f t="shared" si="131"/>
        <v>0</v>
      </c>
      <c r="CN54" s="142">
        <f t="shared" si="131"/>
        <v>0</v>
      </c>
      <c r="CO54" s="142">
        <f t="shared" si="131"/>
        <v>0</v>
      </c>
      <c r="CP54" s="142">
        <f t="shared" si="132"/>
        <v>0</v>
      </c>
      <c r="CQ54" s="142">
        <f t="shared" si="133"/>
        <v>0</v>
      </c>
      <c r="CR54" s="142">
        <f t="shared" si="134"/>
        <v>0</v>
      </c>
      <c r="CS54" s="142">
        <f t="shared" si="170"/>
        <v>0</v>
      </c>
      <c r="CT54"/>
      <c r="CU54" s="118">
        <f t="shared" si="178"/>
        <v>38169</v>
      </c>
      <c r="CV54" s="142">
        <f t="shared" si="135"/>
        <v>0</v>
      </c>
      <c r="CW54" s="142">
        <f t="shared" si="135"/>
        <v>0</v>
      </c>
      <c r="CX54" s="142">
        <f t="shared" si="136"/>
        <v>0</v>
      </c>
      <c r="CY54" s="142">
        <f t="shared" si="136"/>
        <v>0</v>
      </c>
      <c r="CZ54" s="142">
        <f t="shared" si="136"/>
        <v>0</v>
      </c>
      <c r="DA54" s="142">
        <f t="shared" si="137"/>
        <v>0</v>
      </c>
      <c r="DB54" s="142">
        <f t="shared" si="137"/>
        <v>0</v>
      </c>
      <c r="DC54" s="142">
        <f t="shared" si="138"/>
        <v>0</v>
      </c>
      <c r="DD54" s="142">
        <f t="shared" si="124"/>
        <v>0</v>
      </c>
      <c r="DF54" s="118">
        <f t="shared" si="179"/>
        <v>38169</v>
      </c>
      <c r="DG54" s="142">
        <f t="shared" si="139"/>
        <v>0</v>
      </c>
      <c r="DH54" s="142">
        <f t="shared" si="140"/>
        <v>0</v>
      </c>
      <c r="DI54" s="142">
        <f t="shared" si="111"/>
        <v>0</v>
      </c>
      <c r="DJ54"/>
      <c r="DK54" s="118">
        <f t="shared" si="36"/>
        <v>38169</v>
      </c>
      <c r="DL54" s="142">
        <f t="shared" si="141"/>
        <v>0</v>
      </c>
      <c r="DM54" s="142">
        <f t="shared" si="142"/>
        <v>0</v>
      </c>
      <c r="DN54" s="142">
        <f t="shared" si="39"/>
        <v>0</v>
      </c>
      <c r="DP54" s="118">
        <f t="shared" si="180"/>
        <v>38169</v>
      </c>
      <c r="DQ54" s="142">
        <f t="shared" si="143"/>
        <v>0</v>
      </c>
      <c r="DR54" s="142">
        <f t="shared" si="143"/>
        <v>0</v>
      </c>
      <c r="DS54" s="142">
        <f t="shared" si="143"/>
        <v>0</v>
      </c>
      <c r="DT54" s="142">
        <f t="shared" si="143"/>
        <v>0</v>
      </c>
      <c r="DU54" s="142">
        <f t="shared" si="143"/>
        <v>0</v>
      </c>
      <c r="DV54" s="142">
        <f t="shared" si="144"/>
        <v>0</v>
      </c>
      <c r="DW54" s="142">
        <f t="shared" si="112"/>
        <v>0</v>
      </c>
      <c r="DX54"/>
      <c r="DY54" s="118">
        <f t="shared" si="181"/>
        <v>38169</v>
      </c>
      <c r="DZ54" s="142">
        <f t="shared" si="145"/>
        <v>0</v>
      </c>
      <c r="EA54" s="142">
        <f t="shared" si="146"/>
        <v>0</v>
      </c>
      <c r="EB54" s="142">
        <f t="shared" si="113"/>
        <v>0</v>
      </c>
      <c r="EC54" s="142"/>
      <c r="ED54" s="118">
        <f t="shared" si="182"/>
        <v>38169</v>
      </c>
      <c r="EE54" s="142">
        <f t="shared" si="147"/>
        <v>0</v>
      </c>
      <c r="EF54" s="142">
        <f t="shared" si="147"/>
        <v>0</v>
      </c>
      <c r="EG54" s="142">
        <f t="shared" si="148"/>
        <v>0</v>
      </c>
      <c r="EH54" s="142">
        <f>SUM(EE54:EG54)</f>
        <v>0</v>
      </c>
      <c r="EI54" s="142"/>
      <c r="EJ54" s="118">
        <f t="shared" si="183"/>
        <v>38169</v>
      </c>
      <c r="EK54" s="142">
        <f t="shared" si="149"/>
        <v>0</v>
      </c>
      <c r="EL54" s="142">
        <f t="shared" si="150"/>
        <v>0</v>
      </c>
      <c r="EM54" s="142">
        <f t="shared" si="150"/>
        <v>0</v>
      </c>
      <c r="EN54" s="142">
        <f t="shared" si="150"/>
        <v>0</v>
      </c>
      <c r="EO54" s="142">
        <f t="shared" si="114"/>
        <v>0</v>
      </c>
      <c r="EP54"/>
      <c r="EQ54" s="118">
        <f t="shared" si="184"/>
        <v>38169</v>
      </c>
      <c r="ER54" s="142">
        <f t="shared" si="151"/>
        <v>0</v>
      </c>
      <c r="ES54" s="142">
        <f t="shared" si="152"/>
        <v>0</v>
      </c>
      <c r="ET54" s="142">
        <f>SUM(ER54:ES54)</f>
        <v>0</v>
      </c>
      <c r="EU54"/>
      <c r="EV54" s="118">
        <f t="shared" si="185"/>
        <v>38169</v>
      </c>
      <c r="EW54" s="142">
        <f t="shared" si="153"/>
        <v>0</v>
      </c>
      <c r="EX54" s="142">
        <f t="shared" si="154"/>
        <v>0</v>
      </c>
      <c r="EY54" s="142">
        <f>SUM(EW54:EX54)</f>
        <v>0</v>
      </c>
      <c r="EZ54" s="142"/>
      <c r="FA54" s="118">
        <f t="shared" si="186"/>
        <v>38169</v>
      </c>
      <c r="FB54" s="142">
        <f t="shared" si="155"/>
        <v>0</v>
      </c>
      <c r="FC54" s="142">
        <f t="shared" si="155"/>
        <v>0</v>
      </c>
      <c r="FD54" s="142">
        <f t="shared" si="156"/>
        <v>0</v>
      </c>
      <c r="FE54" s="142">
        <f t="shared" si="115"/>
        <v>0</v>
      </c>
      <c r="FF54"/>
      <c r="FG54" s="118">
        <f t="shared" si="187"/>
        <v>38169</v>
      </c>
      <c r="FH54" s="142">
        <f t="shared" si="157"/>
        <v>0</v>
      </c>
      <c r="FI54" s="142">
        <f t="shared" si="157"/>
        <v>0</v>
      </c>
      <c r="FJ54" s="142">
        <f t="shared" si="158"/>
        <v>0</v>
      </c>
      <c r="FK54" s="142">
        <f t="shared" si="116"/>
        <v>0</v>
      </c>
      <c r="FL54"/>
      <c r="FM54" s="118">
        <f t="shared" si="188"/>
        <v>38169</v>
      </c>
      <c r="FN54" s="142">
        <f t="shared" si="159"/>
        <v>0</v>
      </c>
      <c r="FO54" s="142">
        <f t="shared" si="160"/>
        <v>0</v>
      </c>
      <c r="FP54" s="142">
        <f t="shared" si="117"/>
        <v>0</v>
      </c>
      <c r="FR54" s="118">
        <f t="shared" si="76"/>
        <v>38169</v>
      </c>
      <c r="FS54" s="142">
        <f t="shared" si="161"/>
        <v>0</v>
      </c>
      <c r="FT54" s="142">
        <f t="shared" si="161"/>
        <v>0</v>
      </c>
      <c r="FU54" s="142">
        <f t="shared" si="78"/>
        <v>0</v>
      </c>
      <c r="FV54"/>
      <c r="FW54" s="118">
        <f t="shared" si="189"/>
        <v>38169</v>
      </c>
      <c r="FX54" s="142">
        <f t="shared" si="162"/>
        <v>0</v>
      </c>
      <c r="FY54" s="142">
        <f t="shared" si="163"/>
        <v>0</v>
      </c>
      <c r="FZ54" s="142">
        <f t="shared" si="118"/>
        <v>0</v>
      </c>
      <c r="GA54"/>
      <c r="GB54" s="118">
        <f t="shared" si="190"/>
        <v>38169</v>
      </c>
      <c r="GC54" s="142">
        <f t="shared" si="164"/>
        <v>0</v>
      </c>
      <c r="GD54" s="142">
        <f t="shared" si="165"/>
        <v>0</v>
      </c>
      <c r="GE54" s="142">
        <f t="shared" si="119"/>
        <v>0</v>
      </c>
      <c r="GF54"/>
      <c r="GG54" s="118">
        <f t="shared" si="87"/>
        <v>38169</v>
      </c>
      <c r="GH54" s="142">
        <f t="shared" si="166"/>
        <v>0</v>
      </c>
      <c r="GI54" s="142">
        <f t="shared" si="166"/>
        <v>0</v>
      </c>
      <c r="GJ54" s="142">
        <f t="shared" si="89"/>
        <v>0</v>
      </c>
      <c r="GL54" s="118">
        <f t="shared" si="90"/>
        <v>38169</v>
      </c>
      <c r="GM54" s="142">
        <f t="shared" si="167"/>
        <v>0</v>
      </c>
      <c r="GN54" s="142">
        <f t="shared" si="167"/>
        <v>0</v>
      </c>
      <c r="GO54" s="142">
        <f t="shared" si="92"/>
        <v>0</v>
      </c>
      <c r="GQ54" s="585"/>
      <c r="GR54" s="583"/>
      <c r="GS54" s="332"/>
      <c r="GU54"/>
    </row>
    <row r="55" spans="1:203" ht="15" customHeight="1">
      <c r="A55" s="329">
        <v>38200</v>
      </c>
      <c r="B55" s="144">
        <f>'p1'!F64</f>
        <v>0</v>
      </c>
      <c r="C55" s="145">
        <f>+'p1'!C64</f>
        <v>0</v>
      </c>
      <c r="D55" s="193">
        <f>'Transport Pos'!C51</f>
        <v>0</v>
      </c>
      <c r="E55" s="145">
        <f>'p1'!K64+EH55+'Transport Pos'!D51</f>
        <v>0</v>
      </c>
      <c r="F55" s="145">
        <f>'p1'!E64+CS55</f>
        <v>0</v>
      </c>
      <c r="G55" s="145">
        <f>'p1'!H64+'p1'!J64+DD55+'Spread Opt'!D55+'Transport Pos'!E51</f>
        <v>0</v>
      </c>
      <c r="H55" s="145">
        <f>'p1'!D64+DW55</f>
        <v>0</v>
      </c>
      <c r="I55" s="145">
        <f>'p1'!I64+'p1'!AG64+DI55+'Spread Opt'!C55</f>
        <v>2.2999999999999998</v>
      </c>
      <c r="J55" s="145">
        <f>'p1'!M64+DL55</f>
        <v>11.71</v>
      </c>
      <c r="K55" s="145">
        <f>'p1'!L64+'p1'!G64+EB55</f>
        <v>0</v>
      </c>
      <c r="L55" s="146">
        <f t="shared" si="105"/>
        <v>14.010000000000002</v>
      </c>
      <c r="M55" s="14"/>
      <c r="N55" s="144">
        <f>'p1'!O64+ET55</f>
        <v>0</v>
      </c>
      <c r="O55" s="145">
        <f>'p1'!N64+EO55</f>
        <v>0</v>
      </c>
      <c r="P55" s="145">
        <f>'p1'!P64+EY55</f>
        <v>0</v>
      </c>
      <c r="Q55" s="145">
        <f>'p1'!Z64</f>
        <v>0</v>
      </c>
      <c r="R55" s="145">
        <f>'p1'!X64</f>
        <v>0</v>
      </c>
      <c r="S55" s="145">
        <f>'p1'!Y64+FE55</f>
        <v>0</v>
      </c>
      <c r="T55" s="145">
        <f>'p1'!AB64+FK55+'Transport Pos'!B51</f>
        <v>0</v>
      </c>
      <c r="U55" s="145"/>
      <c r="V55" s="145">
        <f>'p1'!W64+FP55</f>
        <v>0</v>
      </c>
      <c r="W55" s="145">
        <f>'p1'!R64+FZ55</f>
        <v>0</v>
      </c>
      <c r="X55" s="145">
        <f>'p1'!S64+FU55</f>
        <v>0</v>
      </c>
      <c r="Y55" s="145"/>
      <c r="Z55" s="145"/>
      <c r="AA55" s="145"/>
      <c r="AB55" s="145"/>
      <c r="AC55" s="145"/>
      <c r="AD55" s="193"/>
      <c r="AE55" s="332">
        <f t="shared" si="191"/>
        <v>0</v>
      </c>
      <c r="AF55" s="14"/>
      <c r="AG55" s="146"/>
      <c r="AH55" s="191"/>
      <c r="AI55" s="146">
        <f>'p1'!AA64+BQ55+'Spread Opt'!E55+'Transport Pos'!G51</f>
        <v>0</v>
      </c>
      <c r="AJ55" s="14"/>
      <c r="AK55" s="143">
        <v>38200</v>
      </c>
      <c r="AL55" s="198"/>
      <c r="AM55" s="189">
        <f t="shared" si="4"/>
        <v>0</v>
      </c>
      <c r="AN55" s="334"/>
      <c r="AO55" s="189">
        <f t="shared" si="120"/>
        <v>0</v>
      </c>
      <c r="AP55" s="334"/>
      <c r="AQ55" s="508">
        <f t="shared" si="121"/>
        <v>0</v>
      </c>
      <c r="AR55" s="334"/>
      <c r="AS55" s="510">
        <f t="shared" si="7"/>
        <v>14.010000000000002</v>
      </c>
      <c r="AT55" s="334"/>
      <c r="AU55" s="189">
        <f t="shared" si="8"/>
        <v>0</v>
      </c>
      <c r="AV55" s="334"/>
      <c r="AW55" s="189">
        <f t="shared" si="168"/>
        <v>14.010000000000002</v>
      </c>
      <c r="AX55" s="334"/>
      <c r="AY55"/>
      <c r="AZ55" s="217"/>
      <c r="BA55" s="204">
        <f t="shared" si="10"/>
        <v>0</v>
      </c>
      <c r="BB55" s="202"/>
      <c r="BC55" s="204">
        <f t="shared" si="11"/>
        <v>0</v>
      </c>
      <c r="BD55" s="497"/>
      <c r="BE55" s="515">
        <f t="shared" si="12"/>
        <v>0</v>
      </c>
      <c r="BF55" s="202"/>
      <c r="BG55" s="204">
        <f t="shared" si="13"/>
        <v>0</v>
      </c>
      <c r="BH55" s="218"/>
      <c r="BI55" s="248"/>
      <c r="BJ55" s="308"/>
      <c r="BK55" s="305">
        <f t="shared" si="123"/>
        <v>14.010000000000002</v>
      </c>
      <c r="BL55" s="525"/>
      <c r="BM55" s="14"/>
      <c r="BN55" s="14"/>
      <c r="BO55" s="14"/>
      <c r="BP55" s="140">
        <f t="shared" si="176"/>
        <v>38200</v>
      </c>
      <c r="BQ55" s="141">
        <f t="shared" si="15"/>
        <v>0</v>
      </c>
      <c r="BR55" s="141"/>
      <c r="BS55" s="141"/>
      <c r="BT55" s="141"/>
      <c r="BU55" s="141"/>
      <c r="BV55" s="141"/>
      <c r="BW55" s="141"/>
      <c r="BY55" s="209">
        <f>'m1'!BL57</f>
        <v>0.75560573065138203</v>
      </c>
      <c r="BZ55" s="211">
        <f t="shared" si="174"/>
        <v>0</v>
      </c>
      <c r="CA55" s="142"/>
      <c r="CB55" s="142">
        <f t="shared" si="128"/>
        <v>0</v>
      </c>
      <c r="CC55"/>
      <c r="CD55" s="118">
        <f t="shared" si="177"/>
        <v>38200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1"/>
        <v>0</v>
      </c>
      <c r="CK55" s="142">
        <f t="shared" si="175"/>
        <v>0</v>
      </c>
      <c r="CL55" s="142">
        <f t="shared" si="175"/>
        <v>0</v>
      </c>
      <c r="CM55" s="142">
        <f t="shared" si="131"/>
        <v>0</v>
      </c>
      <c r="CN55" s="142">
        <f t="shared" si="131"/>
        <v>0</v>
      </c>
      <c r="CO55" s="142">
        <f t="shared" si="131"/>
        <v>0</v>
      </c>
      <c r="CP55" s="142">
        <f t="shared" si="132"/>
        <v>0</v>
      </c>
      <c r="CQ55" s="142">
        <f t="shared" si="133"/>
        <v>0</v>
      </c>
      <c r="CR55" s="142">
        <f t="shared" si="134"/>
        <v>0</v>
      </c>
      <c r="CS55" s="142">
        <f t="shared" si="170"/>
        <v>0</v>
      </c>
      <c r="CT55"/>
      <c r="CU55" s="118">
        <f t="shared" si="178"/>
        <v>38200</v>
      </c>
      <c r="CV55" s="142">
        <f t="shared" si="135"/>
        <v>0</v>
      </c>
      <c r="CW55" s="142">
        <f t="shared" si="135"/>
        <v>0</v>
      </c>
      <c r="CX55" s="142">
        <f t="shared" si="136"/>
        <v>0</v>
      </c>
      <c r="CY55" s="142">
        <f t="shared" si="136"/>
        <v>0</v>
      </c>
      <c r="CZ55" s="142">
        <f t="shared" si="136"/>
        <v>0</v>
      </c>
      <c r="DA55" s="142">
        <f t="shared" si="137"/>
        <v>0</v>
      </c>
      <c r="DB55" s="142">
        <f t="shared" si="137"/>
        <v>0</v>
      </c>
      <c r="DC55" s="142">
        <f t="shared" si="138"/>
        <v>0</v>
      </c>
      <c r="DD55" s="142">
        <f t="shared" si="124"/>
        <v>0</v>
      </c>
      <c r="DF55" s="118">
        <f t="shared" si="179"/>
        <v>38200</v>
      </c>
      <c r="DG55" s="142">
        <f t="shared" si="139"/>
        <v>0</v>
      </c>
      <c r="DH55" s="142">
        <f t="shared" si="140"/>
        <v>0</v>
      </c>
      <c r="DI55" s="142">
        <f t="shared" si="111"/>
        <v>0</v>
      </c>
      <c r="DJ55"/>
      <c r="DK55" s="118">
        <f t="shared" si="36"/>
        <v>38200</v>
      </c>
      <c r="DL55" s="142">
        <f t="shared" si="141"/>
        <v>0</v>
      </c>
      <c r="DM55" s="142">
        <f t="shared" si="142"/>
        <v>0</v>
      </c>
      <c r="DN55" s="142">
        <f t="shared" si="39"/>
        <v>0</v>
      </c>
      <c r="DP55" s="118">
        <f t="shared" si="180"/>
        <v>38200</v>
      </c>
      <c r="DQ55" s="142">
        <f t="shared" si="143"/>
        <v>0</v>
      </c>
      <c r="DR55" s="142">
        <f t="shared" si="143"/>
        <v>0</v>
      </c>
      <c r="DS55" s="142">
        <f t="shared" si="143"/>
        <v>0</v>
      </c>
      <c r="DT55" s="142">
        <f t="shared" si="143"/>
        <v>0</v>
      </c>
      <c r="DU55" s="142">
        <f t="shared" si="143"/>
        <v>0</v>
      </c>
      <c r="DV55" s="142">
        <f t="shared" si="144"/>
        <v>0</v>
      </c>
      <c r="DW55" s="142">
        <f t="shared" si="112"/>
        <v>0</v>
      </c>
      <c r="DX55"/>
      <c r="DY55" s="118">
        <f t="shared" si="181"/>
        <v>38200</v>
      </c>
      <c r="DZ55" s="142">
        <f t="shared" si="145"/>
        <v>0</v>
      </c>
      <c r="EA55" s="142">
        <f t="shared" si="146"/>
        <v>0</v>
      </c>
      <c r="EB55" s="142">
        <f t="shared" si="113"/>
        <v>0</v>
      </c>
      <c r="EC55" s="142"/>
      <c r="ED55" s="118">
        <f t="shared" si="182"/>
        <v>38200</v>
      </c>
      <c r="EE55" s="142">
        <f t="shared" si="147"/>
        <v>0</v>
      </c>
      <c r="EF55" s="142">
        <f t="shared" si="147"/>
        <v>0</v>
      </c>
      <c r="EG55" s="142">
        <f t="shared" si="148"/>
        <v>0</v>
      </c>
      <c r="EH55" s="142">
        <f>SUM(EE55:EG55)</f>
        <v>0</v>
      </c>
      <c r="EI55" s="142"/>
      <c r="EJ55" s="118">
        <f t="shared" si="183"/>
        <v>38200</v>
      </c>
      <c r="EK55" s="142">
        <f t="shared" si="149"/>
        <v>0</v>
      </c>
      <c r="EL55" s="142">
        <f t="shared" si="150"/>
        <v>0</v>
      </c>
      <c r="EM55" s="142">
        <f t="shared" si="150"/>
        <v>0</v>
      </c>
      <c r="EN55" s="142">
        <f t="shared" si="150"/>
        <v>0</v>
      </c>
      <c r="EO55" s="142">
        <f t="shared" si="114"/>
        <v>0</v>
      </c>
      <c r="EP55"/>
      <c r="EQ55" s="118">
        <f t="shared" si="184"/>
        <v>38200</v>
      </c>
      <c r="ER55" s="142">
        <f t="shared" si="151"/>
        <v>0</v>
      </c>
      <c r="ES55" s="142">
        <f t="shared" si="152"/>
        <v>0</v>
      </c>
      <c r="ET55" s="142">
        <f>SUM(ER55:ES55)</f>
        <v>0</v>
      </c>
      <c r="EU55"/>
      <c r="EV55" s="118">
        <f t="shared" si="185"/>
        <v>38200</v>
      </c>
      <c r="EW55" s="142">
        <f t="shared" si="153"/>
        <v>0</v>
      </c>
      <c r="EX55" s="142">
        <f t="shared" si="154"/>
        <v>0</v>
      </c>
      <c r="EY55" s="142">
        <f>SUM(EW55:EX55)</f>
        <v>0</v>
      </c>
      <c r="EZ55" s="142"/>
      <c r="FA55" s="118">
        <f t="shared" si="186"/>
        <v>38200</v>
      </c>
      <c r="FB55" s="142">
        <f t="shared" si="155"/>
        <v>0</v>
      </c>
      <c r="FC55" s="142">
        <f t="shared" si="155"/>
        <v>0</v>
      </c>
      <c r="FD55" s="142">
        <f t="shared" si="156"/>
        <v>0</v>
      </c>
      <c r="FE55" s="142">
        <f t="shared" si="115"/>
        <v>0</v>
      </c>
      <c r="FF55"/>
      <c r="FG55" s="118">
        <f t="shared" si="187"/>
        <v>38200</v>
      </c>
      <c r="FH55" s="142">
        <f t="shared" si="157"/>
        <v>0</v>
      </c>
      <c r="FI55" s="142">
        <f t="shared" si="157"/>
        <v>0</v>
      </c>
      <c r="FJ55" s="142">
        <f t="shared" si="158"/>
        <v>0</v>
      </c>
      <c r="FK55" s="142">
        <f t="shared" si="116"/>
        <v>0</v>
      </c>
      <c r="FL55"/>
      <c r="FM55" s="118">
        <f t="shared" si="188"/>
        <v>38200</v>
      </c>
      <c r="FN55" s="142">
        <f t="shared" si="159"/>
        <v>0</v>
      </c>
      <c r="FO55" s="142">
        <f t="shared" si="160"/>
        <v>0</v>
      </c>
      <c r="FP55" s="142">
        <f t="shared" si="117"/>
        <v>0</v>
      </c>
      <c r="FR55" s="118">
        <f t="shared" si="76"/>
        <v>38200</v>
      </c>
      <c r="FS55" s="142">
        <f t="shared" si="161"/>
        <v>0</v>
      </c>
      <c r="FT55" s="142">
        <f t="shared" si="161"/>
        <v>0</v>
      </c>
      <c r="FU55" s="142">
        <f t="shared" si="78"/>
        <v>0</v>
      </c>
      <c r="FV55"/>
      <c r="FW55" s="118">
        <f t="shared" si="189"/>
        <v>38200</v>
      </c>
      <c r="FX55" s="142">
        <f t="shared" si="162"/>
        <v>0</v>
      </c>
      <c r="FY55" s="142">
        <f t="shared" si="163"/>
        <v>0</v>
      </c>
      <c r="FZ55" s="142">
        <f t="shared" si="118"/>
        <v>0</v>
      </c>
      <c r="GA55"/>
      <c r="GB55" s="118">
        <f t="shared" si="190"/>
        <v>38200</v>
      </c>
      <c r="GC55" s="142">
        <f t="shared" si="164"/>
        <v>0</v>
      </c>
      <c r="GD55" s="142">
        <f t="shared" si="165"/>
        <v>0</v>
      </c>
      <c r="GE55" s="142">
        <f t="shared" si="119"/>
        <v>0</v>
      </c>
      <c r="GF55"/>
      <c r="GG55" s="118">
        <f t="shared" si="87"/>
        <v>38200</v>
      </c>
      <c r="GH55" s="142">
        <f t="shared" si="166"/>
        <v>0</v>
      </c>
      <c r="GI55" s="142">
        <f t="shared" si="166"/>
        <v>0</v>
      </c>
      <c r="GJ55" s="142">
        <f t="shared" si="89"/>
        <v>0</v>
      </c>
      <c r="GL55" s="118">
        <f t="shared" si="90"/>
        <v>38200</v>
      </c>
      <c r="GM55" s="142">
        <f t="shared" si="167"/>
        <v>0</v>
      </c>
      <c r="GN55" s="142">
        <f t="shared" si="167"/>
        <v>0</v>
      </c>
      <c r="GO55" s="142">
        <f t="shared" si="92"/>
        <v>0</v>
      </c>
      <c r="GQ55" s="585"/>
      <c r="GR55" s="583"/>
      <c r="GS55" s="332"/>
      <c r="GU55"/>
    </row>
    <row r="56" spans="1:203" ht="15" customHeight="1">
      <c r="A56" s="329">
        <v>38231</v>
      </c>
      <c r="B56" s="144">
        <f>'p1'!F65</f>
        <v>0</v>
      </c>
      <c r="C56" s="145">
        <f>+'p1'!C65</f>
        <v>0</v>
      </c>
      <c r="D56" s="193">
        <f>'Transport Pos'!C52</f>
        <v>0</v>
      </c>
      <c r="E56" s="145">
        <f>'p1'!K65+EH56+'Transport Pos'!D52</f>
        <v>0</v>
      </c>
      <c r="F56" s="145">
        <f>'p1'!E65+CS56</f>
        <v>0</v>
      </c>
      <c r="G56" s="145">
        <f>'p1'!H65+'p1'!J65+DD56+'Spread Opt'!D56+'Transport Pos'!E52</f>
        <v>0</v>
      </c>
      <c r="H56" s="145">
        <f>'p1'!D65+DW56</f>
        <v>0</v>
      </c>
      <c r="I56" s="145">
        <f>'p1'!I65+'p1'!AG65+DI56+'Spread Opt'!C56</f>
        <v>2.21</v>
      </c>
      <c r="J56" s="145">
        <f>'p1'!M65+DL56</f>
        <v>11.26</v>
      </c>
      <c r="K56" s="145">
        <f>'p1'!L65+'p1'!G65+EB56</f>
        <v>0</v>
      </c>
      <c r="L56" s="146">
        <f t="shared" si="105"/>
        <v>13.469999999999999</v>
      </c>
      <c r="M56" s="14"/>
      <c r="N56" s="144">
        <f>'p1'!O65+ET56</f>
        <v>0</v>
      </c>
      <c r="O56" s="145">
        <f>'p1'!N65+EO56</f>
        <v>0</v>
      </c>
      <c r="P56" s="145">
        <f>'p1'!P65+EY56</f>
        <v>0</v>
      </c>
      <c r="Q56" s="145">
        <f>'p1'!Z65</f>
        <v>0</v>
      </c>
      <c r="R56" s="145">
        <f>'p1'!X65</f>
        <v>0</v>
      </c>
      <c r="S56" s="145">
        <f>'p1'!Y65+FE56</f>
        <v>0</v>
      </c>
      <c r="T56" s="145">
        <f>'p1'!AB65+FK56+'Transport Pos'!B52</f>
        <v>0</v>
      </c>
      <c r="U56" s="145"/>
      <c r="V56" s="145">
        <f>'p1'!W65+FP56</f>
        <v>0</v>
      </c>
      <c r="W56" s="145">
        <f>'p1'!R65+FZ56</f>
        <v>0</v>
      </c>
      <c r="X56" s="145">
        <f>'p1'!S65+FU56</f>
        <v>0</v>
      </c>
      <c r="Y56" s="145"/>
      <c r="Z56" s="145"/>
      <c r="AA56" s="145"/>
      <c r="AB56" s="145"/>
      <c r="AC56" s="145"/>
      <c r="AD56" s="193"/>
      <c r="AE56" s="332">
        <f t="shared" si="191"/>
        <v>0</v>
      </c>
      <c r="AF56" s="14"/>
      <c r="AG56" s="146"/>
      <c r="AH56" s="191"/>
      <c r="AI56" s="146">
        <f>'p1'!AA65+BQ56+'Spread Opt'!E56+'Transport Pos'!G52</f>
        <v>0</v>
      </c>
      <c r="AJ56" s="14"/>
      <c r="AK56" s="143">
        <v>38231</v>
      </c>
      <c r="AL56" s="198"/>
      <c r="AM56" s="189">
        <f t="shared" si="4"/>
        <v>0</v>
      </c>
      <c r="AN56" s="334"/>
      <c r="AO56" s="189">
        <f t="shared" si="120"/>
        <v>0</v>
      </c>
      <c r="AP56" s="334"/>
      <c r="AQ56" s="508">
        <f t="shared" si="121"/>
        <v>0</v>
      </c>
      <c r="AR56" s="334"/>
      <c r="AS56" s="510">
        <f t="shared" si="7"/>
        <v>13.469999999999999</v>
      </c>
      <c r="AT56" s="334"/>
      <c r="AU56" s="189">
        <f t="shared" si="8"/>
        <v>0</v>
      </c>
      <c r="AV56" s="334"/>
      <c r="AW56" s="189">
        <f t="shared" si="168"/>
        <v>13.469999999999999</v>
      </c>
      <c r="AX56" s="334"/>
      <c r="AY56"/>
      <c r="AZ56" s="217"/>
      <c r="BA56" s="204">
        <f t="shared" si="10"/>
        <v>0</v>
      </c>
      <c r="BB56" s="202"/>
      <c r="BC56" s="204">
        <f t="shared" si="11"/>
        <v>0</v>
      </c>
      <c r="BD56" s="497"/>
      <c r="BE56" s="515">
        <f t="shared" si="12"/>
        <v>0</v>
      </c>
      <c r="BF56" s="202"/>
      <c r="BG56" s="204">
        <f t="shared" ref="BG56:BG81" si="192">SUM(AB56:AD56)</f>
        <v>0</v>
      </c>
      <c r="BH56" s="218"/>
      <c r="BI56" s="248"/>
      <c r="BJ56" s="308"/>
      <c r="BK56" s="305">
        <f t="shared" si="123"/>
        <v>13.469999999999999</v>
      </c>
      <c r="BL56" s="525"/>
      <c r="BM56" s="14"/>
      <c r="BN56" s="14"/>
      <c r="BO56" s="14"/>
      <c r="BP56" s="140">
        <f t="shared" si="176"/>
        <v>38231</v>
      </c>
      <c r="BQ56" s="141">
        <f t="shared" si="15"/>
        <v>0</v>
      </c>
      <c r="BR56" s="141"/>
      <c r="BS56" s="141"/>
      <c r="BT56" s="141"/>
      <c r="BU56" s="141"/>
      <c r="BV56" s="141"/>
      <c r="BW56" s="141"/>
      <c r="BY56" s="209">
        <f>'m1'!BL58</f>
        <v>0.7510869768662024</v>
      </c>
      <c r="BZ56" s="211">
        <f t="shared" si="174"/>
        <v>0</v>
      </c>
      <c r="CA56" s="142"/>
      <c r="CB56" s="142">
        <f t="shared" si="128"/>
        <v>0</v>
      </c>
      <c r="CC56"/>
      <c r="CD56" s="118">
        <f t="shared" si="177"/>
        <v>38231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1"/>
        <v>0</v>
      </c>
      <c r="CK56" s="142">
        <f t="shared" si="175"/>
        <v>0</v>
      </c>
      <c r="CL56" s="142">
        <f t="shared" si="175"/>
        <v>0</v>
      </c>
      <c r="CM56" s="142">
        <f t="shared" si="131"/>
        <v>0</v>
      </c>
      <c r="CN56" s="142">
        <f t="shared" si="131"/>
        <v>0</v>
      </c>
      <c r="CO56" s="142">
        <f t="shared" si="131"/>
        <v>0</v>
      </c>
      <c r="CP56" s="142">
        <f t="shared" si="132"/>
        <v>0</v>
      </c>
      <c r="CQ56" s="142">
        <f t="shared" si="133"/>
        <v>0</v>
      </c>
      <c r="CR56" s="142">
        <f t="shared" si="134"/>
        <v>0</v>
      </c>
      <c r="CS56" s="142">
        <f t="shared" si="170"/>
        <v>0</v>
      </c>
      <c r="CT56"/>
      <c r="CU56" s="118">
        <f t="shared" si="178"/>
        <v>38231</v>
      </c>
      <c r="CV56" s="142">
        <f t="shared" si="135"/>
        <v>0</v>
      </c>
      <c r="CW56" s="142">
        <f t="shared" si="135"/>
        <v>0</v>
      </c>
      <c r="CX56" s="142">
        <f t="shared" si="136"/>
        <v>0</v>
      </c>
      <c r="CY56" s="142">
        <f t="shared" si="136"/>
        <v>0</v>
      </c>
      <c r="CZ56" s="142">
        <f t="shared" si="136"/>
        <v>0</v>
      </c>
      <c r="DA56" s="142">
        <f t="shared" si="137"/>
        <v>0</v>
      </c>
      <c r="DB56" s="142">
        <f t="shared" si="137"/>
        <v>0</v>
      </c>
      <c r="DC56" s="142">
        <f t="shared" si="138"/>
        <v>0</v>
      </c>
      <c r="DD56" s="142">
        <f t="shared" si="124"/>
        <v>0</v>
      </c>
      <c r="DF56" s="118">
        <f t="shared" si="179"/>
        <v>38231</v>
      </c>
      <c r="DG56" s="142">
        <f t="shared" si="139"/>
        <v>0</v>
      </c>
      <c r="DH56" s="142">
        <f t="shared" si="140"/>
        <v>0</v>
      </c>
      <c r="DI56" s="142">
        <f t="shared" si="111"/>
        <v>0</v>
      </c>
      <c r="DJ56"/>
      <c r="DK56" s="118">
        <f t="shared" si="36"/>
        <v>38231</v>
      </c>
      <c r="DL56" s="142">
        <f t="shared" si="141"/>
        <v>0</v>
      </c>
      <c r="DM56" s="142">
        <f t="shared" si="142"/>
        <v>0</v>
      </c>
      <c r="DN56" s="142">
        <f t="shared" si="39"/>
        <v>0</v>
      </c>
      <c r="DP56" s="118">
        <f t="shared" si="180"/>
        <v>38231</v>
      </c>
      <c r="DQ56" s="142">
        <f t="shared" si="143"/>
        <v>0</v>
      </c>
      <c r="DR56" s="142">
        <f t="shared" si="143"/>
        <v>0</v>
      </c>
      <c r="DS56" s="142">
        <f t="shared" si="143"/>
        <v>0</v>
      </c>
      <c r="DT56" s="142">
        <f t="shared" si="143"/>
        <v>0</v>
      </c>
      <c r="DU56" s="142">
        <f t="shared" si="143"/>
        <v>0</v>
      </c>
      <c r="DV56" s="142">
        <f t="shared" si="144"/>
        <v>0</v>
      </c>
      <c r="DW56" s="142">
        <f t="shared" si="112"/>
        <v>0</v>
      </c>
      <c r="DX56"/>
      <c r="DY56" s="118">
        <f t="shared" si="181"/>
        <v>38231</v>
      </c>
      <c r="DZ56" s="142">
        <f t="shared" si="145"/>
        <v>0</v>
      </c>
      <c r="EA56" s="142">
        <f t="shared" si="146"/>
        <v>0</v>
      </c>
      <c r="EB56" s="142">
        <f t="shared" si="113"/>
        <v>0</v>
      </c>
      <c r="EC56" s="142"/>
      <c r="ED56" s="118">
        <f t="shared" si="182"/>
        <v>38231</v>
      </c>
      <c r="EE56" s="142">
        <f t="shared" si="147"/>
        <v>0</v>
      </c>
      <c r="EF56" s="142">
        <f t="shared" si="147"/>
        <v>0</v>
      </c>
      <c r="EG56" s="142">
        <f t="shared" si="148"/>
        <v>0</v>
      </c>
      <c r="EH56" s="142">
        <f>SUM(EE56:EG56)</f>
        <v>0</v>
      </c>
      <c r="EI56" s="142"/>
      <c r="EJ56" s="118">
        <f t="shared" si="183"/>
        <v>38231</v>
      </c>
      <c r="EK56" s="142">
        <f t="shared" si="149"/>
        <v>0</v>
      </c>
      <c r="EL56" s="142">
        <f t="shared" si="150"/>
        <v>0</v>
      </c>
      <c r="EM56" s="142">
        <f t="shared" si="150"/>
        <v>0</v>
      </c>
      <c r="EN56" s="142">
        <f t="shared" si="150"/>
        <v>0</v>
      </c>
      <c r="EO56" s="142">
        <f t="shared" si="114"/>
        <v>0</v>
      </c>
      <c r="EP56"/>
      <c r="EQ56" s="118">
        <f t="shared" si="184"/>
        <v>38231</v>
      </c>
      <c r="ER56" s="142">
        <f t="shared" si="151"/>
        <v>0</v>
      </c>
      <c r="ES56" s="142">
        <f t="shared" si="152"/>
        <v>0</v>
      </c>
      <c r="ET56" s="142">
        <f>SUM(ER56:ES56)</f>
        <v>0</v>
      </c>
      <c r="EU56"/>
      <c r="EV56" s="118">
        <f t="shared" si="185"/>
        <v>38231</v>
      </c>
      <c r="EW56" s="142">
        <f t="shared" si="153"/>
        <v>0</v>
      </c>
      <c r="EX56" s="142">
        <f t="shared" si="154"/>
        <v>0</v>
      </c>
      <c r="EY56" s="142">
        <f>SUM(EW56:EX56)</f>
        <v>0</v>
      </c>
      <c r="EZ56" s="142"/>
      <c r="FA56" s="118">
        <f t="shared" si="186"/>
        <v>38231</v>
      </c>
      <c r="FB56" s="142">
        <f t="shared" si="155"/>
        <v>0</v>
      </c>
      <c r="FC56" s="142">
        <f t="shared" si="155"/>
        <v>0</v>
      </c>
      <c r="FD56" s="142">
        <f t="shared" si="156"/>
        <v>0</v>
      </c>
      <c r="FE56" s="142">
        <f t="shared" si="115"/>
        <v>0</v>
      </c>
      <c r="FF56"/>
      <c r="FG56" s="118">
        <f t="shared" si="187"/>
        <v>38231</v>
      </c>
      <c r="FH56" s="142">
        <f t="shared" si="157"/>
        <v>0</v>
      </c>
      <c r="FI56" s="142">
        <f t="shared" si="157"/>
        <v>0</v>
      </c>
      <c r="FJ56" s="142">
        <f t="shared" si="158"/>
        <v>0</v>
      </c>
      <c r="FK56" s="142">
        <f t="shared" si="116"/>
        <v>0</v>
      </c>
      <c r="FL56"/>
      <c r="FM56" s="118">
        <f t="shared" si="188"/>
        <v>38231</v>
      </c>
      <c r="FN56" s="142">
        <f t="shared" si="159"/>
        <v>0</v>
      </c>
      <c r="FO56" s="142">
        <f t="shared" si="160"/>
        <v>0</v>
      </c>
      <c r="FP56" s="142">
        <f t="shared" si="117"/>
        <v>0</v>
      </c>
      <c r="FR56" s="118">
        <f t="shared" si="76"/>
        <v>38231</v>
      </c>
      <c r="FS56" s="142">
        <f t="shared" si="161"/>
        <v>0</v>
      </c>
      <c r="FT56" s="142">
        <f t="shared" si="161"/>
        <v>0</v>
      </c>
      <c r="FU56" s="142">
        <f t="shared" si="78"/>
        <v>0</v>
      </c>
      <c r="FV56"/>
      <c r="FW56" s="118">
        <f t="shared" si="189"/>
        <v>38231</v>
      </c>
      <c r="FX56" s="142">
        <f t="shared" si="162"/>
        <v>0</v>
      </c>
      <c r="FY56" s="142">
        <f t="shared" si="163"/>
        <v>0</v>
      </c>
      <c r="FZ56" s="142">
        <f t="shared" si="118"/>
        <v>0</v>
      </c>
      <c r="GA56"/>
      <c r="GB56" s="118">
        <f t="shared" si="190"/>
        <v>38231</v>
      </c>
      <c r="GC56" s="142">
        <f t="shared" si="164"/>
        <v>0</v>
      </c>
      <c r="GD56" s="142">
        <f t="shared" si="165"/>
        <v>0</v>
      </c>
      <c r="GE56" s="142">
        <f t="shared" si="119"/>
        <v>0</v>
      </c>
      <c r="GF56"/>
      <c r="GG56" s="118">
        <f t="shared" si="87"/>
        <v>38231</v>
      </c>
      <c r="GH56" s="142">
        <f t="shared" si="166"/>
        <v>0</v>
      </c>
      <c r="GI56" s="142">
        <f t="shared" si="166"/>
        <v>0</v>
      </c>
      <c r="GJ56" s="142">
        <f t="shared" si="89"/>
        <v>0</v>
      </c>
      <c r="GL56" s="118">
        <f t="shared" si="90"/>
        <v>38231</v>
      </c>
      <c r="GM56" s="142">
        <f t="shared" si="167"/>
        <v>0</v>
      </c>
      <c r="GN56" s="142">
        <f t="shared" si="167"/>
        <v>0</v>
      </c>
      <c r="GO56" s="142">
        <f t="shared" si="92"/>
        <v>0</v>
      </c>
      <c r="GQ56" s="585"/>
      <c r="GR56" s="583"/>
      <c r="GS56" s="332"/>
      <c r="GU56"/>
    </row>
    <row r="57" spans="1:203" ht="15" customHeight="1">
      <c r="A57" s="330">
        <v>38261</v>
      </c>
      <c r="B57" s="148">
        <f>'p1'!F66</f>
        <v>0</v>
      </c>
      <c r="C57" s="149">
        <f>+'p1'!C66</f>
        <v>0</v>
      </c>
      <c r="D57" s="194">
        <f>'Transport Pos'!C53</f>
        <v>0</v>
      </c>
      <c r="E57" s="149">
        <f>'p1'!K66+EH57+'Transport Pos'!D53</f>
        <v>0</v>
      </c>
      <c r="F57" s="149">
        <f>'p1'!E66+CS57</f>
        <v>0</v>
      </c>
      <c r="G57" s="149">
        <f>'p1'!H66+'p1'!J66+DD57+'Spread Opt'!D57+'Transport Pos'!E53</f>
        <v>0</v>
      </c>
      <c r="H57" s="149">
        <f>'p1'!D66+DW57</f>
        <v>0</v>
      </c>
      <c r="I57" s="149">
        <f>'p1'!I66+'p1'!AG66+DI57+'Spread Opt'!C57</f>
        <v>2.27</v>
      </c>
      <c r="J57" s="149">
        <f>'p1'!M66+DL57</f>
        <v>11.57</v>
      </c>
      <c r="K57" s="149">
        <f>'p1'!L66+'p1'!G66+EB57</f>
        <v>0</v>
      </c>
      <c r="L57" s="150">
        <f t="shared" si="105"/>
        <v>13.84</v>
      </c>
      <c r="M57" s="14"/>
      <c r="N57" s="148">
        <f>'p1'!O66+ET57</f>
        <v>0</v>
      </c>
      <c r="O57" s="149">
        <f>'p1'!N66+EO57</f>
        <v>0</v>
      </c>
      <c r="P57" s="149">
        <f>'p1'!P66+EY57</f>
        <v>0</v>
      </c>
      <c r="Q57" s="149">
        <f>'p1'!Z66</f>
        <v>0</v>
      </c>
      <c r="R57" s="149">
        <f>'p1'!X66</f>
        <v>0</v>
      </c>
      <c r="S57" s="149">
        <f>'p1'!Y66+FE57</f>
        <v>0</v>
      </c>
      <c r="T57" s="149">
        <f>'p1'!AB66+FK57+'Transport Pos'!B53</f>
        <v>0</v>
      </c>
      <c r="U57" s="149"/>
      <c r="V57" s="149">
        <f>'p1'!W66+FP57</f>
        <v>0</v>
      </c>
      <c r="W57" s="149">
        <f>'p1'!R66+FZ57</f>
        <v>0</v>
      </c>
      <c r="X57" s="149">
        <f>'p1'!S66+FU57</f>
        <v>0</v>
      </c>
      <c r="Y57" s="149"/>
      <c r="Z57" s="149"/>
      <c r="AA57" s="149"/>
      <c r="AB57" s="149"/>
      <c r="AC57" s="149"/>
      <c r="AD57" s="194"/>
      <c r="AE57" s="333">
        <f t="shared" si="191"/>
        <v>0</v>
      </c>
      <c r="AF57" s="14"/>
      <c r="AG57" s="150"/>
      <c r="AH57" s="191"/>
      <c r="AI57" s="150">
        <f>'p1'!AA66+BQ57+'Spread Opt'!E57+'Transport Pos'!G53</f>
        <v>0</v>
      </c>
      <c r="AJ57" s="14"/>
      <c r="AK57" s="147">
        <v>38261</v>
      </c>
      <c r="AL57" s="198"/>
      <c r="AM57" s="190">
        <f t="shared" si="4"/>
        <v>0</v>
      </c>
      <c r="AN57" s="334"/>
      <c r="AO57" s="190">
        <f t="shared" si="120"/>
        <v>0</v>
      </c>
      <c r="AP57" s="334"/>
      <c r="AQ57" s="490">
        <f t="shared" si="121"/>
        <v>0</v>
      </c>
      <c r="AR57" s="334"/>
      <c r="AS57" s="512">
        <f t="shared" si="7"/>
        <v>13.84</v>
      </c>
      <c r="AT57" s="334"/>
      <c r="AU57" s="190">
        <f t="shared" si="8"/>
        <v>0</v>
      </c>
      <c r="AV57" s="334"/>
      <c r="AW57" s="190">
        <f t="shared" si="168"/>
        <v>13.84</v>
      </c>
      <c r="AX57" s="334"/>
      <c r="AY57"/>
      <c r="AZ57" s="217"/>
      <c r="BA57" s="206">
        <f t="shared" si="10"/>
        <v>0</v>
      </c>
      <c r="BB57" s="202"/>
      <c r="BC57" s="206">
        <f t="shared" si="11"/>
        <v>0</v>
      </c>
      <c r="BD57" s="497"/>
      <c r="BE57" s="495">
        <f t="shared" si="12"/>
        <v>0</v>
      </c>
      <c r="BF57" s="202"/>
      <c r="BG57" s="206">
        <f t="shared" si="192"/>
        <v>0</v>
      </c>
      <c r="BH57" s="218"/>
      <c r="BI57" s="248"/>
      <c r="BJ57" s="307"/>
      <c r="BK57" s="306">
        <f t="shared" ref="BK57:BK81" si="193">+AE57+L57</f>
        <v>13.84</v>
      </c>
      <c r="BL57" s="525"/>
      <c r="BM57" s="14"/>
      <c r="BN57" s="14"/>
      <c r="BO57" s="14"/>
      <c r="BP57" s="140">
        <f t="shared" si="176"/>
        <v>38261</v>
      </c>
      <c r="BQ57" s="141">
        <f t="shared" si="15"/>
        <v>0</v>
      </c>
      <c r="BR57" s="141"/>
      <c r="BS57" s="141"/>
      <c r="BT57" s="141"/>
      <c r="BU57" s="141"/>
      <c r="BV57" s="141"/>
      <c r="BW57" s="141"/>
      <c r="BY57" s="209">
        <f>'m1'!BL59</f>
        <v>0.74673735488183168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7"/>
        <v>38261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1"/>
        <v>0</v>
      </c>
      <c r="CK57" s="142">
        <f t="shared" si="175"/>
        <v>0</v>
      </c>
      <c r="CL57" s="142">
        <f t="shared" si="175"/>
        <v>0</v>
      </c>
      <c r="CM57" s="142">
        <f t="shared" si="131"/>
        <v>0</v>
      </c>
      <c r="CN57" s="142">
        <f t="shared" si="131"/>
        <v>0</v>
      </c>
      <c r="CO57" s="142">
        <f t="shared" si="131"/>
        <v>0</v>
      </c>
      <c r="CP57" s="142">
        <f t="shared" si="132"/>
        <v>0</v>
      </c>
      <c r="CQ57" s="142">
        <f t="shared" si="133"/>
        <v>0</v>
      </c>
      <c r="CR57" s="142">
        <f t="shared" si="134"/>
        <v>0</v>
      </c>
      <c r="CS57" s="142">
        <f t="shared" si="170"/>
        <v>0</v>
      </c>
      <c r="CT57"/>
      <c r="CU57" s="118">
        <f t="shared" si="178"/>
        <v>38261</v>
      </c>
      <c r="CV57" s="142">
        <f t="shared" si="135"/>
        <v>0</v>
      </c>
      <c r="CW57" s="142">
        <f t="shared" si="135"/>
        <v>0</v>
      </c>
      <c r="CX57" s="142">
        <f t="shared" si="136"/>
        <v>0</v>
      </c>
      <c r="CY57" s="142">
        <f t="shared" si="136"/>
        <v>0</v>
      </c>
      <c r="CZ57" s="142">
        <f t="shared" si="136"/>
        <v>0</v>
      </c>
      <c r="DA57" s="142">
        <f t="shared" si="137"/>
        <v>0</v>
      </c>
      <c r="DB57" s="142">
        <f t="shared" si="137"/>
        <v>0</v>
      </c>
      <c r="DC57" s="142">
        <f t="shared" si="138"/>
        <v>0</v>
      </c>
      <c r="DD57" s="142">
        <f t="shared" si="124"/>
        <v>0</v>
      </c>
      <c r="DF57" s="118">
        <f t="shared" si="179"/>
        <v>38261</v>
      </c>
      <c r="DG57" s="142">
        <f t="shared" si="139"/>
        <v>0</v>
      </c>
      <c r="DH57" s="142">
        <f t="shared" si="140"/>
        <v>0</v>
      </c>
      <c r="DI57" s="142">
        <f t="shared" si="111"/>
        <v>0</v>
      </c>
      <c r="DJ57"/>
      <c r="DK57" s="118">
        <f t="shared" si="36"/>
        <v>38261</v>
      </c>
      <c r="DL57" s="142">
        <f t="shared" si="141"/>
        <v>0</v>
      </c>
      <c r="DM57" s="142">
        <f t="shared" si="142"/>
        <v>0</v>
      </c>
      <c r="DN57" s="142">
        <f t="shared" si="39"/>
        <v>0</v>
      </c>
      <c r="DP57" s="118">
        <f t="shared" si="180"/>
        <v>38261</v>
      </c>
      <c r="DQ57" s="142">
        <f t="shared" si="143"/>
        <v>0</v>
      </c>
      <c r="DR57" s="142">
        <f t="shared" si="143"/>
        <v>0</v>
      </c>
      <c r="DS57" s="142">
        <f t="shared" si="143"/>
        <v>0</v>
      </c>
      <c r="DT57" s="142">
        <f t="shared" si="143"/>
        <v>0</v>
      </c>
      <c r="DU57" s="142">
        <f t="shared" si="143"/>
        <v>0</v>
      </c>
      <c r="DV57" s="142">
        <f t="shared" si="144"/>
        <v>0</v>
      </c>
      <c r="DW57" s="142">
        <f t="shared" si="112"/>
        <v>0</v>
      </c>
      <c r="DX57"/>
      <c r="DY57" s="118">
        <f t="shared" si="181"/>
        <v>38261</v>
      </c>
      <c r="DZ57" s="142">
        <f t="shared" si="145"/>
        <v>0</v>
      </c>
      <c r="EA57" s="142">
        <f t="shared" si="146"/>
        <v>0</v>
      </c>
      <c r="EB57" s="142">
        <f t="shared" si="113"/>
        <v>0</v>
      </c>
      <c r="EC57" s="142"/>
      <c r="ED57" s="118">
        <f t="shared" si="182"/>
        <v>38261</v>
      </c>
      <c r="EE57" s="142">
        <f t="shared" si="147"/>
        <v>0</v>
      </c>
      <c r="EF57" s="142">
        <f t="shared" si="147"/>
        <v>0</v>
      </c>
      <c r="EG57" s="142">
        <f t="shared" si="148"/>
        <v>0</v>
      </c>
      <c r="EH57" s="142">
        <f>SUM(EE57:EG57)</f>
        <v>0</v>
      </c>
      <c r="EI57" s="142"/>
      <c r="EJ57" s="118">
        <f t="shared" si="183"/>
        <v>38261</v>
      </c>
      <c r="EK57" s="142">
        <f t="shared" si="149"/>
        <v>0</v>
      </c>
      <c r="EL57" s="142">
        <f t="shared" si="150"/>
        <v>0</v>
      </c>
      <c r="EM57" s="142">
        <f t="shared" si="150"/>
        <v>0</v>
      </c>
      <c r="EN57" s="142">
        <f t="shared" si="150"/>
        <v>0</v>
      </c>
      <c r="EO57" s="142">
        <f t="shared" si="114"/>
        <v>0</v>
      </c>
      <c r="EP57"/>
      <c r="EQ57" s="118">
        <f t="shared" si="184"/>
        <v>38261</v>
      </c>
      <c r="ER57" s="142">
        <f t="shared" si="151"/>
        <v>0</v>
      </c>
      <c r="ES57" s="142">
        <f t="shared" si="152"/>
        <v>0</v>
      </c>
      <c r="ET57" s="142">
        <f>SUM(ER57:ES57)</f>
        <v>0</v>
      </c>
      <c r="EU57"/>
      <c r="EV57" s="118">
        <f t="shared" si="185"/>
        <v>38261</v>
      </c>
      <c r="EW57" s="142">
        <f t="shared" si="153"/>
        <v>0</v>
      </c>
      <c r="EX57" s="142">
        <f t="shared" si="154"/>
        <v>0</v>
      </c>
      <c r="EY57" s="142">
        <f>SUM(EW57:EX57)</f>
        <v>0</v>
      </c>
      <c r="EZ57" s="142"/>
      <c r="FA57" s="118">
        <f t="shared" si="186"/>
        <v>38261</v>
      </c>
      <c r="FB57" s="142">
        <f t="shared" si="155"/>
        <v>0</v>
      </c>
      <c r="FC57" s="142">
        <f t="shared" si="155"/>
        <v>0</v>
      </c>
      <c r="FD57" s="142">
        <f t="shared" si="156"/>
        <v>0</v>
      </c>
      <c r="FE57" s="142">
        <f t="shared" si="115"/>
        <v>0</v>
      </c>
      <c r="FF57"/>
      <c r="FG57" s="118">
        <f t="shared" si="187"/>
        <v>38261</v>
      </c>
      <c r="FH57" s="142">
        <f t="shared" si="157"/>
        <v>0</v>
      </c>
      <c r="FI57" s="142">
        <f t="shared" si="157"/>
        <v>0</v>
      </c>
      <c r="FJ57" s="142">
        <f t="shared" si="158"/>
        <v>0</v>
      </c>
      <c r="FK57" s="142">
        <f t="shared" si="116"/>
        <v>0</v>
      </c>
      <c r="FL57"/>
      <c r="FM57" s="118">
        <f t="shared" si="188"/>
        <v>38261</v>
      </c>
      <c r="FN57" s="142">
        <f t="shared" si="159"/>
        <v>0</v>
      </c>
      <c r="FO57" s="142">
        <f t="shared" si="160"/>
        <v>0</v>
      </c>
      <c r="FP57" s="142">
        <f t="shared" si="117"/>
        <v>0</v>
      </c>
      <c r="FR57" s="118">
        <f t="shared" si="76"/>
        <v>38261</v>
      </c>
      <c r="FS57" s="142">
        <f t="shared" si="161"/>
        <v>0</v>
      </c>
      <c r="FT57" s="142">
        <f t="shared" si="161"/>
        <v>0</v>
      </c>
      <c r="FU57" s="142">
        <f t="shared" si="78"/>
        <v>0</v>
      </c>
      <c r="FV57"/>
      <c r="FW57" s="118">
        <f t="shared" si="189"/>
        <v>38261</v>
      </c>
      <c r="FX57" s="142">
        <f t="shared" si="162"/>
        <v>0</v>
      </c>
      <c r="FY57" s="142">
        <f t="shared" si="163"/>
        <v>0</v>
      </c>
      <c r="FZ57" s="142">
        <f t="shared" si="118"/>
        <v>0</v>
      </c>
      <c r="GA57"/>
      <c r="GB57" s="118">
        <f t="shared" si="190"/>
        <v>38261</v>
      </c>
      <c r="GC57" s="142">
        <f t="shared" si="164"/>
        <v>0</v>
      </c>
      <c r="GD57" s="142">
        <f t="shared" si="165"/>
        <v>0</v>
      </c>
      <c r="GE57" s="142">
        <f t="shared" si="119"/>
        <v>0</v>
      </c>
      <c r="GF57"/>
      <c r="GG57" s="118">
        <f t="shared" si="87"/>
        <v>38261</v>
      </c>
      <c r="GH57" s="142">
        <f t="shared" si="166"/>
        <v>0</v>
      </c>
      <c r="GI57" s="142">
        <f t="shared" si="166"/>
        <v>0</v>
      </c>
      <c r="GJ57" s="142">
        <f t="shared" si="89"/>
        <v>0</v>
      </c>
      <c r="GL57" s="118">
        <f t="shared" si="90"/>
        <v>38261</v>
      </c>
      <c r="GM57" s="142">
        <f t="shared" si="167"/>
        <v>0</v>
      </c>
      <c r="GN57" s="142">
        <f t="shared" si="167"/>
        <v>0</v>
      </c>
      <c r="GO57" s="142">
        <f t="shared" si="92"/>
        <v>0</v>
      </c>
      <c r="GQ57" s="586"/>
      <c r="GR57" s="584"/>
      <c r="GS57" s="333"/>
      <c r="GU57"/>
    </row>
    <row r="58" spans="1:203" ht="15" customHeight="1">
      <c r="A58" s="328">
        <v>38292</v>
      </c>
      <c r="B58" s="137">
        <f>'p1'!F67</f>
        <v>0</v>
      </c>
      <c r="C58" s="138">
        <f>+'p1'!C67</f>
        <v>0</v>
      </c>
      <c r="D58" s="192">
        <f>'Transport Pos'!C54</f>
        <v>0</v>
      </c>
      <c r="E58" s="138">
        <f>'p1'!K67+EH58+'Transport Pos'!D54</f>
        <v>0</v>
      </c>
      <c r="F58" s="138">
        <f>'p1'!E67+CS58</f>
        <v>0</v>
      </c>
      <c r="G58" s="145">
        <f>'p1'!H67+'p1'!J67+DD58+'Spread Opt'!D58+'Transport Pos'!E54</f>
        <v>-10.393908660766442</v>
      </c>
      <c r="H58" s="138">
        <f>'p1'!D67+DW58</f>
        <v>0</v>
      </c>
      <c r="I58" s="145">
        <f>'p1'!I67+'p1'!AG67+DI58+'Spread Opt'!C58</f>
        <v>13.072036375059614</v>
      </c>
      <c r="J58" s="138">
        <f>'p1'!M67+DL58</f>
        <v>11.13</v>
      </c>
      <c r="K58" s="138">
        <f>'p1'!L67+'p1'!G67+EB58</f>
        <v>0</v>
      </c>
      <c r="L58" s="139">
        <f t="shared" si="105"/>
        <v>13.808127714293173</v>
      </c>
      <c r="M58" s="14"/>
      <c r="N58" s="137">
        <f>'p1'!O67+ET58</f>
        <v>0</v>
      </c>
      <c r="O58" s="138">
        <f>'p1'!N67+EO58</f>
        <v>0</v>
      </c>
      <c r="P58" s="138">
        <f>'p1'!P67+EY58</f>
        <v>0</v>
      </c>
      <c r="Q58" s="138">
        <f>'p1'!Z67</f>
        <v>0</v>
      </c>
      <c r="R58" s="138">
        <f>'p1'!X67</f>
        <v>0</v>
      </c>
      <c r="S58" s="138">
        <f>'p1'!Y67+FE58</f>
        <v>0</v>
      </c>
      <c r="T58" s="138">
        <f>'p1'!AB67+FK58+'Transport Pos'!B54</f>
        <v>0</v>
      </c>
      <c r="U58" s="138"/>
      <c r="V58" s="138">
        <f>'p1'!W67+FP58</f>
        <v>0</v>
      </c>
      <c r="W58" s="138">
        <f>'p1'!R67+FZ58</f>
        <v>0</v>
      </c>
      <c r="X58" s="138">
        <f>'p1'!S67+FU58</f>
        <v>0</v>
      </c>
      <c r="Y58" s="138"/>
      <c r="Z58" s="138"/>
      <c r="AA58" s="138"/>
      <c r="AB58" s="138"/>
      <c r="AC58" s="138"/>
      <c r="AD58" s="192"/>
      <c r="AE58" s="331">
        <f t="shared" si="191"/>
        <v>0</v>
      </c>
      <c r="AF58" s="14"/>
      <c r="AG58" s="139"/>
      <c r="AH58" s="191"/>
      <c r="AI58" s="139">
        <f>'p1'!AA67+BQ58+'Spread Opt'!E58+'Transport Pos'!G54</f>
        <v>0.49812771429317237</v>
      </c>
      <c r="AJ58" s="14"/>
      <c r="AK58" s="136">
        <v>38292</v>
      </c>
      <c r="AL58" s="198"/>
      <c r="AM58" s="188">
        <f t="shared" si="4"/>
        <v>0</v>
      </c>
      <c r="AN58" s="519">
        <f>+AN60+AN70</f>
        <v>0</v>
      </c>
      <c r="AO58" s="188">
        <f t="shared" si="120"/>
        <v>0</v>
      </c>
      <c r="AP58" s="519">
        <f>+AP60+AP70</f>
        <v>0</v>
      </c>
      <c r="AQ58" s="509">
        <f t="shared" si="121"/>
        <v>-10.393908660766442</v>
      </c>
      <c r="AR58" s="519">
        <f>+AR60+AR70</f>
        <v>-144.00808233434611</v>
      </c>
      <c r="AS58" s="511">
        <f t="shared" si="7"/>
        <v>24.202036375059613</v>
      </c>
      <c r="AT58" s="519">
        <f>+AT60+AT70</f>
        <v>257.47505910714011</v>
      </c>
      <c r="AU58" s="188">
        <f t="shared" si="8"/>
        <v>0</v>
      </c>
      <c r="AV58" s="519">
        <f>+AV60+AV70</f>
        <v>0</v>
      </c>
      <c r="AW58" s="188">
        <f t="shared" si="168"/>
        <v>13.808127714293171</v>
      </c>
      <c r="AX58" s="519">
        <f>+AX60+AX70</f>
        <v>113.46697677279398</v>
      </c>
      <c r="AY58"/>
      <c r="AZ58" s="217"/>
      <c r="BA58" s="203">
        <f t="shared" si="10"/>
        <v>0</v>
      </c>
      <c r="BB58" s="202"/>
      <c r="BC58" s="203">
        <f t="shared" si="11"/>
        <v>0</v>
      </c>
      <c r="BD58" s="497"/>
      <c r="BE58" s="496">
        <f t="shared" si="12"/>
        <v>0</v>
      </c>
      <c r="BF58" s="202"/>
      <c r="BG58" s="203">
        <f t="shared" si="192"/>
        <v>0</v>
      </c>
      <c r="BH58" s="218"/>
      <c r="BI58" s="248"/>
      <c r="BJ58" s="308"/>
      <c r="BK58" s="304">
        <f t="shared" si="193"/>
        <v>13.808127714293173</v>
      </c>
      <c r="BL58" s="524">
        <f>+BL60+BL70</f>
        <v>113.466976772794</v>
      </c>
      <c r="BM58" s="129"/>
      <c r="BN58" s="129"/>
      <c r="BO58" s="129"/>
      <c r="BP58" s="140">
        <f t="shared" si="176"/>
        <v>38292</v>
      </c>
      <c r="BQ58" s="141"/>
      <c r="BR58" s="141"/>
      <c r="BS58" s="141"/>
      <c r="BT58" s="141"/>
      <c r="BU58" s="141"/>
      <c r="BV58" s="141"/>
      <c r="BW58" s="141"/>
      <c r="BY58" s="209">
        <f>'m1'!BL60</f>
        <v>0.74226677604388236</v>
      </c>
      <c r="BZ58" s="211">
        <f>CS58+DD58+FE58+FP58+FK58+DI58+DW58+EB58+FZ58+GE58+EO58+ET58+EY58+EH58</f>
        <v>0</v>
      </c>
      <c r="CA58" s="142"/>
      <c r="CB58" s="142">
        <f t="shared" si="128"/>
        <v>0</v>
      </c>
      <c r="CC58"/>
      <c r="CD58" s="118">
        <f t="shared" si="177"/>
        <v>38292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1"/>
        <v>0</v>
      </c>
      <c r="CK58" s="142">
        <f t="shared" si="175"/>
        <v>0</v>
      </c>
      <c r="CL58" s="142">
        <f t="shared" si="175"/>
        <v>0</v>
      </c>
      <c r="CM58" s="142">
        <f t="shared" si="131"/>
        <v>0</v>
      </c>
      <c r="CN58" s="142">
        <f t="shared" si="131"/>
        <v>0</v>
      </c>
      <c r="CO58" s="142">
        <f t="shared" si="131"/>
        <v>0</v>
      </c>
      <c r="CP58" s="142">
        <f t="shared" si="132"/>
        <v>0</v>
      </c>
      <c r="CQ58" s="142">
        <f t="shared" si="133"/>
        <v>0</v>
      </c>
      <c r="CR58" s="142">
        <f t="shared" si="134"/>
        <v>0</v>
      </c>
      <c r="CS58" s="142">
        <f t="shared" si="170"/>
        <v>0</v>
      </c>
      <c r="CT58"/>
      <c r="CU58" s="118">
        <f t="shared" si="178"/>
        <v>38292</v>
      </c>
      <c r="CV58" s="142">
        <f t="shared" si="135"/>
        <v>0</v>
      </c>
      <c r="CW58" s="142">
        <f t="shared" si="135"/>
        <v>0</v>
      </c>
      <c r="CX58" s="142">
        <f t="shared" si="136"/>
        <v>0</v>
      </c>
      <c r="CY58" s="142">
        <f t="shared" si="136"/>
        <v>0</v>
      </c>
      <c r="CZ58" s="142">
        <f t="shared" si="136"/>
        <v>0</v>
      </c>
      <c r="DA58" s="142">
        <f t="shared" si="137"/>
        <v>0</v>
      </c>
      <c r="DB58" s="142">
        <f t="shared" si="137"/>
        <v>0</v>
      </c>
      <c r="DC58" s="142">
        <f t="shared" si="138"/>
        <v>0</v>
      </c>
      <c r="DD58" s="142">
        <f t="shared" si="124"/>
        <v>0</v>
      </c>
      <c r="DF58" s="118">
        <f t="shared" si="179"/>
        <v>38292</v>
      </c>
      <c r="DG58" s="142">
        <f t="shared" si="139"/>
        <v>0</v>
      </c>
      <c r="DH58" s="142">
        <f t="shared" si="140"/>
        <v>0</v>
      </c>
      <c r="DI58" s="142">
        <f t="shared" si="111"/>
        <v>0</v>
      </c>
      <c r="DJ58"/>
      <c r="DK58" s="118">
        <f t="shared" si="36"/>
        <v>38292</v>
      </c>
      <c r="DL58" s="142">
        <f t="shared" si="141"/>
        <v>0</v>
      </c>
      <c r="DM58" s="142">
        <f t="shared" si="142"/>
        <v>0</v>
      </c>
      <c r="DN58" s="142">
        <f t="shared" si="39"/>
        <v>0</v>
      </c>
      <c r="DP58" s="118">
        <f t="shared" si="180"/>
        <v>38292</v>
      </c>
      <c r="DQ58" s="142">
        <f t="shared" si="143"/>
        <v>0</v>
      </c>
      <c r="DR58" s="142">
        <f t="shared" si="143"/>
        <v>0</v>
      </c>
      <c r="DS58" s="142">
        <f t="shared" si="143"/>
        <v>0</v>
      </c>
      <c r="DT58" s="142">
        <f t="shared" si="143"/>
        <v>0</v>
      </c>
      <c r="DU58" s="142">
        <f t="shared" si="143"/>
        <v>0</v>
      </c>
      <c r="DV58" s="142">
        <f t="shared" si="144"/>
        <v>0</v>
      </c>
      <c r="DW58" s="142">
        <f t="shared" si="112"/>
        <v>0</v>
      </c>
      <c r="DX58"/>
      <c r="DY58" s="118">
        <f t="shared" si="181"/>
        <v>38292</v>
      </c>
      <c r="DZ58" s="142">
        <f t="shared" si="145"/>
        <v>0</v>
      </c>
      <c r="EA58" s="142">
        <f t="shared" si="146"/>
        <v>0</v>
      </c>
      <c r="EB58" s="142">
        <f t="shared" si="113"/>
        <v>0</v>
      </c>
      <c r="EC58" s="142"/>
      <c r="ED58" s="118">
        <f t="shared" si="182"/>
        <v>38292</v>
      </c>
      <c r="EE58" s="142">
        <f t="shared" si="147"/>
        <v>0</v>
      </c>
      <c r="EF58" s="142">
        <f t="shared" si="147"/>
        <v>0</v>
      </c>
      <c r="EG58" s="142">
        <f t="shared" si="148"/>
        <v>0</v>
      </c>
      <c r="EH58" s="142">
        <f t="shared" ref="EH58:EH65" si="194">SUM(EE58:EG58)</f>
        <v>0</v>
      </c>
      <c r="EI58" s="142"/>
      <c r="EJ58" s="118">
        <f t="shared" si="183"/>
        <v>38292</v>
      </c>
      <c r="EK58" s="142">
        <f t="shared" si="149"/>
        <v>0</v>
      </c>
      <c r="EL58" s="142">
        <f t="shared" si="150"/>
        <v>0</v>
      </c>
      <c r="EM58" s="142">
        <f t="shared" si="150"/>
        <v>0</v>
      </c>
      <c r="EN58" s="142">
        <f t="shared" si="150"/>
        <v>0</v>
      </c>
      <c r="EO58" s="142">
        <f t="shared" si="114"/>
        <v>0</v>
      </c>
      <c r="EP58"/>
      <c r="EQ58" s="118">
        <f t="shared" si="184"/>
        <v>38292</v>
      </c>
      <c r="ER58" s="142">
        <f t="shared" si="151"/>
        <v>0</v>
      </c>
      <c r="ES58" s="142">
        <f t="shared" si="152"/>
        <v>0</v>
      </c>
      <c r="ET58" s="142">
        <f t="shared" ref="ET58:ET64" si="195">SUM(ER58:ES58)</f>
        <v>0</v>
      </c>
      <c r="EU58"/>
      <c r="EV58" s="118">
        <f t="shared" si="185"/>
        <v>38292</v>
      </c>
      <c r="EW58" s="142">
        <f t="shared" si="153"/>
        <v>0</v>
      </c>
      <c r="EX58" s="142">
        <f t="shared" si="154"/>
        <v>0</v>
      </c>
      <c r="EY58" s="142">
        <f t="shared" ref="EY58:EY64" si="196">SUM(EW58:EX58)</f>
        <v>0</v>
      </c>
      <c r="EZ58" s="142"/>
      <c r="FA58" s="118">
        <f t="shared" si="186"/>
        <v>38292</v>
      </c>
      <c r="FB58" s="142">
        <f t="shared" si="155"/>
        <v>0</v>
      </c>
      <c r="FC58" s="142">
        <f t="shared" si="155"/>
        <v>0</v>
      </c>
      <c r="FD58" s="142">
        <f t="shared" si="156"/>
        <v>0</v>
      </c>
      <c r="FE58" s="142">
        <f t="shared" si="115"/>
        <v>0</v>
      </c>
      <c r="FF58"/>
      <c r="FG58" s="118">
        <f t="shared" si="187"/>
        <v>38292</v>
      </c>
      <c r="FH58" s="142">
        <f t="shared" si="157"/>
        <v>0</v>
      </c>
      <c r="FI58" s="142">
        <f t="shared" si="157"/>
        <v>0</v>
      </c>
      <c r="FJ58" s="142">
        <f t="shared" si="158"/>
        <v>0</v>
      </c>
      <c r="FK58" s="142">
        <f t="shared" si="116"/>
        <v>0</v>
      </c>
      <c r="FL58"/>
      <c r="FM58" s="118">
        <f t="shared" si="188"/>
        <v>38292</v>
      </c>
      <c r="FN58" s="142">
        <f t="shared" si="159"/>
        <v>0</v>
      </c>
      <c r="FO58" s="142">
        <f t="shared" si="160"/>
        <v>0</v>
      </c>
      <c r="FP58" s="142">
        <f t="shared" si="117"/>
        <v>0</v>
      </c>
      <c r="FR58" s="118">
        <f t="shared" si="76"/>
        <v>38292</v>
      </c>
      <c r="FS58" s="142">
        <f t="shared" si="161"/>
        <v>0</v>
      </c>
      <c r="FT58" s="142">
        <f t="shared" si="161"/>
        <v>0</v>
      </c>
      <c r="FU58" s="142">
        <f t="shared" si="78"/>
        <v>0</v>
      </c>
      <c r="FV58"/>
      <c r="FW58" s="118">
        <f t="shared" si="189"/>
        <v>38292</v>
      </c>
      <c r="FX58" s="142">
        <f t="shared" si="162"/>
        <v>0</v>
      </c>
      <c r="FY58" s="142">
        <f t="shared" si="163"/>
        <v>0</v>
      </c>
      <c r="FZ58" s="142">
        <f t="shared" si="118"/>
        <v>0</v>
      </c>
      <c r="GA58"/>
      <c r="GB58" s="118">
        <f t="shared" si="190"/>
        <v>38292</v>
      </c>
      <c r="GC58" s="142">
        <f t="shared" si="164"/>
        <v>0</v>
      </c>
      <c r="GD58" s="142">
        <f t="shared" si="165"/>
        <v>0</v>
      </c>
      <c r="GE58" s="142">
        <f t="shared" si="119"/>
        <v>0</v>
      </c>
      <c r="GF58"/>
      <c r="GG58" s="118">
        <f t="shared" si="87"/>
        <v>38292</v>
      </c>
      <c r="GH58" s="142">
        <f t="shared" si="166"/>
        <v>0</v>
      </c>
      <c r="GI58" s="142">
        <f t="shared" si="166"/>
        <v>0</v>
      </c>
      <c r="GJ58" s="142">
        <f t="shared" si="89"/>
        <v>0</v>
      </c>
      <c r="GL58" s="118">
        <f t="shared" si="90"/>
        <v>38292</v>
      </c>
      <c r="GM58" s="142">
        <f t="shared" si="167"/>
        <v>0</v>
      </c>
      <c r="GN58" s="142">
        <f t="shared" si="167"/>
        <v>0</v>
      </c>
      <c r="GO58" s="142">
        <f t="shared" si="92"/>
        <v>0</v>
      </c>
      <c r="GQ58" s="587"/>
      <c r="GR58" s="582"/>
      <c r="GS58" s="331"/>
      <c r="GU58"/>
    </row>
    <row r="59" spans="1:203" ht="15" customHeight="1">
      <c r="A59" s="329">
        <v>38322</v>
      </c>
      <c r="B59" s="144">
        <f>'p1'!F68</f>
        <v>0</v>
      </c>
      <c r="C59" s="145">
        <f>+'p1'!C68</f>
        <v>0</v>
      </c>
      <c r="D59" s="193">
        <f>'Transport Pos'!C55</f>
        <v>0</v>
      </c>
      <c r="E59" s="145">
        <f>'p1'!K68+EH59+'Transport Pos'!D55</f>
        <v>0</v>
      </c>
      <c r="F59" s="145">
        <f>'p1'!E68+CS59</f>
        <v>0</v>
      </c>
      <c r="G59" s="145">
        <f>'p1'!H68+'p1'!J68+DD59+'Spread Opt'!D59+'Transport Pos'!E55</f>
        <v>-10.662182439076032</v>
      </c>
      <c r="H59" s="145">
        <f>'p1'!D68+DW59</f>
        <v>0</v>
      </c>
      <c r="I59" s="145">
        <f>'p1'!I68+'p1'!AG68+DI59+'Spread Opt'!C59</f>
        <v>13.423275521605065</v>
      </c>
      <c r="J59" s="145">
        <f>'p1'!M68+DL59</f>
        <v>11.43</v>
      </c>
      <c r="K59" s="145">
        <f>'p1'!L68+'p1'!G68+EB59</f>
        <v>0</v>
      </c>
      <c r="L59" s="146">
        <f t="shared" si="105"/>
        <v>14.191093082529033</v>
      </c>
      <c r="M59" s="14"/>
      <c r="N59" s="144">
        <f>'p1'!O68+ET59</f>
        <v>0</v>
      </c>
      <c r="O59" s="145">
        <f>'p1'!N68+EO59</f>
        <v>0</v>
      </c>
      <c r="P59" s="145">
        <f>'p1'!P68+EY59</f>
        <v>0</v>
      </c>
      <c r="Q59" s="145">
        <f>'p1'!Z68</f>
        <v>0</v>
      </c>
      <c r="R59" s="145">
        <f>'p1'!X68</f>
        <v>0</v>
      </c>
      <c r="S59" s="145">
        <f>'p1'!Y68+FE59</f>
        <v>0</v>
      </c>
      <c r="T59" s="145">
        <f>'p1'!AB68+FK59+'Transport Pos'!B55</f>
        <v>0</v>
      </c>
      <c r="U59" s="145"/>
      <c r="V59" s="145">
        <f>'p1'!W68+FP59</f>
        <v>0</v>
      </c>
      <c r="W59" s="145">
        <f>'p1'!R68+FZ59</f>
        <v>0</v>
      </c>
      <c r="X59" s="145">
        <f>'p1'!S68+FU59</f>
        <v>0</v>
      </c>
      <c r="Y59" s="145"/>
      <c r="Z59" s="145"/>
      <c r="AA59" s="145"/>
      <c r="AB59" s="145"/>
      <c r="AC59" s="145"/>
      <c r="AD59" s="193"/>
      <c r="AE59" s="332">
        <f t="shared" si="191"/>
        <v>0</v>
      </c>
      <c r="AF59" s="14"/>
      <c r="AG59" s="146"/>
      <c r="AH59" s="191"/>
      <c r="AI59" s="146">
        <f>'p1'!AA68+BQ59+'Spread Opt'!E59+'Transport Pos'!G55</f>
        <v>0.52109308252903475</v>
      </c>
      <c r="AJ59" s="14"/>
      <c r="AK59" s="143">
        <v>38322</v>
      </c>
      <c r="AL59" s="198"/>
      <c r="AM59" s="189">
        <f t="shared" si="4"/>
        <v>0</v>
      </c>
      <c r="AN59" s="334"/>
      <c r="AO59" s="189">
        <f t="shared" si="120"/>
        <v>0</v>
      </c>
      <c r="AP59" s="334"/>
      <c r="AQ59" s="508">
        <f t="shared" si="121"/>
        <v>-10.662182439076032</v>
      </c>
      <c r="AR59" s="334"/>
      <c r="AS59" s="510">
        <f t="shared" si="7"/>
        <v>24.853275521605063</v>
      </c>
      <c r="AT59" s="334"/>
      <c r="AU59" s="189">
        <f t="shared" si="8"/>
        <v>0</v>
      </c>
      <c r="AV59" s="334"/>
      <c r="AW59" s="189">
        <f t="shared" si="168"/>
        <v>14.191093082529031</v>
      </c>
      <c r="AX59" s="334"/>
      <c r="AY59"/>
      <c r="AZ59" s="217"/>
      <c r="BA59" s="204">
        <f t="shared" si="10"/>
        <v>0</v>
      </c>
      <c r="BB59" s="202"/>
      <c r="BC59" s="204">
        <f t="shared" si="11"/>
        <v>0</v>
      </c>
      <c r="BD59" s="497"/>
      <c r="BE59" s="515">
        <f t="shared" si="12"/>
        <v>0</v>
      </c>
      <c r="BF59" s="202"/>
      <c r="BG59" s="204">
        <f t="shared" si="192"/>
        <v>0</v>
      </c>
      <c r="BH59" s="218"/>
      <c r="BI59" s="248"/>
      <c r="BJ59" s="308"/>
      <c r="BK59" s="305">
        <f t="shared" si="193"/>
        <v>14.191093082529033</v>
      </c>
      <c r="BL59" s="525"/>
      <c r="BM59" s="129"/>
      <c r="BN59" s="129"/>
      <c r="BO59" s="129"/>
      <c r="BP59" s="140">
        <f t="shared" si="176"/>
        <v>38322</v>
      </c>
      <c r="BQ59" s="141"/>
      <c r="BR59" s="141"/>
      <c r="BS59" s="141"/>
      <c r="BT59" s="141"/>
      <c r="BU59" s="141"/>
      <c r="BV59" s="141"/>
      <c r="BW59" s="141"/>
      <c r="BY59" s="209">
        <f>'m1'!BL61</f>
        <v>0.73796355622680987</v>
      </c>
      <c r="BZ59" s="211">
        <f>CS59+DD59+FE59+FP59+FK59+DI59+DW59+EB59+FZ59+GE59+EO59+ET59+EY59+EH59</f>
        <v>0</v>
      </c>
      <c r="CA59" s="142"/>
      <c r="CB59" s="142">
        <f t="shared" si="128"/>
        <v>0</v>
      </c>
      <c r="CC59"/>
      <c r="CD59" s="118">
        <f t="shared" si="177"/>
        <v>38322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1"/>
        <v>0</v>
      </c>
      <c r="CK59" s="142">
        <f t="shared" si="175"/>
        <v>0</v>
      </c>
      <c r="CL59" s="142">
        <f t="shared" si="175"/>
        <v>0</v>
      </c>
      <c r="CM59" s="142">
        <f t="shared" si="131"/>
        <v>0</v>
      </c>
      <c r="CN59" s="142">
        <f t="shared" si="131"/>
        <v>0</v>
      </c>
      <c r="CO59" s="142">
        <f t="shared" si="131"/>
        <v>0</v>
      </c>
      <c r="CP59" s="142">
        <f t="shared" si="132"/>
        <v>0</v>
      </c>
      <c r="CQ59" s="142">
        <f t="shared" si="133"/>
        <v>0</v>
      </c>
      <c r="CR59" s="142">
        <f t="shared" si="134"/>
        <v>0</v>
      </c>
      <c r="CS59" s="142">
        <f t="shared" si="170"/>
        <v>0</v>
      </c>
      <c r="CT59"/>
      <c r="CU59" s="118">
        <f t="shared" si="178"/>
        <v>38322</v>
      </c>
      <c r="CV59" s="142">
        <f t="shared" si="135"/>
        <v>0</v>
      </c>
      <c r="CW59" s="142">
        <f t="shared" si="135"/>
        <v>0</v>
      </c>
      <c r="CX59" s="142">
        <f t="shared" si="136"/>
        <v>0</v>
      </c>
      <c r="CY59" s="142">
        <f t="shared" si="136"/>
        <v>0</v>
      </c>
      <c r="CZ59" s="142">
        <f t="shared" si="136"/>
        <v>0</v>
      </c>
      <c r="DA59" s="142">
        <f t="shared" si="137"/>
        <v>0</v>
      </c>
      <c r="DB59" s="142">
        <f t="shared" si="137"/>
        <v>0</v>
      </c>
      <c r="DC59" s="142">
        <f t="shared" si="138"/>
        <v>0</v>
      </c>
      <c r="DD59" s="142">
        <f t="shared" si="124"/>
        <v>0</v>
      </c>
      <c r="DF59" s="118">
        <f t="shared" si="179"/>
        <v>38322</v>
      </c>
      <c r="DG59" s="142">
        <f t="shared" si="139"/>
        <v>0</v>
      </c>
      <c r="DH59" s="142">
        <f t="shared" si="140"/>
        <v>0</v>
      </c>
      <c r="DI59" s="142">
        <f t="shared" si="111"/>
        <v>0</v>
      </c>
      <c r="DJ59"/>
      <c r="DK59" s="118">
        <f t="shared" si="36"/>
        <v>38322</v>
      </c>
      <c r="DL59" s="142">
        <f t="shared" si="141"/>
        <v>0</v>
      </c>
      <c r="DM59" s="142">
        <f t="shared" si="142"/>
        <v>0</v>
      </c>
      <c r="DN59" s="142">
        <f t="shared" si="39"/>
        <v>0</v>
      </c>
      <c r="DP59" s="118">
        <f t="shared" si="180"/>
        <v>38322</v>
      </c>
      <c r="DQ59" s="142">
        <f t="shared" si="143"/>
        <v>0</v>
      </c>
      <c r="DR59" s="142">
        <f t="shared" si="143"/>
        <v>0</v>
      </c>
      <c r="DS59" s="142">
        <f t="shared" si="143"/>
        <v>0</v>
      </c>
      <c r="DT59" s="142">
        <f t="shared" si="143"/>
        <v>0</v>
      </c>
      <c r="DU59" s="142">
        <f t="shared" si="143"/>
        <v>0</v>
      </c>
      <c r="DV59" s="142">
        <f t="shared" si="144"/>
        <v>0</v>
      </c>
      <c r="DW59" s="142">
        <f t="shared" si="112"/>
        <v>0</v>
      </c>
      <c r="DX59"/>
      <c r="DY59" s="118">
        <f t="shared" si="181"/>
        <v>38322</v>
      </c>
      <c r="DZ59" s="142">
        <f t="shared" si="145"/>
        <v>0</v>
      </c>
      <c r="EA59" s="142">
        <f t="shared" si="146"/>
        <v>0</v>
      </c>
      <c r="EB59" s="142">
        <f t="shared" si="113"/>
        <v>0</v>
      </c>
      <c r="EC59" s="142"/>
      <c r="ED59" s="118">
        <f t="shared" si="182"/>
        <v>38322</v>
      </c>
      <c r="EE59" s="142">
        <f t="shared" si="147"/>
        <v>0</v>
      </c>
      <c r="EF59" s="142">
        <f t="shared" si="147"/>
        <v>0</v>
      </c>
      <c r="EG59" s="142">
        <f t="shared" si="148"/>
        <v>0</v>
      </c>
      <c r="EH59" s="142">
        <f t="shared" si="194"/>
        <v>0</v>
      </c>
      <c r="EI59" s="142"/>
      <c r="EJ59" s="118">
        <f t="shared" si="183"/>
        <v>38322</v>
      </c>
      <c r="EK59" s="142">
        <f t="shared" si="149"/>
        <v>0</v>
      </c>
      <c r="EL59" s="142">
        <f t="shared" si="150"/>
        <v>0</v>
      </c>
      <c r="EM59" s="142">
        <f t="shared" si="150"/>
        <v>0</v>
      </c>
      <c r="EN59" s="142">
        <f t="shared" si="150"/>
        <v>0</v>
      </c>
      <c r="EO59" s="142">
        <f t="shared" si="114"/>
        <v>0</v>
      </c>
      <c r="EP59"/>
      <c r="EQ59" s="118">
        <f t="shared" si="184"/>
        <v>38322</v>
      </c>
      <c r="ER59" s="142">
        <f t="shared" si="151"/>
        <v>0</v>
      </c>
      <c r="ES59" s="142">
        <f t="shared" si="152"/>
        <v>0</v>
      </c>
      <c r="ET59" s="142">
        <f t="shared" si="195"/>
        <v>0</v>
      </c>
      <c r="EU59"/>
      <c r="EV59" s="118">
        <f t="shared" si="185"/>
        <v>38322</v>
      </c>
      <c r="EW59" s="142">
        <f t="shared" si="153"/>
        <v>0</v>
      </c>
      <c r="EX59" s="142">
        <f t="shared" si="154"/>
        <v>0</v>
      </c>
      <c r="EY59" s="142">
        <f t="shared" si="196"/>
        <v>0</v>
      </c>
      <c r="EZ59" s="142"/>
      <c r="FA59" s="118">
        <f t="shared" si="186"/>
        <v>38322</v>
      </c>
      <c r="FB59" s="142">
        <f t="shared" si="155"/>
        <v>0</v>
      </c>
      <c r="FC59" s="142">
        <f t="shared" si="155"/>
        <v>0</v>
      </c>
      <c r="FD59" s="142">
        <f t="shared" si="156"/>
        <v>0</v>
      </c>
      <c r="FE59" s="142">
        <f t="shared" si="115"/>
        <v>0</v>
      </c>
      <c r="FF59"/>
      <c r="FG59" s="118">
        <f t="shared" si="187"/>
        <v>38322</v>
      </c>
      <c r="FH59" s="142">
        <f t="shared" si="157"/>
        <v>0</v>
      </c>
      <c r="FI59" s="142">
        <f t="shared" si="157"/>
        <v>0</v>
      </c>
      <c r="FJ59" s="142">
        <f t="shared" si="158"/>
        <v>0</v>
      </c>
      <c r="FK59" s="142">
        <f t="shared" si="116"/>
        <v>0</v>
      </c>
      <c r="FL59"/>
      <c r="FM59" s="118">
        <f t="shared" si="188"/>
        <v>38322</v>
      </c>
      <c r="FN59" s="142">
        <f t="shared" si="159"/>
        <v>0</v>
      </c>
      <c r="FO59" s="142">
        <f t="shared" si="160"/>
        <v>0</v>
      </c>
      <c r="FP59" s="142">
        <f t="shared" si="117"/>
        <v>0</v>
      </c>
      <c r="FR59" s="118">
        <f t="shared" si="76"/>
        <v>38322</v>
      </c>
      <c r="FS59" s="142">
        <f t="shared" si="161"/>
        <v>0</v>
      </c>
      <c r="FT59" s="142">
        <f t="shared" si="161"/>
        <v>0</v>
      </c>
      <c r="FU59" s="142">
        <f t="shared" si="78"/>
        <v>0</v>
      </c>
      <c r="FV59"/>
      <c r="FW59" s="118">
        <f t="shared" si="189"/>
        <v>38322</v>
      </c>
      <c r="FX59" s="142">
        <f t="shared" si="162"/>
        <v>0</v>
      </c>
      <c r="FY59" s="142">
        <f t="shared" si="163"/>
        <v>0</v>
      </c>
      <c r="FZ59" s="142">
        <f t="shared" si="118"/>
        <v>0</v>
      </c>
      <c r="GA59"/>
      <c r="GB59" s="118">
        <f t="shared" si="190"/>
        <v>38322</v>
      </c>
      <c r="GC59" s="142">
        <f t="shared" si="164"/>
        <v>0</v>
      </c>
      <c r="GD59" s="142">
        <f t="shared" si="165"/>
        <v>0</v>
      </c>
      <c r="GE59" s="142">
        <f t="shared" si="119"/>
        <v>0</v>
      </c>
      <c r="GF59"/>
      <c r="GG59" s="118">
        <f t="shared" si="87"/>
        <v>38322</v>
      </c>
      <c r="GH59" s="142">
        <f t="shared" si="166"/>
        <v>0</v>
      </c>
      <c r="GI59" s="142">
        <f t="shared" si="166"/>
        <v>0</v>
      </c>
      <c r="GJ59" s="142">
        <f t="shared" si="89"/>
        <v>0</v>
      </c>
      <c r="GL59" s="118">
        <f t="shared" si="90"/>
        <v>38322</v>
      </c>
      <c r="GM59" s="142">
        <f t="shared" si="167"/>
        <v>0</v>
      </c>
      <c r="GN59" s="142">
        <f t="shared" si="167"/>
        <v>0</v>
      </c>
      <c r="GO59" s="142">
        <f t="shared" si="92"/>
        <v>0</v>
      </c>
      <c r="GQ59" s="585"/>
      <c r="GR59" s="583"/>
      <c r="GS59" s="332"/>
      <c r="GU59"/>
    </row>
    <row r="60" spans="1:203" ht="15" customHeight="1">
      <c r="A60" s="329">
        <v>38353</v>
      </c>
      <c r="B60" s="144">
        <f>'p1'!F69</f>
        <v>0</v>
      </c>
      <c r="C60" s="145">
        <f>+'p1'!C69</f>
        <v>0</v>
      </c>
      <c r="D60" s="193">
        <f>'Transport Pos'!C56</f>
        <v>0</v>
      </c>
      <c r="E60" s="145">
        <f>'p1'!K69+EH60+'Transport Pos'!D56</f>
        <v>0</v>
      </c>
      <c r="F60" s="145">
        <f>'p1'!E69+CS60</f>
        <v>0</v>
      </c>
      <c r="G60" s="145">
        <f>'p1'!H69+'p1'!J69+DD60+'Spread Opt'!D60+'Transport Pos'!E56</f>
        <v>-10.566828330677367</v>
      </c>
      <c r="H60" s="145">
        <f>'p1'!D69+DW60</f>
        <v>0</v>
      </c>
      <c r="I60" s="145">
        <f>'p1'!I69+'p1'!AG69+DI60+'Spread Opt'!C60</f>
        <v>13.328519267514196</v>
      </c>
      <c r="J60" s="145">
        <f>'p1'!M69+DL60</f>
        <v>11.36</v>
      </c>
      <c r="K60" s="145">
        <f>'p1'!L69+'p1'!G69+EB60</f>
        <v>0</v>
      </c>
      <c r="L60" s="146">
        <f t="shared" si="105"/>
        <v>14.121690936836828</v>
      </c>
      <c r="M60" s="14"/>
      <c r="N60" s="144">
        <f>'p1'!O69+ET60</f>
        <v>0</v>
      </c>
      <c r="O60" s="145">
        <f>'p1'!N69+EO60</f>
        <v>0</v>
      </c>
      <c r="P60" s="145">
        <f>'p1'!P69+EY60</f>
        <v>0</v>
      </c>
      <c r="Q60" s="145">
        <f>'p1'!Z69</f>
        <v>0</v>
      </c>
      <c r="R60" s="145">
        <f>'p1'!X69</f>
        <v>0</v>
      </c>
      <c r="S60" s="145">
        <f>'p1'!Y69+FE60</f>
        <v>0</v>
      </c>
      <c r="T60" s="145">
        <f>'p1'!AB69+FK60+'Transport Pos'!B56</f>
        <v>0</v>
      </c>
      <c r="U60" s="145"/>
      <c r="V60" s="145">
        <f>'p1'!W69+FP60</f>
        <v>0</v>
      </c>
      <c r="W60" s="145">
        <f>'p1'!R69+FZ60</f>
        <v>0</v>
      </c>
      <c r="X60" s="145">
        <f>'p1'!S69+FU60</f>
        <v>0</v>
      </c>
      <c r="Y60" s="145"/>
      <c r="Z60" s="145"/>
      <c r="AA60" s="145"/>
      <c r="AB60" s="145"/>
      <c r="AC60" s="145"/>
      <c r="AD60" s="193"/>
      <c r="AE60" s="332">
        <f t="shared" si="191"/>
        <v>0</v>
      </c>
      <c r="AF60" s="14"/>
      <c r="AG60" s="146"/>
      <c r="AH60" s="191"/>
      <c r="AI60" s="146">
        <f>'p1'!AA69+BQ60+'Spread Opt'!E60+'Transport Pos'!G56</f>
        <v>0.53169093683682789</v>
      </c>
      <c r="AJ60" s="14"/>
      <c r="AK60" s="143">
        <v>38353</v>
      </c>
      <c r="AL60" s="198"/>
      <c r="AM60" s="189">
        <f t="shared" si="4"/>
        <v>0</v>
      </c>
      <c r="AN60" s="335">
        <f>SUM(AM58:AM62)</f>
        <v>0</v>
      </c>
      <c r="AO60" s="189">
        <f t="shared" si="120"/>
        <v>0</v>
      </c>
      <c r="AP60" s="335">
        <f>SUM(AO58:AO62)</f>
        <v>0</v>
      </c>
      <c r="AQ60" s="508">
        <f t="shared" si="121"/>
        <v>-10.566828330677367</v>
      </c>
      <c r="AR60" s="335">
        <f>SUM(AQ58:AQ62)</f>
        <v>-51.63314604576788</v>
      </c>
      <c r="AS60" s="510">
        <f t="shared" si="7"/>
        <v>24.688519267514195</v>
      </c>
      <c r="AT60" s="335">
        <f>SUM(AS58:AS62)</f>
        <v>120.34174682716119</v>
      </c>
      <c r="AU60" s="189">
        <f t="shared" si="8"/>
        <v>0</v>
      </c>
      <c r="AV60" s="335">
        <f>SUM(AU58:AU62)</f>
        <v>0</v>
      </c>
      <c r="AW60" s="189">
        <f t="shared" si="168"/>
        <v>14.121690936836828</v>
      </c>
      <c r="AX60" s="335">
        <f>SUM(AW58:AW62)</f>
        <v>68.708600781393301</v>
      </c>
      <c r="AY60"/>
      <c r="AZ60" s="217"/>
      <c r="BA60" s="204">
        <f t="shared" si="10"/>
        <v>0</v>
      </c>
      <c r="BB60" s="202"/>
      <c r="BC60" s="204">
        <f t="shared" si="11"/>
        <v>0</v>
      </c>
      <c r="BD60" s="517"/>
      <c r="BE60" s="515">
        <f t="shared" si="12"/>
        <v>0</v>
      </c>
      <c r="BF60" s="205"/>
      <c r="BG60" s="204">
        <f t="shared" si="192"/>
        <v>0</v>
      </c>
      <c r="BH60" s="219"/>
      <c r="BI60" s="302"/>
      <c r="BJ60" s="309"/>
      <c r="BK60" s="305">
        <f t="shared" si="193"/>
        <v>14.121690936836828</v>
      </c>
      <c r="BL60" s="526">
        <f>SUM(BK58:BK62)</f>
        <v>68.708600781393315</v>
      </c>
      <c r="BM60" s="129">
        <f>+AT60+AV60</f>
        <v>120.34174682716119</v>
      </c>
      <c r="BN60" s="129"/>
      <c r="BO60" s="129"/>
      <c r="BP60" s="140">
        <f t="shared" si="176"/>
        <v>38353</v>
      </c>
      <c r="BQ60" s="141"/>
      <c r="BR60" s="141"/>
      <c r="BS60" s="141"/>
      <c r="BT60" s="141"/>
      <c r="BU60" s="141"/>
      <c r="BV60" s="141"/>
      <c r="BW60" s="141"/>
      <c r="BY60" s="209">
        <f>'m1'!BL62</f>
        <v>0.7335407011270082</v>
      </c>
      <c r="BZ60" s="211">
        <f>CS60+DD60+FE60+FP60+FK60+DI60+DW60+EB60+FZ60+GE60+EO60+ET60+EY60+EH60</f>
        <v>0</v>
      </c>
      <c r="CA60" s="142"/>
      <c r="CB60" s="142">
        <f t="shared" si="128"/>
        <v>0</v>
      </c>
      <c r="CC60"/>
      <c r="CD60" s="118">
        <f t="shared" si="177"/>
        <v>38353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1"/>
        <v>0</v>
      </c>
      <c r="CK60" s="142">
        <f t="shared" si="175"/>
        <v>0</v>
      </c>
      <c r="CL60" s="142">
        <f t="shared" si="175"/>
        <v>0</v>
      </c>
      <c r="CM60" s="142">
        <f t="shared" si="131"/>
        <v>0</v>
      </c>
      <c r="CN60" s="142">
        <f t="shared" si="131"/>
        <v>0</v>
      </c>
      <c r="CO60" s="142">
        <f t="shared" si="131"/>
        <v>0</v>
      </c>
      <c r="CP60" s="142">
        <f t="shared" si="132"/>
        <v>0</v>
      </c>
      <c r="CQ60" s="142">
        <f t="shared" si="133"/>
        <v>0</v>
      </c>
      <c r="CR60" s="142">
        <f t="shared" si="134"/>
        <v>0</v>
      </c>
      <c r="CS60" s="142">
        <f t="shared" si="170"/>
        <v>0</v>
      </c>
      <c r="CT60"/>
      <c r="CU60" s="118">
        <f t="shared" si="178"/>
        <v>38353</v>
      </c>
      <c r="CV60" s="142">
        <f t="shared" si="135"/>
        <v>0</v>
      </c>
      <c r="CW60" s="142">
        <f t="shared" si="135"/>
        <v>0</v>
      </c>
      <c r="CX60" s="142">
        <f t="shared" si="136"/>
        <v>0</v>
      </c>
      <c r="CY60" s="142">
        <f t="shared" si="136"/>
        <v>0</v>
      </c>
      <c r="CZ60" s="142">
        <f t="shared" si="136"/>
        <v>0</v>
      </c>
      <c r="DA60" s="142">
        <f t="shared" si="137"/>
        <v>0</v>
      </c>
      <c r="DB60" s="142">
        <f t="shared" si="137"/>
        <v>0</v>
      </c>
      <c r="DC60" s="142">
        <f t="shared" si="138"/>
        <v>0</v>
      </c>
      <c r="DD60" s="142">
        <f t="shared" si="124"/>
        <v>0</v>
      </c>
      <c r="DF60" s="118">
        <f t="shared" si="179"/>
        <v>38353</v>
      </c>
      <c r="DG60" s="142">
        <f t="shared" si="139"/>
        <v>0</v>
      </c>
      <c r="DH60" s="142">
        <f t="shared" si="140"/>
        <v>0</v>
      </c>
      <c r="DI60" s="142">
        <f t="shared" si="111"/>
        <v>0</v>
      </c>
      <c r="DJ60"/>
      <c r="DK60" s="118">
        <f t="shared" si="36"/>
        <v>38353</v>
      </c>
      <c r="DL60" s="142">
        <f t="shared" si="141"/>
        <v>0</v>
      </c>
      <c r="DM60" s="142">
        <f t="shared" si="142"/>
        <v>0</v>
      </c>
      <c r="DN60" s="142">
        <f t="shared" si="39"/>
        <v>0</v>
      </c>
      <c r="DP60" s="118">
        <f t="shared" si="180"/>
        <v>38353</v>
      </c>
      <c r="DQ60" s="142">
        <f t="shared" si="143"/>
        <v>0</v>
      </c>
      <c r="DR60" s="142">
        <f t="shared" si="143"/>
        <v>0</v>
      </c>
      <c r="DS60" s="142">
        <f t="shared" si="143"/>
        <v>0</v>
      </c>
      <c r="DT60" s="142">
        <f t="shared" si="143"/>
        <v>0</v>
      </c>
      <c r="DU60" s="142">
        <f t="shared" si="143"/>
        <v>0</v>
      </c>
      <c r="DV60" s="142">
        <f t="shared" si="144"/>
        <v>0</v>
      </c>
      <c r="DW60" s="142">
        <f t="shared" si="112"/>
        <v>0</v>
      </c>
      <c r="DX60"/>
      <c r="DY60" s="118">
        <f t="shared" si="181"/>
        <v>38353</v>
      </c>
      <c r="DZ60" s="142">
        <f t="shared" si="145"/>
        <v>0</v>
      </c>
      <c r="EA60" s="142">
        <f t="shared" si="146"/>
        <v>0</v>
      </c>
      <c r="EB60" s="142">
        <f t="shared" si="113"/>
        <v>0</v>
      </c>
      <c r="EC60" s="142"/>
      <c r="ED60" s="118">
        <f t="shared" si="182"/>
        <v>38353</v>
      </c>
      <c r="EE60" s="142">
        <f t="shared" si="147"/>
        <v>0</v>
      </c>
      <c r="EF60" s="142">
        <f t="shared" si="147"/>
        <v>0</v>
      </c>
      <c r="EG60" s="142">
        <f t="shared" si="148"/>
        <v>0</v>
      </c>
      <c r="EH60" s="142">
        <f t="shared" si="194"/>
        <v>0</v>
      </c>
      <c r="EI60" s="142"/>
      <c r="EJ60" s="118">
        <f t="shared" si="183"/>
        <v>38353</v>
      </c>
      <c r="EK60" s="142">
        <f t="shared" si="149"/>
        <v>0</v>
      </c>
      <c r="EL60" s="142">
        <f t="shared" si="150"/>
        <v>0</v>
      </c>
      <c r="EM60" s="142">
        <f t="shared" si="150"/>
        <v>0</v>
      </c>
      <c r="EN60" s="142">
        <f t="shared" si="150"/>
        <v>0</v>
      </c>
      <c r="EO60" s="142">
        <f t="shared" si="114"/>
        <v>0</v>
      </c>
      <c r="EP60"/>
      <c r="EQ60" s="118">
        <f t="shared" si="184"/>
        <v>38353</v>
      </c>
      <c r="ER60" s="142">
        <f t="shared" si="151"/>
        <v>0</v>
      </c>
      <c r="ES60" s="142">
        <f t="shared" si="152"/>
        <v>0</v>
      </c>
      <c r="ET60" s="142">
        <f t="shared" si="195"/>
        <v>0</v>
      </c>
      <c r="EU60"/>
      <c r="EV60" s="118">
        <f t="shared" si="185"/>
        <v>38353</v>
      </c>
      <c r="EW60" s="142">
        <f t="shared" si="153"/>
        <v>0</v>
      </c>
      <c r="EX60" s="142">
        <f t="shared" si="154"/>
        <v>0</v>
      </c>
      <c r="EY60" s="142">
        <f t="shared" si="196"/>
        <v>0</v>
      </c>
      <c r="EZ60" s="142"/>
      <c r="FA60" s="118">
        <f t="shared" si="186"/>
        <v>38353</v>
      </c>
      <c r="FB60" s="142">
        <f t="shared" si="155"/>
        <v>0</v>
      </c>
      <c r="FC60" s="142">
        <f t="shared" si="155"/>
        <v>0</v>
      </c>
      <c r="FD60" s="142">
        <f t="shared" si="156"/>
        <v>0</v>
      </c>
      <c r="FE60" s="142">
        <f t="shared" si="115"/>
        <v>0</v>
      </c>
      <c r="FF60"/>
      <c r="FG60" s="118">
        <f t="shared" si="187"/>
        <v>38353</v>
      </c>
      <c r="FH60" s="142">
        <f t="shared" si="157"/>
        <v>0</v>
      </c>
      <c r="FI60" s="142">
        <f t="shared" si="157"/>
        <v>0</v>
      </c>
      <c r="FJ60" s="142">
        <f t="shared" si="158"/>
        <v>0</v>
      </c>
      <c r="FK60" s="142">
        <f t="shared" si="116"/>
        <v>0</v>
      </c>
      <c r="FL60"/>
      <c r="FM60" s="118">
        <f t="shared" si="188"/>
        <v>38353</v>
      </c>
      <c r="FN60" s="142">
        <f t="shared" si="159"/>
        <v>0</v>
      </c>
      <c r="FO60" s="142">
        <f t="shared" si="160"/>
        <v>0</v>
      </c>
      <c r="FP60" s="142">
        <f t="shared" si="117"/>
        <v>0</v>
      </c>
      <c r="FR60" s="118">
        <f t="shared" si="76"/>
        <v>38353</v>
      </c>
      <c r="FS60" s="142">
        <f t="shared" si="161"/>
        <v>0</v>
      </c>
      <c r="FT60" s="142">
        <f t="shared" si="161"/>
        <v>0</v>
      </c>
      <c r="FU60" s="142">
        <f t="shared" si="78"/>
        <v>0</v>
      </c>
      <c r="FV60"/>
      <c r="FW60" s="118">
        <f t="shared" si="189"/>
        <v>38353</v>
      </c>
      <c r="FX60" s="142">
        <f t="shared" si="162"/>
        <v>0</v>
      </c>
      <c r="FY60" s="142">
        <f t="shared" si="163"/>
        <v>0</v>
      </c>
      <c r="FZ60" s="142">
        <f t="shared" si="118"/>
        <v>0</v>
      </c>
      <c r="GA60"/>
      <c r="GB60" s="118">
        <f t="shared" si="190"/>
        <v>38353</v>
      </c>
      <c r="GC60" s="142">
        <f t="shared" si="164"/>
        <v>0</v>
      </c>
      <c r="GD60" s="142">
        <f t="shared" si="165"/>
        <v>0</v>
      </c>
      <c r="GE60" s="142">
        <f t="shared" si="119"/>
        <v>0</v>
      </c>
      <c r="GF60"/>
      <c r="GG60" s="118">
        <f t="shared" si="87"/>
        <v>38353</v>
      </c>
      <c r="GH60" s="142">
        <f t="shared" si="166"/>
        <v>0</v>
      </c>
      <c r="GI60" s="142">
        <f t="shared" si="166"/>
        <v>0</v>
      </c>
      <c r="GJ60" s="142">
        <f t="shared" si="89"/>
        <v>0</v>
      </c>
      <c r="GL60" s="118">
        <f t="shared" si="90"/>
        <v>38353</v>
      </c>
      <c r="GM60" s="142">
        <f t="shared" si="167"/>
        <v>0</v>
      </c>
      <c r="GN60" s="142">
        <f t="shared" si="167"/>
        <v>0</v>
      </c>
      <c r="GO60" s="142">
        <f t="shared" si="92"/>
        <v>0</v>
      </c>
      <c r="GQ60" s="585"/>
      <c r="GR60" s="583"/>
      <c r="GS60" s="332"/>
      <c r="GU60"/>
    </row>
    <row r="61" spans="1:203" ht="15" customHeight="1">
      <c r="A61" s="329">
        <v>38384</v>
      </c>
      <c r="B61" s="144">
        <f>'p1'!F70</f>
        <v>0</v>
      </c>
      <c r="C61" s="145">
        <f>+'p1'!C70</f>
        <v>0</v>
      </c>
      <c r="D61" s="193">
        <f>'Transport Pos'!C57</f>
        <v>0</v>
      </c>
      <c r="E61" s="145">
        <f>'p1'!K70+EH61+'Transport Pos'!D57</f>
        <v>0</v>
      </c>
      <c r="F61" s="145">
        <f>'p1'!E70+CS61</f>
        <v>0</v>
      </c>
      <c r="G61" s="145">
        <f>'p1'!H70+'p1'!J70+DD61+'Spread Opt'!D61+'Transport Pos'!E57</f>
        <v>-9.5166045528822636</v>
      </c>
      <c r="H61" s="145">
        <f>'p1'!D70+DW61</f>
        <v>0</v>
      </c>
      <c r="I61" s="145">
        <f>'p1'!I70+'p1'!AG70+DI61+'Spread Opt'!C61</f>
        <v>11.974597626305888</v>
      </c>
      <c r="J61" s="145">
        <f>'p1'!M70+DL61</f>
        <v>10.199999999999999</v>
      </c>
      <c r="K61" s="145">
        <f>'p1'!L70+'p1'!G70+EB61</f>
        <v>0</v>
      </c>
      <c r="L61" s="146">
        <f t="shared" si="105"/>
        <v>12.657993073423624</v>
      </c>
      <c r="M61" s="14"/>
      <c r="N61" s="144">
        <f>'p1'!O70+ET61</f>
        <v>0</v>
      </c>
      <c r="O61" s="145">
        <f>'p1'!N70+EO61</f>
        <v>0</v>
      </c>
      <c r="P61" s="145">
        <f>'p1'!P70+EY61</f>
        <v>0</v>
      </c>
      <c r="Q61" s="145">
        <f>'p1'!Z70</f>
        <v>0</v>
      </c>
      <c r="R61" s="145">
        <f>'p1'!X70</f>
        <v>0</v>
      </c>
      <c r="S61" s="145">
        <f>'p1'!Y70+FE61</f>
        <v>0</v>
      </c>
      <c r="T61" s="145">
        <f>'p1'!AB70+FK61+'Transport Pos'!B57</f>
        <v>0</v>
      </c>
      <c r="U61" s="145"/>
      <c r="V61" s="145">
        <f>'p1'!W70+FP61</f>
        <v>0</v>
      </c>
      <c r="W61" s="145">
        <f>'p1'!R70+FZ61</f>
        <v>0</v>
      </c>
      <c r="X61" s="145">
        <f>'p1'!S70+FU61</f>
        <v>0</v>
      </c>
      <c r="Y61" s="145"/>
      <c r="Z61" s="145"/>
      <c r="AA61" s="145"/>
      <c r="AB61" s="145"/>
      <c r="AC61" s="145"/>
      <c r="AD61" s="193"/>
      <c r="AE61" s="332">
        <f t="shared" si="191"/>
        <v>0</v>
      </c>
      <c r="AF61" s="14"/>
      <c r="AG61" s="146"/>
      <c r="AH61" s="191"/>
      <c r="AI61" s="146">
        <f>'p1'!AA70+BQ61+'Spread Opt'!E61+'Transport Pos'!G57</f>
        <v>0.45799307342362461</v>
      </c>
      <c r="AJ61" s="14"/>
      <c r="AK61" s="143">
        <v>38384</v>
      </c>
      <c r="AL61" s="198"/>
      <c r="AM61" s="189">
        <f t="shared" si="4"/>
        <v>0</v>
      </c>
      <c r="AN61" s="334"/>
      <c r="AO61" s="189">
        <f t="shared" si="120"/>
        <v>0</v>
      </c>
      <c r="AP61" s="334"/>
      <c r="AQ61" s="508">
        <f t="shared" si="121"/>
        <v>-9.5166045528822636</v>
      </c>
      <c r="AR61" s="334"/>
      <c r="AS61" s="510">
        <f t="shared" si="7"/>
        <v>22.174597626305889</v>
      </c>
      <c r="AT61" s="334"/>
      <c r="AU61" s="189">
        <f t="shared" si="8"/>
        <v>0</v>
      </c>
      <c r="AV61" s="334"/>
      <c r="AW61" s="189">
        <f t="shared" si="168"/>
        <v>12.657993073423626</v>
      </c>
      <c r="AX61" s="334"/>
      <c r="AY61"/>
      <c r="AZ61" s="217"/>
      <c r="BA61" s="204">
        <f t="shared" si="10"/>
        <v>0</v>
      </c>
      <c r="BB61" s="202"/>
      <c r="BC61" s="204">
        <f t="shared" si="11"/>
        <v>0</v>
      </c>
      <c r="BD61" s="497"/>
      <c r="BE61" s="515">
        <f t="shared" si="12"/>
        <v>0</v>
      </c>
      <c r="BF61" s="202"/>
      <c r="BG61" s="204">
        <f t="shared" si="192"/>
        <v>0</v>
      </c>
      <c r="BH61" s="218"/>
      <c r="BI61" s="248"/>
      <c r="BJ61" s="308"/>
      <c r="BK61" s="305">
        <f t="shared" si="193"/>
        <v>12.657993073423624</v>
      </c>
      <c r="BL61" s="525"/>
      <c r="BM61" s="129">
        <f>+BM49+BM60</f>
        <v>120.34174682716119</v>
      </c>
      <c r="BN61" s="14"/>
      <c r="BO61" s="14"/>
      <c r="BP61" s="140">
        <f t="shared" si="176"/>
        <v>38384</v>
      </c>
      <c r="BQ61" s="141"/>
      <c r="BR61" s="141"/>
      <c r="BS61" s="141"/>
      <c r="BT61" s="141"/>
      <c r="BU61" s="141"/>
      <c r="BV61" s="141"/>
      <c r="BW61" s="141"/>
      <c r="BY61" s="209">
        <f>'m1'!BL63</f>
        <v>0.72914192726807647</v>
      </c>
      <c r="BZ61" s="211">
        <f t="shared" ref="BZ61:BZ69" si="197">CS61+DD61+FE61+FP61+FK61+DI61+DW61+EB61+FZ61+GE61+EO61+ET61+EY61</f>
        <v>0</v>
      </c>
      <c r="CA61" s="142"/>
      <c r="CB61" s="142">
        <f t="shared" si="128"/>
        <v>0</v>
      </c>
      <c r="CC61"/>
      <c r="CD61" s="118">
        <f t="shared" si="177"/>
        <v>38384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1"/>
        <v>0</v>
      </c>
      <c r="CK61" s="142">
        <f t="shared" si="175"/>
        <v>0</v>
      </c>
      <c r="CL61" s="142">
        <f t="shared" si="175"/>
        <v>0</v>
      </c>
      <c r="CM61" s="142">
        <f t="shared" si="131"/>
        <v>0</v>
      </c>
      <c r="CN61" s="142">
        <f t="shared" si="131"/>
        <v>0</v>
      </c>
      <c r="CO61" s="142">
        <f t="shared" si="131"/>
        <v>0</v>
      </c>
      <c r="CP61" s="142">
        <f t="shared" si="132"/>
        <v>0</v>
      </c>
      <c r="CQ61" s="142">
        <f t="shared" si="133"/>
        <v>0</v>
      </c>
      <c r="CR61" s="142">
        <f t="shared" si="134"/>
        <v>0</v>
      </c>
      <c r="CS61" s="142">
        <f t="shared" si="170"/>
        <v>0</v>
      </c>
      <c r="CT61"/>
      <c r="CU61" s="118">
        <f t="shared" si="178"/>
        <v>38384</v>
      </c>
      <c r="CV61" s="142">
        <f t="shared" si="135"/>
        <v>0</v>
      </c>
      <c r="CW61" s="142">
        <f t="shared" si="135"/>
        <v>0</v>
      </c>
      <c r="CX61" s="142">
        <f t="shared" si="136"/>
        <v>0</v>
      </c>
      <c r="CY61" s="142">
        <f t="shared" si="136"/>
        <v>0</v>
      </c>
      <c r="CZ61" s="142">
        <f t="shared" si="136"/>
        <v>0</v>
      </c>
      <c r="DA61" s="142">
        <f t="shared" si="137"/>
        <v>0</v>
      </c>
      <c r="DB61" s="142">
        <f t="shared" si="137"/>
        <v>0</v>
      </c>
      <c r="DC61" s="142">
        <f t="shared" si="138"/>
        <v>0</v>
      </c>
      <c r="DD61" s="142">
        <f t="shared" si="124"/>
        <v>0</v>
      </c>
      <c r="DF61" s="118">
        <f t="shared" si="179"/>
        <v>38384</v>
      </c>
      <c r="DG61" s="142">
        <f t="shared" si="139"/>
        <v>0</v>
      </c>
      <c r="DH61" s="142">
        <f t="shared" si="140"/>
        <v>0</v>
      </c>
      <c r="DI61" s="142">
        <f t="shared" si="111"/>
        <v>0</v>
      </c>
      <c r="DJ61"/>
      <c r="DK61" s="118">
        <f t="shared" ref="DK61:DK105" si="198">$A61</f>
        <v>38384</v>
      </c>
      <c r="DL61" s="142">
        <f t="shared" si="141"/>
        <v>0</v>
      </c>
      <c r="DM61" s="142">
        <f t="shared" si="142"/>
        <v>0</v>
      </c>
      <c r="DN61" s="142">
        <f t="shared" si="39"/>
        <v>0</v>
      </c>
      <c r="DP61" s="118">
        <f t="shared" si="180"/>
        <v>38384</v>
      </c>
      <c r="DQ61" s="142">
        <f t="shared" si="143"/>
        <v>0</v>
      </c>
      <c r="DR61" s="142">
        <f t="shared" si="143"/>
        <v>0</v>
      </c>
      <c r="DS61" s="142">
        <f t="shared" si="143"/>
        <v>0</v>
      </c>
      <c r="DT61" s="142">
        <f t="shared" si="143"/>
        <v>0</v>
      </c>
      <c r="DU61" s="142">
        <f t="shared" si="143"/>
        <v>0</v>
      </c>
      <c r="DV61" s="142">
        <f t="shared" si="144"/>
        <v>0</v>
      </c>
      <c r="DW61" s="142">
        <f t="shared" si="112"/>
        <v>0</v>
      </c>
      <c r="DX61"/>
      <c r="DY61" s="118">
        <f t="shared" si="181"/>
        <v>38384</v>
      </c>
      <c r="DZ61" s="142">
        <f t="shared" si="145"/>
        <v>0</v>
      </c>
      <c r="EA61" s="142">
        <f t="shared" si="146"/>
        <v>0</v>
      </c>
      <c r="EB61" s="142">
        <f t="shared" si="113"/>
        <v>0</v>
      </c>
      <c r="EC61" s="142"/>
      <c r="ED61" s="118">
        <f t="shared" si="182"/>
        <v>38384</v>
      </c>
      <c r="EE61" s="142">
        <f t="shared" si="147"/>
        <v>0</v>
      </c>
      <c r="EF61" s="142">
        <f t="shared" si="147"/>
        <v>0</v>
      </c>
      <c r="EG61" s="142">
        <f t="shared" si="148"/>
        <v>0</v>
      </c>
      <c r="EH61" s="142">
        <f t="shared" si="194"/>
        <v>0</v>
      </c>
      <c r="EI61" s="142"/>
      <c r="EJ61" s="118">
        <f t="shared" si="183"/>
        <v>38384</v>
      </c>
      <c r="EK61" s="142">
        <f t="shared" si="149"/>
        <v>0</v>
      </c>
      <c r="EL61" s="142">
        <f t="shared" si="150"/>
        <v>0</v>
      </c>
      <c r="EM61" s="142">
        <f t="shared" si="150"/>
        <v>0</v>
      </c>
      <c r="EN61" s="142">
        <f t="shared" si="150"/>
        <v>0</v>
      </c>
      <c r="EO61" s="142">
        <f t="shared" si="114"/>
        <v>0</v>
      </c>
      <c r="EP61"/>
      <c r="EQ61" s="118">
        <f t="shared" si="184"/>
        <v>38384</v>
      </c>
      <c r="ER61" s="142">
        <f t="shared" si="151"/>
        <v>0</v>
      </c>
      <c r="ES61" s="142">
        <f t="shared" si="152"/>
        <v>0</v>
      </c>
      <c r="ET61" s="142">
        <f t="shared" si="195"/>
        <v>0</v>
      </c>
      <c r="EU61"/>
      <c r="EV61" s="118">
        <f t="shared" si="185"/>
        <v>38384</v>
      </c>
      <c r="EW61" s="142">
        <f t="shared" si="153"/>
        <v>0</v>
      </c>
      <c r="EX61" s="142">
        <f t="shared" si="154"/>
        <v>0</v>
      </c>
      <c r="EY61" s="142">
        <f t="shared" si="196"/>
        <v>0</v>
      </c>
      <c r="EZ61" s="142"/>
      <c r="FA61" s="118">
        <f t="shared" si="186"/>
        <v>38384</v>
      </c>
      <c r="FB61" s="142">
        <f t="shared" si="155"/>
        <v>0</v>
      </c>
      <c r="FC61" s="142">
        <f t="shared" si="155"/>
        <v>0</v>
      </c>
      <c r="FD61" s="142">
        <f t="shared" si="156"/>
        <v>0</v>
      </c>
      <c r="FE61" s="142">
        <f t="shared" si="115"/>
        <v>0</v>
      </c>
      <c r="FF61"/>
      <c r="FG61" s="118">
        <f t="shared" si="187"/>
        <v>38384</v>
      </c>
      <c r="FH61" s="142">
        <f t="shared" si="157"/>
        <v>0</v>
      </c>
      <c r="FI61" s="142">
        <f t="shared" si="157"/>
        <v>0</v>
      </c>
      <c r="FJ61" s="142">
        <f t="shared" si="158"/>
        <v>0</v>
      </c>
      <c r="FK61" s="142">
        <f t="shared" si="116"/>
        <v>0</v>
      </c>
      <c r="FL61"/>
      <c r="FM61" s="118">
        <f t="shared" si="188"/>
        <v>38384</v>
      </c>
      <c r="FN61" s="142">
        <f t="shared" si="159"/>
        <v>0</v>
      </c>
      <c r="FO61" s="142">
        <f t="shared" si="160"/>
        <v>0</v>
      </c>
      <c r="FP61" s="142">
        <f t="shared" si="117"/>
        <v>0</v>
      </c>
      <c r="FR61" s="118">
        <f t="shared" si="76"/>
        <v>38384</v>
      </c>
      <c r="FS61" s="142">
        <f t="shared" si="161"/>
        <v>0</v>
      </c>
      <c r="FT61" s="142">
        <f t="shared" si="161"/>
        <v>0</v>
      </c>
      <c r="FU61" s="142">
        <f t="shared" si="78"/>
        <v>0</v>
      </c>
      <c r="FV61"/>
      <c r="FW61" s="118">
        <f t="shared" si="189"/>
        <v>38384</v>
      </c>
      <c r="FX61" s="142">
        <f t="shared" si="162"/>
        <v>0</v>
      </c>
      <c r="FY61" s="142">
        <f t="shared" si="163"/>
        <v>0</v>
      </c>
      <c r="FZ61" s="142">
        <f t="shared" si="118"/>
        <v>0</v>
      </c>
      <c r="GA61"/>
      <c r="GB61" s="118">
        <f t="shared" si="190"/>
        <v>38384</v>
      </c>
      <c r="GC61" s="142">
        <f t="shared" si="164"/>
        <v>0</v>
      </c>
      <c r="GD61" s="142">
        <f t="shared" si="165"/>
        <v>0</v>
      </c>
      <c r="GE61" s="142">
        <f t="shared" si="119"/>
        <v>0</v>
      </c>
      <c r="GF61"/>
      <c r="GG61" s="118">
        <f t="shared" si="87"/>
        <v>38384</v>
      </c>
      <c r="GH61" s="142">
        <f t="shared" si="166"/>
        <v>0</v>
      </c>
      <c r="GI61" s="142">
        <f t="shared" si="166"/>
        <v>0</v>
      </c>
      <c r="GJ61" s="142">
        <f t="shared" si="89"/>
        <v>0</v>
      </c>
      <c r="GL61" s="118">
        <f t="shared" si="90"/>
        <v>38384</v>
      </c>
      <c r="GM61" s="142">
        <f t="shared" si="167"/>
        <v>0</v>
      </c>
      <c r="GN61" s="142">
        <f t="shared" si="167"/>
        <v>0</v>
      </c>
      <c r="GO61" s="142">
        <f t="shared" si="92"/>
        <v>0</v>
      </c>
      <c r="GQ61" s="585"/>
      <c r="GR61" s="583"/>
      <c r="GS61" s="332"/>
      <c r="GU61"/>
    </row>
    <row r="62" spans="1:203" ht="15" customHeight="1">
      <c r="A62" s="329">
        <v>38412</v>
      </c>
      <c r="B62" s="144">
        <f>'p1'!F71</f>
        <v>0</v>
      </c>
      <c r="C62" s="145">
        <f>+'p1'!C71</f>
        <v>0</v>
      </c>
      <c r="D62" s="193">
        <f>'Transport Pos'!C58</f>
        <v>0</v>
      </c>
      <c r="E62" s="145">
        <f>'p1'!K71+EH62+'Transport Pos'!D58</f>
        <v>0</v>
      </c>
      <c r="F62" s="145">
        <f>'p1'!E71+CS62</f>
        <v>0</v>
      </c>
      <c r="G62" s="145">
        <f>'p1'!H71+'p1'!J71+DD62+'Spread Opt'!D62+'Transport Pos'!E58</f>
        <v>-10.493622062365773</v>
      </c>
      <c r="H62" s="145">
        <f>'p1'!D71+DW62</f>
        <v>0</v>
      </c>
      <c r="I62" s="145">
        <f>'p1'!I71+'p1'!AG71+DI62+'Spread Opt'!C62</f>
        <v>13.193318036676423</v>
      </c>
      <c r="J62" s="145">
        <f>'p1'!M71+DL62</f>
        <v>11.23</v>
      </c>
      <c r="K62" s="145">
        <f>'p1'!L71+'p1'!G71+EB62</f>
        <v>0</v>
      </c>
      <c r="L62" s="146">
        <f t="shared" si="105"/>
        <v>13.929695974310651</v>
      </c>
      <c r="M62" s="14"/>
      <c r="N62" s="144">
        <f>'p1'!O71+ET62</f>
        <v>0</v>
      </c>
      <c r="O62" s="145">
        <f>'p1'!N71+EO62</f>
        <v>0</v>
      </c>
      <c r="P62" s="145">
        <f>'p1'!P71+EY62</f>
        <v>0</v>
      </c>
      <c r="Q62" s="145">
        <f>'p1'!Z71</f>
        <v>0</v>
      </c>
      <c r="R62" s="145">
        <f>'p1'!X71</f>
        <v>0</v>
      </c>
      <c r="S62" s="145">
        <f>'p1'!Y71+FE62</f>
        <v>0</v>
      </c>
      <c r="T62" s="145">
        <f>'p1'!AB71+FK62+'Transport Pos'!B58</f>
        <v>0</v>
      </c>
      <c r="U62" s="145"/>
      <c r="V62" s="145">
        <f>'p1'!W71+FP62</f>
        <v>0</v>
      </c>
      <c r="W62" s="145">
        <f>'p1'!R71+FZ62</f>
        <v>0</v>
      </c>
      <c r="X62" s="145">
        <f>'p1'!S71+FU62</f>
        <v>0</v>
      </c>
      <c r="Y62" s="145"/>
      <c r="Z62" s="145"/>
      <c r="AA62" s="145"/>
      <c r="AB62" s="145"/>
      <c r="AC62" s="145"/>
      <c r="AD62" s="193"/>
      <c r="AE62" s="332">
        <f t="shared" si="191"/>
        <v>0</v>
      </c>
      <c r="AF62" s="14"/>
      <c r="AG62" s="146"/>
      <c r="AH62" s="191"/>
      <c r="AI62" s="146">
        <f>'p1'!AA71+BQ62+'Spread Opt'!E62+'Transport Pos'!G58</f>
        <v>0.49969597431065083</v>
      </c>
      <c r="AJ62" s="14"/>
      <c r="AK62" s="143">
        <v>38412</v>
      </c>
      <c r="AL62" s="198"/>
      <c r="AM62" s="189">
        <f t="shared" si="4"/>
        <v>0</v>
      </c>
      <c r="AN62" s="334"/>
      <c r="AO62" s="189">
        <f t="shared" si="120"/>
        <v>0</v>
      </c>
      <c r="AP62" s="334"/>
      <c r="AQ62" s="508">
        <f t="shared" si="121"/>
        <v>-10.493622062365773</v>
      </c>
      <c r="AR62" s="334"/>
      <c r="AS62" s="510">
        <f t="shared" si="7"/>
        <v>24.423318036676424</v>
      </c>
      <c r="AT62" s="334"/>
      <c r="AU62" s="189">
        <f t="shared" ref="AU62:AU81" si="199">K62+P62</f>
        <v>0</v>
      </c>
      <c r="AV62" s="334"/>
      <c r="AW62" s="189">
        <f t="shared" si="168"/>
        <v>13.929695974310651</v>
      </c>
      <c r="AX62" s="334"/>
      <c r="AY62"/>
      <c r="AZ62" s="217"/>
      <c r="BA62" s="204">
        <f t="shared" si="10"/>
        <v>0</v>
      </c>
      <c r="BB62" s="202"/>
      <c r="BC62" s="204">
        <f t="shared" si="11"/>
        <v>0</v>
      </c>
      <c r="BD62" s="497"/>
      <c r="BE62" s="515">
        <f t="shared" si="12"/>
        <v>0</v>
      </c>
      <c r="BF62" s="202"/>
      <c r="BG62" s="204">
        <f t="shared" si="192"/>
        <v>0</v>
      </c>
      <c r="BH62" s="218"/>
      <c r="BI62" s="248"/>
      <c r="BJ62" s="308"/>
      <c r="BK62" s="305">
        <f t="shared" si="193"/>
        <v>13.929695974310651</v>
      </c>
      <c r="BL62" s="525"/>
      <c r="BM62" s="14"/>
      <c r="BN62" s="14"/>
      <c r="BO62" s="14"/>
      <c r="BP62" s="140">
        <f t="shared" si="176"/>
        <v>38412</v>
      </c>
      <c r="BQ62" s="141"/>
      <c r="BR62" s="141"/>
      <c r="BS62" s="141"/>
      <c r="BT62" s="141"/>
      <c r="BU62" s="141"/>
      <c r="BV62" s="141"/>
      <c r="BW62" s="141"/>
      <c r="BY62" s="209">
        <f>'m1'!BL64</f>
        <v>0.72518944372429461</v>
      </c>
      <c r="BZ62" s="211">
        <f t="shared" si="197"/>
        <v>0</v>
      </c>
      <c r="CA62" s="142"/>
      <c r="CB62" s="142">
        <f t="shared" si="128"/>
        <v>0</v>
      </c>
      <c r="CC62"/>
      <c r="CD62" s="118">
        <f t="shared" si="177"/>
        <v>38412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1"/>
        <v>0</v>
      </c>
      <c r="CK62" s="142">
        <f t="shared" si="175"/>
        <v>0</v>
      </c>
      <c r="CL62" s="142">
        <f t="shared" si="175"/>
        <v>0</v>
      </c>
      <c r="CM62" s="142">
        <f t="shared" si="131"/>
        <v>0</v>
      </c>
      <c r="CN62" s="142">
        <f t="shared" si="131"/>
        <v>0</v>
      </c>
      <c r="CO62" s="142">
        <f t="shared" si="131"/>
        <v>0</v>
      </c>
      <c r="CP62" s="142">
        <f t="shared" si="132"/>
        <v>0</v>
      </c>
      <c r="CQ62" s="142">
        <f t="shared" si="133"/>
        <v>0</v>
      </c>
      <c r="CR62" s="142">
        <f t="shared" si="134"/>
        <v>0</v>
      </c>
      <c r="CS62" s="142">
        <f t="shared" si="170"/>
        <v>0</v>
      </c>
      <c r="CT62"/>
      <c r="CU62" s="118">
        <f t="shared" si="178"/>
        <v>38412</v>
      </c>
      <c r="CV62" s="142">
        <f t="shared" si="135"/>
        <v>0</v>
      </c>
      <c r="CW62" s="142">
        <f t="shared" si="135"/>
        <v>0</v>
      </c>
      <c r="CX62" s="142">
        <f t="shared" si="136"/>
        <v>0</v>
      </c>
      <c r="CY62" s="142">
        <f t="shared" si="136"/>
        <v>0</v>
      </c>
      <c r="CZ62" s="142">
        <f t="shared" si="136"/>
        <v>0</v>
      </c>
      <c r="DA62" s="142">
        <f t="shared" si="137"/>
        <v>0</v>
      </c>
      <c r="DB62" s="142">
        <f t="shared" si="137"/>
        <v>0</v>
      </c>
      <c r="DC62" s="142">
        <f t="shared" si="138"/>
        <v>0</v>
      </c>
      <c r="DD62" s="142">
        <f t="shared" si="124"/>
        <v>0</v>
      </c>
      <c r="DF62" s="118">
        <f t="shared" si="179"/>
        <v>38412</v>
      </c>
      <c r="DG62" s="142">
        <f t="shared" si="139"/>
        <v>0</v>
      </c>
      <c r="DH62" s="142">
        <f t="shared" si="140"/>
        <v>0</v>
      </c>
      <c r="DI62" s="142">
        <f t="shared" si="111"/>
        <v>0</v>
      </c>
      <c r="DJ62"/>
      <c r="DK62" s="118">
        <f t="shared" si="198"/>
        <v>38412</v>
      </c>
      <c r="DL62" s="142">
        <f t="shared" si="141"/>
        <v>0</v>
      </c>
      <c r="DM62" s="142">
        <f t="shared" si="142"/>
        <v>0</v>
      </c>
      <c r="DN62" s="142">
        <f t="shared" ref="DN62:DN81" si="200">SUM(DL62:DM62)</f>
        <v>0</v>
      </c>
      <c r="DP62" s="118">
        <f t="shared" si="180"/>
        <v>38412</v>
      </c>
      <c r="DQ62" s="142">
        <f t="shared" si="143"/>
        <v>0</v>
      </c>
      <c r="DR62" s="142">
        <f t="shared" si="143"/>
        <v>0</v>
      </c>
      <c r="DS62" s="142">
        <f t="shared" si="143"/>
        <v>0</v>
      </c>
      <c r="DT62" s="142">
        <f t="shared" si="143"/>
        <v>0</v>
      </c>
      <c r="DU62" s="142">
        <f t="shared" si="143"/>
        <v>0</v>
      </c>
      <c r="DV62" s="142">
        <f t="shared" si="144"/>
        <v>0</v>
      </c>
      <c r="DW62" s="142">
        <f t="shared" si="112"/>
        <v>0</v>
      </c>
      <c r="DX62"/>
      <c r="DY62" s="118">
        <f t="shared" si="181"/>
        <v>38412</v>
      </c>
      <c r="DZ62" s="142">
        <f t="shared" si="145"/>
        <v>0</v>
      </c>
      <c r="EA62" s="142">
        <f t="shared" si="146"/>
        <v>0</v>
      </c>
      <c r="EB62" s="142">
        <f t="shared" si="113"/>
        <v>0</v>
      </c>
      <c r="EC62" s="142"/>
      <c r="ED62" s="118">
        <f t="shared" si="182"/>
        <v>38412</v>
      </c>
      <c r="EE62" s="142">
        <f t="shared" si="147"/>
        <v>0</v>
      </c>
      <c r="EF62" s="142">
        <f t="shared" si="147"/>
        <v>0</v>
      </c>
      <c r="EG62" s="142">
        <f t="shared" si="148"/>
        <v>0</v>
      </c>
      <c r="EH62" s="142">
        <f t="shared" si="194"/>
        <v>0</v>
      </c>
      <c r="EI62" s="142"/>
      <c r="EJ62" s="118">
        <f t="shared" si="183"/>
        <v>38412</v>
      </c>
      <c r="EK62" s="142">
        <f t="shared" si="149"/>
        <v>0</v>
      </c>
      <c r="EL62" s="142">
        <f t="shared" si="150"/>
        <v>0</v>
      </c>
      <c r="EM62" s="142">
        <f t="shared" si="150"/>
        <v>0</v>
      </c>
      <c r="EN62" s="142">
        <f t="shared" si="150"/>
        <v>0</v>
      </c>
      <c r="EO62" s="142">
        <f t="shared" si="114"/>
        <v>0</v>
      </c>
      <c r="EP62"/>
      <c r="EQ62" s="118">
        <f t="shared" si="184"/>
        <v>38412</v>
      </c>
      <c r="ER62" s="142">
        <f t="shared" si="151"/>
        <v>0</v>
      </c>
      <c r="ES62" s="142">
        <f t="shared" si="152"/>
        <v>0</v>
      </c>
      <c r="ET62" s="142">
        <f t="shared" si="195"/>
        <v>0</v>
      </c>
      <c r="EU62"/>
      <c r="EV62" s="118">
        <f t="shared" si="185"/>
        <v>38412</v>
      </c>
      <c r="EW62" s="142">
        <f t="shared" si="153"/>
        <v>0</v>
      </c>
      <c r="EX62" s="142">
        <f t="shared" si="154"/>
        <v>0</v>
      </c>
      <c r="EY62" s="142">
        <f t="shared" si="196"/>
        <v>0</v>
      </c>
      <c r="EZ62" s="142"/>
      <c r="FA62" s="118">
        <f t="shared" si="186"/>
        <v>38412</v>
      </c>
      <c r="FB62" s="142">
        <f t="shared" si="155"/>
        <v>0</v>
      </c>
      <c r="FC62" s="142">
        <f t="shared" si="155"/>
        <v>0</v>
      </c>
      <c r="FD62" s="142">
        <f t="shared" si="156"/>
        <v>0</v>
      </c>
      <c r="FE62" s="142">
        <f t="shared" si="115"/>
        <v>0</v>
      </c>
      <c r="FF62"/>
      <c r="FG62" s="118">
        <f t="shared" si="187"/>
        <v>38412</v>
      </c>
      <c r="FH62" s="142">
        <f t="shared" si="157"/>
        <v>0</v>
      </c>
      <c r="FI62" s="142">
        <f t="shared" si="157"/>
        <v>0</v>
      </c>
      <c r="FJ62" s="142">
        <f t="shared" si="158"/>
        <v>0</v>
      </c>
      <c r="FK62" s="142">
        <f t="shared" si="116"/>
        <v>0</v>
      </c>
      <c r="FL62"/>
      <c r="FM62" s="118">
        <f t="shared" si="188"/>
        <v>38412</v>
      </c>
      <c r="FN62" s="142">
        <f t="shared" si="159"/>
        <v>0</v>
      </c>
      <c r="FO62" s="142">
        <f t="shared" si="160"/>
        <v>0</v>
      </c>
      <c r="FP62" s="142">
        <f t="shared" si="117"/>
        <v>0</v>
      </c>
      <c r="FR62" s="118">
        <f t="shared" si="76"/>
        <v>38412</v>
      </c>
      <c r="FS62" s="142">
        <f t="shared" si="161"/>
        <v>0</v>
      </c>
      <c r="FT62" s="142">
        <f t="shared" si="161"/>
        <v>0</v>
      </c>
      <c r="FU62" s="142">
        <f t="shared" si="78"/>
        <v>0</v>
      </c>
      <c r="FV62"/>
      <c r="FW62" s="118">
        <f t="shared" si="189"/>
        <v>38412</v>
      </c>
      <c r="FX62" s="142">
        <f t="shared" si="162"/>
        <v>0</v>
      </c>
      <c r="FY62" s="142">
        <f t="shared" si="163"/>
        <v>0</v>
      </c>
      <c r="FZ62" s="142">
        <f t="shared" si="118"/>
        <v>0</v>
      </c>
      <c r="GA62"/>
      <c r="GB62" s="118">
        <f t="shared" si="190"/>
        <v>38412</v>
      </c>
      <c r="GC62" s="142">
        <f t="shared" si="164"/>
        <v>0</v>
      </c>
      <c r="GD62" s="142">
        <f t="shared" si="165"/>
        <v>0</v>
      </c>
      <c r="GE62" s="142">
        <f t="shared" si="119"/>
        <v>0</v>
      </c>
      <c r="GF62"/>
      <c r="GG62" s="118">
        <f t="shared" si="87"/>
        <v>38412</v>
      </c>
      <c r="GH62" s="142">
        <f t="shared" si="166"/>
        <v>0</v>
      </c>
      <c r="GI62" s="142">
        <f t="shared" si="166"/>
        <v>0</v>
      </c>
      <c r="GJ62" s="142">
        <f t="shared" si="89"/>
        <v>0</v>
      </c>
      <c r="GL62" s="118">
        <f t="shared" si="90"/>
        <v>38412</v>
      </c>
      <c r="GM62" s="142">
        <f t="shared" si="167"/>
        <v>0</v>
      </c>
      <c r="GN62" s="142">
        <f t="shared" si="167"/>
        <v>0</v>
      </c>
      <c r="GO62" s="142">
        <f t="shared" si="92"/>
        <v>0</v>
      </c>
      <c r="GQ62" s="585"/>
      <c r="GR62" s="583"/>
      <c r="GS62" s="332"/>
      <c r="GU62"/>
    </row>
    <row r="63" spans="1:203" ht="15" customHeight="1">
      <c r="A63" s="329">
        <v>38443</v>
      </c>
      <c r="B63" s="144">
        <f>'p1'!F72</f>
        <v>0</v>
      </c>
      <c r="C63" s="145">
        <f>+'p1'!C72</f>
        <v>0</v>
      </c>
      <c r="D63" s="193">
        <f>'Transport Pos'!C59</f>
        <v>0</v>
      </c>
      <c r="E63" s="145">
        <f>'p1'!K72+EH63+'Transport Pos'!D59</f>
        <v>0</v>
      </c>
      <c r="F63" s="145">
        <f>'p1'!E72+CS63</f>
        <v>0</v>
      </c>
      <c r="G63" s="145">
        <f>'p1'!H72+'p1'!J72+DD63+'Spread Opt'!D63+'Transport Pos'!E59</f>
        <v>0</v>
      </c>
      <c r="H63" s="145">
        <f>'p1'!D72+DW63</f>
        <v>0</v>
      </c>
      <c r="I63" s="145">
        <f>'p1'!I72+'p1'!AG72+DI63+'Spread Opt'!C63</f>
        <v>7.05</v>
      </c>
      <c r="J63" s="145">
        <f>'p1'!M72+DL63</f>
        <v>10.8</v>
      </c>
      <c r="K63" s="145">
        <f>'p1'!L72+'p1'!G72+EB63</f>
        <v>0</v>
      </c>
      <c r="L63" s="146">
        <f t="shared" si="105"/>
        <v>17.850000000000001</v>
      </c>
      <c r="M63" s="14"/>
      <c r="N63" s="144">
        <f>'p1'!O72+ET63</f>
        <v>0</v>
      </c>
      <c r="O63" s="145">
        <f>'p1'!N72+EO63</f>
        <v>0</v>
      </c>
      <c r="P63" s="145">
        <f>'p1'!P72+EY63</f>
        <v>0</v>
      </c>
      <c r="Q63" s="145">
        <f>'p1'!Z72</f>
        <v>0</v>
      </c>
      <c r="R63" s="145">
        <f>'p1'!X72</f>
        <v>0</v>
      </c>
      <c r="S63" s="145">
        <f>'p1'!Y72+FE63</f>
        <v>0</v>
      </c>
      <c r="T63" s="145">
        <f>'p1'!AB72+FK63+'Transport Pos'!B59</f>
        <v>0</v>
      </c>
      <c r="U63" s="145"/>
      <c r="V63" s="145">
        <f>'p1'!W72+FP63</f>
        <v>0</v>
      </c>
      <c r="W63" s="145">
        <f>'p1'!R72+FZ63</f>
        <v>0</v>
      </c>
      <c r="X63" s="145">
        <f>'p1'!S72+FU63</f>
        <v>0</v>
      </c>
      <c r="Y63" s="145"/>
      <c r="Z63" s="145"/>
      <c r="AA63" s="145"/>
      <c r="AB63" s="145"/>
      <c r="AC63" s="145"/>
      <c r="AD63" s="193"/>
      <c r="AE63" s="332">
        <f t="shared" si="191"/>
        <v>0</v>
      </c>
      <c r="AF63" s="14"/>
      <c r="AG63" s="146"/>
      <c r="AH63" s="191"/>
      <c r="AI63" s="146">
        <f>'p1'!AA72+BQ63+'Spread Opt'!E63+'Transport Pos'!G59</f>
        <v>0</v>
      </c>
      <c r="AJ63" s="14"/>
      <c r="AK63" s="143">
        <v>38443</v>
      </c>
      <c r="AL63" s="198"/>
      <c r="AM63" s="189">
        <f t="shared" si="4"/>
        <v>0</v>
      </c>
      <c r="AN63" s="335">
        <f>SUM(AM58:AM69)</f>
        <v>0</v>
      </c>
      <c r="AO63" s="189">
        <f t="shared" ref="AO63:AO81" si="201">E63+F63+O63</f>
        <v>0</v>
      </c>
      <c r="AP63" s="335">
        <f>SUM(AO58:AO69)</f>
        <v>0</v>
      </c>
      <c r="AQ63" s="508">
        <f t="shared" ref="AQ63:AQ81" si="202">+G63+H63+N63</f>
        <v>0</v>
      </c>
      <c r="AR63" s="335">
        <f>SUM(AQ58:AQ69)</f>
        <v>-51.63314604576788</v>
      </c>
      <c r="AS63" s="510">
        <f t="shared" ref="AS63:AS81" si="203">+I63+J63</f>
        <v>17.850000000000001</v>
      </c>
      <c r="AT63" s="335">
        <f>SUM(AS58:AS69)</f>
        <v>245.41174682716118</v>
      </c>
      <c r="AU63" s="189">
        <f t="shared" si="199"/>
        <v>0</v>
      </c>
      <c r="AV63" s="335">
        <f>SUM(AU58:AU69)</f>
        <v>0</v>
      </c>
      <c r="AW63" s="189">
        <f t="shared" si="168"/>
        <v>17.850000000000001</v>
      </c>
      <c r="AX63" s="335">
        <f>SUM(AW58:AW69)</f>
        <v>193.77860078139327</v>
      </c>
      <c r="AY63"/>
      <c r="AZ63" s="217"/>
      <c r="BA63" s="204">
        <f t="shared" si="10"/>
        <v>0</v>
      </c>
      <c r="BB63" s="507">
        <f>SUM(BA58:BA69)</f>
        <v>0</v>
      </c>
      <c r="BC63" s="204">
        <f t="shared" si="11"/>
        <v>0</v>
      </c>
      <c r="BD63" s="517">
        <f>SUM(BC58:BC69)</f>
        <v>0</v>
      </c>
      <c r="BE63" s="515">
        <f t="shared" si="12"/>
        <v>0</v>
      </c>
      <c r="BF63" s="205">
        <f>SUM(BE58:BE69)</f>
        <v>0</v>
      </c>
      <c r="BG63" s="204">
        <f t="shared" si="192"/>
        <v>0</v>
      </c>
      <c r="BH63" s="219">
        <f>SUM(BG58:BG69)</f>
        <v>0</v>
      </c>
      <c r="BI63" s="248"/>
      <c r="BJ63" s="308"/>
      <c r="BK63" s="305">
        <f t="shared" si="193"/>
        <v>17.850000000000001</v>
      </c>
      <c r="BL63" s="526">
        <f>SUM(BK58:BK69)</f>
        <v>193.77860078139329</v>
      </c>
      <c r="BM63" s="14"/>
      <c r="BN63" s="14"/>
      <c r="BO63" s="14"/>
      <c r="BP63" s="140">
        <f t="shared" si="176"/>
        <v>38443</v>
      </c>
      <c r="BQ63" s="141"/>
      <c r="BR63" s="141"/>
      <c r="BS63" s="141"/>
      <c r="BT63" s="141"/>
      <c r="BU63" s="141"/>
      <c r="BV63" s="141"/>
      <c r="BW63" s="141"/>
      <c r="BY63" s="209">
        <f>'m1'!BL65</f>
        <v>0.72083618405818661</v>
      </c>
      <c r="BZ63" s="211">
        <f t="shared" si="197"/>
        <v>0</v>
      </c>
      <c r="CA63" s="142"/>
      <c r="CB63" s="142">
        <f t="shared" si="128"/>
        <v>0</v>
      </c>
      <c r="CC63"/>
      <c r="CD63" s="118">
        <f t="shared" si="177"/>
        <v>38443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1"/>
        <v>0</v>
      </c>
      <c r="CK63" s="142">
        <f t="shared" si="175"/>
        <v>0</v>
      </c>
      <c r="CL63" s="142">
        <f t="shared" si="175"/>
        <v>0</v>
      </c>
      <c r="CM63" s="142">
        <f t="shared" si="131"/>
        <v>0</v>
      </c>
      <c r="CN63" s="142">
        <f t="shared" si="131"/>
        <v>0</v>
      </c>
      <c r="CO63" s="142">
        <f t="shared" si="131"/>
        <v>0</v>
      </c>
      <c r="CP63" s="142">
        <f t="shared" si="132"/>
        <v>0</v>
      </c>
      <c r="CQ63" s="142">
        <f t="shared" si="133"/>
        <v>0</v>
      </c>
      <c r="CR63" s="142">
        <f t="shared" si="134"/>
        <v>0</v>
      </c>
      <c r="CS63" s="142">
        <f t="shared" si="170"/>
        <v>0</v>
      </c>
      <c r="CT63"/>
      <c r="CU63" s="118">
        <f t="shared" si="178"/>
        <v>38443</v>
      </c>
      <c r="CV63" s="142">
        <f t="shared" si="135"/>
        <v>0</v>
      </c>
      <c r="CW63" s="142">
        <f t="shared" si="135"/>
        <v>0</v>
      </c>
      <c r="CX63" s="142">
        <f t="shared" si="136"/>
        <v>0</v>
      </c>
      <c r="CY63" s="142">
        <f t="shared" si="136"/>
        <v>0</v>
      </c>
      <c r="CZ63" s="142">
        <f t="shared" si="136"/>
        <v>0</v>
      </c>
      <c r="DA63" s="142">
        <f t="shared" si="137"/>
        <v>0</v>
      </c>
      <c r="DB63" s="142">
        <f t="shared" si="137"/>
        <v>0</v>
      </c>
      <c r="DC63" s="142">
        <f t="shared" si="138"/>
        <v>0</v>
      </c>
      <c r="DD63" s="142">
        <f t="shared" si="124"/>
        <v>0</v>
      </c>
      <c r="DF63" s="118">
        <f t="shared" si="179"/>
        <v>38443</v>
      </c>
      <c r="DG63" s="142">
        <f t="shared" si="139"/>
        <v>0</v>
      </c>
      <c r="DH63" s="142">
        <f t="shared" si="140"/>
        <v>0</v>
      </c>
      <c r="DI63" s="142">
        <f t="shared" si="111"/>
        <v>0</v>
      </c>
      <c r="DJ63"/>
      <c r="DK63" s="118">
        <f t="shared" si="198"/>
        <v>38443</v>
      </c>
      <c r="DL63" s="142">
        <f t="shared" si="141"/>
        <v>0</v>
      </c>
      <c r="DM63" s="142">
        <f t="shared" si="142"/>
        <v>0</v>
      </c>
      <c r="DN63" s="142">
        <f t="shared" si="200"/>
        <v>0</v>
      </c>
      <c r="DP63" s="118">
        <f t="shared" si="180"/>
        <v>38443</v>
      </c>
      <c r="DQ63" s="142">
        <f t="shared" si="143"/>
        <v>0</v>
      </c>
      <c r="DR63" s="142">
        <f t="shared" si="143"/>
        <v>0</v>
      </c>
      <c r="DS63" s="142">
        <f t="shared" si="143"/>
        <v>0</v>
      </c>
      <c r="DT63" s="142">
        <f t="shared" si="143"/>
        <v>0</v>
      </c>
      <c r="DU63" s="142">
        <f t="shared" si="143"/>
        <v>0</v>
      </c>
      <c r="DV63" s="142">
        <f t="shared" si="144"/>
        <v>0</v>
      </c>
      <c r="DW63" s="142">
        <f t="shared" si="112"/>
        <v>0</v>
      </c>
      <c r="DX63"/>
      <c r="DY63" s="118">
        <f t="shared" si="181"/>
        <v>38443</v>
      </c>
      <c r="DZ63" s="142">
        <f t="shared" si="145"/>
        <v>0</v>
      </c>
      <c r="EA63" s="142">
        <f t="shared" si="146"/>
        <v>0</v>
      </c>
      <c r="EB63" s="142">
        <f t="shared" si="113"/>
        <v>0</v>
      </c>
      <c r="EC63" s="142"/>
      <c r="ED63" s="118">
        <f t="shared" si="182"/>
        <v>38443</v>
      </c>
      <c r="EE63" s="142">
        <f t="shared" si="147"/>
        <v>0</v>
      </c>
      <c r="EF63" s="142">
        <f t="shared" si="147"/>
        <v>0</v>
      </c>
      <c r="EG63" s="142">
        <f t="shared" si="148"/>
        <v>0</v>
      </c>
      <c r="EH63" s="142">
        <f t="shared" si="194"/>
        <v>0</v>
      </c>
      <c r="EI63" s="142"/>
      <c r="EJ63" s="118">
        <f t="shared" si="183"/>
        <v>38443</v>
      </c>
      <c r="EK63" s="142">
        <f t="shared" si="149"/>
        <v>0</v>
      </c>
      <c r="EL63" s="142">
        <f t="shared" si="150"/>
        <v>0</v>
      </c>
      <c r="EM63" s="142">
        <f t="shared" si="150"/>
        <v>0</v>
      </c>
      <c r="EN63" s="142">
        <f t="shared" si="150"/>
        <v>0</v>
      </c>
      <c r="EO63" s="142">
        <f t="shared" si="114"/>
        <v>0</v>
      </c>
      <c r="EP63"/>
      <c r="EQ63" s="118">
        <f t="shared" si="184"/>
        <v>38443</v>
      </c>
      <c r="ER63" s="142">
        <f t="shared" si="151"/>
        <v>0</v>
      </c>
      <c r="ES63" s="142">
        <f t="shared" si="152"/>
        <v>0</v>
      </c>
      <c r="ET63" s="142">
        <f t="shared" si="195"/>
        <v>0</v>
      </c>
      <c r="EU63"/>
      <c r="EV63" s="118">
        <f t="shared" si="185"/>
        <v>38443</v>
      </c>
      <c r="EW63" s="142">
        <f t="shared" si="153"/>
        <v>0</v>
      </c>
      <c r="EX63" s="142">
        <f t="shared" si="154"/>
        <v>0</v>
      </c>
      <c r="EY63" s="142">
        <f t="shared" si="196"/>
        <v>0</v>
      </c>
      <c r="EZ63" s="142"/>
      <c r="FA63" s="118">
        <f t="shared" si="186"/>
        <v>38443</v>
      </c>
      <c r="FB63" s="142">
        <f t="shared" si="155"/>
        <v>0</v>
      </c>
      <c r="FC63" s="142">
        <f t="shared" si="155"/>
        <v>0</v>
      </c>
      <c r="FD63" s="142">
        <f t="shared" si="156"/>
        <v>0</v>
      </c>
      <c r="FE63" s="142">
        <f t="shared" si="115"/>
        <v>0</v>
      </c>
      <c r="FF63"/>
      <c r="FG63" s="118">
        <f t="shared" si="187"/>
        <v>38443</v>
      </c>
      <c r="FH63" s="142">
        <f t="shared" si="157"/>
        <v>0</v>
      </c>
      <c r="FI63" s="142">
        <f t="shared" si="157"/>
        <v>0</v>
      </c>
      <c r="FJ63" s="142">
        <f t="shared" si="158"/>
        <v>0</v>
      </c>
      <c r="FK63" s="142">
        <f t="shared" si="116"/>
        <v>0</v>
      </c>
      <c r="FL63"/>
      <c r="FM63" s="118">
        <f t="shared" si="188"/>
        <v>38443</v>
      </c>
      <c r="FN63" s="142">
        <f t="shared" si="159"/>
        <v>0</v>
      </c>
      <c r="FO63" s="142">
        <f t="shared" si="160"/>
        <v>0</v>
      </c>
      <c r="FP63" s="142">
        <f t="shared" si="117"/>
        <v>0</v>
      </c>
      <c r="FR63" s="118">
        <f t="shared" si="76"/>
        <v>38443</v>
      </c>
      <c r="FS63" s="142">
        <f t="shared" si="161"/>
        <v>0</v>
      </c>
      <c r="FT63" s="142">
        <f t="shared" si="161"/>
        <v>0</v>
      </c>
      <c r="FU63" s="142">
        <f t="shared" si="78"/>
        <v>0</v>
      </c>
      <c r="FV63"/>
      <c r="FW63" s="118">
        <f t="shared" si="189"/>
        <v>38443</v>
      </c>
      <c r="FX63" s="142">
        <f t="shared" si="162"/>
        <v>0</v>
      </c>
      <c r="FY63" s="142">
        <f t="shared" si="163"/>
        <v>0</v>
      </c>
      <c r="FZ63" s="142">
        <f t="shared" si="118"/>
        <v>0</v>
      </c>
      <c r="GA63"/>
      <c r="GB63" s="118">
        <f t="shared" si="190"/>
        <v>38443</v>
      </c>
      <c r="GC63" s="142">
        <f t="shared" si="164"/>
        <v>0</v>
      </c>
      <c r="GD63" s="142">
        <f t="shared" si="165"/>
        <v>0</v>
      </c>
      <c r="GE63" s="142">
        <f t="shared" si="119"/>
        <v>0</v>
      </c>
      <c r="GF63"/>
      <c r="GG63" s="118">
        <f t="shared" si="87"/>
        <v>38443</v>
      </c>
      <c r="GH63" s="142">
        <f t="shared" si="166"/>
        <v>0</v>
      </c>
      <c r="GI63" s="142">
        <f t="shared" si="166"/>
        <v>0</v>
      </c>
      <c r="GJ63" s="142">
        <f t="shared" si="89"/>
        <v>0</v>
      </c>
      <c r="GL63" s="118">
        <f t="shared" si="90"/>
        <v>38443</v>
      </c>
      <c r="GM63" s="142">
        <f t="shared" si="167"/>
        <v>0</v>
      </c>
      <c r="GN63" s="142">
        <f t="shared" si="167"/>
        <v>0</v>
      </c>
      <c r="GO63" s="142">
        <f t="shared" si="92"/>
        <v>0</v>
      </c>
      <c r="GQ63" s="585"/>
      <c r="GR63" s="583"/>
      <c r="GS63" s="332"/>
      <c r="GU63"/>
    </row>
    <row r="64" spans="1:203" ht="15" customHeight="1">
      <c r="A64" s="329">
        <v>38473</v>
      </c>
      <c r="B64" s="144">
        <f>'p1'!F73</f>
        <v>0</v>
      </c>
      <c r="C64" s="145">
        <f>+'p1'!C73</f>
        <v>0</v>
      </c>
      <c r="D64" s="193">
        <f>'Transport Pos'!C60</f>
        <v>0</v>
      </c>
      <c r="E64" s="145">
        <f>'p1'!K73+EH64+'Transport Pos'!D60</f>
        <v>0</v>
      </c>
      <c r="F64" s="145">
        <f>'p1'!E73+CS64</f>
        <v>0</v>
      </c>
      <c r="G64" s="145">
        <f>'p1'!H73+'p1'!J73+DD64+'Spread Opt'!D64+'Transport Pos'!E60</f>
        <v>0</v>
      </c>
      <c r="H64" s="145">
        <f>'p1'!D73+DW64</f>
        <v>0</v>
      </c>
      <c r="I64" s="145">
        <f>'p1'!I73+'p1'!AG73+DI64+'Spread Opt'!C64</f>
        <v>7.24</v>
      </c>
      <c r="J64" s="145">
        <f>'p1'!M73+DL64</f>
        <v>11.1</v>
      </c>
      <c r="K64" s="145">
        <f>'p1'!L73+'p1'!G73+EB64</f>
        <v>0</v>
      </c>
      <c r="L64" s="146">
        <f t="shared" si="105"/>
        <v>18.34</v>
      </c>
      <c r="M64" s="14"/>
      <c r="N64" s="144">
        <f>'p1'!O73+ET64</f>
        <v>0</v>
      </c>
      <c r="O64" s="145">
        <f>'p1'!N73+EO64</f>
        <v>0</v>
      </c>
      <c r="P64" s="145">
        <f>'p1'!P73+EY64</f>
        <v>0</v>
      </c>
      <c r="Q64" s="145">
        <f>'p1'!Z73</f>
        <v>0</v>
      </c>
      <c r="R64" s="145">
        <f>'p1'!X73</f>
        <v>0</v>
      </c>
      <c r="S64" s="145">
        <f>'p1'!Y73+FE64</f>
        <v>0</v>
      </c>
      <c r="T64" s="145">
        <f>'p1'!AB73+FK64+'Transport Pos'!B60</f>
        <v>0</v>
      </c>
      <c r="U64" s="145"/>
      <c r="V64" s="145">
        <f>'p1'!W73+FP64</f>
        <v>0</v>
      </c>
      <c r="W64" s="145">
        <f>'p1'!R73+FZ64</f>
        <v>0</v>
      </c>
      <c r="X64" s="145">
        <f>'p1'!S73+FU64</f>
        <v>0</v>
      </c>
      <c r="Y64" s="145"/>
      <c r="Z64" s="145"/>
      <c r="AA64" s="145"/>
      <c r="AB64" s="145"/>
      <c r="AC64" s="145"/>
      <c r="AD64" s="193"/>
      <c r="AE64" s="332">
        <f t="shared" si="191"/>
        <v>0</v>
      </c>
      <c r="AF64" s="14"/>
      <c r="AG64" s="146"/>
      <c r="AH64" s="191"/>
      <c r="AI64" s="146">
        <f>'p1'!AA73+BQ64+'Spread Opt'!E64+'Transport Pos'!G60</f>
        <v>0</v>
      </c>
      <c r="AJ64" s="14"/>
      <c r="AK64" s="143">
        <v>38473</v>
      </c>
      <c r="AL64" s="198"/>
      <c r="AM64" s="189">
        <f t="shared" si="4"/>
        <v>0</v>
      </c>
      <c r="AN64" s="334"/>
      <c r="AO64" s="189">
        <f t="shared" si="201"/>
        <v>0</v>
      </c>
      <c r="AP64" s="334"/>
      <c r="AQ64" s="508">
        <f t="shared" si="202"/>
        <v>0</v>
      </c>
      <c r="AR64" s="334"/>
      <c r="AS64" s="510">
        <f t="shared" si="203"/>
        <v>18.34</v>
      </c>
      <c r="AT64" s="334"/>
      <c r="AU64" s="189">
        <f t="shared" si="199"/>
        <v>0</v>
      </c>
      <c r="AV64" s="334"/>
      <c r="AW64" s="189">
        <f t="shared" si="168"/>
        <v>18.34</v>
      </c>
      <c r="AX64" s="334"/>
      <c r="AY64"/>
      <c r="AZ64" s="217"/>
      <c r="BA64" s="204">
        <f t="shared" si="10"/>
        <v>0</v>
      </c>
      <c r="BB64" s="202"/>
      <c r="BC64" s="204">
        <f t="shared" si="11"/>
        <v>0</v>
      </c>
      <c r="BD64" s="497"/>
      <c r="BE64" s="515">
        <f t="shared" si="12"/>
        <v>0</v>
      </c>
      <c r="BF64" s="202"/>
      <c r="BG64" s="204">
        <f t="shared" si="192"/>
        <v>0</v>
      </c>
      <c r="BH64" s="218"/>
      <c r="BI64" s="248"/>
      <c r="BJ64" s="308"/>
      <c r="BK64" s="305">
        <f t="shared" si="193"/>
        <v>18.34</v>
      </c>
      <c r="BL64" s="525"/>
      <c r="BM64" s="14"/>
      <c r="BN64" s="14"/>
      <c r="BO64" s="14"/>
      <c r="BP64" s="140">
        <f t="shared" si="176"/>
        <v>38473</v>
      </c>
      <c r="BQ64" s="141"/>
      <c r="BR64" s="141"/>
      <c r="BS64" s="141"/>
      <c r="BT64" s="141"/>
      <c r="BU64" s="141"/>
      <c r="BV64" s="141"/>
      <c r="BW64" s="141"/>
      <c r="BY64" s="209">
        <f>'m1'!BL66</f>
        <v>0.71664596463040531</v>
      </c>
      <c r="BZ64" s="211">
        <f t="shared" si="197"/>
        <v>0</v>
      </c>
      <c r="CA64" s="142"/>
      <c r="CB64" s="142">
        <f t="shared" si="128"/>
        <v>0</v>
      </c>
      <c r="CC64"/>
      <c r="CD64" s="118">
        <f t="shared" si="177"/>
        <v>38473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1"/>
        <v>0</v>
      </c>
      <c r="CK64" s="142">
        <f t="shared" si="175"/>
        <v>0</v>
      </c>
      <c r="CL64" s="142">
        <f t="shared" si="175"/>
        <v>0</v>
      </c>
      <c r="CM64" s="142">
        <f t="shared" si="131"/>
        <v>0</v>
      </c>
      <c r="CN64" s="142">
        <f t="shared" si="131"/>
        <v>0</v>
      </c>
      <c r="CO64" s="142">
        <f t="shared" si="131"/>
        <v>0</v>
      </c>
      <c r="CP64" s="142">
        <f t="shared" si="132"/>
        <v>0</v>
      </c>
      <c r="CQ64" s="142">
        <f t="shared" si="133"/>
        <v>0</v>
      </c>
      <c r="CR64" s="142">
        <f t="shared" si="134"/>
        <v>0</v>
      </c>
      <c r="CS64" s="142">
        <f t="shared" si="170"/>
        <v>0</v>
      </c>
      <c r="CT64"/>
      <c r="CU64" s="118">
        <f t="shared" si="178"/>
        <v>38473</v>
      </c>
      <c r="CV64" s="142">
        <f t="shared" si="135"/>
        <v>0</v>
      </c>
      <c r="CW64" s="142">
        <f t="shared" si="135"/>
        <v>0</v>
      </c>
      <c r="CX64" s="142">
        <f t="shared" si="136"/>
        <v>0</v>
      </c>
      <c r="CY64" s="142">
        <f t="shared" si="136"/>
        <v>0</v>
      </c>
      <c r="CZ64" s="142">
        <f t="shared" si="136"/>
        <v>0</v>
      </c>
      <c r="DA64" s="142">
        <f t="shared" si="137"/>
        <v>0</v>
      </c>
      <c r="DB64" s="142">
        <f t="shared" si="137"/>
        <v>0</v>
      </c>
      <c r="DC64" s="142">
        <f t="shared" si="138"/>
        <v>0</v>
      </c>
      <c r="DD64" s="142">
        <f t="shared" si="124"/>
        <v>0</v>
      </c>
      <c r="DF64" s="118">
        <f t="shared" si="179"/>
        <v>38473</v>
      </c>
      <c r="DG64" s="142">
        <f t="shared" si="139"/>
        <v>0</v>
      </c>
      <c r="DH64" s="142">
        <f t="shared" si="140"/>
        <v>0</v>
      </c>
      <c r="DI64" s="142">
        <f t="shared" si="111"/>
        <v>0</v>
      </c>
      <c r="DJ64"/>
      <c r="DK64" s="118">
        <f t="shared" si="198"/>
        <v>38473</v>
      </c>
      <c r="DL64" s="142">
        <f t="shared" si="141"/>
        <v>0</v>
      </c>
      <c r="DM64" s="142">
        <f t="shared" si="142"/>
        <v>0</v>
      </c>
      <c r="DN64" s="142">
        <f t="shared" si="200"/>
        <v>0</v>
      </c>
      <c r="DP64" s="118">
        <f t="shared" si="180"/>
        <v>38473</v>
      </c>
      <c r="DQ64" s="142">
        <f t="shared" si="143"/>
        <v>0</v>
      </c>
      <c r="DR64" s="142">
        <f t="shared" si="143"/>
        <v>0</v>
      </c>
      <c r="DS64" s="142">
        <f t="shared" si="143"/>
        <v>0</v>
      </c>
      <c r="DT64" s="142">
        <f t="shared" si="143"/>
        <v>0</v>
      </c>
      <c r="DU64" s="142">
        <f t="shared" si="143"/>
        <v>0</v>
      </c>
      <c r="DV64" s="142">
        <f t="shared" si="144"/>
        <v>0</v>
      </c>
      <c r="DW64" s="142">
        <f t="shared" si="112"/>
        <v>0</v>
      </c>
      <c r="DX64"/>
      <c r="DY64" s="118">
        <f t="shared" si="181"/>
        <v>38473</v>
      </c>
      <c r="DZ64" s="142">
        <f t="shared" si="145"/>
        <v>0</v>
      </c>
      <c r="EA64" s="142">
        <f t="shared" si="146"/>
        <v>0</v>
      </c>
      <c r="EB64" s="142">
        <f t="shared" si="113"/>
        <v>0</v>
      </c>
      <c r="EC64" s="142"/>
      <c r="ED64" s="118">
        <f t="shared" si="182"/>
        <v>38473</v>
      </c>
      <c r="EE64" s="142">
        <f t="shared" si="147"/>
        <v>0</v>
      </c>
      <c r="EF64" s="142">
        <f t="shared" si="147"/>
        <v>0</v>
      </c>
      <c r="EG64" s="142">
        <f t="shared" si="148"/>
        <v>0</v>
      </c>
      <c r="EH64" s="142">
        <f t="shared" si="194"/>
        <v>0</v>
      </c>
      <c r="EI64" s="142"/>
      <c r="EJ64" s="118">
        <f t="shared" si="183"/>
        <v>38473</v>
      </c>
      <c r="EK64" s="142">
        <f t="shared" si="149"/>
        <v>0</v>
      </c>
      <c r="EL64" s="142">
        <f t="shared" si="150"/>
        <v>0</v>
      </c>
      <c r="EM64" s="142">
        <f t="shared" si="150"/>
        <v>0</v>
      </c>
      <c r="EN64" s="142">
        <f t="shared" si="150"/>
        <v>0</v>
      </c>
      <c r="EO64" s="142">
        <f t="shared" si="114"/>
        <v>0</v>
      </c>
      <c r="EP64"/>
      <c r="EQ64" s="118">
        <f t="shared" si="184"/>
        <v>38473</v>
      </c>
      <c r="ER64" s="142">
        <f t="shared" si="151"/>
        <v>0</v>
      </c>
      <c r="ES64" s="142">
        <f t="shared" si="152"/>
        <v>0</v>
      </c>
      <c r="ET64" s="142">
        <f t="shared" si="195"/>
        <v>0</v>
      </c>
      <c r="EU64"/>
      <c r="EV64" s="118">
        <f t="shared" si="185"/>
        <v>38473</v>
      </c>
      <c r="EW64" s="142">
        <f t="shared" si="153"/>
        <v>0</v>
      </c>
      <c r="EX64" s="142">
        <f t="shared" si="154"/>
        <v>0</v>
      </c>
      <c r="EY64" s="142">
        <f t="shared" si="196"/>
        <v>0</v>
      </c>
      <c r="EZ64" s="142"/>
      <c r="FA64" s="118">
        <f t="shared" si="186"/>
        <v>38473</v>
      </c>
      <c r="FB64" s="142">
        <f t="shared" si="155"/>
        <v>0</v>
      </c>
      <c r="FC64" s="142">
        <f t="shared" si="155"/>
        <v>0</v>
      </c>
      <c r="FD64" s="142">
        <f t="shared" si="156"/>
        <v>0</v>
      </c>
      <c r="FE64" s="142">
        <f t="shared" si="115"/>
        <v>0</v>
      </c>
      <c r="FF64"/>
      <c r="FG64" s="118">
        <f t="shared" si="187"/>
        <v>38473</v>
      </c>
      <c r="FH64" s="142">
        <f t="shared" si="157"/>
        <v>0</v>
      </c>
      <c r="FI64" s="142">
        <f t="shared" si="157"/>
        <v>0</v>
      </c>
      <c r="FJ64" s="142">
        <f t="shared" si="158"/>
        <v>0</v>
      </c>
      <c r="FK64" s="142">
        <f t="shared" si="116"/>
        <v>0</v>
      </c>
      <c r="FL64"/>
      <c r="FM64" s="118">
        <f t="shared" si="188"/>
        <v>38473</v>
      </c>
      <c r="FN64" s="142">
        <f t="shared" si="159"/>
        <v>0</v>
      </c>
      <c r="FO64" s="142">
        <f t="shared" si="160"/>
        <v>0</v>
      </c>
      <c r="FP64" s="142">
        <f t="shared" si="117"/>
        <v>0</v>
      </c>
      <c r="FR64" s="118">
        <f t="shared" si="76"/>
        <v>38473</v>
      </c>
      <c r="FS64" s="142">
        <f t="shared" si="161"/>
        <v>0</v>
      </c>
      <c r="FT64" s="142">
        <f t="shared" si="161"/>
        <v>0</v>
      </c>
      <c r="FU64" s="142">
        <f t="shared" si="78"/>
        <v>0</v>
      </c>
      <c r="FV64"/>
      <c r="FW64" s="118">
        <f t="shared" si="189"/>
        <v>38473</v>
      </c>
      <c r="FX64" s="142">
        <f t="shared" si="162"/>
        <v>0</v>
      </c>
      <c r="FY64" s="142">
        <f t="shared" si="163"/>
        <v>0</v>
      </c>
      <c r="FZ64" s="142">
        <f t="shared" si="118"/>
        <v>0</v>
      </c>
      <c r="GA64"/>
      <c r="GB64" s="118">
        <f t="shared" si="190"/>
        <v>38473</v>
      </c>
      <c r="GC64" s="142">
        <f t="shared" si="164"/>
        <v>0</v>
      </c>
      <c r="GD64" s="142">
        <f t="shared" si="165"/>
        <v>0</v>
      </c>
      <c r="GE64" s="142">
        <f t="shared" si="119"/>
        <v>0</v>
      </c>
      <c r="GF64"/>
      <c r="GG64" s="118">
        <f t="shared" si="87"/>
        <v>38473</v>
      </c>
      <c r="GH64" s="142">
        <f t="shared" si="166"/>
        <v>0</v>
      </c>
      <c r="GI64" s="142">
        <f t="shared" si="166"/>
        <v>0</v>
      </c>
      <c r="GJ64" s="142">
        <f t="shared" si="89"/>
        <v>0</v>
      </c>
      <c r="GL64" s="118">
        <f t="shared" si="90"/>
        <v>38473</v>
      </c>
      <c r="GM64" s="142">
        <f t="shared" si="167"/>
        <v>0</v>
      </c>
      <c r="GN64" s="142">
        <f t="shared" si="167"/>
        <v>0</v>
      </c>
      <c r="GO64" s="142">
        <f t="shared" si="92"/>
        <v>0</v>
      </c>
      <c r="GQ64" s="585"/>
      <c r="GR64" s="583"/>
      <c r="GS64" s="332"/>
      <c r="GU64"/>
    </row>
    <row r="65" spans="1:203" ht="15" customHeight="1">
      <c r="A65" s="329">
        <v>38504</v>
      </c>
      <c r="B65" s="144">
        <f>'p1'!F74</f>
        <v>0</v>
      </c>
      <c r="C65" s="145">
        <f>+'p1'!C74</f>
        <v>0</v>
      </c>
      <c r="D65" s="193">
        <f>'Transport Pos'!C61</f>
        <v>0</v>
      </c>
      <c r="E65" s="145">
        <f>'p1'!K74+EH65+'Transport Pos'!D61</f>
        <v>0</v>
      </c>
      <c r="F65" s="145">
        <f>'p1'!E74+CS65</f>
        <v>0</v>
      </c>
      <c r="G65" s="145">
        <f>'p1'!H74+'p1'!J74+DD65+'Spread Opt'!D65+'Transport Pos'!E61</f>
        <v>0</v>
      </c>
      <c r="H65" s="145">
        <f>'p1'!D74+DW65</f>
        <v>0</v>
      </c>
      <c r="I65" s="145">
        <f>'p1'!I74+'p1'!AG74+DI65+'Spread Opt'!C65</f>
        <v>6.96</v>
      </c>
      <c r="J65" s="145">
        <f>'p1'!M74+DL65</f>
        <v>10.68</v>
      </c>
      <c r="K65" s="145">
        <f>'p1'!L74+'p1'!G74+EB65</f>
        <v>0</v>
      </c>
      <c r="L65" s="146">
        <f t="shared" si="105"/>
        <v>17.64</v>
      </c>
      <c r="M65" s="14"/>
      <c r="N65" s="144">
        <f>'p1'!O74+ET65</f>
        <v>0</v>
      </c>
      <c r="O65" s="145">
        <f>'p1'!N74+EO65</f>
        <v>0</v>
      </c>
      <c r="P65" s="145">
        <f>'p1'!P74+EY65</f>
        <v>0</v>
      </c>
      <c r="Q65" s="145">
        <f>'p1'!Z74</f>
        <v>0</v>
      </c>
      <c r="R65" s="145">
        <f>'p1'!X74</f>
        <v>0</v>
      </c>
      <c r="S65" s="145">
        <f>'p1'!Y74+FE65</f>
        <v>0</v>
      </c>
      <c r="T65" s="145">
        <f>'p1'!AB74+FK65+'Transport Pos'!B61</f>
        <v>0</v>
      </c>
      <c r="U65" s="145"/>
      <c r="V65" s="145">
        <f>'p1'!W74+FP65</f>
        <v>0</v>
      </c>
      <c r="W65" s="145">
        <f>'p1'!R74+FZ65</f>
        <v>0</v>
      </c>
      <c r="X65" s="145">
        <f>'p1'!S74+FU65</f>
        <v>0</v>
      </c>
      <c r="Y65" s="145"/>
      <c r="Z65" s="145"/>
      <c r="AA65" s="145"/>
      <c r="AB65" s="145"/>
      <c r="AC65" s="145"/>
      <c r="AD65" s="193"/>
      <c r="AE65" s="332">
        <f t="shared" si="191"/>
        <v>0</v>
      </c>
      <c r="AF65" s="14"/>
      <c r="AG65" s="146"/>
      <c r="AH65" s="191"/>
      <c r="AI65" s="146">
        <f>'p1'!AA74+BQ65+'Spread Opt'!E65+'Transport Pos'!G61</f>
        <v>0</v>
      </c>
      <c r="AJ65" s="14"/>
      <c r="AK65" s="143">
        <v>38504</v>
      </c>
      <c r="AL65" s="198"/>
      <c r="AM65" s="189">
        <f t="shared" si="4"/>
        <v>0</v>
      </c>
      <c r="AN65" s="334"/>
      <c r="AO65" s="189">
        <f t="shared" si="201"/>
        <v>0</v>
      </c>
      <c r="AP65" s="334"/>
      <c r="AQ65" s="508">
        <f t="shared" si="202"/>
        <v>0</v>
      </c>
      <c r="AR65" s="334"/>
      <c r="AS65" s="510">
        <f t="shared" si="203"/>
        <v>17.64</v>
      </c>
      <c r="AT65" s="334"/>
      <c r="AU65" s="189">
        <f t="shared" si="199"/>
        <v>0</v>
      </c>
      <c r="AV65" s="334"/>
      <c r="AW65" s="189">
        <f t="shared" si="168"/>
        <v>17.64</v>
      </c>
      <c r="AX65" s="334"/>
      <c r="AY65"/>
      <c r="AZ65" s="217"/>
      <c r="BA65" s="204">
        <f t="shared" si="10"/>
        <v>0</v>
      </c>
      <c r="BB65" s="202"/>
      <c r="BC65" s="204">
        <f t="shared" si="11"/>
        <v>0</v>
      </c>
      <c r="BD65" s="497"/>
      <c r="BE65" s="515">
        <f t="shared" si="12"/>
        <v>0</v>
      </c>
      <c r="BF65" s="202"/>
      <c r="BG65" s="204">
        <f t="shared" si="192"/>
        <v>0</v>
      </c>
      <c r="BH65" s="218"/>
      <c r="BI65" s="248"/>
      <c r="BJ65" s="308"/>
      <c r="BK65" s="305">
        <f t="shared" si="193"/>
        <v>17.64</v>
      </c>
      <c r="BL65" s="525"/>
      <c r="BM65" s="14"/>
      <c r="BN65" s="14"/>
      <c r="BO65" s="14"/>
      <c r="BP65" s="140">
        <f t="shared" si="176"/>
        <v>38504</v>
      </c>
      <c r="BQ65" s="141"/>
      <c r="BR65" s="141"/>
      <c r="BS65" s="141"/>
      <c r="BT65" s="141"/>
      <c r="BU65" s="141"/>
      <c r="BV65" s="141"/>
      <c r="BW65" s="141"/>
      <c r="BY65" s="209">
        <f>'m1'!BL67</f>
        <v>0.71233932663848032</v>
      </c>
      <c r="BZ65" s="211">
        <f t="shared" si="197"/>
        <v>0</v>
      </c>
      <c r="CA65" s="142"/>
      <c r="CB65" s="142">
        <f t="shared" si="128"/>
        <v>0</v>
      </c>
      <c r="CC65"/>
      <c r="CD65" s="118">
        <f t="shared" si="177"/>
        <v>38504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1"/>
        <v>0</v>
      </c>
      <c r="CK65" s="142">
        <f t="shared" si="175"/>
        <v>0</v>
      </c>
      <c r="CL65" s="142">
        <f t="shared" si="175"/>
        <v>0</v>
      </c>
      <c r="CM65" s="142">
        <f t="shared" si="131"/>
        <v>0</v>
      </c>
      <c r="CN65" s="142">
        <f t="shared" si="131"/>
        <v>0</v>
      </c>
      <c r="CO65" s="142">
        <f t="shared" si="131"/>
        <v>0</v>
      </c>
      <c r="CP65" s="142">
        <f t="shared" si="132"/>
        <v>0</v>
      </c>
      <c r="CQ65" s="142">
        <f t="shared" si="133"/>
        <v>0</v>
      </c>
      <c r="CR65" s="142">
        <f t="shared" si="134"/>
        <v>0</v>
      </c>
      <c r="CS65" s="142">
        <f t="shared" si="170"/>
        <v>0</v>
      </c>
      <c r="CT65"/>
      <c r="CU65" s="118">
        <f t="shared" si="178"/>
        <v>38504</v>
      </c>
      <c r="CV65" s="142">
        <f t="shared" si="135"/>
        <v>0</v>
      </c>
      <c r="CW65" s="142">
        <f t="shared" si="135"/>
        <v>0</v>
      </c>
      <c r="CX65" s="142">
        <f t="shared" si="136"/>
        <v>0</v>
      </c>
      <c r="CY65" s="142">
        <f t="shared" si="136"/>
        <v>0</v>
      </c>
      <c r="CZ65" s="142">
        <f t="shared" si="136"/>
        <v>0</v>
      </c>
      <c r="DA65" s="142">
        <f t="shared" si="137"/>
        <v>0</v>
      </c>
      <c r="DB65" s="142">
        <f t="shared" si="137"/>
        <v>0</v>
      </c>
      <c r="DC65" s="142">
        <f t="shared" si="138"/>
        <v>0</v>
      </c>
      <c r="DD65" s="142">
        <f t="shared" si="124"/>
        <v>0</v>
      </c>
      <c r="DF65" s="118">
        <f t="shared" si="179"/>
        <v>38504</v>
      </c>
      <c r="DG65" s="142">
        <f t="shared" si="139"/>
        <v>0</v>
      </c>
      <c r="DH65" s="142">
        <f t="shared" si="140"/>
        <v>0</v>
      </c>
      <c r="DI65" s="142">
        <f t="shared" si="111"/>
        <v>0</v>
      </c>
      <c r="DJ65"/>
      <c r="DK65" s="118">
        <f t="shared" si="198"/>
        <v>38504</v>
      </c>
      <c r="DL65" s="142">
        <f t="shared" si="141"/>
        <v>0</v>
      </c>
      <c r="DM65" s="142">
        <f t="shared" si="142"/>
        <v>0</v>
      </c>
      <c r="DN65" s="142">
        <f t="shared" si="200"/>
        <v>0</v>
      </c>
      <c r="DP65" s="118">
        <f t="shared" si="180"/>
        <v>38504</v>
      </c>
      <c r="DQ65" s="142">
        <f t="shared" si="143"/>
        <v>0</v>
      </c>
      <c r="DR65" s="142">
        <f t="shared" si="143"/>
        <v>0</v>
      </c>
      <c r="DS65" s="142">
        <f t="shared" si="143"/>
        <v>0</v>
      </c>
      <c r="DT65" s="142">
        <f t="shared" si="143"/>
        <v>0</v>
      </c>
      <c r="DU65" s="142">
        <f t="shared" si="143"/>
        <v>0</v>
      </c>
      <c r="DV65" s="142">
        <f t="shared" si="144"/>
        <v>0</v>
      </c>
      <c r="DW65" s="142">
        <f t="shared" si="112"/>
        <v>0</v>
      </c>
      <c r="DX65"/>
      <c r="DY65" s="118">
        <f t="shared" si="181"/>
        <v>38504</v>
      </c>
      <c r="DZ65" s="142">
        <f t="shared" si="145"/>
        <v>0</v>
      </c>
      <c r="EA65" s="142">
        <f t="shared" si="146"/>
        <v>0</v>
      </c>
      <c r="EB65" s="142">
        <f t="shared" si="113"/>
        <v>0</v>
      </c>
      <c r="EC65" s="142"/>
      <c r="ED65" s="118">
        <f t="shared" si="182"/>
        <v>38504</v>
      </c>
      <c r="EE65" s="142">
        <f t="shared" si="147"/>
        <v>0</v>
      </c>
      <c r="EF65" s="142">
        <f t="shared" si="147"/>
        <v>0</v>
      </c>
      <c r="EG65" s="142">
        <f t="shared" si="148"/>
        <v>0</v>
      </c>
      <c r="EH65" s="142">
        <f t="shared" si="194"/>
        <v>0</v>
      </c>
      <c r="EI65" s="142"/>
      <c r="EJ65" s="118">
        <f t="shared" si="183"/>
        <v>38504</v>
      </c>
      <c r="EK65" s="142">
        <f t="shared" si="149"/>
        <v>0</v>
      </c>
      <c r="EL65" s="142">
        <f t="shared" si="150"/>
        <v>0</v>
      </c>
      <c r="EM65" s="142">
        <f t="shared" si="150"/>
        <v>0</v>
      </c>
      <c r="EN65" s="142">
        <f t="shared" si="150"/>
        <v>0</v>
      </c>
      <c r="EO65" s="142">
        <f t="shared" si="114"/>
        <v>0</v>
      </c>
      <c r="EP65"/>
      <c r="EQ65" s="118">
        <f t="shared" si="184"/>
        <v>38504</v>
      </c>
      <c r="ER65" s="142">
        <f t="shared" si="151"/>
        <v>0</v>
      </c>
      <c r="ES65" s="142">
        <f t="shared" si="152"/>
        <v>0</v>
      </c>
      <c r="ET65" s="142">
        <f>SUM(ER65:ES65)</f>
        <v>0</v>
      </c>
      <c r="EU65"/>
      <c r="EV65" s="118">
        <f t="shared" si="185"/>
        <v>38504</v>
      </c>
      <c r="EW65" s="142">
        <f t="shared" si="153"/>
        <v>0</v>
      </c>
      <c r="EX65" s="142">
        <f t="shared" si="154"/>
        <v>0</v>
      </c>
      <c r="EY65" s="142">
        <f>SUM(EW65:EX65)</f>
        <v>0</v>
      </c>
      <c r="EZ65" s="142"/>
      <c r="FA65" s="118">
        <f t="shared" si="186"/>
        <v>38504</v>
      </c>
      <c r="FB65" s="142">
        <f t="shared" si="155"/>
        <v>0</v>
      </c>
      <c r="FC65" s="142">
        <f t="shared" si="155"/>
        <v>0</v>
      </c>
      <c r="FD65" s="142">
        <f t="shared" si="156"/>
        <v>0</v>
      </c>
      <c r="FE65" s="142">
        <f t="shared" si="115"/>
        <v>0</v>
      </c>
      <c r="FF65"/>
      <c r="FG65" s="118">
        <f t="shared" si="187"/>
        <v>38504</v>
      </c>
      <c r="FH65" s="142">
        <f t="shared" si="157"/>
        <v>0</v>
      </c>
      <c r="FI65" s="142">
        <f t="shared" si="157"/>
        <v>0</v>
      </c>
      <c r="FJ65" s="142">
        <f t="shared" si="158"/>
        <v>0</v>
      </c>
      <c r="FK65" s="142">
        <f t="shared" si="116"/>
        <v>0</v>
      </c>
      <c r="FL65"/>
      <c r="FM65" s="118">
        <f t="shared" si="188"/>
        <v>38504</v>
      </c>
      <c r="FN65" s="142">
        <f t="shared" si="159"/>
        <v>0</v>
      </c>
      <c r="FO65" s="142">
        <f t="shared" si="160"/>
        <v>0</v>
      </c>
      <c r="FP65" s="142">
        <f t="shared" si="117"/>
        <v>0</v>
      </c>
      <c r="FR65" s="118">
        <f t="shared" si="76"/>
        <v>38504</v>
      </c>
      <c r="FS65" s="142">
        <f t="shared" si="161"/>
        <v>0</v>
      </c>
      <c r="FT65" s="142">
        <f t="shared" si="161"/>
        <v>0</v>
      </c>
      <c r="FU65" s="142">
        <f t="shared" si="78"/>
        <v>0</v>
      </c>
      <c r="FV65"/>
      <c r="FW65" s="118">
        <f t="shared" si="189"/>
        <v>38504</v>
      </c>
      <c r="FX65" s="142">
        <f t="shared" si="162"/>
        <v>0</v>
      </c>
      <c r="FY65" s="142">
        <f t="shared" si="163"/>
        <v>0</v>
      </c>
      <c r="FZ65" s="142">
        <f t="shared" si="118"/>
        <v>0</v>
      </c>
      <c r="GA65"/>
      <c r="GB65" s="118">
        <f t="shared" si="190"/>
        <v>38504</v>
      </c>
      <c r="GC65" s="142">
        <f t="shared" si="164"/>
        <v>0</v>
      </c>
      <c r="GD65" s="142">
        <f t="shared" si="165"/>
        <v>0</v>
      </c>
      <c r="GE65" s="142">
        <f t="shared" si="119"/>
        <v>0</v>
      </c>
      <c r="GF65"/>
      <c r="GG65" s="118">
        <f t="shared" si="87"/>
        <v>38504</v>
      </c>
      <c r="GH65" s="142">
        <f t="shared" si="166"/>
        <v>0</v>
      </c>
      <c r="GI65" s="142">
        <f t="shared" si="166"/>
        <v>0</v>
      </c>
      <c r="GJ65" s="142">
        <f t="shared" si="89"/>
        <v>0</v>
      </c>
      <c r="GL65" s="118">
        <f t="shared" si="90"/>
        <v>38504</v>
      </c>
      <c r="GM65" s="142">
        <f t="shared" si="167"/>
        <v>0</v>
      </c>
      <c r="GN65" s="142">
        <f t="shared" si="167"/>
        <v>0</v>
      </c>
      <c r="GO65" s="142">
        <f t="shared" si="92"/>
        <v>0</v>
      </c>
      <c r="GQ65" s="585"/>
      <c r="GR65" s="583"/>
      <c r="GS65" s="332"/>
      <c r="GU65"/>
    </row>
    <row r="66" spans="1:203" ht="15" customHeight="1">
      <c r="A66" s="329">
        <v>38534</v>
      </c>
      <c r="B66" s="144">
        <f>'p1'!F75</f>
        <v>0</v>
      </c>
      <c r="C66" s="145">
        <f>+'p1'!C75</f>
        <v>0</v>
      </c>
      <c r="D66" s="193">
        <f>'Transport Pos'!C62</f>
        <v>0</v>
      </c>
      <c r="E66" s="145">
        <f>'p1'!K75+EH66+'Transport Pos'!D62</f>
        <v>0</v>
      </c>
      <c r="F66" s="145">
        <f>'p1'!E75+CS66</f>
        <v>0</v>
      </c>
      <c r="G66" s="145">
        <f>'p1'!H75+'p1'!J75+DD66+'Spread Opt'!D66+'Transport Pos'!E62</f>
        <v>0</v>
      </c>
      <c r="H66" s="145">
        <f>'p1'!D75+DW66</f>
        <v>0</v>
      </c>
      <c r="I66" s="145">
        <f>'p1'!I75+'p1'!AG75+DI66+'Spread Opt'!C66</f>
        <v>7.15</v>
      </c>
      <c r="J66" s="145">
        <f>'p1'!M75+DL66</f>
        <v>10.97</v>
      </c>
      <c r="K66" s="145">
        <f>'p1'!L75+'p1'!G75+EB66</f>
        <v>0</v>
      </c>
      <c r="L66" s="146">
        <f t="shared" si="105"/>
        <v>18.12</v>
      </c>
      <c r="M66" s="14"/>
      <c r="N66" s="144">
        <f>'p1'!O75+ET66</f>
        <v>0</v>
      </c>
      <c r="O66" s="145">
        <f>'p1'!N75+EO66</f>
        <v>0</v>
      </c>
      <c r="P66" s="145">
        <f>'p1'!P75+EY66</f>
        <v>0</v>
      </c>
      <c r="Q66" s="145">
        <f>'p1'!Z75</f>
        <v>0</v>
      </c>
      <c r="R66" s="145">
        <f>'p1'!X75</f>
        <v>0</v>
      </c>
      <c r="S66" s="145">
        <f>'p1'!Y75+FE66</f>
        <v>0</v>
      </c>
      <c r="T66" s="145">
        <f>'p1'!AB75+FK66+'Transport Pos'!B62</f>
        <v>0</v>
      </c>
      <c r="U66" s="145"/>
      <c r="V66" s="145">
        <f>'p1'!W75+FP66</f>
        <v>0</v>
      </c>
      <c r="W66" s="145">
        <f>'p1'!R75+FZ66</f>
        <v>0</v>
      </c>
      <c r="X66" s="145">
        <f>'p1'!S75+FU66</f>
        <v>0</v>
      </c>
      <c r="Y66" s="145"/>
      <c r="Z66" s="145"/>
      <c r="AA66" s="145"/>
      <c r="AB66" s="145"/>
      <c r="AC66" s="145"/>
      <c r="AD66" s="193"/>
      <c r="AE66" s="332">
        <f t="shared" si="191"/>
        <v>0</v>
      </c>
      <c r="AF66" s="14"/>
      <c r="AG66" s="146"/>
      <c r="AH66" s="191"/>
      <c r="AI66" s="146">
        <f>'p1'!AA75+BQ66+'Spread Opt'!E66+'Transport Pos'!G62</f>
        <v>0</v>
      </c>
      <c r="AJ66" s="14"/>
      <c r="AK66" s="143">
        <v>38534</v>
      </c>
      <c r="AL66" s="198"/>
      <c r="AM66" s="189">
        <f t="shared" si="4"/>
        <v>0</v>
      </c>
      <c r="AN66" s="513">
        <f>SUM(AM63:AM69)</f>
        <v>0</v>
      </c>
      <c r="AO66" s="189">
        <f t="shared" si="201"/>
        <v>0</v>
      </c>
      <c r="AP66" s="513">
        <f>SUM(AO63:AO69)</f>
        <v>0</v>
      </c>
      <c r="AQ66" s="508">
        <f t="shared" si="202"/>
        <v>0</v>
      </c>
      <c r="AR66" s="513">
        <f>SUM(AQ63:AQ69)</f>
        <v>0</v>
      </c>
      <c r="AS66" s="510">
        <f t="shared" si="203"/>
        <v>18.12</v>
      </c>
      <c r="AT66" s="513">
        <f>SUM(AS63:AS69)</f>
        <v>125.07</v>
      </c>
      <c r="AU66" s="189">
        <f t="shared" si="199"/>
        <v>0</v>
      </c>
      <c r="AV66" s="513">
        <f>SUM(AU63:AU69)</f>
        <v>0</v>
      </c>
      <c r="AW66" s="189">
        <f t="shared" si="168"/>
        <v>18.12</v>
      </c>
      <c r="AX66" s="513">
        <f>SUM(AW63:AW69)</f>
        <v>125.07</v>
      </c>
      <c r="AY66"/>
      <c r="AZ66" s="217"/>
      <c r="BA66" s="204">
        <f t="shared" si="10"/>
        <v>0</v>
      </c>
      <c r="BB66" s="202"/>
      <c r="BC66" s="204">
        <f t="shared" si="11"/>
        <v>0</v>
      </c>
      <c r="BD66" s="517"/>
      <c r="BE66" s="515">
        <f t="shared" si="12"/>
        <v>0</v>
      </c>
      <c r="BF66" s="205"/>
      <c r="BG66" s="204">
        <f t="shared" si="192"/>
        <v>0</v>
      </c>
      <c r="BH66" s="219"/>
      <c r="BI66" s="248"/>
      <c r="BJ66" s="308"/>
      <c r="BK66" s="305">
        <f t="shared" si="193"/>
        <v>18.12</v>
      </c>
      <c r="BL66" s="527">
        <f>SUM(BK63:BK69)</f>
        <v>125.07</v>
      </c>
      <c r="BM66" s="14"/>
      <c r="BN66" s="14"/>
      <c r="BO66" s="14"/>
      <c r="BP66" s="140">
        <f t="shared" si="176"/>
        <v>38534</v>
      </c>
      <c r="BQ66" s="141"/>
      <c r="BR66" s="141"/>
      <c r="BS66" s="141"/>
      <c r="BT66" s="141"/>
      <c r="BU66" s="141"/>
      <c r="BV66" s="141"/>
      <c r="BW66" s="141"/>
      <c r="BY66" s="209">
        <f>'m1'!BL68</f>
        <v>0.70819401200654464</v>
      </c>
      <c r="BZ66" s="211">
        <f t="shared" si="197"/>
        <v>0</v>
      </c>
      <c r="CA66" s="142"/>
      <c r="CB66" s="142">
        <f t="shared" si="128"/>
        <v>0</v>
      </c>
      <c r="CC66"/>
      <c r="CD66" s="118">
        <f t="shared" si="177"/>
        <v>38534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1"/>
        <v>0</v>
      </c>
      <c r="CK66" s="142">
        <f>IF(CK$2&lt;=$A66,IF(CK$3&gt;=$A66,(CK$4),0),0)*($A67-$A66)/10000*$BY66</f>
        <v>0</v>
      </c>
      <c r="CL66" s="142">
        <f>IF(CL$2&lt;=$A66,IF(CL$3&gt;=$A66,(CL$4),0),0)*($A67-$A66)/10000*$BY66</f>
        <v>0</v>
      </c>
      <c r="CM66" s="142">
        <f t="shared" si="131"/>
        <v>0</v>
      </c>
      <c r="CN66" s="142">
        <f t="shared" si="131"/>
        <v>0</v>
      </c>
      <c r="CO66" s="142">
        <f t="shared" si="131"/>
        <v>0</v>
      </c>
      <c r="CP66" s="142">
        <f t="shared" si="132"/>
        <v>0</v>
      </c>
      <c r="CQ66" s="142">
        <f t="shared" si="133"/>
        <v>0</v>
      </c>
      <c r="CR66" s="142">
        <f t="shared" si="134"/>
        <v>0</v>
      </c>
      <c r="CS66" s="142">
        <f t="shared" si="170"/>
        <v>0</v>
      </c>
      <c r="CT66"/>
      <c r="CU66" s="118">
        <f t="shared" si="178"/>
        <v>38534</v>
      </c>
      <c r="CV66" s="142">
        <f t="shared" si="135"/>
        <v>0</v>
      </c>
      <c r="CW66" s="142">
        <f t="shared" si="135"/>
        <v>0</v>
      </c>
      <c r="CX66" s="142">
        <f t="shared" si="136"/>
        <v>0</v>
      </c>
      <c r="CY66" s="142">
        <f t="shared" si="136"/>
        <v>0</v>
      </c>
      <c r="CZ66" s="142">
        <f t="shared" si="136"/>
        <v>0</v>
      </c>
      <c r="DA66" s="142">
        <f t="shared" si="137"/>
        <v>0</v>
      </c>
      <c r="DB66" s="142">
        <f t="shared" si="137"/>
        <v>0</v>
      </c>
      <c r="DC66" s="142">
        <f t="shared" si="138"/>
        <v>0</v>
      </c>
      <c r="DD66" s="142">
        <f t="shared" ref="DD66:DD97" si="204">SUM(CV66:DC66)</f>
        <v>0</v>
      </c>
      <c r="DF66" s="118">
        <f t="shared" si="179"/>
        <v>38534</v>
      </c>
      <c r="DG66" s="142">
        <f t="shared" si="139"/>
        <v>0</v>
      </c>
      <c r="DH66" s="142">
        <f t="shared" si="140"/>
        <v>0</v>
      </c>
      <c r="DI66" s="142">
        <f t="shared" si="111"/>
        <v>0</v>
      </c>
      <c r="DJ66"/>
      <c r="DK66" s="118">
        <f t="shared" si="198"/>
        <v>38534</v>
      </c>
      <c r="DL66" s="142">
        <f t="shared" si="141"/>
        <v>0</v>
      </c>
      <c r="DM66" s="142">
        <f t="shared" si="142"/>
        <v>0</v>
      </c>
      <c r="DN66" s="142">
        <f t="shared" si="200"/>
        <v>0</v>
      </c>
      <c r="DP66" s="118">
        <f t="shared" si="180"/>
        <v>38534</v>
      </c>
      <c r="DQ66" s="142">
        <f t="shared" si="143"/>
        <v>0</v>
      </c>
      <c r="DR66" s="142">
        <f t="shared" si="143"/>
        <v>0</v>
      </c>
      <c r="DS66" s="142">
        <f t="shared" si="143"/>
        <v>0</v>
      </c>
      <c r="DT66" s="142">
        <f t="shared" si="143"/>
        <v>0</v>
      </c>
      <c r="DU66" s="142">
        <f t="shared" si="143"/>
        <v>0</v>
      </c>
      <c r="DV66" s="142">
        <f t="shared" si="144"/>
        <v>0</v>
      </c>
      <c r="DW66" s="142">
        <f t="shared" si="112"/>
        <v>0</v>
      </c>
      <c r="DX66"/>
      <c r="DY66" s="118">
        <f t="shared" si="181"/>
        <v>38534</v>
      </c>
      <c r="DZ66" s="142">
        <f t="shared" si="145"/>
        <v>0</v>
      </c>
      <c r="EA66" s="142">
        <f t="shared" si="146"/>
        <v>0</v>
      </c>
      <c r="EB66" s="142">
        <f t="shared" si="113"/>
        <v>0</v>
      </c>
      <c r="EC66" s="142"/>
      <c r="ED66" s="118">
        <f t="shared" si="182"/>
        <v>38534</v>
      </c>
      <c r="EE66" s="142">
        <f t="shared" si="147"/>
        <v>0</v>
      </c>
      <c r="EF66" s="142">
        <f t="shared" si="147"/>
        <v>0</v>
      </c>
      <c r="EG66" s="142">
        <f t="shared" si="148"/>
        <v>0</v>
      </c>
      <c r="EH66" s="142">
        <f>SUM(EE66:EG66)</f>
        <v>0</v>
      </c>
      <c r="EI66" s="142"/>
      <c r="EJ66" s="118">
        <f t="shared" si="183"/>
        <v>38534</v>
      </c>
      <c r="EK66" s="142">
        <f t="shared" si="149"/>
        <v>0</v>
      </c>
      <c r="EL66" s="142">
        <f t="shared" si="150"/>
        <v>0</v>
      </c>
      <c r="EM66" s="142">
        <f t="shared" si="150"/>
        <v>0</v>
      </c>
      <c r="EN66" s="142">
        <f t="shared" si="150"/>
        <v>0</v>
      </c>
      <c r="EO66" s="142">
        <f t="shared" si="114"/>
        <v>0</v>
      </c>
      <c r="EP66"/>
      <c r="EQ66" s="118">
        <f t="shared" si="184"/>
        <v>38534</v>
      </c>
      <c r="ER66" s="142">
        <f t="shared" si="151"/>
        <v>0</v>
      </c>
      <c r="ES66" s="142">
        <f t="shared" si="152"/>
        <v>0</v>
      </c>
      <c r="ET66" s="142">
        <f>SUM(ER66:ES66)</f>
        <v>0</v>
      </c>
      <c r="EU66"/>
      <c r="EV66" s="118">
        <f t="shared" si="185"/>
        <v>38534</v>
      </c>
      <c r="EW66" s="142">
        <f t="shared" si="153"/>
        <v>0</v>
      </c>
      <c r="EX66" s="142">
        <f t="shared" si="154"/>
        <v>0</v>
      </c>
      <c r="EY66" s="142">
        <f>SUM(EW66:EX66)</f>
        <v>0</v>
      </c>
      <c r="EZ66" s="142"/>
      <c r="FA66" s="118">
        <f t="shared" si="186"/>
        <v>38534</v>
      </c>
      <c r="FB66" s="142">
        <f t="shared" si="155"/>
        <v>0</v>
      </c>
      <c r="FC66" s="142">
        <f t="shared" si="155"/>
        <v>0</v>
      </c>
      <c r="FD66" s="142">
        <f t="shared" si="156"/>
        <v>0</v>
      </c>
      <c r="FE66" s="142">
        <f t="shared" si="115"/>
        <v>0</v>
      </c>
      <c r="FF66"/>
      <c r="FG66" s="118">
        <f t="shared" si="187"/>
        <v>38534</v>
      </c>
      <c r="FH66" s="142">
        <f t="shared" si="157"/>
        <v>0</v>
      </c>
      <c r="FI66" s="142">
        <f t="shared" si="157"/>
        <v>0</v>
      </c>
      <c r="FJ66" s="142">
        <f t="shared" si="158"/>
        <v>0</v>
      </c>
      <c r="FK66" s="142">
        <f t="shared" si="116"/>
        <v>0</v>
      </c>
      <c r="FL66"/>
      <c r="FM66" s="118">
        <f t="shared" si="188"/>
        <v>38534</v>
      </c>
      <c r="FN66" s="142">
        <f t="shared" si="159"/>
        <v>0</v>
      </c>
      <c r="FO66" s="142">
        <f t="shared" si="160"/>
        <v>0</v>
      </c>
      <c r="FP66" s="142">
        <f t="shared" si="117"/>
        <v>0</v>
      </c>
      <c r="FR66" s="118">
        <f t="shared" si="76"/>
        <v>38534</v>
      </c>
      <c r="FS66" s="142">
        <f t="shared" si="161"/>
        <v>0</v>
      </c>
      <c r="FT66" s="142">
        <f t="shared" si="161"/>
        <v>0</v>
      </c>
      <c r="FU66" s="142">
        <f t="shared" si="78"/>
        <v>0</v>
      </c>
      <c r="FV66"/>
      <c r="FW66" s="118">
        <f t="shared" si="189"/>
        <v>38534</v>
      </c>
      <c r="FX66" s="142">
        <f t="shared" si="162"/>
        <v>0</v>
      </c>
      <c r="FY66" s="142">
        <f t="shared" si="163"/>
        <v>0</v>
      </c>
      <c r="FZ66" s="142">
        <f t="shared" si="118"/>
        <v>0</v>
      </c>
      <c r="GA66"/>
      <c r="GB66" s="118">
        <f t="shared" si="190"/>
        <v>38534</v>
      </c>
      <c r="GC66" s="142">
        <f t="shared" si="164"/>
        <v>0</v>
      </c>
      <c r="GD66" s="142">
        <f t="shared" si="165"/>
        <v>0</v>
      </c>
      <c r="GE66" s="142">
        <f t="shared" si="119"/>
        <v>0</v>
      </c>
      <c r="GF66"/>
      <c r="GG66" s="118">
        <f t="shared" si="87"/>
        <v>38534</v>
      </c>
      <c r="GH66" s="142">
        <f t="shared" si="166"/>
        <v>0</v>
      </c>
      <c r="GI66" s="142">
        <f t="shared" si="166"/>
        <v>0</v>
      </c>
      <c r="GJ66" s="142">
        <f t="shared" si="89"/>
        <v>0</v>
      </c>
      <c r="GL66" s="118">
        <f t="shared" si="90"/>
        <v>38534</v>
      </c>
      <c r="GM66" s="142">
        <f t="shared" si="167"/>
        <v>0</v>
      </c>
      <c r="GN66" s="142">
        <f t="shared" si="167"/>
        <v>0</v>
      </c>
      <c r="GO66" s="142">
        <f t="shared" si="92"/>
        <v>0</v>
      </c>
      <c r="GQ66" s="585"/>
      <c r="GR66" s="583"/>
      <c r="GS66" s="332"/>
      <c r="GU66"/>
    </row>
    <row r="67" spans="1:203" ht="15" customHeight="1">
      <c r="A67" s="329">
        <v>38565</v>
      </c>
      <c r="B67" s="144">
        <f>'p1'!F76</f>
        <v>0</v>
      </c>
      <c r="C67" s="145">
        <f>+'p1'!C76</f>
        <v>0</v>
      </c>
      <c r="D67" s="193">
        <f>'Transport Pos'!C63</f>
        <v>0</v>
      </c>
      <c r="E67" s="145">
        <f>'p1'!K76+EH67+'Transport Pos'!D63</f>
        <v>0</v>
      </c>
      <c r="F67" s="145">
        <f>'p1'!E76+CS67</f>
        <v>0</v>
      </c>
      <c r="G67" s="145">
        <f>'p1'!H76+'p1'!J76+DD67+'Spread Opt'!D67+'Transport Pos'!E63</f>
        <v>0</v>
      </c>
      <c r="H67" s="145">
        <f>'p1'!D76+DW67</f>
        <v>0</v>
      </c>
      <c r="I67" s="145">
        <f>'p1'!I76+'p1'!AG76+DI67+'Spread Opt'!C67</f>
        <v>7.11</v>
      </c>
      <c r="J67" s="145">
        <f>'p1'!M76+DL67</f>
        <v>10.9</v>
      </c>
      <c r="K67" s="145">
        <f>'p1'!L76+'p1'!G76+EB67</f>
        <v>0</v>
      </c>
      <c r="L67" s="146">
        <f t="shared" si="105"/>
        <v>18.010000000000002</v>
      </c>
      <c r="M67" s="14"/>
      <c r="N67" s="144">
        <f>'p1'!O76+ET67</f>
        <v>0</v>
      </c>
      <c r="O67" s="145">
        <f>'p1'!N76+EO67</f>
        <v>0</v>
      </c>
      <c r="P67" s="145">
        <f>'p1'!P76+EY67</f>
        <v>0</v>
      </c>
      <c r="Q67" s="145">
        <f>'p1'!Z76</f>
        <v>0</v>
      </c>
      <c r="R67" s="145">
        <f>'p1'!X76</f>
        <v>0</v>
      </c>
      <c r="S67" s="145">
        <f>'p1'!Y76+FE67</f>
        <v>0</v>
      </c>
      <c r="T67" s="145">
        <f>'p1'!AB76+FK67+'Transport Pos'!B63</f>
        <v>0</v>
      </c>
      <c r="U67" s="145"/>
      <c r="V67" s="145">
        <f>'p1'!W76+FP67</f>
        <v>0</v>
      </c>
      <c r="W67" s="145">
        <f>'p1'!R76+FZ67</f>
        <v>0</v>
      </c>
      <c r="X67" s="145">
        <f>'p1'!S76+FU67</f>
        <v>0</v>
      </c>
      <c r="Y67" s="145"/>
      <c r="Z67" s="145"/>
      <c r="AA67" s="145"/>
      <c r="AB67" s="145"/>
      <c r="AC67" s="145"/>
      <c r="AD67" s="193"/>
      <c r="AE67" s="332">
        <f t="shared" si="191"/>
        <v>0</v>
      </c>
      <c r="AF67" s="14"/>
      <c r="AG67" s="146"/>
      <c r="AH67" s="191"/>
      <c r="AI67" s="146">
        <f>'p1'!AA76+BQ67+'Spread Opt'!E67+'Transport Pos'!G63</f>
        <v>0</v>
      </c>
      <c r="AJ67" s="14"/>
      <c r="AK67" s="143">
        <v>38565</v>
      </c>
      <c r="AL67" s="198"/>
      <c r="AM67" s="189">
        <f t="shared" si="4"/>
        <v>0</v>
      </c>
      <c r="AN67" s="334"/>
      <c r="AO67" s="189">
        <f t="shared" si="201"/>
        <v>0</v>
      </c>
      <c r="AP67" s="334"/>
      <c r="AQ67" s="508">
        <f t="shared" si="202"/>
        <v>0</v>
      </c>
      <c r="AR67" s="334"/>
      <c r="AS67" s="510">
        <f t="shared" si="203"/>
        <v>18.010000000000002</v>
      </c>
      <c r="AT67" s="334"/>
      <c r="AU67" s="189">
        <f t="shared" si="199"/>
        <v>0</v>
      </c>
      <c r="AV67" s="334"/>
      <c r="AW67" s="189">
        <f t="shared" si="168"/>
        <v>18.010000000000002</v>
      </c>
      <c r="AX67" s="334"/>
      <c r="AY67"/>
      <c r="AZ67" s="217"/>
      <c r="BA67" s="204">
        <f t="shared" ref="BA67:BA105" si="205">Q67+R67+S67</f>
        <v>0</v>
      </c>
      <c r="BB67" s="202"/>
      <c r="BC67" s="204">
        <f t="shared" si="11"/>
        <v>0</v>
      </c>
      <c r="BD67" s="497"/>
      <c r="BE67" s="515">
        <f t="shared" si="12"/>
        <v>0</v>
      </c>
      <c r="BF67" s="202"/>
      <c r="BG67" s="204">
        <f t="shared" si="192"/>
        <v>0</v>
      </c>
      <c r="BH67" s="218"/>
      <c r="BI67" s="248"/>
      <c r="BJ67" s="308"/>
      <c r="BK67" s="305">
        <f t="shared" si="193"/>
        <v>18.010000000000002</v>
      </c>
      <c r="BL67" s="525"/>
      <c r="BM67" s="14"/>
      <c r="BN67" s="14"/>
      <c r="BO67" s="14"/>
      <c r="BP67" s="140">
        <f t="shared" si="176"/>
        <v>38565</v>
      </c>
      <c r="BQ67" s="141"/>
      <c r="BR67" s="141"/>
      <c r="BS67" s="141"/>
      <c r="BT67" s="141"/>
      <c r="BU67" s="141"/>
      <c r="BV67" s="141"/>
      <c r="BW67" s="141"/>
      <c r="BY67" s="209">
        <f>'m1'!BL69</f>
        <v>0.70392057084784365</v>
      </c>
      <c r="BZ67" s="211">
        <f t="shared" si="197"/>
        <v>0</v>
      </c>
      <c r="CA67" s="142"/>
      <c r="CB67" s="142">
        <f t="shared" ref="CB67:CB98" si="206">IF(CB$2&lt;=$A67,IF(CB$3&gt;=$A67,(CB$4),0),0)*($A68-$A67)/10000*$BY67</f>
        <v>0</v>
      </c>
      <c r="CC67"/>
      <c r="CD67" s="118">
        <f t="shared" si="177"/>
        <v>38565</v>
      </c>
      <c r="CE67" s="142">
        <f t="shared" ref="CE67:CE98" si="207">IF(CE$2&lt;=$A67,IF(CE$3&gt;=$A67,(CE$4),0),0)*($A68-$A67)/10000*$BY67</f>
        <v>0</v>
      </c>
      <c r="CF67" s="142">
        <f t="shared" ref="CF67:CF98" si="208">IF(CF$2&lt;=$A67,IF(CF$3&gt;=$A67,(CF$4),0),0)*($A68-$A67)/10000*$BY67</f>
        <v>0</v>
      </c>
      <c r="CG67" s="142">
        <f t="shared" ref="CG67:CO98" si="209">IF(CG$2&lt;=$A67,IF(CG$3&gt;=$A67,(CG$4),0),0)*($A68-$A67)/10000*$BY67</f>
        <v>0</v>
      </c>
      <c r="CH67" s="142">
        <f t="shared" si="209"/>
        <v>0</v>
      </c>
      <c r="CI67" s="142">
        <f t="shared" si="209"/>
        <v>0</v>
      </c>
      <c r="CJ67" s="142">
        <f t="shared" si="209"/>
        <v>0</v>
      </c>
      <c r="CK67" s="142">
        <f t="shared" si="209"/>
        <v>0</v>
      </c>
      <c r="CL67" s="142">
        <f t="shared" si="209"/>
        <v>0</v>
      </c>
      <c r="CM67" s="142">
        <f t="shared" si="209"/>
        <v>0</v>
      </c>
      <c r="CN67" s="142">
        <f t="shared" si="209"/>
        <v>0</v>
      </c>
      <c r="CO67" s="142">
        <f t="shared" si="209"/>
        <v>0</v>
      </c>
      <c r="CP67" s="142">
        <f t="shared" ref="CP67:CP98" si="210">IF(CP$2&lt;=$A67,IF(CP$3&gt;=$A67,(CP$4),0),0)*($A68-$A67)/10000*$BY67</f>
        <v>0</v>
      </c>
      <c r="CQ67" s="142">
        <f t="shared" ref="CQ67:CQ98" si="211">IF(CQ$2&lt;=$A67,IF(CQ$3&gt;=$A67,(CQ$4),0),0)*($A68-$A67)/10000*$BY67</f>
        <v>0</v>
      </c>
      <c r="CR67" s="142">
        <f t="shared" ref="CR67:CR98" si="212">IF(CR$2&lt;=$A67,IF(CR$3&gt;=$A67,(CR$4),0),0)*($A68-$A67)/10000*$BY67</f>
        <v>0</v>
      </c>
      <c r="CS67" s="142">
        <f t="shared" si="170"/>
        <v>0</v>
      </c>
      <c r="CT67"/>
      <c r="CU67" s="118">
        <f t="shared" si="178"/>
        <v>38565</v>
      </c>
      <c r="CV67" s="142">
        <f t="shared" ref="CV67:CW98" si="213">IF(CV$2&lt;=$A67,IF(CV$3&gt;=$A67,(CV$4),0),0)*($A68-$A67)/10000*$BY67</f>
        <v>0</v>
      </c>
      <c r="CW67" s="142">
        <f t="shared" si="213"/>
        <v>0</v>
      </c>
      <c r="CX67" s="142">
        <f t="shared" ref="CX67:CZ98" si="214">IF(CX$2&lt;=$A67,IF(CX$3&gt;=$A67,(CX$4),0),0)*($A68-$A67)/10000*$BY67</f>
        <v>0</v>
      </c>
      <c r="CY67" s="142">
        <f t="shared" si="214"/>
        <v>0</v>
      </c>
      <c r="CZ67" s="142">
        <f t="shared" si="214"/>
        <v>0</v>
      </c>
      <c r="DA67" s="142">
        <f t="shared" ref="DA67:DB98" si="215">IF(DA$2&lt;=$A67,IF(DA$3&gt;=$A67,(DA$4),0),0)*($A68-$A67)/10000*$BY67</f>
        <v>0</v>
      </c>
      <c r="DB67" s="142">
        <f t="shared" si="215"/>
        <v>0</v>
      </c>
      <c r="DC67" s="142">
        <f t="shared" ref="DC67:DC98" si="216">IF(DC$2&lt;=$A67,IF(DC$3&gt;=$A67,(DC$4),0),0)*($A68-$A67)/10000*$BY67</f>
        <v>0</v>
      </c>
      <c r="DD67" s="142">
        <f t="shared" si="204"/>
        <v>0</v>
      </c>
      <c r="DF67" s="118">
        <f t="shared" si="179"/>
        <v>38565</v>
      </c>
      <c r="DG67" s="142">
        <f t="shared" ref="DG67:DG98" si="217">IF(DG$2&lt;=$A67,IF(DG$3&gt;=$A67,(DG$4),0),0)*($A68-$A67)/10000*$BY67</f>
        <v>0</v>
      </c>
      <c r="DH67" s="142">
        <f t="shared" ref="DH67:DH98" si="218">IF(DH$2&lt;=$A67,IF(DH$3&gt;=$A67,(DH$4),0),0)*($A68-$A67)/10000*$BY67</f>
        <v>0</v>
      </c>
      <c r="DI67" s="142">
        <f t="shared" si="111"/>
        <v>0</v>
      </c>
      <c r="DJ67"/>
      <c r="DK67" s="118">
        <f t="shared" si="198"/>
        <v>38565</v>
      </c>
      <c r="DL67" s="142">
        <f t="shared" ref="DL67:DL98" si="219">IF(DL$2&lt;=$A67,IF(DL$3&gt;=$A67,(DL$4),0),0)*($A68-$A67)/10000*$BY67</f>
        <v>0</v>
      </c>
      <c r="DM67" s="142">
        <f t="shared" ref="DM67:DM98" si="220">IF(DM$2&lt;=$A67,IF(DM$3&gt;=$A67,(DM$4),0),0)*($A68-$A67)/10000*$BY67</f>
        <v>0</v>
      </c>
      <c r="DN67" s="142">
        <f t="shared" si="200"/>
        <v>0</v>
      </c>
      <c r="DP67" s="118">
        <f t="shared" si="180"/>
        <v>38565</v>
      </c>
      <c r="DQ67" s="142">
        <f t="shared" ref="DQ67:DU98" si="221">IF(DQ$2&lt;=$A67,IF(DQ$3&gt;=$A67,(DQ$4),0),0)*($A68-$A67)/10000*$BY67</f>
        <v>0</v>
      </c>
      <c r="DR67" s="142">
        <f t="shared" si="221"/>
        <v>0</v>
      </c>
      <c r="DS67" s="142">
        <f t="shared" si="221"/>
        <v>0</v>
      </c>
      <c r="DT67" s="142">
        <f t="shared" si="221"/>
        <v>0</v>
      </c>
      <c r="DU67" s="142">
        <f t="shared" si="221"/>
        <v>0</v>
      </c>
      <c r="DV67" s="142">
        <f t="shared" ref="DV67:DV98" si="222">IF(DV$2&lt;=$A67,IF(DV$3&gt;=$A67,(DV$4),0),0)*($A68-$A67)/10000*$BY67</f>
        <v>0</v>
      </c>
      <c r="DW67" s="142">
        <f t="shared" si="112"/>
        <v>0</v>
      </c>
      <c r="DX67"/>
      <c r="DY67" s="118">
        <f t="shared" si="181"/>
        <v>38565</v>
      </c>
      <c r="DZ67" s="142">
        <f t="shared" ref="DZ67:DZ98" si="223">IF(DZ$2&lt;=$A67,IF(DZ$3&gt;=$A67,(DZ$4),0),0)*($A68-$A67)/10000*$BY67</f>
        <v>0</v>
      </c>
      <c r="EA67" s="142">
        <f t="shared" ref="EA67:EA98" si="224">IF(EA$2&lt;=$A67,IF(EA$3&gt;=$A67,(EA$4),0),0)*($A68-$A67)/10000*$BY67</f>
        <v>0</v>
      </c>
      <c r="EB67" s="142">
        <f t="shared" si="113"/>
        <v>0</v>
      </c>
      <c r="EC67" s="142"/>
      <c r="ED67" s="118">
        <f t="shared" si="182"/>
        <v>38565</v>
      </c>
      <c r="EE67" s="142">
        <f t="shared" ref="EE67:EF98" si="225">IF(EE$2&lt;=$A67,IF(EE$3&gt;=$A67,(EE$4),0),0)*($A68-$A67)/10000*$BY67</f>
        <v>0</v>
      </c>
      <c r="EF67" s="142">
        <f t="shared" si="225"/>
        <v>0</v>
      </c>
      <c r="EG67" s="142">
        <f t="shared" ref="EG67:EG98" si="226">IF(EG$2&lt;=$A67,IF(EG$3&gt;=$A67,(EG$4),0),0)*($A68-$A67)/10000*$BY67</f>
        <v>0</v>
      </c>
      <c r="EH67" s="142">
        <f>SUM(EE67:EG67)</f>
        <v>0</v>
      </c>
      <c r="EI67" s="142"/>
      <c r="EJ67" s="118">
        <f t="shared" si="183"/>
        <v>38565</v>
      </c>
      <c r="EK67" s="142">
        <f t="shared" ref="EK67:EK98" si="227">IF(EK$2&lt;=$A67,IF(EK$3&gt;=$A67,(EK$4),0),0)*($A68-$A67)/10000*$BY67</f>
        <v>0</v>
      </c>
      <c r="EL67" s="142">
        <f t="shared" ref="EL67:EN98" si="228">IF(EL$2&lt;=$A67,IF(EL$3&gt;=$A67,(EL$4),0),0)*($A68-$A67)/10000*$BY67</f>
        <v>0</v>
      </c>
      <c r="EM67" s="142">
        <f t="shared" si="228"/>
        <v>0</v>
      </c>
      <c r="EN67" s="142">
        <f t="shared" si="228"/>
        <v>0</v>
      </c>
      <c r="EO67" s="142">
        <f t="shared" si="114"/>
        <v>0</v>
      </c>
      <c r="EP67"/>
      <c r="EQ67" s="118">
        <f t="shared" si="184"/>
        <v>38565</v>
      </c>
      <c r="ER67" s="142">
        <f t="shared" ref="ER67:ER98" si="229">IF(ER$2&lt;=$A67,IF(ER$3&gt;=$A67,(ER$4),0),0)*($A68-$A67)/10000*$BY67</f>
        <v>0</v>
      </c>
      <c r="ES67" s="142">
        <f t="shared" ref="ES67:ES98" si="230">IF(ES$2&lt;=$A67,IF(ES$3&gt;=$A67,(ES$4),0),0)*($A68-$A67)/10000*$BY67</f>
        <v>0</v>
      </c>
      <c r="ET67" s="142">
        <f>SUM(ER67:ES67)</f>
        <v>0</v>
      </c>
      <c r="EU67"/>
      <c r="EV67" s="118">
        <f t="shared" si="185"/>
        <v>38565</v>
      </c>
      <c r="EW67" s="142">
        <f t="shared" ref="EW67:EW98" si="231">IF(EW$2&lt;=$A67,IF(EW$3&gt;=$A67,(EW$4),0),0)*($A68-$A67)/10000*$BY67</f>
        <v>0</v>
      </c>
      <c r="EX67" s="142">
        <f t="shared" ref="EX67:EX98" si="232">IF(EX$2&lt;=$A67,IF(EX$3&gt;=$A67,(EX$4),0),0)*($A68-$A67)/10000*$BY67</f>
        <v>0</v>
      </c>
      <c r="EY67" s="142">
        <f>SUM(EW67:EX67)</f>
        <v>0</v>
      </c>
      <c r="EZ67" s="142"/>
      <c r="FA67" s="118">
        <f t="shared" si="186"/>
        <v>38565</v>
      </c>
      <c r="FB67" s="142">
        <f t="shared" ref="FB67:FC98" si="233">IF(FB$2&lt;=$A67,IF(FB$3&gt;=$A67,(FB$4),0),0)*($A68-$A67)/10000*$BY67</f>
        <v>0</v>
      </c>
      <c r="FC67" s="142">
        <f t="shared" si="233"/>
        <v>0</v>
      </c>
      <c r="FD67" s="142">
        <f t="shared" ref="FD67:FD98" si="234">IF(FD$2&lt;=$A67,IF(FD$3&gt;=$A67,(FD$4),0),0)*($A68-$A67)/10000*$BY67</f>
        <v>0</v>
      </c>
      <c r="FE67" s="142">
        <f t="shared" si="115"/>
        <v>0</v>
      </c>
      <c r="FF67"/>
      <c r="FG67" s="118">
        <f t="shared" si="187"/>
        <v>38565</v>
      </c>
      <c r="FH67" s="142">
        <f t="shared" ref="FH67:FI98" si="235">IF(FH$2&lt;=$A67,IF(FH$3&gt;=$A67,(FH$4),0),0)*($A68-$A67)/10000*$BY67</f>
        <v>0</v>
      </c>
      <c r="FI67" s="142">
        <f t="shared" si="235"/>
        <v>0</v>
      </c>
      <c r="FJ67" s="142">
        <f t="shared" ref="FJ67:FJ98" si="236">IF(FJ$2&lt;=$A67,IF(FJ$3&gt;=$A67,(FJ$4),0),0)*($A68-$A67)/10000*$BY67</f>
        <v>0</v>
      </c>
      <c r="FK67" s="142">
        <f t="shared" si="116"/>
        <v>0</v>
      </c>
      <c r="FL67"/>
      <c r="FM67" s="118">
        <f t="shared" si="188"/>
        <v>38565</v>
      </c>
      <c r="FN67" s="142">
        <f t="shared" ref="FN67:FN98" si="237">IF(FN$2&lt;=$A67,IF(FN$3&gt;=$A67,(FN$4),0),0)*($A68-$A67)/10000*$BY67</f>
        <v>0</v>
      </c>
      <c r="FO67" s="142">
        <f t="shared" ref="FO67:FO98" si="238">IF(FO$2&lt;=$A67,IF(FO$3&gt;=$A67,(FO$4),0),0)*($A68-$A67)/10000*$BY67</f>
        <v>0</v>
      </c>
      <c r="FP67" s="142">
        <f t="shared" si="117"/>
        <v>0</v>
      </c>
      <c r="FR67" s="118">
        <f t="shared" ref="FR67:FR105" si="239">$A67</f>
        <v>38565</v>
      </c>
      <c r="FS67" s="142">
        <f t="shared" ref="FS67:FT98" si="240">IF(FS$2&lt;=$A67,IF(FS$3&gt;=$A67,(FS$4),0),0)*($A68-$A67)/10000*$BY67</f>
        <v>0</v>
      </c>
      <c r="FT67" s="142">
        <f t="shared" si="240"/>
        <v>0</v>
      </c>
      <c r="FU67" s="142">
        <f t="shared" ref="FU67:FU105" si="241">SUM(FS67:FT67)</f>
        <v>0</v>
      </c>
      <c r="FV67"/>
      <c r="FW67" s="118">
        <f t="shared" si="189"/>
        <v>38565</v>
      </c>
      <c r="FX67" s="142">
        <f t="shared" ref="FX67:FX98" si="242">IF(FX$2&lt;=$A67,IF(FX$3&gt;=$A67,(FX$4),0),0)*($A68-$A67)/10000*$BY67</f>
        <v>0</v>
      </c>
      <c r="FY67" s="142">
        <f t="shared" ref="FY67:FY98" si="243">IF(FY$2&lt;=$A67,IF(FY$3&gt;=$A67,(FY$4),0),0)*($A68-$A67)/10000*$BY67</f>
        <v>0</v>
      </c>
      <c r="FZ67" s="142">
        <f t="shared" si="118"/>
        <v>0</v>
      </c>
      <c r="GA67"/>
      <c r="GB67" s="118">
        <f t="shared" si="190"/>
        <v>38565</v>
      </c>
      <c r="GC67" s="142">
        <f t="shared" ref="GC67:GC98" si="244">IF(GC$2&lt;=$A67,IF(GC$3&gt;=$A67,(GC$4),0),0)*($A68-$A67)/10000*$BY67</f>
        <v>0</v>
      </c>
      <c r="GD67" s="142">
        <f t="shared" ref="GD67:GD98" si="245">IF(GD$2&lt;=$A67,IF(GD$3&gt;=$A67,(GD$4),0),0)*($A68-$A67)/10000*$BY67</f>
        <v>0</v>
      </c>
      <c r="GE67" s="142">
        <f t="shared" si="119"/>
        <v>0</v>
      </c>
      <c r="GF67"/>
      <c r="GG67" s="118">
        <f t="shared" ref="GG67:GG105" si="246">$A67</f>
        <v>38565</v>
      </c>
      <c r="GH67" s="142">
        <f t="shared" ref="GH67:GI98" si="247">IF(GH$2&lt;=$A67,IF(GH$3&gt;=$A67,(GH$4),0),0)*($A68-$A67)/10000*$BY67</f>
        <v>0</v>
      </c>
      <c r="GI67" s="142">
        <f t="shared" si="247"/>
        <v>0</v>
      </c>
      <c r="GJ67" s="142">
        <f t="shared" ref="GJ67:GJ105" si="248">SUM(GH67:GI67)</f>
        <v>0</v>
      </c>
      <c r="GL67" s="118">
        <f t="shared" ref="GL67:GL105" si="249">$A67</f>
        <v>38565</v>
      </c>
      <c r="GM67" s="142">
        <f t="shared" ref="GM67:GN98" si="250">IF(GM$2&lt;=$A67,IF(GM$3&gt;=$A67,(GM$4),0),0)*($A68-$A67)/10000*$BY67</f>
        <v>0</v>
      </c>
      <c r="GN67" s="142">
        <f t="shared" si="250"/>
        <v>0</v>
      </c>
      <c r="GO67" s="142">
        <f t="shared" ref="GO67:GO105" si="251">SUM(GM67:GN67)</f>
        <v>0</v>
      </c>
      <c r="GQ67" s="585"/>
      <c r="GR67" s="583"/>
      <c r="GS67" s="332"/>
      <c r="GU67"/>
    </row>
    <row r="68" spans="1:203" ht="15" customHeight="1">
      <c r="A68" s="329">
        <v>38596</v>
      </c>
      <c r="B68" s="144">
        <f>'p1'!F77</f>
        <v>0</v>
      </c>
      <c r="C68" s="145">
        <f>+'p1'!C77</f>
        <v>0</v>
      </c>
      <c r="D68" s="193">
        <f>'Transport Pos'!C64</f>
        <v>0</v>
      </c>
      <c r="E68" s="145">
        <f>'p1'!K77+EH68+'Transport Pos'!D64</f>
        <v>0</v>
      </c>
      <c r="F68" s="145">
        <f>'p1'!E77+CS68</f>
        <v>0</v>
      </c>
      <c r="G68" s="145">
        <f>'p1'!H77+'p1'!J77+DD68+'Spread Opt'!D68+'Transport Pos'!E64</f>
        <v>0</v>
      </c>
      <c r="H68" s="145">
        <f>'p1'!D77+DW68</f>
        <v>0</v>
      </c>
      <c r="I68" s="145">
        <f>'p1'!I77+'p1'!AG77+DI68+'Spread Opt'!C68</f>
        <v>6.84</v>
      </c>
      <c r="J68" s="145">
        <f>'p1'!M77+DL68</f>
        <v>10.48</v>
      </c>
      <c r="K68" s="145">
        <f>'p1'!L77+'p1'!G77+EB68</f>
        <v>0</v>
      </c>
      <c r="L68" s="146">
        <f t="shared" si="105"/>
        <v>17.32</v>
      </c>
      <c r="M68" s="14"/>
      <c r="N68" s="144">
        <f>'p1'!O77+ET68</f>
        <v>0</v>
      </c>
      <c r="O68" s="145">
        <f>'p1'!N77+EO68</f>
        <v>0</v>
      </c>
      <c r="P68" s="145">
        <f>'p1'!P77+EY68</f>
        <v>0</v>
      </c>
      <c r="Q68" s="145">
        <f>'p1'!Z77</f>
        <v>0</v>
      </c>
      <c r="R68" s="145">
        <f>'p1'!X77</f>
        <v>0</v>
      </c>
      <c r="S68" s="145">
        <f>'p1'!Y77+FE68</f>
        <v>0</v>
      </c>
      <c r="T68" s="145">
        <f>'p1'!AB77+FK68+'Transport Pos'!B64</f>
        <v>0</v>
      </c>
      <c r="U68" s="145"/>
      <c r="V68" s="145">
        <f>'p1'!W77+FP68</f>
        <v>0</v>
      </c>
      <c r="W68" s="145">
        <f>'p1'!R77+FZ68</f>
        <v>0</v>
      </c>
      <c r="X68" s="145">
        <f>'p1'!S77+FU68</f>
        <v>0</v>
      </c>
      <c r="Y68" s="145"/>
      <c r="Z68" s="145"/>
      <c r="AA68" s="145"/>
      <c r="AB68" s="145"/>
      <c r="AC68" s="145"/>
      <c r="AD68" s="193"/>
      <c r="AE68" s="332">
        <f t="shared" si="191"/>
        <v>0</v>
      </c>
      <c r="AF68" s="14"/>
      <c r="AG68" s="146"/>
      <c r="AH68" s="191"/>
      <c r="AI68" s="146">
        <f>'p1'!AA77+BQ68+'Spread Opt'!E68+'Transport Pos'!G64</f>
        <v>0</v>
      </c>
      <c r="AJ68" s="14"/>
      <c r="AK68" s="143">
        <v>38596</v>
      </c>
      <c r="AL68" s="198"/>
      <c r="AM68" s="189">
        <f t="shared" si="4"/>
        <v>0</v>
      </c>
      <c r="AN68" s="334"/>
      <c r="AO68" s="189">
        <f t="shared" si="201"/>
        <v>0</v>
      </c>
      <c r="AP68" s="334"/>
      <c r="AQ68" s="508">
        <f t="shared" si="202"/>
        <v>0</v>
      </c>
      <c r="AR68" s="334"/>
      <c r="AS68" s="510">
        <f t="shared" si="203"/>
        <v>17.32</v>
      </c>
      <c r="AT68" s="334"/>
      <c r="AU68" s="189">
        <f t="shared" si="199"/>
        <v>0</v>
      </c>
      <c r="AV68" s="334"/>
      <c r="AW68" s="189">
        <f t="shared" ref="AW68:AW99" si="252">AO68+AQ68+AS68+AU68</f>
        <v>17.32</v>
      </c>
      <c r="AX68" s="334"/>
      <c r="AY68"/>
      <c r="AZ68" s="217"/>
      <c r="BA68" s="204">
        <f t="shared" si="205"/>
        <v>0</v>
      </c>
      <c r="BB68" s="202"/>
      <c r="BC68" s="204">
        <f t="shared" si="11"/>
        <v>0</v>
      </c>
      <c r="BD68" s="497"/>
      <c r="BE68" s="515">
        <f t="shared" ref="BE68:BE105" si="253">SUM(V68:Y68)</f>
        <v>0</v>
      </c>
      <c r="BF68" s="202"/>
      <c r="BG68" s="204">
        <f t="shared" si="192"/>
        <v>0</v>
      </c>
      <c r="BH68" s="218"/>
      <c r="BI68" s="248"/>
      <c r="BJ68" s="308"/>
      <c r="BK68" s="305">
        <f t="shared" si="193"/>
        <v>17.32</v>
      </c>
      <c r="BL68" s="525"/>
      <c r="BM68" s="14"/>
      <c r="BN68" s="14"/>
      <c r="BO68" s="14"/>
      <c r="BP68" s="140">
        <f t="shared" si="176"/>
        <v>38596</v>
      </c>
      <c r="BQ68" s="141"/>
      <c r="BR68" s="141"/>
      <c r="BS68" s="141"/>
      <c r="BT68" s="141"/>
      <c r="BU68" s="141"/>
      <c r="BV68" s="141"/>
      <c r="BW68" s="141"/>
      <c r="BY68" s="209">
        <f>'m1'!BL70</f>
        <v>0.69962515342462295</v>
      </c>
      <c r="BZ68" s="211">
        <f t="shared" si="197"/>
        <v>0</v>
      </c>
      <c r="CA68" s="142"/>
      <c r="CB68" s="142">
        <f t="shared" si="206"/>
        <v>0</v>
      </c>
      <c r="CC68"/>
      <c r="CD68" s="118">
        <f t="shared" si="177"/>
        <v>38596</v>
      </c>
      <c r="CE68" s="142">
        <f t="shared" si="207"/>
        <v>0</v>
      </c>
      <c r="CF68" s="142">
        <f t="shared" si="208"/>
        <v>0</v>
      </c>
      <c r="CG68" s="142">
        <f t="shared" si="209"/>
        <v>0</v>
      </c>
      <c r="CH68" s="142">
        <f t="shared" si="209"/>
        <v>0</v>
      </c>
      <c r="CI68" s="142">
        <f t="shared" si="209"/>
        <v>0</v>
      </c>
      <c r="CJ68" s="142">
        <f t="shared" si="209"/>
        <v>0</v>
      </c>
      <c r="CK68" s="142">
        <f t="shared" si="209"/>
        <v>0</v>
      </c>
      <c r="CL68" s="142">
        <f t="shared" si="209"/>
        <v>0</v>
      </c>
      <c r="CM68" s="142">
        <f t="shared" si="209"/>
        <v>0</v>
      </c>
      <c r="CN68" s="142">
        <f t="shared" si="209"/>
        <v>0</v>
      </c>
      <c r="CO68" s="142">
        <f t="shared" si="209"/>
        <v>0</v>
      </c>
      <c r="CP68" s="142">
        <f t="shared" si="210"/>
        <v>0</v>
      </c>
      <c r="CQ68" s="142">
        <f t="shared" si="211"/>
        <v>0</v>
      </c>
      <c r="CR68" s="142">
        <f t="shared" si="212"/>
        <v>0</v>
      </c>
      <c r="CS68" s="142">
        <f t="shared" si="170"/>
        <v>0</v>
      </c>
      <c r="CT68"/>
      <c r="CU68" s="118">
        <f t="shared" si="178"/>
        <v>38596</v>
      </c>
      <c r="CV68" s="142">
        <f t="shared" si="213"/>
        <v>0</v>
      </c>
      <c r="CW68" s="142">
        <f t="shared" si="213"/>
        <v>0</v>
      </c>
      <c r="CX68" s="142">
        <f t="shared" si="214"/>
        <v>0</v>
      </c>
      <c r="CY68" s="142">
        <f t="shared" si="214"/>
        <v>0</v>
      </c>
      <c r="CZ68" s="142">
        <f t="shared" si="214"/>
        <v>0</v>
      </c>
      <c r="DA68" s="142">
        <f t="shared" si="215"/>
        <v>0</v>
      </c>
      <c r="DB68" s="142">
        <f t="shared" si="215"/>
        <v>0</v>
      </c>
      <c r="DC68" s="142">
        <f t="shared" si="216"/>
        <v>0</v>
      </c>
      <c r="DD68" s="142">
        <f t="shared" si="204"/>
        <v>0</v>
      </c>
      <c r="DF68" s="118">
        <f t="shared" si="179"/>
        <v>38596</v>
      </c>
      <c r="DG68" s="142">
        <f t="shared" si="217"/>
        <v>0</v>
      </c>
      <c r="DH68" s="142">
        <f t="shared" si="218"/>
        <v>0</v>
      </c>
      <c r="DI68" s="142">
        <f t="shared" si="111"/>
        <v>0</v>
      </c>
      <c r="DJ68"/>
      <c r="DK68" s="118">
        <f t="shared" si="198"/>
        <v>38596</v>
      </c>
      <c r="DL68" s="142">
        <f t="shared" si="219"/>
        <v>0</v>
      </c>
      <c r="DM68" s="142">
        <f t="shared" si="220"/>
        <v>0</v>
      </c>
      <c r="DN68" s="142">
        <f t="shared" si="200"/>
        <v>0</v>
      </c>
      <c r="DP68" s="118">
        <f t="shared" si="180"/>
        <v>38596</v>
      </c>
      <c r="DQ68" s="142">
        <f t="shared" si="221"/>
        <v>0</v>
      </c>
      <c r="DR68" s="142">
        <f t="shared" si="221"/>
        <v>0</v>
      </c>
      <c r="DS68" s="142">
        <f t="shared" si="221"/>
        <v>0</v>
      </c>
      <c r="DT68" s="142">
        <f t="shared" si="221"/>
        <v>0</v>
      </c>
      <c r="DU68" s="142">
        <f t="shared" si="221"/>
        <v>0</v>
      </c>
      <c r="DV68" s="142">
        <f t="shared" si="222"/>
        <v>0</v>
      </c>
      <c r="DW68" s="142">
        <f t="shared" si="112"/>
        <v>0</v>
      </c>
      <c r="DX68"/>
      <c r="DY68" s="118">
        <f t="shared" si="181"/>
        <v>38596</v>
      </c>
      <c r="DZ68" s="142">
        <f t="shared" si="223"/>
        <v>0</v>
      </c>
      <c r="EA68" s="142">
        <f t="shared" si="224"/>
        <v>0</v>
      </c>
      <c r="EB68" s="142">
        <f t="shared" si="113"/>
        <v>0</v>
      </c>
      <c r="EC68" s="142"/>
      <c r="ED68" s="118">
        <f t="shared" si="182"/>
        <v>38596</v>
      </c>
      <c r="EE68" s="142">
        <f t="shared" si="225"/>
        <v>0</v>
      </c>
      <c r="EF68" s="142">
        <f t="shared" si="225"/>
        <v>0</v>
      </c>
      <c r="EG68" s="142">
        <f t="shared" si="226"/>
        <v>0</v>
      </c>
      <c r="EH68" s="142">
        <f>SUM(EE68:EG68)</f>
        <v>0</v>
      </c>
      <c r="EI68" s="142"/>
      <c r="EJ68" s="118">
        <f t="shared" si="183"/>
        <v>38596</v>
      </c>
      <c r="EK68" s="142">
        <f t="shared" si="227"/>
        <v>0</v>
      </c>
      <c r="EL68" s="142">
        <f t="shared" si="228"/>
        <v>0</v>
      </c>
      <c r="EM68" s="142">
        <f t="shared" si="228"/>
        <v>0</v>
      </c>
      <c r="EN68" s="142">
        <f t="shared" si="228"/>
        <v>0</v>
      </c>
      <c r="EO68" s="142">
        <f t="shared" si="114"/>
        <v>0</v>
      </c>
      <c r="EP68"/>
      <c r="EQ68" s="118">
        <f t="shared" si="184"/>
        <v>38596</v>
      </c>
      <c r="ER68" s="142">
        <f t="shared" si="229"/>
        <v>0</v>
      </c>
      <c r="ES68" s="142">
        <f t="shared" si="230"/>
        <v>0</v>
      </c>
      <c r="ET68" s="142">
        <f>SUM(ER68:ES68)</f>
        <v>0</v>
      </c>
      <c r="EU68"/>
      <c r="EV68" s="118">
        <f t="shared" si="185"/>
        <v>38596</v>
      </c>
      <c r="EW68" s="142">
        <f t="shared" si="231"/>
        <v>0</v>
      </c>
      <c r="EX68" s="142">
        <f t="shared" si="232"/>
        <v>0</v>
      </c>
      <c r="EY68" s="142">
        <f>SUM(EW68:EX68)</f>
        <v>0</v>
      </c>
      <c r="EZ68" s="142"/>
      <c r="FA68" s="118">
        <f t="shared" si="186"/>
        <v>38596</v>
      </c>
      <c r="FB68" s="142">
        <f t="shared" si="233"/>
        <v>0</v>
      </c>
      <c r="FC68" s="142">
        <f t="shared" si="233"/>
        <v>0</v>
      </c>
      <c r="FD68" s="142">
        <f t="shared" si="234"/>
        <v>0</v>
      </c>
      <c r="FE68" s="142">
        <f t="shared" si="115"/>
        <v>0</v>
      </c>
      <c r="FF68"/>
      <c r="FG68" s="118">
        <f t="shared" si="187"/>
        <v>38596</v>
      </c>
      <c r="FH68" s="142">
        <f t="shared" si="235"/>
        <v>0</v>
      </c>
      <c r="FI68" s="142">
        <f t="shared" si="235"/>
        <v>0</v>
      </c>
      <c r="FJ68" s="142">
        <f t="shared" si="236"/>
        <v>0</v>
      </c>
      <c r="FK68" s="142">
        <f t="shared" si="116"/>
        <v>0</v>
      </c>
      <c r="FL68"/>
      <c r="FM68" s="118">
        <f t="shared" si="188"/>
        <v>38596</v>
      </c>
      <c r="FN68" s="142">
        <f t="shared" si="237"/>
        <v>0</v>
      </c>
      <c r="FO68" s="142">
        <f t="shared" si="238"/>
        <v>0</v>
      </c>
      <c r="FP68" s="142">
        <f t="shared" si="117"/>
        <v>0</v>
      </c>
      <c r="FR68" s="118">
        <f t="shared" si="239"/>
        <v>38596</v>
      </c>
      <c r="FS68" s="142">
        <f t="shared" si="240"/>
        <v>0</v>
      </c>
      <c r="FT68" s="142">
        <f t="shared" si="240"/>
        <v>0</v>
      </c>
      <c r="FU68" s="142">
        <f t="shared" si="241"/>
        <v>0</v>
      </c>
      <c r="FV68"/>
      <c r="FW68" s="118">
        <f t="shared" si="189"/>
        <v>38596</v>
      </c>
      <c r="FX68" s="142">
        <f t="shared" si="242"/>
        <v>0</v>
      </c>
      <c r="FY68" s="142">
        <f t="shared" si="243"/>
        <v>0</v>
      </c>
      <c r="FZ68" s="142">
        <f t="shared" si="118"/>
        <v>0</v>
      </c>
      <c r="GA68"/>
      <c r="GB68" s="118">
        <f t="shared" si="190"/>
        <v>38596</v>
      </c>
      <c r="GC68" s="142">
        <f t="shared" si="244"/>
        <v>0</v>
      </c>
      <c r="GD68" s="142">
        <f t="shared" si="245"/>
        <v>0</v>
      </c>
      <c r="GE68" s="142">
        <f t="shared" si="119"/>
        <v>0</v>
      </c>
      <c r="GF68"/>
      <c r="GG68" s="118">
        <f t="shared" si="246"/>
        <v>38596</v>
      </c>
      <c r="GH68" s="142">
        <f t="shared" si="247"/>
        <v>0</v>
      </c>
      <c r="GI68" s="142">
        <f t="shared" si="247"/>
        <v>0</v>
      </c>
      <c r="GJ68" s="142">
        <f t="shared" si="248"/>
        <v>0</v>
      </c>
      <c r="GL68" s="118">
        <f t="shared" si="249"/>
        <v>38596</v>
      </c>
      <c r="GM68" s="142">
        <f t="shared" si="250"/>
        <v>0</v>
      </c>
      <c r="GN68" s="142">
        <f t="shared" si="250"/>
        <v>0</v>
      </c>
      <c r="GO68" s="142">
        <f t="shared" si="251"/>
        <v>0</v>
      </c>
      <c r="GQ68" s="585"/>
      <c r="GR68" s="583"/>
      <c r="GS68" s="332"/>
      <c r="GU68"/>
    </row>
    <row r="69" spans="1:203" ht="15" customHeight="1">
      <c r="A69" s="330">
        <v>38626</v>
      </c>
      <c r="B69" s="148">
        <f>'p1'!F78</f>
        <v>0</v>
      </c>
      <c r="C69" s="149">
        <f>+'p1'!C78</f>
        <v>0</v>
      </c>
      <c r="D69" s="194">
        <f>'Transport Pos'!C65</f>
        <v>0</v>
      </c>
      <c r="E69" s="149">
        <f>'p1'!K78+EH69+'Transport Pos'!D65</f>
        <v>0</v>
      </c>
      <c r="F69" s="149">
        <f>'p1'!E78+CS69</f>
        <v>0</v>
      </c>
      <c r="G69" s="149">
        <f>'p1'!H78+'p1'!J78+DD69+'Spread Opt'!D69+'Transport Pos'!E65</f>
        <v>0</v>
      </c>
      <c r="H69" s="149">
        <f>'p1'!D78+DW69</f>
        <v>0</v>
      </c>
      <c r="I69" s="149">
        <f>'p1'!I78+'p1'!AG78+DI69+'Spread Opt'!C69</f>
        <v>7.02</v>
      </c>
      <c r="J69" s="149">
        <f>'p1'!M78+DL69</f>
        <v>10.77</v>
      </c>
      <c r="K69" s="149">
        <f>'p1'!L78+'p1'!G78+EB69</f>
        <v>0</v>
      </c>
      <c r="L69" s="150">
        <f t="shared" si="105"/>
        <v>17.79</v>
      </c>
      <c r="M69" s="14"/>
      <c r="N69" s="148">
        <f>'p1'!O78+ET69</f>
        <v>0</v>
      </c>
      <c r="O69" s="149">
        <f>'p1'!N78+EO69</f>
        <v>0</v>
      </c>
      <c r="P69" s="149">
        <f>'p1'!P78+EY69</f>
        <v>0</v>
      </c>
      <c r="Q69" s="149">
        <f>'p1'!Z78</f>
        <v>0</v>
      </c>
      <c r="R69" s="149">
        <f>'p1'!X78</f>
        <v>0</v>
      </c>
      <c r="S69" s="149">
        <f>'p1'!Y78+FE69</f>
        <v>0</v>
      </c>
      <c r="T69" s="149">
        <f>'p1'!AB78+FK69+'Transport Pos'!B65</f>
        <v>0</v>
      </c>
      <c r="U69" s="149"/>
      <c r="V69" s="149">
        <f>'p1'!W78+FP69</f>
        <v>0</v>
      </c>
      <c r="W69" s="149">
        <f>'p1'!R78+FZ69</f>
        <v>0</v>
      </c>
      <c r="X69" s="149">
        <f>'p1'!S78+FU69</f>
        <v>0</v>
      </c>
      <c r="Y69" s="149"/>
      <c r="Z69" s="149"/>
      <c r="AA69" s="149"/>
      <c r="AB69" s="149"/>
      <c r="AC69" s="149"/>
      <c r="AD69" s="194"/>
      <c r="AE69" s="333">
        <f t="shared" si="191"/>
        <v>0</v>
      </c>
      <c r="AF69" s="14"/>
      <c r="AG69" s="150"/>
      <c r="AH69" s="191"/>
      <c r="AI69" s="150">
        <f>'p1'!AA78+BQ69+'Spread Opt'!E69+'Transport Pos'!G65</f>
        <v>0</v>
      </c>
      <c r="AJ69" s="14"/>
      <c r="AK69" s="147">
        <v>38626</v>
      </c>
      <c r="AL69" s="198"/>
      <c r="AM69" s="190">
        <f t="shared" si="4"/>
        <v>0</v>
      </c>
      <c r="AN69" s="334"/>
      <c r="AO69" s="190">
        <f t="shared" si="201"/>
        <v>0</v>
      </c>
      <c r="AP69" s="334"/>
      <c r="AQ69" s="490">
        <f t="shared" si="202"/>
        <v>0</v>
      </c>
      <c r="AR69" s="334"/>
      <c r="AS69" s="512">
        <f t="shared" si="203"/>
        <v>17.79</v>
      </c>
      <c r="AT69" s="334"/>
      <c r="AU69" s="190">
        <f t="shared" si="199"/>
        <v>0</v>
      </c>
      <c r="AV69" s="334"/>
      <c r="AW69" s="190">
        <f t="shared" si="252"/>
        <v>17.79</v>
      </c>
      <c r="AX69" s="334"/>
      <c r="AY69"/>
      <c r="AZ69" s="217"/>
      <c r="BA69" s="206">
        <f t="shared" si="205"/>
        <v>0</v>
      </c>
      <c r="BB69" s="202"/>
      <c r="BC69" s="206">
        <f t="shared" si="11"/>
        <v>0</v>
      </c>
      <c r="BD69" s="497"/>
      <c r="BE69" s="495">
        <f t="shared" si="253"/>
        <v>0</v>
      </c>
      <c r="BF69" s="202"/>
      <c r="BG69" s="206">
        <f t="shared" si="192"/>
        <v>0</v>
      </c>
      <c r="BH69" s="218"/>
      <c r="BI69" s="248"/>
      <c r="BJ69" s="307"/>
      <c r="BK69" s="306">
        <f t="shared" si="193"/>
        <v>17.79</v>
      </c>
      <c r="BL69" s="525"/>
      <c r="BM69" s="14"/>
      <c r="BN69" s="14"/>
      <c r="BO69" s="14"/>
      <c r="BP69" s="140">
        <f t="shared" si="176"/>
        <v>38626</v>
      </c>
      <c r="BQ69" s="141"/>
      <c r="BR69" s="141"/>
      <c r="BS69" s="141"/>
      <c r="BT69" s="141"/>
      <c r="BU69" s="141"/>
      <c r="BV69" s="141"/>
      <c r="BW69" s="141"/>
      <c r="BY69" s="209">
        <f>'m1'!BL71</f>
        <v>0.69548922443881589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7"/>
        <v>38626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09"/>
        <v>0</v>
      </c>
      <c r="CK69" s="142">
        <f t="shared" si="209"/>
        <v>0</v>
      </c>
      <c r="CL69" s="142">
        <f t="shared" si="209"/>
        <v>0</v>
      </c>
      <c r="CM69" s="142">
        <f t="shared" si="209"/>
        <v>0</v>
      </c>
      <c r="CN69" s="142">
        <f t="shared" si="209"/>
        <v>0</v>
      </c>
      <c r="CO69" s="142">
        <f t="shared" si="209"/>
        <v>0</v>
      </c>
      <c r="CP69" s="142">
        <f t="shared" si="210"/>
        <v>0</v>
      </c>
      <c r="CQ69" s="142">
        <f t="shared" si="211"/>
        <v>0</v>
      </c>
      <c r="CR69" s="142">
        <f t="shared" si="212"/>
        <v>0</v>
      </c>
      <c r="CS69" s="142">
        <f t="shared" ref="CS69:CS100" si="254">SUM(CE69:CR69)</f>
        <v>0</v>
      </c>
      <c r="CT69"/>
      <c r="CU69" s="118">
        <f t="shared" si="178"/>
        <v>38626</v>
      </c>
      <c r="CV69" s="142">
        <f t="shared" si="213"/>
        <v>0</v>
      </c>
      <c r="CW69" s="142">
        <f t="shared" si="213"/>
        <v>0</v>
      </c>
      <c r="CX69" s="142">
        <f t="shared" si="214"/>
        <v>0</v>
      </c>
      <c r="CY69" s="142">
        <f t="shared" si="214"/>
        <v>0</v>
      </c>
      <c r="CZ69" s="142">
        <f t="shared" si="214"/>
        <v>0</v>
      </c>
      <c r="DA69" s="142">
        <f t="shared" si="215"/>
        <v>0</v>
      </c>
      <c r="DB69" s="142">
        <f t="shared" si="215"/>
        <v>0</v>
      </c>
      <c r="DC69" s="142">
        <f t="shared" si="216"/>
        <v>0</v>
      </c>
      <c r="DD69" s="142">
        <f t="shared" si="204"/>
        <v>0</v>
      </c>
      <c r="DF69" s="118">
        <f t="shared" si="179"/>
        <v>38626</v>
      </c>
      <c r="DG69" s="142">
        <f t="shared" si="217"/>
        <v>0</v>
      </c>
      <c r="DH69" s="142">
        <f t="shared" si="218"/>
        <v>0</v>
      </c>
      <c r="DI69" s="142">
        <f t="shared" si="111"/>
        <v>0</v>
      </c>
      <c r="DJ69"/>
      <c r="DK69" s="118">
        <f t="shared" si="198"/>
        <v>38626</v>
      </c>
      <c r="DL69" s="142">
        <f t="shared" si="219"/>
        <v>0</v>
      </c>
      <c r="DM69" s="142">
        <f t="shared" si="220"/>
        <v>0</v>
      </c>
      <c r="DN69" s="142">
        <f t="shared" si="200"/>
        <v>0</v>
      </c>
      <c r="DP69" s="118">
        <f t="shared" si="180"/>
        <v>38626</v>
      </c>
      <c r="DQ69" s="142">
        <f t="shared" si="221"/>
        <v>0</v>
      </c>
      <c r="DR69" s="142">
        <f t="shared" si="221"/>
        <v>0</v>
      </c>
      <c r="DS69" s="142">
        <f t="shared" si="221"/>
        <v>0</v>
      </c>
      <c r="DT69" s="142">
        <f t="shared" si="221"/>
        <v>0</v>
      </c>
      <c r="DU69" s="142">
        <f t="shared" si="221"/>
        <v>0</v>
      </c>
      <c r="DV69" s="142">
        <f t="shared" si="222"/>
        <v>0</v>
      </c>
      <c r="DW69" s="142">
        <f t="shared" si="112"/>
        <v>0</v>
      </c>
      <c r="DX69"/>
      <c r="DY69" s="118">
        <f t="shared" si="181"/>
        <v>38626</v>
      </c>
      <c r="DZ69" s="142">
        <f t="shared" si="223"/>
        <v>0</v>
      </c>
      <c r="EA69" s="142">
        <f t="shared" si="224"/>
        <v>0</v>
      </c>
      <c r="EB69" s="142">
        <f t="shared" si="113"/>
        <v>0</v>
      </c>
      <c r="EC69" s="142"/>
      <c r="ED69" s="118">
        <f t="shared" si="182"/>
        <v>38626</v>
      </c>
      <c r="EE69" s="142">
        <f t="shared" si="225"/>
        <v>0</v>
      </c>
      <c r="EF69" s="142">
        <f t="shared" si="225"/>
        <v>0</v>
      </c>
      <c r="EG69" s="142">
        <f t="shared" si="226"/>
        <v>0</v>
      </c>
      <c r="EH69" s="142">
        <f>SUM(EE69:EG69)</f>
        <v>0</v>
      </c>
      <c r="EI69" s="142"/>
      <c r="EJ69" s="118">
        <f t="shared" si="183"/>
        <v>38626</v>
      </c>
      <c r="EK69" s="142">
        <f t="shared" si="227"/>
        <v>0</v>
      </c>
      <c r="EL69" s="142">
        <f t="shared" si="228"/>
        <v>0</v>
      </c>
      <c r="EM69" s="142">
        <f t="shared" si="228"/>
        <v>0</v>
      </c>
      <c r="EN69" s="142">
        <f t="shared" si="228"/>
        <v>0</v>
      </c>
      <c r="EO69" s="142">
        <f t="shared" si="114"/>
        <v>0</v>
      </c>
      <c r="EP69"/>
      <c r="EQ69" s="118">
        <f t="shared" si="184"/>
        <v>38626</v>
      </c>
      <c r="ER69" s="142">
        <f t="shared" si="229"/>
        <v>0</v>
      </c>
      <c r="ES69" s="142">
        <f t="shared" si="230"/>
        <v>0</v>
      </c>
      <c r="ET69" s="142">
        <f>SUM(ER69:ES69)</f>
        <v>0</v>
      </c>
      <c r="EU69"/>
      <c r="EV69" s="118">
        <f t="shared" si="185"/>
        <v>38626</v>
      </c>
      <c r="EW69" s="142">
        <f t="shared" si="231"/>
        <v>0</v>
      </c>
      <c r="EX69" s="142">
        <f t="shared" si="232"/>
        <v>0</v>
      </c>
      <c r="EY69" s="142">
        <f>SUM(EW69:EX69)</f>
        <v>0</v>
      </c>
      <c r="EZ69" s="142"/>
      <c r="FA69" s="118">
        <f t="shared" si="186"/>
        <v>38626</v>
      </c>
      <c r="FB69" s="142">
        <f t="shared" si="233"/>
        <v>0</v>
      </c>
      <c r="FC69" s="142">
        <f t="shared" si="233"/>
        <v>0</v>
      </c>
      <c r="FD69" s="142">
        <f t="shared" si="234"/>
        <v>0</v>
      </c>
      <c r="FE69" s="142">
        <f t="shared" si="115"/>
        <v>0</v>
      </c>
      <c r="FF69"/>
      <c r="FG69" s="118">
        <f t="shared" si="187"/>
        <v>38626</v>
      </c>
      <c r="FH69" s="142">
        <f t="shared" si="235"/>
        <v>0</v>
      </c>
      <c r="FI69" s="142">
        <f t="shared" si="235"/>
        <v>0</v>
      </c>
      <c r="FJ69" s="142">
        <f t="shared" si="236"/>
        <v>0</v>
      </c>
      <c r="FK69" s="142">
        <f t="shared" si="116"/>
        <v>0</v>
      </c>
      <c r="FL69"/>
      <c r="FM69" s="118">
        <f t="shared" si="188"/>
        <v>38626</v>
      </c>
      <c r="FN69" s="142">
        <f t="shared" si="237"/>
        <v>0</v>
      </c>
      <c r="FO69" s="142">
        <f t="shared" si="238"/>
        <v>0</v>
      </c>
      <c r="FP69" s="142">
        <f t="shared" si="117"/>
        <v>0</v>
      </c>
      <c r="FR69" s="118">
        <f t="shared" si="239"/>
        <v>38626</v>
      </c>
      <c r="FS69" s="142">
        <f t="shared" si="240"/>
        <v>0</v>
      </c>
      <c r="FT69" s="142">
        <f t="shared" si="240"/>
        <v>0</v>
      </c>
      <c r="FU69" s="142">
        <f t="shared" si="241"/>
        <v>0</v>
      </c>
      <c r="FV69"/>
      <c r="FW69" s="118">
        <f t="shared" si="189"/>
        <v>38626</v>
      </c>
      <c r="FX69" s="142">
        <f t="shared" si="242"/>
        <v>0</v>
      </c>
      <c r="FY69" s="142">
        <f t="shared" si="243"/>
        <v>0</v>
      </c>
      <c r="FZ69" s="142">
        <f t="shared" si="118"/>
        <v>0</v>
      </c>
      <c r="GA69"/>
      <c r="GB69" s="118">
        <f t="shared" si="190"/>
        <v>38626</v>
      </c>
      <c r="GC69" s="142">
        <f t="shared" si="244"/>
        <v>0</v>
      </c>
      <c r="GD69" s="142">
        <f t="shared" si="245"/>
        <v>0</v>
      </c>
      <c r="GE69" s="142">
        <f t="shared" si="119"/>
        <v>0</v>
      </c>
      <c r="GF69"/>
      <c r="GG69" s="118">
        <f t="shared" si="246"/>
        <v>38626</v>
      </c>
      <c r="GH69" s="142">
        <f t="shared" si="247"/>
        <v>0</v>
      </c>
      <c r="GI69" s="142">
        <f t="shared" si="247"/>
        <v>0</v>
      </c>
      <c r="GJ69" s="142">
        <f t="shared" si="248"/>
        <v>0</v>
      </c>
      <c r="GL69" s="118">
        <f t="shared" si="249"/>
        <v>38626</v>
      </c>
      <c r="GM69" s="142">
        <f t="shared" si="250"/>
        <v>0</v>
      </c>
      <c r="GN69" s="142">
        <f t="shared" si="250"/>
        <v>0</v>
      </c>
      <c r="GO69" s="142">
        <f t="shared" si="251"/>
        <v>0</v>
      </c>
      <c r="GQ69" s="586"/>
      <c r="GR69" s="584"/>
      <c r="GS69" s="333"/>
      <c r="GU69"/>
    </row>
    <row r="70" spans="1:203" ht="15" customHeight="1">
      <c r="A70" s="328">
        <v>38657</v>
      </c>
      <c r="B70" s="137">
        <f>'p1'!F79</f>
        <v>0</v>
      </c>
      <c r="C70" s="138">
        <f>+'p1'!C79</f>
        <v>0</v>
      </c>
      <c r="D70" s="192">
        <f>'Transport Pos'!C66</f>
        <v>0</v>
      </c>
      <c r="E70" s="138">
        <f>'p1'!K79+EH70+'Transport Pos'!D66</f>
        <v>0</v>
      </c>
      <c r="F70" s="138">
        <f>'p1'!E79+CS70</f>
        <v>0</v>
      </c>
      <c r="G70" s="145">
        <f>'p1'!H79+'p1'!J79+DD70+'Spread Opt'!D70+'Transport Pos'!E66</f>
        <v>-9.6933835300576927</v>
      </c>
      <c r="H70" s="138">
        <f>'p1'!D79+DW70</f>
        <v>0</v>
      </c>
      <c r="I70" s="145">
        <f>'p1'!I79+'p1'!AG79+DI70+'Spread Opt'!C70</f>
        <v>16.897313948116462</v>
      </c>
      <c r="J70" s="138">
        <f>'p1'!M79+DL70</f>
        <v>10.36</v>
      </c>
      <c r="K70" s="138">
        <f>'p1'!L79+'p1'!G79+EB70</f>
        <v>0</v>
      </c>
      <c r="L70" s="139">
        <f t="shared" si="105"/>
        <v>17.563930418058767</v>
      </c>
      <c r="M70" s="14"/>
      <c r="N70" s="137">
        <f>'p1'!O79+ET70</f>
        <v>0</v>
      </c>
      <c r="O70" s="138">
        <f>'p1'!N79+EO70</f>
        <v>0</v>
      </c>
      <c r="P70" s="138">
        <f>'p1'!P79+EY70</f>
        <v>0</v>
      </c>
      <c r="Q70" s="138">
        <f>'p1'!Z79</f>
        <v>0</v>
      </c>
      <c r="R70" s="138">
        <f>'p1'!X79</f>
        <v>0</v>
      </c>
      <c r="S70" s="138">
        <f>'p1'!Y79+FE70</f>
        <v>0</v>
      </c>
      <c r="T70" s="138">
        <f>'p1'!AB79+FK70+'Transport Pos'!B66</f>
        <v>0</v>
      </c>
      <c r="U70" s="138"/>
      <c r="V70" s="138">
        <f>'p1'!W79+FP70</f>
        <v>0</v>
      </c>
      <c r="W70" s="138">
        <f>'p1'!R79+FZ70</f>
        <v>0</v>
      </c>
      <c r="X70" s="138">
        <f>'p1'!S79+FU70</f>
        <v>0</v>
      </c>
      <c r="Y70" s="138"/>
      <c r="Z70" s="138"/>
      <c r="AA70" s="138"/>
      <c r="AB70" s="138"/>
      <c r="AC70" s="138"/>
      <c r="AD70" s="192"/>
      <c r="AE70" s="331">
        <f t="shared" si="191"/>
        <v>0</v>
      </c>
      <c r="AF70" s="14"/>
      <c r="AG70" s="139"/>
      <c r="AH70" s="191"/>
      <c r="AI70" s="139">
        <f>'p1'!AA79+BQ70+'Spread Opt'!E70+'Transport Pos'!G66</f>
        <v>0.45393041805876777</v>
      </c>
      <c r="AJ70" s="14"/>
      <c r="AK70" s="136">
        <v>38657</v>
      </c>
      <c r="AL70" s="198"/>
      <c r="AM70" s="188">
        <f t="shared" ref="AM70:AM105" si="255">+B70+C70+D70</f>
        <v>0</v>
      </c>
      <c r="AN70" s="519">
        <f>+AN72+AN84</f>
        <v>0</v>
      </c>
      <c r="AO70" s="188">
        <f t="shared" si="201"/>
        <v>0</v>
      </c>
      <c r="AP70" s="519">
        <f>+AP72+AP84</f>
        <v>0</v>
      </c>
      <c r="AQ70" s="509">
        <f t="shared" si="202"/>
        <v>-9.6933835300576927</v>
      </c>
      <c r="AR70" s="519">
        <f>+AR72+AR84</f>
        <v>-92.374936288578226</v>
      </c>
      <c r="AS70" s="511">
        <f t="shared" si="203"/>
        <v>27.257313948116462</v>
      </c>
      <c r="AT70" s="519">
        <f>+AT72+AT84</f>
        <v>137.13331227997892</v>
      </c>
      <c r="AU70" s="188">
        <f t="shared" si="199"/>
        <v>0</v>
      </c>
      <c r="AV70" s="519">
        <f>+AV72+AV84</f>
        <v>0</v>
      </c>
      <c r="AW70" s="188">
        <f t="shared" si="252"/>
        <v>17.563930418058767</v>
      </c>
      <c r="AX70" s="519">
        <f>+AX72+AX84</f>
        <v>44.758375991400683</v>
      </c>
      <c r="AY70"/>
      <c r="AZ70" s="217"/>
      <c r="BA70" s="203">
        <f t="shared" si="205"/>
        <v>0</v>
      </c>
      <c r="BB70" s="202"/>
      <c r="BC70" s="203">
        <f t="shared" ref="BC70:BC105" si="256">T70+U70</f>
        <v>0</v>
      </c>
      <c r="BD70" s="497"/>
      <c r="BE70" s="496">
        <f t="shared" si="253"/>
        <v>0</v>
      </c>
      <c r="BF70" s="202"/>
      <c r="BG70" s="203">
        <f t="shared" si="192"/>
        <v>0</v>
      </c>
      <c r="BH70" s="218"/>
      <c r="BI70" s="248"/>
      <c r="BJ70" s="308"/>
      <c r="BK70" s="304">
        <f t="shared" si="193"/>
        <v>17.563930418058767</v>
      </c>
      <c r="BL70" s="524">
        <f>+BL72+BL84</f>
        <v>44.758375991400683</v>
      </c>
      <c r="BM70" s="129"/>
      <c r="BN70" s="129"/>
      <c r="BO70" s="129"/>
      <c r="BP70" s="140">
        <f t="shared" si="176"/>
        <v>38657</v>
      </c>
      <c r="BQ70" s="141"/>
      <c r="BR70" s="141"/>
      <c r="BS70" s="141"/>
      <c r="BT70" s="141"/>
      <c r="BU70" s="141"/>
      <c r="BV70" s="141"/>
      <c r="BW70" s="141"/>
      <c r="BY70" s="209">
        <f>'m1'!BL72</f>
        <v>0.6912369752318358</v>
      </c>
      <c r="BZ70" s="211">
        <f>CS70+DD70+FE70+FP70+FK70+DI70+DW70+EB70+FZ70+GE70+EO70+ET70+EY70+EH70</f>
        <v>0</v>
      </c>
      <c r="CA70" s="142"/>
      <c r="CB70" s="142">
        <f t="shared" si="206"/>
        <v>0</v>
      </c>
      <c r="CC70"/>
      <c r="CD70" s="118">
        <f t="shared" si="177"/>
        <v>38657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09"/>
        <v>0</v>
      </c>
      <c r="CK70" s="142">
        <f t="shared" si="209"/>
        <v>0</v>
      </c>
      <c r="CL70" s="142">
        <f t="shared" si="209"/>
        <v>0</v>
      </c>
      <c r="CM70" s="142">
        <f t="shared" si="209"/>
        <v>0</v>
      </c>
      <c r="CN70" s="142">
        <f t="shared" si="209"/>
        <v>0</v>
      </c>
      <c r="CO70" s="142">
        <f t="shared" si="209"/>
        <v>0</v>
      </c>
      <c r="CP70" s="142">
        <f t="shared" si="210"/>
        <v>0</v>
      </c>
      <c r="CQ70" s="142">
        <f t="shared" si="211"/>
        <v>0</v>
      </c>
      <c r="CR70" s="142">
        <f t="shared" si="212"/>
        <v>0</v>
      </c>
      <c r="CS70" s="142">
        <f t="shared" si="254"/>
        <v>0</v>
      </c>
      <c r="CT70"/>
      <c r="CU70" s="118">
        <f t="shared" si="178"/>
        <v>38657</v>
      </c>
      <c r="CV70" s="142">
        <f t="shared" si="213"/>
        <v>0</v>
      </c>
      <c r="CW70" s="142">
        <f t="shared" si="213"/>
        <v>0</v>
      </c>
      <c r="CX70" s="142">
        <f t="shared" si="214"/>
        <v>0</v>
      </c>
      <c r="CY70" s="142">
        <f t="shared" si="214"/>
        <v>0</v>
      </c>
      <c r="CZ70" s="142">
        <f t="shared" si="214"/>
        <v>0</v>
      </c>
      <c r="DA70" s="142">
        <f t="shared" si="215"/>
        <v>0</v>
      </c>
      <c r="DB70" s="142">
        <f t="shared" si="215"/>
        <v>0</v>
      </c>
      <c r="DC70" s="142">
        <f t="shared" si="216"/>
        <v>0</v>
      </c>
      <c r="DD70" s="142">
        <f t="shared" si="204"/>
        <v>0</v>
      </c>
      <c r="DF70" s="118">
        <f t="shared" si="179"/>
        <v>38657</v>
      </c>
      <c r="DG70" s="142">
        <f t="shared" si="217"/>
        <v>0</v>
      </c>
      <c r="DH70" s="142">
        <f t="shared" si="218"/>
        <v>0</v>
      </c>
      <c r="DI70" s="142">
        <f t="shared" si="111"/>
        <v>0</v>
      </c>
      <c r="DJ70"/>
      <c r="DK70" s="118">
        <f t="shared" si="198"/>
        <v>38657</v>
      </c>
      <c r="DL70" s="142">
        <f t="shared" si="219"/>
        <v>0</v>
      </c>
      <c r="DM70" s="142">
        <f t="shared" si="220"/>
        <v>0</v>
      </c>
      <c r="DN70" s="142">
        <f t="shared" si="200"/>
        <v>0</v>
      </c>
      <c r="DP70" s="118">
        <f t="shared" si="180"/>
        <v>38657</v>
      </c>
      <c r="DQ70" s="142">
        <f t="shared" si="221"/>
        <v>0</v>
      </c>
      <c r="DR70" s="142">
        <f t="shared" si="221"/>
        <v>0</v>
      </c>
      <c r="DS70" s="142">
        <f t="shared" si="221"/>
        <v>0</v>
      </c>
      <c r="DT70" s="142">
        <f t="shared" si="221"/>
        <v>0</v>
      </c>
      <c r="DU70" s="142">
        <f t="shared" si="221"/>
        <v>0</v>
      </c>
      <c r="DV70" s="142">
        <f t="shared" si="222"/>
        <v>0</v>
      </c>
      <c r="DW70" s="142">
        <f t="shared" si="112"/>
        <v>0</v>
      </c>
      <c r="DX70"/>
      <c r="DY70" s="118">
        <f t="shared" si="181"/>
        <v>38657</v>
      </c>
      <c r="DZ70" s="142">
        <f t="shared" si="223"/>
        <v>0</v>
      </c>
      <c r="EA70" s="142">
        <f t="shared" si="224"/>
        <v>0</v>
      </c>
      <c r="EB70" s="142">
        <f t="shared" si="113"/>
        <v>0</v>
      </c>
      <c r="EC70" s="142"/>
      <c r="ED70" s="118">
        <f t="shared" si="182"/>
        <v>38657</v>
      </c>
      <c r="EE70" s="142">
        <f t="shared" si="225"/>
        <v>0</v>
      </c>
      <c r="EF70" s="142">
        <f t="shared" si="225"/>
        <v>0</v>
      </c>
      <c r="EG70" s="142">
        <f t="shared" si="226"/>
        <v>0</v>
      </c>
      <c r="EH70" s="142">
        <f t="shared" ref="EH70:EH77" si="257">SUM(EE70:EG70)</f>
        <v>0</v>
      </c>
      <c r="EI70" s="142"/>
      <c r="EJ70" s="118">
        <f t="shared" si="183"/>
        <v>38657</v>
      </c>
      <c r="EK70" s="142">
        <f t="shared" si="227"/>
        <v>0</v>
      </c>
      <c r="EL70" s="142">
        <f t="shared" si="228"/>
        <v>0</v>
      </c>
      <c r="EM70" s="142">
        <f t="shared" si="228"/>
        <v>0</v>
      </c>
      <c r="EN70" s="142">
        <f t="shared" si="228"/>
        <v>0</v>
      </c>
      <c r="EO70" s="142">
        <f t="shared" si="114"/>
        <v>0</v>
      </c>
      <c r="EP70"/>
      <c r="EQ70" s="118">
        <f t="shared" si="184"/>
        <v>38657</v>
      </c>
      <c r="ER70" s="142">
        <f t="shared" si="229"/>
        <v>0</v>
      </c>
      <c r="ES70" s="142">
        <f t="shared" si="230"/>
        <v>0</v>
      </c>
      <c r="ET70" s="142">
        <f t="shared" ref="ET70:ET76" si="258">SUM(ER70:ES70)</f>
        <v>0</v>
      </c>
      <c r="EU70"/>
      <c r="EV70" s="118">
        <f t="shared" si="185"/>
        <v>38657</v>
      </c>
      <c r="EW70" s="142">
        <f t="shared" si="231"/>
        <v>0</v>
      </c>
      <c r="EX70" s="142">
        <f t="shared" si="232"/>
        <v>0</v>
      </c>
      <c r="EY70" s="142">
        <f t="shared" ref="EY70:EY76" si="259">SUM(EW70:EX70)</f>
        <v>0</v>
      </c>
      <c r="EZ70" s="142"/>
      <c r="FA70" s="118">
        <f t="shared" si="186"/>
        <v>38657</v>
      </c>
      <c r="FB70" s="142">
        <f t="shared" si="233"/>
        <v>0</v>
      </c>
      <c r="FC70" s="142">
        <f t="shared" si="233"/>
        <v>0</v>
      </c>
      <c r="FD70" s="142">
        <f t="shared" si="234"/>
        <v>0</v>
      </c>
      <c r="FE70" s="142">
        <f t="shared" si="115"/>
        <v>0</v>
      </c>
      <c r="FF70"/>
      <c r="FG70" s="118">
        <f t="shared" si="187"/>
        <v>38657</v>
      </c>
      <c r="FH70" s="142">
        <f t="shared" si="235"/>
        <v>0</v>
      </c>
      <c r="FI70" s="142">
        <f t="shared" si="235"/>
        <v>0</v>
      </c>
      <c r="FJ70" s="142">
        <f t="shared" si="236"/>
        <v>0</v>
      </c>
      <c r="FK70" s="142">
        <f t="shared" si="116"/>
        <v>0</v>
      </c>
      <c r="FL70"/>
      <c r="FM70" s="118">
        <f t="shared" si="188"/>
        <v>38657</v>
      </c>
      <c r="FN70" s="142">
        <f t="shared" si="237"/>
        <v>0</v>
      </c>
      <c r="FO70" s="142">
        <f t="shared" si="238"/>
        <v>0</v>
      </c>
      <c r="FP70" s="142">
        <f t="shared" si="117"/>
        <v>0</v>
      </c>
      <c r="FR70" s="118">
        <f t="shared" si="239"/>
        <v>38657</v>
      </c>
      <c r="FS70" s="142">
        <f t="shared" si="240"/>
        <v>0</v>
      </c>
      <c r="FT70" s="142">
        <f t="shared" si="240"/>
        <v>0</v>
      </c>
      <c r="FU70" s="142">
        <f t="shared" si="241"/>
        <v>0</v>
      </c>
      <c r="FV70"/>
      <c r="FW70" s="118">
        <f t="shared" si="189"/>
        <v>38657</v>
      </c>
      <c r="FX70" s="142">
        <f t="shared" si="242"/>
        <v>0</v>
      </c>
      <c r="FY70" s="142">
        <f t="shared" si="243"/>
        <v>0</v>
      </c>
      <c r="FZ70" s="142">
        <f t="shared" si="118"/>
        <v>0</v>
      </c>
      <c r="GA70"/>
      <c r="GB70" s="118">
        <f t="shared" si="190"/>
        <v>38657</v>
      </c>
      <c r="GC70" s="142">
        <f t="shared" si="244"/>
        <v>0</v>
      </c>
      <c r="GD70" s="142">
        <f t="shared" si="245"/>
        <v>0</v>
      </c>
      <c r="GE70" s="142">
        <f t="shared" si="119"/>
        <v>0</v>
      </c>
      <c r="GF70"/>
      <c r="GG70" s="118">
        <f t="shared" si="246"/>
        <v>38657</v>
      </c>
      <c r="GH70" s="142">
        <f t="shared" si="247"/>
        <v>0</v>
      </c>
      <c r="GI70" s="142">
        <f t="shared" si="247"/>
        <v>0</v>
      </c>
      <c r="GJ70" s="142">
        <f t="shared" si="248"/>
        <v>0</v>
      </c>
      <c r="GL70" s="118">
        <f t="shared" si="249"/>
        <v>38657</v>
      </c>
      <c r="GM70" s="142">
        <f t="shared" si="250"/>
        <v>0</v>
      </c>
      <c r="GN70" s="142">
        <f t="shared" si="250"/>
        <v>0</v>
      </c>
      <c r="GO70" s="142">
        <f t="shared" si="251"/>
        <v>0</v>
      </c>
      <c r="GQ70" s="587"/>
      <c r="GR70" s="582"/>
      <c r="GS70" s="331"/>
      <c r="GU70"/>
    </row>
    <row r="71" spans="1:203" ht="15" customHeight="1">
      <c r="A71" s="329">
        <v>38687</v>
      </c>
      <c r="B71" s="144">
        <f>'p1'!F80</f>
        <v>0</v>
      </c>
      <c r="C71" s="145">
        <f>+'p1'!C80</f>
        <v>0</v>
      </c>
      <c r="D71" s="193">
        <f>'Transport Pos'!C67</f>
        <v>0</v>
      </c>
      <c r="E71" s="145">
        <f>'p1'!K80+EH71+'Transport Pos'!D67</f>
        <v>0</v>
      </c>
      <c r="F71" s="145">
        <f>'p1'!E80+CS71</f>
        <v>0</v>
      </c>
      <c r="G71" s="145">
        <f>'p1'!H80+'p1'!J80+DD71+'Spread Opt'!D71+'Transport Pos'!E67</f>
        <v>-9.7445869275025867</v>
      </c>
      <c r="H71" s="145">
        <f>'p1'!D80+DW71</f>
        <v>0</v>
      </c>
      <c r="I71" s="145">
        <f>'p1'!I80+'p1'!AG80+DI71+'Spread Opt'!C71</f>
        <v>17.355736371603655</v>
      </c>
      <c r="J71" s="145">
        <f>'p1'!M80+DL71</f>
        <v>10.64</v>
      </c>
      <c r="K71" s="145">
        <f>'p1'!L80+'p1'!G80+EB71</f>
        <v>0</v>
      </c>
      <c r="L71" s="146">
        <f t="shared" si="105"/>
        <v>18.251149444101067</v>
      </c>
      <c r="M71" s="14"/>
      <c r="N71" s="144">
        <f>'p1'!O80+ET71</f>
        <v>0</v>
      </c>
      <c r="O71" s="145">
        <f>'p1'!N80+EO71</f>
        <v>0</v>
      </c>
      <c r="P71" s="145">
        <f>'p1'!P80+EY71</f>
        <v>0</v>
      </c>
      <c r="Q71" s="145">
        <f>'p1'!Z80</f>
        <v>0</v>
      </c>
      <c r="R71" s="145">
        <f>'p1'!X80</f>
        <v>0</v>
      </c>
      <c r="S71" s="145">
        <f>'p1'!Y80+FE71</f>
        <v>0</v>
      </c>
      <c r="T71" s="145">
        <f>'p1'!AB80+FK71+'Transport Pos'!B67</f>
        <v>0</v>
      </c>
      <c r="U71" s="145"/>
      <c r="V71" s="145">
        <f>'p1'!W80+FP71</f>
        <v>0</v>
      </c>
      <c r="W71" s="145">
        <f>'p1'!R80+FZ71</f>
        <v>0</v>
      </c>
      <c r="X71" s="145">
        <f>'p1'!S80+FU71</f>
        <v>0</v>
      </c>
      <c r="Y71" s="145"/>
      <c r="Z71" s="145"/>
      <c r="AA71" s="145"/>
      <c r="AB71" s="145"/>
      <c r="AC71" s="145"/>
      <c r="AD71" s="193"/>
      <c r="AE71" s="332">
        <f t="shared" si="191"/>
        <v>0</v>
      </c>
      <c r="AF71" s="14"/>
      <c r="AG71" s="146"/>
      <c r="AH71" s="191"/>
      <c r="AI71" s="146">
        <f>'p1'!AA80+BQ71+'Spread Opt'!E71+'Transport Pos'!G67</f>
        <v>0.67114944410106503</v>
      </c>
      <c r="AJ71" s="14"/>
      <c r="AK71" s="143">
        <v>38687</v>
      </c>
      <c r="AL71" s="198"/>
      <c r="AM71" s="189">
        <f t="shared" si="255"/>
        <v>0</v>
      </c>
      <c r="AN71" s="334"/>
      <c r="AO71" s="189">
        <f t="shared" si="201"/>
        <v>0</v>
      </c>
      <c r="AP71" s="334"/>
      <c r="AQ71" s="508">
        <f t="shared" si="202"/>
        <v>-9.7445869275025867</v>
      </c>
      <c r="AR71" s="334"/>
      <c r="AS71" s="510">
        <f t="shared" si="203"/>
        <v>27.995736371603655</v>
      </c>
      <c r="AT71" s="334"/>
      <c r="AU71" s="189">
        <f t="shared" si="199"/>
        <v>0</v>
      </c>
      <c r="AV71" s="334"/>
      <c r="AW71" s="189">
        <f t="shared" si="252"/>
        <v>18.251149444101067</v>
      </c>
      <c r="AX71" s="334"/>
      <c r="AY71"/>
      <c r="AZ71" s="217"/>
      <c r="BA71" s="204">
        <f t="shared" si="205"/>
        <v>0</v>
      </c>
      <c r="BB71" s="202"/>
      <c r="BC71" s="204">
        <f t="shared" si="256"/>
        <v>0</v>
      </c>
      <c r="BD71" s="497"/>
      <c r="BE71" s="515">
        <f t="shared" si="253"/>
        <v>0</v>
      </c>
      <c r="BF71" s="202"/>
      <c r="BG71" s="204">
        <f t="shared" si="192"/>
        <v>0</v>
      </c>
      <c r="BH71" s="218"/>
      <c r="BI71" s="248"/>
      <c r="BJ71" s="308"/>
      <c r="BK71" s="305">
        <f t="shared" si="193"/>
        <v>18.251149444101067</v>
      </c>
      <c r="BL71" s="525"/>
      <c r="BM71" s="129"/>
      <c r="BN71" s="129"/>
      <c r="BO71" s="129"/>
      <c r="BP71" s="140">
        <f t="shared" si="176"/>
        <v>38687</v>
      </c>
      <c r="BQ71" s="141"/>
      <c r="BR71" s="141"/>
      <c r="BS71" s="141"/>
      <c r="BT71" s="141"/>
      <c r="BU71" s="141"/>
      <c r="BV71" s="141"/>
      <c r="BW71" s="141"/>
      <c r="BY71" s="209">
        <f>'m1'!BL73</f>
        <v>0.68714266792074286</v>
      </c>
      <c r="BZ71" s="211">
        <f>CS71+DD71+FE71+FP71+FK71+DI71+DW71+EB71+FZ71+GE71+EO71+ET71+EY71+EH71</f>
        <v>0</v>
      </c>
      <c r="CA71" s="142"/>
      <c r="CB71" s="142">
        <f t="shared" si="206"/>
        <v>0</v>
      </c>
      <c r="CC71"/>
      <c r="CD71" s="118">
        <f t="shared" si="177"/>
        <v>38687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09"/>
        <v>0</v>
      </c>
      <c r="CK71" s="142">
        <f t="shared" si="209"/>
        <v>0</v>
      </c>
      <c r="CL71" s="142">
        <f t="shared" si="209"/>
        <v>0</v>
      </c>
      <c r="CM71" s="142">
        <f t="shared" si="209"/>
        <v>0</v>
      </c>
      <c r="CN71" s="142">
        <f t="shared" si="209"/>
        <v>0</v>
      </c>
      <c r="CO71" s="142">
        <f t="shared" si="209"/>
        <v>0</v>
      </c>
      <c r="CP71" s="142">
        <f t="shared" si="210"/>
        <v>0</v>
      </c>
      <c r="CQ71" s="142">
        <f t="shared" si="211"/>
        <v>0</v>
      </c>
      <c r="CR71" s="142">
        <f t="shared" si="212"/>
        <v>0</v>
      </c>
      <c r="CS71" s="142">
        <f t="shared" si="254"/>
        <v>0</v>
      </c>
      <c r="CT71"/>
      <c r="CU71" s="118">
        <f t="shared" si="178"/>
        <v>38687</v>
      </c>
      <c r="CV71" s="142">
        <f t="shared" si="213"/>
        <v>0</v>
      </c>
      <c r="CW71" s="142">
        <f t="shared" si="213"/>
        <v>0</v>
      </c>
      <c r="CX71" s="142">
        <f t="shared" si="214"/>
        <v>0</v>
      </c>
      <c r="CY71" s="142">
        <f t="shared" si="214"/>
        <v>0</v>
      </c>
      <c r="CZ71" s="142">
        <f t="shared" si="214"/>
        <v>0</v>
      </c>
      <c r="DA71" s="142">
        <f t="shared" si="215"/>
        <v>0</v>
      </c>
      <c r="DB71" s="142">
        <f t="shared" si="215"/>
        <v>0</v>
      </c>
      <c r="DC71" s="142">
        <f t="shared" si="216"/>
        <v>0</v>
      </c>
      <c r="DD71" s="142">
        <f t="shared" si="204"/>
        <v>0</v>
      </c>
      <c r="DF71" s="118">
        <f t="shared" si="179"/>
        <v>38687</v>
      </c>
      <c r="DG71" s="142">
        <f t="shared" si="217"/>
        <v>0</v>
      </c>
      <c r="DH71" s="142">
        <f t="shared" si="218"/>
        <v>0</v>
      </c>
      <c r="DI71" s="142">
        <f t="shared" si="111"/>
        <v>0</v>
      </c>
      <c r="DJ71"/>
      <c r="DK71" s="118">
        <f t="shared" si="198"/>
        <v>38687</v>
      </c>
      <c r="DL71" s="142">
        <f t="shared" si="219"/>
        <v>0</v>
      </c>
      <c r="DM71" s="142">
        <f t="shared" si="220"/>
        <v>0</v>
      </c>
      <c r="DN71" s="142">
        <f t="shared" si="200"/>
        <v>0</v>
      </c>
      <c r="DP71" s="118">
        <f t="shared" si="180"/>
        <v>38687</v>
      </c>
      <c r="DQ71" s="142">
        <f t="shared" si="221"/>
        <v>0</v>
      </c>
      <c r="DR71" s="142">
        <f t="shared" si="221"/>
        <v>0</v>
      </c>
      <c r="DS71" s="142">
        <f t="shared" si="221"/>
        <v>0</v>
      </c>
      <c r="DT71" s="142">
        <f t="shared" si="221"/>
        <v>0</v>
      </c>
      <c r="DU71" s="142">
        <f t="shared" si="221"/>
        <v>0</v>
      </c>
      <c r="DV71" s="142">
        <f t="shared" si="222"/>
        <v>0</v>
      </c>
      <c r="DW71" s="142">
        <f t="shared" si="112"/>
        <v>0</v>
      </c>
      <c r="DX71"/>
      <c r="DY71" s="118">
        <f t="shared" si="181"/>
        <v>38687</v>
      </c>
      <c r="DZ71" s="142">
        <f t="shared" si="223"/>
        <v>0</v>
      </c>
      <c r="EA71" s="142">
        <f t="shared" si="224"/>
        <v>0</v>
      </c>
      <c r="EB71" s="142">
        <f t="shared" si="113"/>
        <v>0</v>
      </c>
      <c r="EC71" s="142"/>
      <c r="ED71" s="118">
        <f t="shared" si="182"/>
        <v>38687</v>
      </c>
      <c r="EE71" s="142">
        <f t="shared" si="225"/>
        <v>0</v>
      </c>
      <c r="EF71" s="142">
        <f t="shared" si="225"/>
        <v>0</v>
      </c>
      <c r="EG71" s="142">
        <f t="shared" si="226"/>
        <v>0</v>
      </c>
      <c r="EH71" s="142">
        <f t="shared" si="257"/>
        <v>0</v>
      </c>
      <c r="EI71" s="142"/>
      <c r="EJ71" s="118">
        <f t="shared" si="183"/>
        <v>38687</v>
      </c>
      <c r="EK71" s="142">
        <f t="shared" si="227"/>
        <v>0</v>
      </c>
      <c r="EL71" s="142">
        <f t="shared" si="228"/>
        <v>0</v>
      </c>
      <c r="EM71" s="142">
        <f t="shared" si="228"/>
        <v>0</v>
      </c>
      <c r="EN71" s="142">
        <f t="shared" si="228"/>
        <v>0</v>
      </c>
      <c r="EO71" s="142">
        <f t="shared" si="114"/>
        <v>0</v>
      </c>
      <c r="EP71"/>
      <c r="EQ71" s="118">
        <f t="shared" si="184"/>
        <v>38687</v>
      </c>
      <c r="ER71" s="142">
        <f t="shared" si="229"/>
        <v>0</v>
      </c>
      <c r="ES71" s="142">
        <f t="shared" si="230"/>
        <v>0</v>
      </c>
      <c r="ET71" s="142">
        <f t="shared" si="258"/>
        <v>0</v>
      </c>
      <c r="EU71"/>
      <c r="EV71" s="118">
        <f t="shared" si="185"/>
        <v>38687</v>
      </c>
      <c r="EW71" s="142">
        <f t="shared" si="231"/>
        <v>0</v>
      </c>
      <c r="EX71" s="142">
        <f t="shared" si="232"/>
        <v>0</v>
      </c>
      <c r="EY71" s="142">
        <f t="shared" si="259"/>
        <v>0</v>
      </c>
      <c r="EZ71" s="142"/>
      <c r="FA71" s="118">
        <f t="shared" si="186"/>
        <v>38687</v>
      </c>
      <c r="FB71" s="142">
        <f t="shared" si="233"/>
        <v>0</v>
      </c>
      <c r="FC71" s="142">
        <f t="shared" si="233"/>
        <v>0</v>
      </c>
      <c r="FD71" s="142">
        <f t="shared" si="234"/>
        <v>0</v>
      </c>
      <c r="FE71" s="142">
        <f t="shared" si="115"/>
        <v>0</v>
      </c>
      <c r="FF71"/>
      <c r="FG71" s="118">
        <f t="shared" si="187"/>
        <v>38687</v>
      </c>
      <c r="FH71" s="142">
        <f t="shared" si="235"/>
        <v>0</v>
      </c>
      <c r="FI71" s="142">
        <f t="shared" si="235"/>
        <v>0</v>
      </c>
      <c r="FJ71" s="142">
        <f t="shared" si="236"/>
        <v>0</v>
      </c>
      <c r="FK71" s="142">
        <f t="shared" si="116"/>
        <v>0</v>
      </c>
      <c r="FL71"/>
      <c r="FM71" s="118">
        <f t="shared" si="188"/>
        <v>38687</v>
      </c>
      <c r="FN71" s="142">
        <f t="shared" si="237"/>
        <v>0</v>
      </c>
      <c r="FO71" s="142">
        <f t="shared" si="238"/>
        <v>0</v>
      </c>
      <c r="FP71" s="142">
        <f t="shared" si="117"/>
        <v>0</v>
      </c>
      <c r="FR71" s="118">
        <f t="shared" si="239"/>
        <v>38687</v>
      </c>
      <c r="FS71" s="142">
        <f t="shared" si="240"/>
        <v>0</v>
      </c>
      <c r="FT71" s="142">
        <f t="shared" si="240"/>
        <v>0</v>
      </c>
      <c r="FU71" s="142">
        <f t="shared" si="241"/>
        <v>0</v>
      </c>
      <c r="FV71"/>
      <c r="FW71" s="118">
        <f t="shared" si="189"/>
        <v>38687</v>
      </c>
      <c r="FX71" s="142">
        <f t="shared" si="242"/>
        <v>0</v>
      </c>
      <c r="FY71" s="142">
        <f t="shared" si="243"/>
        <v>0</v>
      </c>
      <c r="FZ71" s="142">
        <f t="shared" si="118"/>
        <v>0</v>
      </c>
      <c r="GA71"/>
      <c r="GB71" s="118">
        <f t="shared" si="190"/>
        <v>38687</v>
      </c>
      <c r="GC71" s="142">
        <f t="shared" si="244"/>
        <v>0</v>
      </c>
      <c r="GD71" s="142">
        <f t="shared" si="245"/>
        <v>0</v>
      </c>
      <c r="GE71" s="142">
        <f t="shared" si="119"/>
        <v>0</v>
      </c>
      <c r="GF71"/>
      <c r="GG71" s="118">
        <f t="shared" si="246"/>
        <v>38687</v>
      </c>
      <c r="GH71" s="142">
        <f t="shared" si="247"/>
        <v>0</v>
      </c>
      <c r="GI71" s="142">
        <f t="shared" si="247"/>
        <v>0</v>
      </c>
      <c r="GJ71" s="142">
        <f t="shared" si="248"/>
        <v>0</v>
      </c>
      <c r="GL71" s="118">
        <f t="shared" si="249"/>
        <v>38687</v>
      </c>
      <c r="GM71" s="142">
        <f t="shared" si="250"/>
        <v>0</v>
      </c>
      <c r="GN71" s="142">
        <f t="shared" si="250"/>
        <v>0</v>
      </c>
      <c r="GO71" s="142">
        <f t="shared" si="251"/>
        <v>0</v>
      </c>
      <c r="GQ71" s="585"/>
      <c r="GR71" s="583"/>
      <c r="GS71" s="332"/>
      <c r="GU71"/>
    </row>
    <row r="72" spans="1:203" ht="15" customHeight="1">
      <c r="A72" s="329">
        <v>38718</v>
      </c>
      <c r="B72" s="144">
        <f>'p1'!F81</f>
        <v>0</v>
      </c>
      <c r="C72" s="145">
        <f>+'p1'!C81</f>
        <v>0</v>
      </c>
      <c r="D72" s="193">
        <f>'Transport Pos'!C68</f>
        <v>0</v>
      </c>
      <c r="E72" s="145">
        <f>'p1'!K81+EH72+'Transport Pos'!D68</f>
        <v>0</v>
      </c>
      <c r="F72" s="145">
        <f>'p1'!E81+CS72</f>
        <v>0</v>
      </c>
      <c r="G72" s="145">
        <f>'p1'!H81+'p1'!J81+DD72+'Spread Opt'!D72+'Transport Pos'!E68</f>
        <v>-9.6704227996550873</v>
      </c>
      <c r="H72" s="145">
        <f>'p1'!D81+DW72</f>
        <v>0</v>
      </c>
      <c r="I72" s="145">
        <f>'p1'!I81+'p1'!AG81+DI72+'Spread Opt'!C72</f>
        <v>17.242617268910308</v>
      </c>
      <c r="J72" s="145">
        <f>'p1'!M81+DL72</f>
        <v>10.57</v>
      </c>
      <c r="K72" s="145">
        <f>'p1'!L81+'p1'!G81+EB72</f>
        <v>0</v>
      </c>
      <c r="L72" s="146">
        <f t="shared" si="105"/>
        <v>18.142194469255223</v>
      </c>
      <c r="M72" s="14"/>
      <c r="N72" s="144">
        <f>'p1'!O81+ET72</f>
        <v>0</v>
      </c>
      <c r="O72" s="145">
        <f>'p1'!N81+EO72</f>
        <v>0</v>
      </c>
      <c r="P72" s="145">
        <f>'p1'!P81+EY72</f>
        <v>0</v>
      </c>
      <c r="Q72" s="145">
        <f>'p1'!Z81</f>
        <v>0</v>
      </c>
      <c r="R72" s="145">
        <f>'p1'!X81</f>
        <v>0</v>
      </c>
      <c r="S72" s="145">
        <f>'p1'!Y81+FE72</f>
        <v>0</v>
      </c>
      <c r="T72" s="145">
        <f>'p1'!AB81+FK72+'Transport Pos'!B68</f>
        <v>0</v>
      </c>
      <c r="U72" s="145"/>
      <c r="V72" s="145">
        <f>'p1'!W81+FP72</f>
        <v>0</v>
      </c>
      <c r="W72" s="145">
        <f>'p1'!R81+FZ72</f>
        <v>0</v>
      </c>
      <c r="X72" s="145">
        <f>'p1'!S81+FU72</f>
        <v>0</v>
      </c>
      <c r="Y72" s="145"/>
      <c r="Z72" s="145"/>
      <c r="AA72" s="145"/>
      <c r="AB72" s="145"/>
      <c r="AC72" s="145"/>
      <c r="AD72" s="193"/>
      <c r="AE72" s="332">
        <f t="shared" si="191"/>
        <v>0</v>
      </c>
      <c r="AF72" s="14"/>
      <c r="AG72" s="146"/>
      <c r="AH72" s="191"/>
      <c r="AI72" s="146">
        <f>'p1'!AA81+BQ72+'Spread Opt'!E72+'Transport Pos'!G68</f>
        <v>0.67219446925522064</v>
      </c>
      <c r="AJ72" s="14"/>
      <c r="AK72" s="143">
        <v>38718</v>
      </c>
      <c r="AL72" s="198"/>
      <c r="AM72" s="189">
        <f t="shared" si="255"/>
        <v>0</v>
      </c>
      <c r="AN72" s="335">
        <f>SUM(AM70:AM74)</f>
        <v>0</v>
      </c>
      <c r="AO72" s="189">
        <f t="shared" si="201"/>
        <v>0</v>
      </c>
      <c r="AP72" s="335">
        <f>SUM(AO70:AO74)</f>
        <v>0</v>
      </c>
      <c r="AQ72" s="508">
        <f t="shared" si="202"/>
        <v>-9.6704227996550873</v>
      </c>
      <c r="AR72" s="335">
        <f>SUM(AQ70:AQ74)</f>
        <v>-47.373539441801505</v>
      </c>
      <c r="AS72" s="510">
        <f t="shared" si="203"/>
        <v>27.812617268910309</v>
      </c>
      <c r="AT72" s="335">
        <f>SUM(AS70:AS74)</f>
        <v>135.52801761422734</v>
      </c>
      <c r="AU72" s="189">
        <f t="shared" si="199"/>
        <v>0</v>
      </c>
      <c r="AV72" s="335">
        <f>SUM(AU70:AU74)</f>
        <v>0</v>
      </c>
      <c r="AW72" s="189">
        <f t="shared" si="252"/>
        <v>18.142194469255223</v>
      </c>
      <c r="AX72" s="335">
        <f>SUM(AW70:AW74)</f>
        <v>88.15447817242584</v>
      </c>
      <c r="AY72"/>
      <c r="AZ72" s="217"/>
      <c r="BA72" s="204">
        <f t="shared" si="205"/>
        <v>0</v>
      </c>
      <c r="BB72" s="202"/>
      <c r="BC72" s="204">
        <f t="shared" si="256"/>
        <v>0</v>
      </c>
      <c r="BD72" s="517"/>
      <c r="BE72" s="515">
        <f t="shared" si="253"/>
        <v>0</v>
      </c>
      <c r="BF72" s="205"/>
      <c r="BG72" s="204">
        <f t="shared" si="192"/>
        <v>0</v>
      </c>
      <c r="BH72" s="219"/>
      <c r="BI72" s="302"/>
      <c r="BJ72" s="309"/>
      <c r="BK72" s="305">
        <f t="shared" si="193"/>
        <v>18.142194469255223</v>
      </c>
      <c r="BL72" s="526">
        <f>SUM(BK70:BK74)</f>
        <v>88.15447817242584</v>
      </c>
      <c r="BM72" s="129">
        <f>+AT72+AV72</f>
        <v>135.52801761422734</v>
      </c>
      <c r="BN72" s="129"/>
      <c r="BO72" s="129"/>
      <c r="BP72" s="140">
        <f t="shared" si="176"/>
        <v>38718</v>
      </c>
      <c r="BQ72" s="141"/>
      <c r="BR72" s="141"/>
      <c r="BS72" s="141"/>
      <c r="BT72" s="141"/>
      <c r="BU72" s="141"/>
      <c r="BV72" s="141"/>
      <c r="BW72" s="141"/>
      <c r="BY72" s="209">
        <f>'m1'!BL74</f>
        <v>0.68293326882166994</v>
      </c>
      <c r="BZ72" s="211">
        <f>CS72+DD72+FE72+FP72+FK72+DI72+DW72+EB72+FZ72+GE72+EO72+ET72+EY72+EH72</f>
        <v>0</v>
      </c>
      <c r="CA72" s="142"/>
      <c r="CB72" s="142">
        <f t="shared" si="206"/>
        <v>0</v>
      </c>
      <c r="CC72"/>
      <c r="CD72" s="118">
        <f t="shared" si="177"/>
        <v>38718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09"/>
        <v>0</v>
      </c>
      <c r="CK72" s="142">
        <f t="shared" si="209"/>
        <v>0</v>
      </c>
      <c r="CL72" s="142">
        <f t="shared" si="209"/>
        <v>0</v>
      </c>
      <c r="CM72" s="142">
        <f t="shared" si="209"/>
        <v>0</v>
      </c>
      <c r="CN72" s="142">
        <f t="shared" si="209"/>
        <v>0</v>
      </c>
      <c r="CO72" s="142">
        <f t="shared" si="209"/>
        <v>0</v>
      </c>
      <c r="CP72" s="142">
        <f t="shared" si="210"/>
        <v>0</v>
      </c>
      <c r="CQ72" s="142">
        <f t="shared" si="211"/>
        <v>0</v>
      </c>
      <c r="CR72" s="142">
        <f t="shared" si="212"/>
        <v>0</v>
      </c>
      <c r="CS72" s="142">
        <f t="shared" si="254"/>
        <v>0</v>
      </c>
      <c r="CT72"/>
      <c r="CU72" s="118">
        <f t="shared" si="178"/>
        <v>38718</v>
      </c>
      <c r="CV72" s="142">
        <f t="shared" si="213"/>
        <v>0</v>
      </c>
      <c r="CW72" s="142">
        <f t="shared" si="213"/>
        <v>0</v>
      </c>
      <c r="CX72" s="142">
        <f t="shared" si="214"/>
        <v>0</v>
      </c>
      <c r="CY72" s="142">
        <f t="shared" si="214"/>
        <v>0</v>
      </c>
      <c r="CZ72" s="142">
        <f t="shared" si="214"/>
        <v>0</v>
      </c>
      <c r="DA72" s="142">
        <f t="shared" si="215"/>
        <v>0</v>
      </c>
      <c r="DB72" s="142">
        <f t="shared" si="215"/>
        <v>0</v>
      </c>
      <c r="DC72" s="142">
        <f t="shared" si="216"/>
        <v>0</v>
      </c>
      <c r="DD72" s="142">
        <f t="shared" si="204"/>
        <v>0</v>
      </c>
      <c r="DF72" s="118">
        <f t="shared" si="179"/>
        <v>38718</v>
      </c>
      <c r="DG72" s="142">
        <f t="shared" si="217"/>
        <v>0</v>
      </c>
      <c r="DH72" s="142">
        <f t="shared" si="218"/>
        <v>0</v>
      </c>
      <c r="DI72" s="142">
        <f t="shared" si="111"/>
        <v>0</v>
      </c>
      <c r="DJ72"/>
      <c r="DK72" s="118">
        <f t="shared" si="198"/>
        <v>38718</v>
      </c>
      <c r="DL72" s="142">
        <f t="shared" si="219"/>
        <v>0</v>
      </c>
      <c r="DM72" s="142">
        <f t="shared" si="220"/>
        <v>0</v>
      </c>
      <c r="DN72" s="142">
        <f t="shared" si="200"/>
        <v>0</v>
      </c>
      <c r="DP72" s="118">
        <f t="shared" si="180"/>
        <v>38718</v>
      </c>
      <c r="DQ72" s="142">
        <f t="shared" si="221"/>
        <v>0</v>
      </c>
      <c r="DR72" s="142">
        <f t="shared" si="221"/>
        <v>0</v>
      </c>
      <c r="DS72" s="142">
        <f t="shared" si="221"/>
        <v>0</v>
      </c>
      <c r="DT72" s="142">
        <f t="shared" si="221"/>
        <v>0</v>
      </c>
      <c r="DU72" s="142">
        <f t="shared" si="221"/>
        <v>0</v>
      </c>
      <c r="DV72" s="142">
        <f t="shared" si="222"/>
        <v>0</v>
      </c>
      <c r="DW72" s="142">
        <f t="shared" si="112"/>
        <v>0</v>
      </c>
      <c r="DX72"/>
      <c r="DY72" s="118">
        <f t="shared" si="181"/>
        <v>38718</v>
      </c>
      <c r="DZ72" s="142">
        <f t="shared" si="223"/>
        <v>0</v>
      </c>
      <c r="EA72" s="142">
        <f t="shared" si="224"/>
        <v>0</v>
      </c>
      <c r="EB72" s="142">
        <f t="shared" si="113"/>
        <v>0</v>
      </c>
      <c r="EC72" s="142"/>
      <c r="ED72" s="118">
        <f t="shared" si="182"/>
        <v>38718</v>
      </c>
      <c r="EE72" s="142">
        <f t="shared" si="225"/>
        <v>0</v>
      </c>
      <c r="EF72" s="142">
        <f t="shared" si="225"/>
        <v>0</v>
      </c>
      <c r="EG72" s="142">
        <f t="shared" si="226"/>
        <v>0</v>
      </c>
      <c r="EH72" s="142">
        <f t="shared" si="257"/>
        <v>0</v>
      </c>
      <c r="EI72" s="142"/>
      <c r="EJ72" s="118">
        <f t="shared" si="183"/>
        <v>38718</v>
      </c>
      <c r="EK72" s="142">
        <f t="shared" si="227"/>
        <v>0</v>
      </c>
      <c r="EL72" s="142">
        <f t="shared" si="228"/>
        <v>0</v>
      </c>
      <c r="EM72" s="142">
        <f t="shared" si="228"/>
        <v>0</v>
      </c>
      <c r="EN72" s="142">
        <f t="shared" si="228"/>
        <v>0</v>
      </c>
      <c r="EO72" s="142">
        <f t="shared" si="114"/>
        <v>0</v>
      </c>
      <c r="EP72"/>
      <c r="EQ72" s="118">
        <f t="shared" si="184"/>
        <v>38718</v>
      </c>
      <c r="ER72" s="142">
        <f t="shared" si="229"/>
        <v>0</v>
      </c>
      <c r="ES72" s="142">
        <f t="shared" si="230"/>
        <v>0</v>
      </c>
      <c r="ET72" s="142">
        <f t="shared" si="258"/>
        <v>0</v>
      </c>
      <c r="EU72"/>
      <c r="EV72" s="118">
        <f t="shared" si="185"/>
        <v>38718</v>
      </c>
      <c r="EW72" s="142">
        <f t="shared" si="231"/>
        <v>0</v>
      </c>
      <c r="EX72" s="142">
        <f t="shared" si="232"/>
        <v>0</v>
      </c>
      <c r="EY72" s="142">
        <f t="shared" si="259"/>
        <v>0</v>
      </c>
      <c r="EZ72" s="142"/>
      <c r="FA72" s="118">
        <f t="shared" si="186"/>
        <v>38718</v>
      </c>
      <c r="FB72" s="142">
        <f t="shared" si="233"/>
        <v>0</v>
      </c>
      <c r="FC72" s="142">
        <f t="shared" si="233"/>
        <v>0</v>
      </c>
      <c r="FD72" s="142">
        <f t="shared" si="234"/>
        <v>0</v>
      </c>
      <c r="FE72" s="142">
        <f t="shared" si="115"/>
        <v>0</v>
      </c>
      <c r="FF72"/>
      <c r="FG72" s="118">
        <f t="shared" si="187"/>
        <v>38718</v>
      </c>
      <c r="FH72" s="142">
        <f t="shared" si="235"/>
        <v>0</v>
      </c>
      <c r="FI72" s="142">
        <f t="shared" si="235"/>
        <v>0</v>
      </c>
      <c r="FJ72" s="142">
        <f t="shared" si="236"/>
        <v>0</v>
      </c>
      <c r="FK72" s="142">
        <f t="shared" si="116"/>
        <v>0</v>
      </c>
      <c r="FL72"/>
      <c r="FM72" s="118">
        <f t="shared" si="188"/>
        <v>38718</v>
      </c>
      <c r="FN72" s="142">
        <f t="shared" si="237"/>
        <v>0</v>
      </c>
      <c r="FO72" s="142">
        <f t="shared" si="238"/>
        <v>0</v>
      </c>
      <c r="FP72" s="142">
        <f t="shared" si="117"/>
        <v>0</v>
      </c>
      <c r="FR72" s="118">
        <f t="shared" si="239"/>
        <v>38718</v>
      </c>
      <c r="FS72" s="142">
        <f t="shared" si="240"/>
        <v>0</v>
      </c>
      <c r="FT72" s="142">
        <f t="shared" si="240"/>
        <v>0</v>
      </c>
      <c r="FU72" s="142">
        <f t="shared" si="241"/>
        <v>0</v>
      </c>
      <c r="FV72"/>
      <c r="FW72" s="118">
        <f t="shared" si="189"/>
        <v>38718</v>
      </c>
      <c r="FX72" s="142">
        <f t="shared" si="242"/>
        <v>0</v>
      </c>
      <c r="FY72" s="142">
        <f t="shared" si="243"/>
        <v>0</v>
      </c>
      <c r="FZ72" s="142">
        <f t="shared" si="118"/>
        <v>0</v>
      </c>
      <c r="GA72"/>
      <c r="GB72" s="118">
        <f t="shared" si="190"/>
        <v>38718</v>
      </c>
      <c r="GC72" s="142">
        <f t="shared" si="244"/>
        <v>0</v>
      </c>
      <c r="GD72" s="142">
        <f t="shared" si="245"/>
        <v>0</v>
      </c>
      <c r="GE72" s="142">
        <f t="shared" si="119"/>
        <v>0</v>
      </c>
      <c r="GF72"/>
      <c r="GG72" s="118">
        <f t="shared" si="246"/>
        <v>38718</v>
      </c>
      <c r="GH72" s="142">
        <f t="shared" si="247"/>
        <v>0</v>
      </c>
      <c r="GI72" s="142">
        <f t="shared" si="247"/>
        <v>0</v>
      </c>
      <c r="GJ72" s="142">
        <f t="shared" si="248"/>
        <v>0</v>
      </c>
      <c r="GL72" s="118">
        <f t="shared" si="249"/>
        <v>38718</v>
      </c>
      <c r="GM72" s="142">
        <f t="shared" si="250"/>
        <v>0</v>
      </c>
      <c r="GN72" s="142">
        <f t="shared" si="250"/>
        <v>0</v>
      </c>
      <c r="GO72" s="142">
        <f t="shared" si="251"/>
        <v>0</v>
      </c>
      <c r="GQ72" s="585"/>
      <c r="GR72" s="583"/>
      <c r="GS72" s="332"/>
      <c r="GU72"/>
    </row>
    <row r="73" spans="1:203" ht="15" customHeight="1">
      <c r="A73" s="329">
        <v>38749</v>
      </c>
      <c r="B73" s="144">
        <f>'p1'!F82</f>
        <v>0</v>
      </c>
      <c r="C73" s="145">
        <f>+'p1'!C82</f>
        <v>0</v>
      </c>
      <c r="D73" s="193">
        <f>'Transport Pos'!C69</f>
        <v>0</v>
      </c>
      <c r="E73" s="145">
        <f>'p1'!K82+EH73+'Transport Pos'!D69</f>
        <v>0</v>
      </c>
      <c r="F73" s="145">
        <f>'p1'!E82+CS73</f>
        <v>0</v>
      </c>
      <c r="G73" s="145">
        <f>'p1'!H82+'p1'!J82+DD73+'Spread Opt'!D73+'Transport Pos'!E69</f>
        <v>-8.6860420887731618</v>
      </c>
      <c r="H73" s="145">
        <f>'p1'!D82+DW73</f>
        <v>0</v>
      </c>
      <c r="I73" s="145">
        <f>'p1'!I82+'p1'!AG82+DI73+'Spread Opt'!C73</f>
        <v>15.478350716416628</v>
      </c>
      <c r="J73" s="145">
        <f>'p1'!M82+DL73</f>
        <v>9.49</v>
      </c>
      <c r="K73" s="145">
        <f>'p1'!L82+'p1'!G82+EB73</f>
        <v>0</v>
      </c>
      <c r="L73" s="146">
        <f t="shared" si="105"/>
        <v>16.282308627643467</v>
      </c>
      <c r="M73" s="14"/>
      <c r="N73" s="144">
        <f>'p1'!O82+ET73</f>
        <v>0</v>
      </c>
      <c r="O73" s="145">
        <f>'p1'!N82+EO73</f>
        <v>0</v>
      </c>
      <c r="P73" s="145">
        <f>'p1'!P82+EY73</f>
        <v>0</v>
      </c>
      <c r="Q73" s="145">
        <f>'p1'!Z82</f>
        <v>0</v>
      </c>
      <c r="R73" s="145">
        <f>'p1'!X82</f>
        <v>0</v>
      </c>
      <c r="S73" s="145">
        <f>'p1'!Y82+FE73</f>
        <v>0</v>
      </c>
      <c r="T73" s="145">
        <f>'p1'!AB82+FK73+'Transport Pos'!B69</f>
        <v>0</v>
      </c>
      <c r="U73" s="145"/>
      <c r="V73" s="145">
        <f>'p1'!W82+FP73</f>
        <v>0</v>
      </c>
      <c r="W73" s="145">
        <f>'p1'!R82+FZ73</f>
        <v>0</v>
      </c>
      <c r="X73" s="145">
        <f>'p1'!S82+FU73</f>
        <v>0</v>
      </c>
      <c r="Y73" s="145"/>
      <c r="Z73" s="145"/>
      <c r="AA73" s="145"/>
      <c r="AB73" s="145"/>
      <c r="AC73" s="145"/>
      <c r="AD73" s="193"/>
      <c r="AE73" s="332">
        <f t="shared" si="191"/>
        <v>0</v>
      </c>
      <c r="AF73" s="14"/>
      <c r="AG73" s="146"/>
      <c r="AH73" s="191"/>
      <c r="AI73" s="146">
        <f>'p1'!AA82+BQ73+'Spread Opt'!E73+'Transport Pos'!G69</f>
        <v>0.60230862764346504</v>
      </c>
      <c r="AJ73" s="14"/>
      <c r="AK73" s="143">
        <v>38749</v>
      </c>
      <c r="AL73" s="198"/>
      <c r="AM73" s="189">
        <f t="shared" si="255"/>
        <v>0</v>
      </c>
      <c r="AN73" s="334"/>
      <c r="AO73" s="189">
        <f t="shared" si="201"/>
        <v>0</v>
      </c>
      <c r="AP73" s="334"/>
      <c r="AQ73" s="508">
        <f t="shared" si="202"/>
        <v>-8.6860420887731618</v>
      </c>
      <c r="AR73" s="334"/>
      <c r="AS73" s="510">
        <f t="shared" si="203"/>
        <v>24.96835071641663</v>
      </c>
      <c r="AT73" s="334"/>
      <c r="AU73" s="189">
        <f t="shared" si="199"/>
        <v>0</v>
      </c>
      <c r="AV73" s="334"/>
      <c r="AW73" s="189">
        <f t="shared" si="252"/>
        <v>16.282308627643467</v>
      </c>
      <c r="AX73" s="334"/>
      <c r="AY73"/>
      <c r="AZ73" s="217"/>
      <c r="BA73" s="204">
        <f t="shared" si="205"/>
        <v>0</v>
      </c>
      <c r="BB73" s="202"/>
      <c r="BC73" s="204">
        <f t="shared" si="256"/>
        <v>0</v>
      </c>
      <c r="BD73" s="497"/>
      <c r="BE73" s="515">
        <f t="shared" si="253"/>
        <v>0</v>
      </c>
      <c r="BF73" s="202"/>
      <c r="BG73" s="204">
        <f t="shared" si="192"/>
        <v>0</v>
      </c>
      <c r="BH73" s="218"/>
      <c r="BI73" s="248"/>
      <c r="BJ73" s="308"/>
      <c r="BK73" s="305">
        <f t="shared" si="193"/>
        <v>16.282308627643467</v>
      </c>
      <c r="BL73" s="525"/>
      <c r="BM73" s="129">
        <f>+BM61+BM72</f>
        <v>255.86976444138853</v>
      </c>
      <c r="BN73" s="14"/>
      <c r="BO73" s="14"/>
      <c r="BP73" s="140">
        <f t="shared" si="176"/>
        <v>38749</v>
      </c>
      <c r="BQ73" s="141"/>
      <c r="BR73" s="141"/>
      <c r="BS73" s="141"/>
      <c r="BT73" s="141"/>
      <c r="BU73" s="141"/>
      <c r="BV73" s="141"/>
      <c r="BW73" s="141"/>
      <c r="BY73" s="209">
        <f>'m1'!BL75</f>
        <v>0.67874552435107116</v>
      </c>
      <c r="BZ73" s="211">
        <f t="shared" ref="BZ73:BZ81" si="260">CS73+DD73+FE73+FP73+FK73+DI73+DW73+EB73+FZ73+GE73+EO73+ET73+EY73</f>
        <v>0</v>
      </c>
      <c r="CA73" s="142"/>
      <c r="CB73" s="142">
        <f t="shared" si="206"/>
        <v>0</v>
      </c>
      <c r="CC73"/>
      <c r="CD73" s="118">
        <f t="shared" si="177"/>
        <v>38749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09"/>
        <v>0</v>
      </c>
      <c r="CK73" s="142">
        <f t="shared" si="209"/>
        <v>0</v>
      </c>
      <c r="CL73" s="142">
        <f t="shared" si="209"/>
        <v>0</v>
      </c>
      <c r="CM73" s="142">
        <f t="shared" si="209"/>
        <v>0</v>
      </c>
      <c r="CN73" s="142">
        <f t="shared" si="209"/>
        <v>0</v>
      </c>
      <c r="CO73" s="142">
        <f t="shared" si="209"/>
        <v>0</v>
      </c>
      <c r="CP73" s="142">
        <f t="shared" si="210"/>
        <v>0</v>
      </c>
      <c r="CQ73" s="142">
        <f t="shared" si="211"/>
        <v>0</v>
      </c>
      <c r="CR73" s="142">
        <f t="shared" si="212"/>
        <v>0</v>
      </c>
      <c r="CS73" s="142">
        <f t="shared" si="254"/>
        <v>0</v>
      </c>
      <c r="CT73"/>
      <c r="CU73" s="118">
        <f t="shared" si="178"/>
        <v>38749</v>
      </c>
      <c r="CV73" s="142">
        <f t="shared" si="213"/>
        <v>0</v>
      </c>
      <c r="CW73" s="142">
        <f t="shared" si="213"/>
        <v>0</v>
      </c>
      <c r="CX73" s="142">
        <f t="shared" si="214"/>
        <v>0</v>
      </c>
      <c r="CY73" s="142">
        <f t="shared" si="214"/>
        <v>0</v>
      </c>
      <c r="CZ73" s="142">
        <f t="shared" si="214"/>
        <v>0</v>
      </c>
      <c r="DA73" s="142">
        <f t="shared" si="215"/>
        <v>0</v>
      </c>
      <c r="DB73" s="142">
        <f t="shared" si="215"/>
        <v>0</v>
      </c>
      <c r="DC73" s="142">
        <f t="shared" si="216"/>
        <v>0</v>
      </c>
      <c r="DD73" s="142">
        <f t="shared" si="204"/>
        <v>0</v>
      </c>
      <c r="DF73" s="118">
        <f t="shared" si="179"/>
        <v>38749</v>
      </c>
      <c r="DG73" s="142">
        <f t="shared" si="217"/>
        <v>0</v>
      </c>
      <c r="DH73" s="142">
        <f t="shared" si="218"/>
        <v>0</v>
      </c>
      <c r="DI73" s="142">
        <f t="shared" si="111"/>
        <v>0</v>
      </c>
      <c r="DJ73"/>
      <c r="DK73" s="118">
        <f t="shared" si="198"/>
        <v>38749</v>
      </c>
      <c r="DL73" s="142">
        <f t="shared" si="219"/>
        <v>0</v>
      </c>
      <c r="DM73" s="142">
        <f t="shared" si="220"/>
        <v>0</v>
      </c>
      <c r="DN73" s="142">
        <f t="shared" si="200"/>
        <v>0</v>
      </c>
      <c r="DP73" s="118">
        <f t="shared" si="180"/>
        <v>38749</v>
      </c>
      <c r="DQ73" s="142">
        <f t="shared" si="221"/>
        <v>0</v>
      </c>
      <c r="DR73" s="142">
        <f t="shared" si="221"/>
        <v>0</v>
      </c>
      <c r="DS73" s="142">
        <f t="shared" si="221"/>
        <v>0</v>
      </c>
      <c r="DT73" s="142">
        <f t="shared" si="221"/>
        <v>0</v>
      </c>
      <c r="DU73" s="142">
        <f t="shared" si="221"/>
        <v>0</v>
      </c>
      <c r="DV73" s="142">
        <f t="shared" si="222"/>
        <v>0</v>
      </c>
      <c r="DW73" s="142">
        <f t="shared" si="112"/>
        <v>0</v>
      </c>
      <c r="DX73"/>
      <c r="DY73" s="118">
        <f t="shared" si="181"/>
        <v>38749</v>
      </c>
      <c r="DZ73" s="142">
        <f t="shared" si="223"/>
        <v>0</v>
      </c>
      <c r="EA73" s="142">
        <f t="shared" si="224"/>
        <v>0</v>
      </c>
      <c r="EB73" s="142">
        <f t="shared" si="113"/>
        <v>0</v>
      </c>
      <c r="EC73" s="142"/>
      <c r="ED73" s="118">
        <f t="shared" si="182"/>
        <v>38749</v>
      </c>
      <c r="EE73" s="142">
        <f t="shared" si="225"/>
        <v>0</v>
      </c>
      <c r="EF73" s="142">
        <f t="shared" si="225"/>
        <v>0</v>
      </c>
      <c r="EG73" s="142">
        <f t="shared" si="226"/>
        <v>0</v>
      </c>
      <c r="EH73" s="142">
        <f t="shared" si="257"/>
        <v>0</v>
      </c>
      <c r="EI73" s="142"/>
      <c r="EJ73" s="118">
        <f t="shared" si="183"/>
        <v>38749</v>
      </c>
      <c r="EK73" s="142">
        <f t="shared" si="227"/>
        <v>0</v>
      </c>
      <c r="EL73" s="142">
        <f t="shared" si="228"/>
        <v>0</v>
      </c>
      <c r="EM73" s="142">
        <f t="shared" si="228"/>
        <v>0</v>
      </c>
      <c r="EN73" s="142">
        <f t="shared" si="228"/>
        <v>0</v>
      </c>
      <c r="EO73" s="142">
        <f t="shared" si="114"/>
        <v>0</v>
      </c>
      <c r="EP73"/>
      <c r="EQ73" s="118">
        <f t="shared" si="184"/>
        <v>38749</v>
      </c>
      <c r="ER73" s="142">
        <f t="shared" si="229"/>
        <v>0</v>
      </c>
      <c r="ES73" s="142">
        <f t="shared" si="230"/>
        <v>0</v>
      </c>
      <c r="ET73" s="142">
        <f t="shared" si="258"/>
        <v>0</v>
      </c>
      <c r="EU73"/>
      <c r="EV73" s="118">
        <f t="shared" si="185"/>
        <v>38749</v>
      </c>
      <c r="EW73" s="142">
        <f t="shared" si="231"/>
        <v>0</v>
      </c>
      <c r="EX73" s="142">
        <f t="shared" si="232"/>
        <v>0</v>
      </c>
      <c r="EY73" s="142">
        <f t="shared" si="259"/>
        <v>0</v>
      </c>
      <c r="EZ73" s="142"/>
      <c r="FA73" s="118">
        <f t="shared" si="186"/>
        <v>38749</v>
      </c>
      <c r="FB73" s="142">
        <f t="shared" si="233"/>
        <v>0</v>
      </c>
      <c r="FC73" s="142">
        <f t="shared" si="233"/>
        <v>0</v>
      </c>
      <c r="FD73" s="142">
        <f t="shared" si="234"/>
        <v>0</v>
      </c>
      <c r="FE73" s="142">
        <f t="shared" si="115"/>
        <v>0</v>
      </c>
      <c r="FF73"/>
      <c r="FG73" s="118">
        <f t="shared" si="187"/>
        <v>38749</v>
      </c>
      <c r="FH73" s="142">
        <f t="shared" si="235"/>
        <v>0</v>
      </c>
      <c r="FI73" s="142">
        <f t="shared" si="235"/>
        <v>0</v>
      </c>
      <c r="FJ73" s="142">
        <f t="shared" si="236"/>
        <v>0</v>
      </c>
      <c r="FK73" s="142">
        <f t="shared" si="116"/>
        <v>0</v>
      </c>
      <c r="FL73"/>
      <c r="FM73" s="118">
        <f t="shared" si="188"/>
        <v>38749</v>
      </c>
      <c r="FN73" s="142">
        <f t="shared" si="237"/>
        <v>0</v>
      </c>
      <c r="FO73" s="142">
        <f t="shared" si="238"/>
        <v>0</v>
      </c>
      <c r="FP73" s="142">
        <f t="shared" si="117"/>
        <v>0</v>
      </c>
      <c r="FR73" s="118">
        <f t="shared" si="239"/>
        <v>38749</v>
      </c>
      <c r="FS73" s="142">
        <f t="shared" si="240"/>
        <v>0</v>
      </c>
      <c r="FT73" s="142">
        <f t="shared" si="240"/>
        <v>0</v>
      </c>
      <c r="FU73" s="142">
        <f t="shared" si="241"/>
        <v>0</v>
      </c>
      <c r="FV73"/>
      <c r="FW73" s="118">
        <f t="shared" si="189"/>
        <v>38749</v>
      </c>
      <c r="FX73" s="142">
        <f t="shared" si="242"/>
        <v>0</v>
      </c>
      <c r="FY73" s="142">
        <f t="shared" si="243"/>
        <v>0</v>
      </c>
      <c r="FZ73" s="142">
        <f t="shared" si="118"/>
        <v>0</v>
      </c>
      <c r="GA73"/>
      <c r="GB73" s="118">
        <f t="shared" si="190"/>
        <v>38749</v>
      </c>
      <c r="GC73" s="142">
        <f t="shared" si="244"/>
        <v>0</v>
      </c>
      <c r="GD73" s="142">
        <f t="shared" si="245"/>
        <v>0</v>
      </c>
      <c r="GE73" s="142">
        <f t="shared" si="119"/>
        <v>0</v>
      </c>
      <c r="GF73"/>
      <c r="GG73" s="118">
        <f t="shared" si="246"/>
        <v>38749</v>
      </c>
      <c r="GH73" s="142">
        <f t="shared" si="247"/>
        <v>0</v>
      </c>
      <c r="GI73" s="142">
        <f t="shared" si="247"/>
        <v>0</v>
      </c>
      <c r="GJ73" s="142">
        <f t="shared" si="248"/>
        <v>0</v>
      </c>
      <c r="GL73" s="118">
        <f t="shared" si="249"/>
        <v>38749</v>
      </c>
      <c r="GM73" s="142">
        <f t="shared" si="250"/>
        <v>0</v>
      </c>
      <c r="GN73" s="142">
        <f t="shared" si="250"/>
        <v>0</v>
      </c>
      <c r="GO73" s="142">
        <f t="shared" si="251"/>
        <v>0</v>
      </c>
      <c r="GQ73" s="585"/>
      <c r="GR73" s="583"/>
      <c r="GS73" s="332"/>
      <c r="GU73"/>
    </row>
    <row r="74" spans="1:203" ht="15" customHeight="1">
      <c r="A74" s="329">
        <v>38777</v>
      </c>
      <c r="B74" s="144">
        <f>'p1'!F83</f>
        <v>0</v>
      </c>
      <c r="C74" s="145">
        <f>+'p1'!C83</f>
        <v>0</v>
      </c>
      <c r="D74" s="193">
        <f>'Transport Pos'!C70</f>
        <v>0</v>
      </c>
      <c r="E74" s="145">
        <f>'p1'!K83+EH74+'Transport Pos'!D70</f>
        <v>0</v>
      </c>
      <c r="F74" s="145">
        <f>'p1'!E83+CS74</f>
        <v>0</v>
      </c>
      <c r="G74" s="145">
        <f>'p1'!H83+'p1'!J83+DD74+'Spread Opt'!D74+'Transport Pos'!E70</f>
        <v>-9.5791040958129727</v>
      </c>
      <c r="H74" s="145">
        <f>'p1'!D83+DW74</f>
        <v>0</v>
      </c>
      <c r="I74" s="145">
        <f>'p1'!I83+'p1'!AG83+DI74+'Spread Opt'!C74</f>
        <v>17.043999309180286</v>
      </c>
      <c r="J74" s="145">
        <f>'p1'!M83+DL74</f>
        <v>10.45</v>
      </c>
      <c r="K74" s="145">
        <f>'p1'!L83+'p1'!G83+EB74</f>
        <v>0</v>
      </c>
      <c r="L74" s="146">
        <f t="shared" si="105"/>
        <v>17.914895213367313</v>
      </c>
      <c r="M74" s="14"/>
      <c r="N74" s="144">
        <f>'p1'!O83+ET74</f>
        <v>0</v>
      </c>
      <c r="O74" s="145">
        <f>'p1'!N83+EO74</f>
        <v>0</v>
      </c>
      <c r="P74" s="145">
        <f>'p1'!P83+EY74</f>
        <v>0</v>
      </c>
      <c r="Q74" s="145">
        <f>'p1'!Z83</f>
        <v>0</v>
      </c>
      <c r="R74" s="145">
        <f>'p1'!X83</f>
        <v>0</v>
      </c>
      <c r="S74" s="145">
        <f>'p1'!Y83+FE74</f>
        <v>0</v>
      </c>
      <c r="T74" s="145">
        <f>'p1'!AB83+FK74+'Transport Pos'!B70</f>
        <v>0</v>
      </c>
      <c r="U74" s="145"/>
      <c r="V74" s="145">
        <f>'p1'!W83+FP74</f>
        <v>0</v>
      </c>
      <c r="W74" s="145">
        <f>'p1'!R83+FZ74</f>
        <v>0</v>
      </c>
      <c r="X74" s="145">
        <f>'p1'!S83+FU74</f>
        <v>0</v>
      </c>
      <c r="Y74" s="145"/>
      <c r="Z74" s="145"/>
      <c r="AA74" s="145"/>
      <c r="AB74" s="145"/>
      <c r="AC74" s="145"/>
      <c r="AD74" s="193"/>
      <c r="AE74" s="332">
        <f t="shared" si="191"/>
        <v>0</v>
      </c>
      <c r="AF74" s="14"/>
      <c r="AG74" s="146"/>
      <c r="AH74" s="191"/>
      <c r="AI74" s="146">
        <f>'p1'!AA83+BQ74+'Spread Opt'!E74+'Transport Pos'!G70</f>
        <v>0.65489521336731293</v>
      </c>
      <c r="AJ74" s="14"/>
      <c r="AK74" s="143">
        <v>38777</v>
      </c>
      <c r="AL74" s="198"/>
      <c r="AM74" s="189">
        <f t="shared" si="255"/>
        <v>0</v>
      </c>
      <c r="AN74" s="334"/>
      <c r="AO74" s="189">
        <f t="shared" si="201"/>
        <v>0</v>
      </c>
      <c r="AP74" s="334"/>
      <c r="AQ74" s="508">
        <f t="shared" si="202"/>
        <v>-9.5791040958129727</v>
      </c>
      <c r="AR74" s="334"/>
      <c r="AS74" s="510">
        <f t="shared" si="203"/>
        <v>27.493999309180285</v>
      </c>
      <c r="AT74" s="334"/>
      <c r="AU74" s="189">
        <f t="shared" si="199"/>
        <v>0</v>
      </c>
      <c r="AV74" s="334"/>
      <c r="AW74" s="189">
        <f t="shared" si="252"/>
        <v>17.914895213367313</v>
      </c>
      <c r="AX74" s="334"/>
      <c r="AY74"/>
      <c r="AZ74" s="217"/>
      <c r="BA74" s="204">
        <f t="shared" si="205"/>
        <v>0</v>
      </c>
      <c r="BB74" s="202"/>
      <c r="BC74" s="204">
        <f t="shared" si="256"/>
        <v>0</v>
      </c>
      <c r="BD74" s="497"/>
      <c r="BE74" s="515">
        <f t="shared" si="253"/>
        <v>0</v>
      </c>
      <c r="BF74" s="202"/>
      <c r="BG74" s="204">
        <f t="shared" si="192"/>
        <v>0</v>
      </c>
      <c r="BH74" s="218"/>
      <c r="BI74" s="248"/>
      <c r="BJ74" s="308"/>
      <c r="BK74" s="305">
        <f t="shared" si="193"/>
        <v>17.914895213367313</v>
      </c>
      <c r="BL74" s="525"/>
      <c r="BM74" s="14"/>
      <c r="BN74" s="14"/>
      <c r="BO74" s="14"/>
      <c r="BP74" s="140">
        <f t="shared" si="176"/>
        <v>38777</v>
      </c>
      <c r="BQ74" s="141"/>
      <c r="BR74" s="141"/>
      <c r="BS74" s="141"/>
      <c r="BT74" s="141"/>
      <c r="BU74" s="141"/>
      <c r="BV74" s="141"/>
      <c r="BW74" s="141"/>
      <c r="BY74" s="209">
        <f>'m1'!BL76</f>
        <v>0.67498159000844937</v>
      </c>
      <c r="BZ74" s="211">
        <f t="shared" si="260"/>
        <v>0</v>
      </c>
      <c r="CA74" s="142"/>
      <c r="CB74" s="142">
        <f t="shared" si="206"/>
        <v>0</v>
      </c>
      <c r="CC74"/>
      <c r="CD74" s="118">
        <f t="shared" si="177"/>
        <v>38777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09"/>
        <v>0</v>
      </c>
      <c r="CK74" s="142">
        <f t="shared" si="209"/>
        <v>0</v>
      </c>
      <c r="CL74" s="142">
        <f t="shared" si="209"/>
        <v>0</v>
      </c>
      <c r="CM74" s="142">
        <f t="shared" si="209"/>
        <v>0</v>
      </c>
      <c r="CN74" s="142">
        <f t="shared" si="209"/>
        <v>0</v>
      </c>
      <c r="CO74" s="142">
        <f t="shared" si="209"/>
        <v>0</v>
      </c>
      <c r="CP74" s="142">
        <f t="shared" si="210"/>
        <v>0</v>
      </c>
      <c r="CQ74" s="142">
        <f t="shared" si="211"/>
        <v>0</v>
      </c>
      <c r="CR74" s="142">
        <f t="shared" si="212"/>
        <v>0</v>
      </c>
      <c r="CS74" s="142">
        <f t="shared" si="254"/>
        <v>0</v>
      </c>
      <c r="CT74"/>
      <c r="CU74" s="118">
        <f t="shared" si="178"/>
        <v>38777</v>
      </c>
      <c r="CV74" s="142">
        <f t="shared" si="213"/>
        <v>0</v>
      </c>
      <c r="CW74" s="142">
        <f t="shared" si="213"/>
        <v>0</v>
      </c>
      <c r="CX74" s="142">
        <f t="shared" si="214"/>
        <v>0</v>
      </c>
      <c r="CY74" s="142">
        <f t="shared" si="214"/>
        <v>0</v>
      </c>
      <c r="CZ74" s="142">
        <f t="shared" si="214"/>
        <v>0</v>
      </c>
      <c r="DA74" s="142">
        <f t="shared" si="215"/>
        <v>0</v>
      </c>
      <c r="DB74" s="142">
        <f t="shared" si="215"/>
        <v>0</v>
      </c>
      <c r="DC74" s="142">
        <f t="shared" si="216"/>
        <v>0</v>
      </c>
      <c r="DD74" s="142">
        <f t="shared" si="204"/>
        <v>0</v>
      </c>
      <c r="DF74" s="118">
        <f t="shared" si="179"/>
        <v>38777</v>
      </c>
      <c r="DG74" s="142">
        <f t="shared" si="217"/>
        <v>0</v>
      </c>
      <c r="DH74" s="142">
        <f t="shared" si="218"/>
        <v>0</v>
      </c>
      <c r="DI74" s="142">
        <f t="shared" si="111"/>
        <v>0</v>
      </c>
      <c r="DJ74"/>
      <c r="DK74" s="118">
        <f t="shared" si="198"/>
        <v>38777</v>
      </c>
      <c r="DL74" s="142">
        <f t="shared" si="219"/>
        <v>0</v>
      </c>
      <c r="DM74" s="142">
        <f t="shared" si="220"/>
        <v>0</v>
      </c>
      <c r="DN74" s="142">
        <f t="shared" si="200"/>
        <v>0</v>
      </c>
      <c r="DP74" s="118">
        <f t="shared" si="180"/>
        <v>38777</v>
      </c>
      <c r="DQ74" s="142">
        <f t="shared" si="221"/>
        <v>0</v>
      </c>
      <c r="DR74" s="142">
        <f t="shared" si="221"/>
        <v>0</v>
      </c>
      <c r="DS74" s="142">
        <f t="shared" si="221"/>
        <v>0</v>
      </c>
      <c r="DT74" s="142">
        <f t="shared" si="221"/>
        <v>0</v>
      </c>
      <c r="DU74" s="142">
        <f t="shared" si="221"/>
        <v>0</v>
      </c>
      <c r="DV74" s="142">
        <f t="shared" si="222"/>
        <v>0</v>
      </c>
      <c r="DW74" s="142">
        <f t="shared" si="112"/>
        <v>0</v>
      </c>
      <c r="DX74"/>
      <c r="DY74" s="118">
        <f t="shared" si="181"/>
        <v>38777</v>
      </c>
      <c r="DZ74" s="142">
        <f t="shared" si="223"/>
        <v>0</v>
      </c>
      <c r="EA74" s="142">
        <f t="shared" si="224"/>
        <v>0</v>
      </c>
      <c r="EB74" s="142">
        <f t="shared" si="113"/>
        <v>0</v>
      </c>
      <c r="EC74" s="142"/>
      <c r="ED74" s="118">
        <f t="shared" si="182"/>
        <v>38777</v>
      </c>
      <c r="EE74" s="142">
        <f t="shared" si="225"/>
        <v>0</v>
      </c>
      <c r="EF74" s="142">
        <f t="shared" si="225"/>
        <v>0</v>
      </c>
      <c r="EG74" s="142">
        <f t="shared" si="226"/>
        <v>0</v>
      </c>
      <c r="EH74" s="142">
        <f t="shared" si="257"/>
        <v>0</v>
      </c>
      <c r="EI74" s="142"/>
      <c r="EJ74" s="118">
        <f t="shared" si="183"/>
        <v>38777</v>
      </c>
      <c r="EK74" s="142">
        <f t="shared" si="227"/>
        <v>0</v>
      </c>
      <c r="EL74" s="142">
        <f t="shared" si="228"/>
        <v>0</v>
      </c>
      <c r="EM74" s="142">
        <f t="shared" si="228"/>
        <v>0</v>
      </c>
      <c r="EN74" s="142">
        <f t="shared" si="228"/>
        <v>0</v>
      </c>
      <c r="EO74" s="142">
        <f t="shared" si="114"/>
        <v>0</v>
      </c>
      <c r="EP74"/>
      <c r="EQ74" s="118">
        <f t="shared" si="184"/>
        <v>38777</v>
      </c>
      <c r="ER74" s="142">
        <f t="shared" si="229"/>
        <v>0</v>
      </c>
      <c r="ES74" s="142">
        <f t="shared" si="230"/>
        <v>0</v>
      </c>
      <c r="ET74" s="142">
        <f t="shared" si="258"/>
        <v>0</v>
      </c>
      <c r="EU74"/>
      <c r="EV74" s="118">
        <f t="shared" si="185"/>
        <v>38777</v>
      </c>
      <c r="EW74" s="142">
        <f t="shared" si="231"/>
        <v>0</v>
      </c>
      <c r="EX74" s="142">
        <f t="shared" si="232"/>
        <v>0</v>
      </c>
      <c r="EY74" s="142">
        <f t="shared" si="259"/>
        <v>0</v>
      </c>
      <c r="EZ74" s="142"/>
      <c r="FA74" s="118">
        <f t="shared" si="186"/>
        <v>38777</v>
      </c>
      <c r="FB74" s="142">
        <f t="shared" si="233"/>
        <v>0</v>
      </c>
      <c r="FC74" s="142">
        <f t="shared" si="233"/>
        <v>0</v>
      </c>
      <c r="FD74" s="142">
        <f t="shared" si="234"/>
        <v>0</v>
      </c>
      <c r="FE74" s="142">
        <f t="shared" si="115"/>
        <v>0</v>
      </c>
      <c r="FF74"/>
      <c r="FG74" s="118">
        <f t="shared" si="187"/>
        <v>38777</v>
      </c>
      <c r="FH74" s="142">
        <f t="shared" si="235"/>
        <v>0</v>
      </c>
      <c r="FI74" s="142">
        <f t="shared" si="235"/>
        <v>0</v>
      </c>
      <c r="FJ74" s="142">
        <f t="shared" si="236"/>
        <v>0</v>
      </c>
      <c r="FK74" s="142">
        <f t="shared" si="116"/>
        <v>0</v>
      </c>
      <c r="FL74"/>
      <c r="FM74" s="118">
        <f t="shared" si="188"/>
        <v>38777</v>
      </c>
      <c r="FN74" s="142">
        <f t="shared" si="237"/>
        <v>0</v>
      </c>
      <c r="FO74" s="142">
        <f t="shared" si="238"/>
        <v>0</v>
      </c>
      <c r="FP74" s="142">
        <f t="shared" si="117"/>
        <v>0</v>
      </c>
      <c r="FR74" s="118">
        <f t="shared" si="239"/>
        <v>38777</v>
      </c>
      <c r="FS74" s="142">
        <f t="shared" si="240"/>
        <v>0</v>
      </c>
      <c r="FT74" s="142">
        <f t="shared" si="240"/>
        <v>0</v>
      </c>
      <c r="FU74" s="142">
        <f t="shared" si="241"/>
        <v>0</v>
      </c>
      <c r="FV74"/>
      <c r="FW74" s="118">
        <f t="shared" si="189"/>
        <v>38777</v>
      </c>
      <c r="FX74" s="142">
        <f t="shared" si="242"/>
        <v>0</v>
      </c>
      <c r="FY74" s="142">
        <f t="shared" si="243"/>
        <v>0</v>
      </c>
      <c r="FZ74" s="142">
        <f t="shared" si="118"/>
        <v>0</v>
      </c>
      <c r="GA74"/>
      <c r="GB74" s="118">
        <f t="shared" si="190"/>
        <v>38777</v>
      </c>
      <c r="GC74" s="142">
        <f t="shared" si="244"/>
        <v>0</v>
      </c>
      <c r="GD74" s="142">
        <f t="shared" si="245"/>
        <v>0</v>
      </c>
      <c r="GE74" s="142">
        <f t="shared" si="119"/>
        <v>0</v>
      </c>
      <c r="GF74"/>
      <c r="GG74" s="118">
        <f t="shared" si="246"/>
        <v>38777</v>
      </c>
      <c r="GH74" s="142">
        <f t="shared" si="247"/>
        <v>0</v>
      </c>
      <c r="GI74" s="142">
        <f t="shared" si="247"/>
        <v>0</v>
      </c>
      <c r="GJ74" s="142">
        <f t="shared" si="248"/>
        <v>0</v>
      </c>
      <c r="GL74" s="118">
        <f t="shared" si="249"/>
        <v>38777</v>
      </c>
      <c r="GM74" s="142">
        <f t="shared" si="250"/>
        <v>0</v>
      </c>
      <c r="GN74" s="142">
        <f t="shared" si="250"/>
        <v>0</v>
      </c>
      <c r="GO74" s="142">
        <f t="shared" si="251"/>
        <v>0</v>
      </c>
      <c r="GQ74" s="585"/>
      <c r="GR74" s="583"/>
      <c r="GS74" s="332"/>
      <c r="GU74"/>
    </row>
    <row r="75" spans="1:203" ht="15" customHeight="1">
      <c r="A75" s="329">
        <v>38808</v>
      </c>
      <c r="B75" s="144">
        <f>'p1'!F84</f>
        <v>0</v>
      </c>
      <c r="C75" s="145">
        <f>+'p1'!C84</f>
        <v>0</v>
      </c>
      <c r="D75" s="193">
        <f>'Transport Pos'!C71</f>
        <v>0</v>
      </c>
      <c r="E75" s="145">
        <f>'p1'!K84+EH75+'Transport Pos'!D71</f>
        <v>0</v>
      </c>
      <c r="F75" s="145">
        <f>'p1'!E84+CS75</f>
        <v>0</v>
      </c>
      <c r="G75" s="145">
        <f>'p1'!H84+'p1'!J84+DD75+'Spread Opt'!D75+'Transport Pos'!E71</f>
        <v>0</v>
      </c>
      <c r="H75" s="145">
        <f>'p1'!D84+DW75</f>
        <v>0</v>
      </c>
      <c r="I75" s="145">
        <f>'p1'!I84+'p1'!AG84+DI75+'Spread Opt'!C75</f>
        <v>6.55</v>
      </c>
      <c r="J75" s="145">
        <f>'p1'!M84+DL75</f>
        <v>10.050000000000001</v>
      </c>
      <c r="K75" s="145">
        <f>'p1'!L84+'p1'!G84+EB75</f>
        <v>0</v>
      </c>
      <c r="L75" s="146">
        <f t="shared" si="105"/>
        <v>16.600000000000001</v>
      </c>
      <c r="M75" s="14"/>
      <c r="N75" s="144">
        <f>'p1'!O84+ET75</f>
        <v>0</v>
      </c>
      <c r="O75" s="145">
        <f>'p1'!N84+EO75</f>
        <v>0</v>
      </c>
      <c r="P75" s="145">
        <f>'p1'!P84+EY75</f>
        <v>0</v>
      </c>
      <c r="Q75" s="145">
        <f>'p1'!Z84</f>
        <v>0</v>
      </c>
      <c r="R75" s="145">
        <f>'p1'!X84</f>
        <v>0</v>
      </c>
      <c r="S75" s="145">
        <f>'p1'!Y84+FE75</f>
        <v>0</v>
      </c>
      <c r="T75" s="145">
        <f>'p1'!AB84+FK75+'Transport Pos'!B71</f>
        <v>0</v>
      </c>
      <c r="U75" s="145"/>
      <c r="V75" s="145">
        <f>'p1'!W84+FP75</f>
        <v>0</v>
      </c>
      <c r="W75" s="145">
        <f>'p1'!R84+FZ75</f>
        <v>0</v>
      </c>
      <c r="X75" s="145">
        <f>'p1'!S84+FU75</f>
        <v>0</v>
      </c>
      <c r="Y75" s="145"/>
      <c r="Z75" s="145"/>
      <c r="AA75" s="145"/>
      <c r="AB75" s="145"/>
      <c r="AC75" s="145"/>
      <c r="AD75" s="193"/>
      <c r="AE75" s="332">
        <f t="shared" si="191"/>
        <v>0</v>
      </c>
      <c r="AF75" s="14"/>
      <c r="AG75" s="146"/>
      <c r="AH75" s="191"/>
      <c r="AI75" s="146">
        <f>'p1'!AA84+BQ75+'Spread Opt'!E75+'Transport Pos'!G71</f>
        <v>0</v>
      </c>
      <c r="AJ75" s="14"/>
      <c r="AK75" s="143">
        <v>38808</v>
      </c>
      <c r="AL75" s="198"/>
      <c r="AM75" s="189">
        <f t="shared" si="255"/>
        <v>0</v>
      </c>
      <c r="AN75" s="335">
        <f>SUM(AM70:AM81)</f>
        <v>0</v>
      </c>
      <c r="AO75" s="189">
        <f t="shared" si="201"/>
        <v>0</v>
      </c>
      <c r="AP75" s="335">
        <f>SUM(AO70:AO81)</f>
        <v>0</v>
      </c>
      <c r="AQ75" s="508">
        <f t="shared" si="202"/>
        <v>0</v>
      </c>
      <c r="AR75" s="335">
        <f>SUM(AQ70:AQ81)</f>
        <v>-47.373539441801505</v>
      </c>
      <c r="AS75" s="510">
        <f t="shared" si="203"/>
        <v>16.600000000000001</v>
      </c>
      <c r="AT75" s="335">
        <f>SUM(AS70:AS81)</f>
        <v>251.80801761422734</v>
      </c>
      <c r="AU75" s="189">
        <f t="shared" si="199"/>
        <v>0</v>
      </c>
      <c r="AV75" s="335">
        <f>SUM(AU70:AU81)</f>
        <v>0</v>
      </c>
      <c r="AW75" s="189">
        <f t="shared" si="252"/>
        <v>16.600000000000001</v>
      </c>
      <c r="AX75" s="335">
        <f>SUM(AW70:AW81)</f>
        <v>204.43447817242583</v>
      </c>
      <c r="AY75"/>
      <c r="AZ75" s="217"/>
      <c r="BA75" s="204">
        <f t="shared" si="205"/>
        <v>0</v>
      </c>
      <c r="BB75" s="507">
        <f>SUM(BA70:BA81)</f>
        <v>0</v>
      </c>
      <c r="BC75" s="204">
        <f t="shared" si="256"/>
        <v>0</v>
      </c>
      <c r="BD75" s="517">
        <f>SUM(BC70:BC81)</f>
        <v>0</v>
      </c>
      <c r="BE75" s="515">
        <f t="shared" si="253"/>
        <v>0</v>
      </c>
      <c r="BF75" s="205">
        <f>SUM(BE70:BE81)</f>
        <v>0</v>
      </c>
      <c r="BG75" s="204">
        <f t="shared" si="192"/>
        <v>0</v>
      </c>
      <c r="BH75" s="219">
        <f>SUM(BG70:BG81)</f>
        <v>0</v>
      </c>
      <c r="BI75" s="248"/>
      <c r="BJ75" s="308"/>
      <c r="BK75" s="305">
        <f t="shared" si="193"/>
        <v>16.600000000000001</v>
      </c>
      <c r="BL75" s="526">
        <f>SUM(BK70:BK81)</f>
        <v>204.43447817242583</v>
      </c>
      <c r="BM75" s="14"/>
      <c r="BN75" s="14"/>
      <c r="BO75" s="14"/>
      <c r="BP75" s="140">
        <f t="shared" si="176"/>
        <v>38808</v>
      </c>
      <c r="BQ75" s="141"/>
      <c r="BR75" s="141"/>
      <c r="BS75" s="141"/>
      <c r="BT75" s="141"/>
      <c r="BU75" s="141"/>
      <c r="BV75" s="141"/>
      <c r="BW75" s="141"/>
      <c r="BY75" s="209">
        <f>'m1'!BL77</f>
        <v>0.67083483315561621</v>
      </c>
      <c r="BZ75" s="211">
        <f t="shared" si="260"/>
        <v>0</v>
      </c>
      <c r="CA75" s="142"/>
      <c r="CB75" s="142">
        <f t="shared" si="206"/>
        <v>0</v>
      </c>
      <c r="CC75"/>
      <c r="CD75" s="118">
        <f t="shared" si="177"/>
        <v>38808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09"/>
        <v>0</v>
      </c>
      <c r="CK75" s="142">
        <f t="shared" si="209"/>
        <v>0</v>
      </c>
      <c r="CL75" s="142">
        <f t="shared" si="209"/>
        <v>0</v>
      </c>
      <c r="CM75" s="142">
        <f t="shared" si="209"/>
        <v>0</v>
      </c>
      <c r="CN75" s="142">
        <f t="shared" si="209"/>
        <v>0</v>
      </c>
      <c r="CO75" s="142">
        <f t="shared" si="209"/>
        <v>0</v>
      </c>
      <c r="CP75" s="142">
        <f t="shared" si="210"/>
        <v>0</v>
      </c>
      <c r="CQ75" s="142">
        <f t="shared" si="211"/>
        <v>0</v>
      </c>
      <c r="CR75" s="142">
        <f t="shared" si="212"/>
        <v>0</v>
      </c>
      <c r="CS75" s="142">
        <f t="shared" si="254"/>
        <v>0</v>
      </c>
      <c r="CT75"/>
      <c r="CU75" s="118">
        <f t="shared" si="178"/>
        <v>38808</v>
      </c>
      <c r="CV75" s="142">
        <f t="shared" si="213"/>
        <v>0</v>
      </c>
      <c r="CW75" s="142">
        <f t="shared" si="213"/>
        <v>0</v>
      </c>
      <c r="CX75" s="142">
        <f t="shared" si="214"/>
        <v>0</v>
      </c>
      <c r="CY75" s="142">
        <f t="shared" si="214"/>
        <v>0</v>
      </c>
      <c r="CZ75" s="142">
        <f t="shared" si="214"/>
        <v>0</v>
      </c>
      <c r="DA75" s="142">
        <f t="shared" si="215"/>
        <v>0</v>
      </c>
      <c r="DB75" s="142">
        <f t="shared" si="215"/>
        <v>0</v>
      </c>
      <c r="DC75" s="142">
        <f t="shared" si="216"/>
        <v>0</v>
      </c>
      <c r="DD75" s="142">
        <f t="shared" si="204"/>
        <v>0</v>
      </c>
      <c r="DF75" s="118">
        <f t="shared" si="179"/>
        <v>38808</v>
      </c>
      <c r="DG75" s="142">
        <f t="shared" si="217"/>
        <v>0</v>
      </c>
      <c r="DH75" s="142">
        <f t="shared" si="218"/>
        <v>0</v>
      </c>
      <c r="DI75" s="142">
        <f t="shared" si="111"/>
        <v>0</v>
      </c>
      <c r="DJ75"/>
      <c r="DK75" s="118">
        <f t="shared" si="198"/>
        <v>38808</v>
      </c>
      <c r="DL75" s="142">
        <f t="shared" si="219"/>
        <v>0</v>
      </c>
      <c r="DM75" s="142">
        <f t="shared" si="220"/>
        <v>0</v>
      </c>
      <c r="DN75" s="142">
        <f t="shared" si="200"/>
        <v>0</v>
      </c>
      <c r="DP75" s="118">
        <f t="shared" si="180"/>
        <v>38808</v>
      </c>
      <c r="DQ75" s="142">
        <f t="shared" si="221"/>
        <v>0</v>
      </c>
      <c r="DR75" s="142">
        <f t="shared" si="221"/>
        <v>0</v>
      </c>
      <c r="DS75" s="142">
        <f t="shared" si="221"/>
        <v>0</v>
      </c>
      <c r="DT75" s="142">
        <f t="shared" si="221"/>
        <v>0</v>
      </c>
      <c r="DU75" s="142">
        <f t="shared" si="221"/>
        <v>0</v>
      </c>
      <c r="DV75" s="142">
        <f t="shared" si="222"/>
        <v>0</v>
      </c>
      <c r="DW75" s="142">
        <f t="shared" si="112"/>
        <v>0</v>
      </c>
      <c r="DX75"/>
      <c r="DY75" s="118">
        <f t="shared" si="181"/>
        <v>38808</v>
      </c>
      <c r="DZ75" s="142">
        <f t="shared" si="223"/>
        <v>0</v>
      </c>
      <c r="EA75" s="142">
        <f t="shared" si="224"/>
        <v>0</v>
      </c>
      <c r="EB75" s="142">
        <f t="shared" si="113"/>
        <v>0</v>
      </c>
      <c r="EC75" s="142"/>
      <c r="ED75" s="118">
        <f t="shared" si="182"/>
        <v>38808</v>
      </c>
      <c r="EE75" s="142">
        <f t="shared" si="225"/>
        <v>0</v>
      </c>
      <c r="EF75" s="142">
        <f t="shared" si="225"/>
        <v>0</v>
      </c>
      <c r="EG75" s="142">
        <f t="shared" si="226"/>
        <v>0</v>
      </c>
      <c r="EH75" s="142">
        <f t="shared" si="257"/>
        <v>0</v>
      </c>
      <c r="EI75" s="142"/>
      <c r="EJ75" s="118">
        <f t="shared" si="183"/>
        <v>38808</v>
      </c>
      <c r="EK75" s="142">
        <f t="shared" si="227"/>
        <v>0</v>
      </c>
      <c r="EL75" s="142">
        <f t="shared" si="228"/>
        <v>0</v>
      </c>
      <c r="EM75" s="142">
        <f t="shared" si="228"/>
        <v>0</v>
      </c>
      <c r="EN75" s="142">
        <f t="shared" si="228"/>
        <v>0</v>
      </c>
      <c r="EO75" s="142">
        <f t="shared" si="114"/>
        <v>0</v>
      </c>
      <c r="EP75"/>
      <c r="EQ75" s="118">
        <f t="shared" si="184"/>
        <v>38808</v>
      </c>
      <c r="ER75" s="142">
        <f t="shared" si="229"/>
        <v>0</v>
      </c>
      <c r="ES75" s="142">
        <f t="shared" si="230"/>
        <v>0</v>
      </c>
      <c r="ET75" s="142">
        <f t="shared" si="258"/>
        <v>0</v>
      </c>
      <c r="EU75"/>
      <c r="EV75" s="118">
        <f t="shared" si="185"/>
        <v>38808</v>
      </c>
      <c r="EW75" s="142">
        <f t="shared" si="231"/>
        <v>0</v>
      </c>
      <c r="EX75" s="142">
        <f t="shared" si="232"/>
        <v>0</v>
      </c>
      <c r="EY75" s="142">
        <f t="shared" si="259"/>
        <v>0</v>
      </c>
      <c r="EZ75" s="142"/>
      <c r="FA75" s="118">
        <f t="shared" si="186"/>
        <v>38808</v>
      </c>
      <c r="FB75" s="142">
        <f t="shared" si="233"/>
        <v>0</v>
      </c>
      <c r="FC75" s="142">
        <f t="shared" si="233"/>
        <v>0</v>
      </c>
      <c r="FD75" s="142">
        <f t="shared" si="234"/>
        <v>0</v>
      </c>
      <c r="FE75" s="142">
        <f t="shared" si="115"/>
        <v>0</v>
      </c>
      <c r="FF75"/>
      <c r="FG75" s="118">
        <f t="shared" si="187"/>
        <v>38808</v>
      </c>
      <c r="FH75" s="142">
        <f t="shared" si="235"/>
        <v>0</v>
      </c>
      <c r="FI75" s="142">
        <f t="shared" si="235"/>
        <v>0</v>
      </c>
      <c r="FJ75" s="142">
        <f t="shared" si="236"/>
        <v>0</v>
      </c>
      <c r="FK75" s="142">
        <f t="shared" si="116"/>
        <v>0</v>
      </c>
      <c r="FL75"/>
      <c r="FM75" s="118">
        <f t="shared" si="188"/>
        <v>38808</v>
      </c>
      <c r="FN75" s="142">
        <f t="shared" si="237"/>
        <v>0</v>
      </c>
      <c r="FO75" s="142">
        <f t="shared" si="238"/>
        <v>0</v>
      </c>
      <c r="FP75" s="142">
        <f t="shared" si="117"/>
        <v>0</v>
      </c>
      <c r="FR75" s="118">
        <f t="shared" si="239"/>
        <v>38808</v>
      </c>
      <c r="FS75" s="142">
        <f t="shared" si="240"/>
        <v>0</v>
      </c>
      <c r="FT75" s="142">
        <f t="shared" si="240"/>
        <v>0</v>
      </c>
      <c r="FU75" s="142">
        <f t="shared" si="241"/>
        <v>0</v>
      </c>
      <c r="FV75"/>
      <c r="FW75" s="118">
        <f t="shared" si="189"/>
        <v>38808</v>
      </c>
      <c r="FX75" s="142">
        <f t="shared" si="242"/>
        <v>0</v>
      </c>
      <c r="FY75" s="142">
        <f t="shared" si="243"/>
        <v>0</v>
      </c>
      <c r="FZ75" s="142">
        <f t="shared" si="118"/>
        <v>0</v>
      </c>
      <c r="GA75"/>
      <c r="GB75" s="118">
        <f t="shared" si="190"/>
        <v>38808</v>
      </c>
      <c r="GC75" s="142">
        <f t="shared" si="244"/>
        <v>0</v>
      </c>
      <c r="GD75" s="142">
        <f t="shared" si="245"/>
        <v>0</v>
      </c>
      <c r="GE75" s="142">
        <f t="shared" si="119"/>
        <v>0</v>
      </c>
      <c r="GF75"/>
      <c r="GG75" s="118">
        <f t="shared" si="246"/>
        <v>38808</v>
      </c>
      <c r="GH75" s="142">
        <f t="shared" si="247"/>
        <v>0</v>
      </c>
      <c r="GI75" s="142">
        <f t="shared" si="247"/>
        <v>0</v>
      </c>
      <c r="GJ75" s="142">
        <f t="shared" si="248"/>
        <v>0</v>
      </c>
      <c r="GL75" s="118">
        <f t="shared" si="249"/>
        <v>38808</v>
      </c>
      <c r="GM75" s="142">
        <f t="shared" si="250"/>
        <v>0</v>
      </c>
      <c r="GN75" s="142">
        <f t="shared" si="250"/>
        <v>0</v>
      </c>
      <c r="GO75" s="142">
        <f t="shared" si="251"/>
        <v>0</v>
      </c>
      <c r="GQ75" s="585"/>
      <c r="GR75" s="583"/>
      <c r="GS75" s="332"/>
      <c r="GU75"/>
    </row>
    <row r="76" spans="1:203" ht="15" customHeight="1">
      <c r="A76" s="329">
        <v>38838</v>
      </c>
      <c r="B76" s="144">
        <f>'p1'!F85</f>
        <v>0</v>
      </c>
      <c r="C76" s="145">
        <f>+'p1'!C85</f>
        <v>0</v>
      </c>
      <c r="D76" s="193">
        <f>'Transport Pos'!C72</f>
        <v>0</v>
      </c>
      <c r="E76" s="145">
        <f>'p1'!K85+EH76+'Transport Pos'!D72</f>
        <v>0</v>
      </c>
      <c r="F76" s="145">
        <f>'p1'!E85+CS76</f>
        <v>0</v>
      </c>
      <c r="G76" s="145">
        <f>'p1'!H85+'p1'!J85+DD76+'Spread Opt'!D76+'Transport Pos'!E72</f>
        <v>0</v>
      </c>
      <c r="H76" s="145">
        <f>'p1'!D85+DW76</f>
        <v>0</v>
      </c>
      <c r="I76" s="145">
        <f>'p1'!I85+'p1'!AG85+DI76+'Spread Opt'!C76</f>
        <v>6.73</v>
      </c>
      <c r="J76" s="145">
        <f>'p1'!M85+DL76</f>
        <v>10.32</v>
      </c>
      <c r="K76" s="145">
        <f>'p1'!L85+'p1'!G85+EB76</f>
        <v>0</v>
      </c>
      <c r="L76" s="146">
        <f t="shared" si="105"/>
        <v>17.05</v>
      </c>
      <c r="M76" s="14"/>
      <c r="N76" s="144">
        <f>'p1'!O85+ET76</f>
        <v>0</v>
      </c>
      <c r="O76" s="145">
        <f>'p1'!N85+EO76</f>
        <v>0</v>
      </c>
      <c r="P76" s="145">
        <f>'p1'!P85+EY76</f>
        <v>0</v>
      </c>
      <c r="Q76" s="145">
        <f>'p1'!Z85</f>
        <v>0</v>
      </c>
      <c r="R76" s="145">
        <f>'p1'!X85</f>
        <v>0</v>
      </c>
      <c r="S76" s="145">
        <f>'p1'!Y85+FE76</f>
        <v>0</v>
      </c>
      <c r="T76" s="145">
        <f>'p1'!AB85+FK76+'Transport Pos'!B72</f>
        <v>0</v>
      </c>
      <c r="U76" s="145"/>
      <c r="V76" s="145">
        <f>'p1'!W85+FP76</f>
        <v>0</v>
      </c>
      <c r="W76" s="145">
        <f>'p1'!R85+FZ76</f>
        <v>0</v>
      </c>
      <c r="X76" s="145">
        <f>'p1'!S85+FU76</f>
        <v>0</v>
      </c>
      <c r="Y76" s="145"/>
      <c r="Z76" s="145"/>
      <c r="AA76" s="145"/>
      <c r="AB76" s="145"/>
      <c r="AC76" s="145"/>
      <c r="AD76" s="193"/>
      <c r="AE76" s="332">
        <f t="shared" si="191"/>
        <v>0</v>
      </c>
      <c r="AF76" s="14"/>
      <c r="AG76" s="146"/>
      <c r="AH76" s="191"/>
      <c r="AI76" s="146">
        <f>'p1'!AA85+BQ76+'Spread Opt'!E76+'Transport Pos'!G72</f>
        <v>0</v>
      </c>
      <c r="AJ76" s="14"/>
      <c r="AK76" s="143">
        <v>38838</v>
      </c>
      <c r="AL76" s="198"/>
      <c r="AM76" s="189">
        <f t="shared" si="255"/>
        <v>0</v>
      </c>
      <c r="AN76" s="334"/>
      <c r="AO76" s="189">
        <f t="shared" si="201"/>
        <v>0</v>
      </c>
      <c r="AP76" s="334"/>
      <c r="AQ76" s="508">
        <f t="shared" si="202"/>
        <v>0</v>
      </c>
      <c r="AR76" s="334"/>
      <c r="AS76" s="510">
        <f t="shared" si="203"/>
        <v>17.05</v>
      </c>
      <c r="AT76" s="334"/>
      <c r="AU76" s="189">
        <f t="shared" si="199"/>
        <v>0</v>
      </c>
      <c r="AV76" s="334"/>
      <c r="AW76" s="189">
        <f t="shared" si="252"/>
        <v>17.05</v>
      </c>
      <c r="AX76" s="334"/>
      <c r="AY76"/>
      <c r="AZ76" s="217"/>
      <c r="BA76" s="204">
        <f t="shared" si="205"/>
        <v>0</v>
      </c>
      <c r="BB76" s="202"/>
      <c r="BC76" s="204">
        <f t="shared" si="256"/>
        <v>0</v>
      </c>
      <c r="BD76" s="497"/>
      <c r="BE76" s="515">
        <f t="shared" si="253"/>
        <v>0</v>
      </c>
      <c r="BF76" s="202"/>
      <c r="BG76" s="204">
        <f t="shared" si="192"/>
        <v>0</v>
      </c>
      <c r="BH76" s="218"/>
      <c r="BI76" s="248"/>
      <c r="BJ76" s="308"/>
      <c r="BK76" s="305">
        <f t="shared" si="193"/>
        <v>17.05</v>
      </c>
      <c r="BL76" s="525"/>
      <c r="BM76" s="14"/>
      <c r="BN76" s="14"/>
      <c r="BO76" s="14"/>
      <c r="BP76" s="140">
        <f t="shared" si="176"/>
        <v>38838</v>
      </c>
      <c r="BQ76" s="141"/>
      <c r="BR76" s="141"/>
      <c r="BS76" s="141"/>
      <c r="BT76" s="141"/>
      <c r="BU76" s="141"/>
      <c r="BV76" s="141"/>
      <c r="BW76" s="141"/>
      <c r="BY76" s="209">
        <f>'m1'!BL78</f>
        <v>0.66684223561900635</v>
      </c>
      <c r="BZ76" s="211">
        <f t="shared" si="260"/>
        <v>0</v>
      </c>
      <c r="CA76" s="142"/>
      <c r="CB76" s="142">
        <f t="shared" si="206"/>
        <v>0</v>
      </c>
      <c r="CC76"/>
      <c r="CD76" s="118">
        <f t="shared" si="177"/>
        <v>38838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09"/>
        <v>0</v>
      </c>
      <c r="CK76" s="142">
        <f t="shared" si="209"/>
        <v>0</v>
      </c>
      <c r="CL76" s="142">
        <f t="shared" si="209"/>
        <v>0</v>
      </c>
      <c r="CM76" s="142">
        <f t="shared" si="209"/>
        <v>0</v>
      </c>
      <c r="CN76" s="142">
        <f t="shared" si="209"/>
        <v>0</v>
      </c>
      <c r="CO76" s="142">
        <f t="shared" si="209"/>
        <v>0</v>
      </c>
      <c r="CP76" s="142">
        <f t="shared" si="210"/>
        <v>0</v>
      </c>
      <c r="CQ76" s="142">
        <f t="shared" si="211"/>
        <v>0</v>
      </c>
      <c r="CR76" s="142">
        <f t="shared" si="212"/>
        <v>0</v>
      </c>
      <c r="CS76" s="142">
        <f t="shared" si="254"/>
        <v>0</v>
      </c>
      <c r="CT76"/>
      <c r="CU76" s="118">
        <f t="shared" si="178"/>
        <v>38838</v>
      </c>
      <c r="CV76" s="142">
        <f t="shared" si="213"/>
        <v>0</v>
      </c>
      <c r="CW76" s="142">
        <f t="shared" si="213"/>
        <v>0</v>
      </c>
      <c r="CX76" s="142">
        <f t="shared" si="214"/>
        <v>0</v>
      </c>
      <c r="CY76" s="142">
        <f t="shared" si="214"/>
        <v>0</v>
      </c>
      <c r="CZ76" s="142">
        <f t="shared" si="214"/>
        <v>0</v>
      </c>
      <c r="DA76" s="142">
        <f t="shared" si="215"/>
        <v>0</v>
      </c>
      <c r="DB76" s="142">
        <f t="shared" si="215"/>
        <v>0</v>
      </c>
      <c r="DC76" s="142">
        <f t="shared" si="216"/>
        <v>0</v>
      </c>
      <c r="DD76" s="142">
        <f t="shared" si="204"/>
        <v>0</v>
      </c>
      <c r="DF76" s="118">
        <f t="shared" si="179"/>
        <v>38838</v>
      </c>
      <c r="DG76" s="142">
        <f t="shared" si="217"/>
        <v>0</v>
      </c>
      <c r="DH76" s="142">
        <f t="shared" si="218"/>
        <v>0</v>
      </c>
      <c r="DI76" s="142">
        <f t="shared" si="111"/>
        <v>0</v>
      </c>
      <c r="DJ76"/>
      <c r="DK76" s="118">
        <f t="shared" si="198"/>
        <v>38838</v>
      </c>
      <c r="DL76" s="142">
        <f t="shared" si="219"/>
        <v>0</v>
      </c>
      <c r="DM76" s="142">
        <f t="shared" si="220"/>
        <v>0</v>
      </c>
      <c r="DN76" s="142">
        <f t="shared" si="200"/>
        <v>0</v>
      </c>
      <c r="DP76" s="118">
        <f t="shared" si="180"/>
        <v>38838</v>
      </c>
      <c r="DQ76" s="142">
        <f t="shared" si="221"/>
        <v>0</v>
      </c>
      <c r="DR76" s="142">
        <f t="shared" si="221"/>
        <v>0</v>
      </c>
      <c r="DS76" s="142">
        <f t="shared" si="221"/>
        <v>0</v>
      </c>
      <c r="DT76" s="142">
        <f t="shared" si="221"/>
        <v>0</v>
      </c>
      <c r="DU76" s="142">
        <f t="shared" si="221"/>
        <v>0</v>
      </c>
      <c r="DV76" s="142">
        <f t="shared" si="222"/>
        <v>0</v>
      </c>
      <c r="DW76" s="142">
        <f t="shared" si="112"/>
        <v>0</v>
      </c>
      <c r="DX76"/>
      <c r="DY76" s="118">
        <f t="shared" si="181"/>
        <v>38838</v>
      </c>
      <c r="DZ76" s="142">
        <f t="shared" si="223"/>
        <v>0</v>
      </c>
      <c r="EA76" s="142">
        <f t="shared" si="224"/>
        <v>0</v>
      </c>
      <c r="EB76" s="142">
        <f t="shared" si="113"/>
        <v>0</v>
      </c>
      <c r="EC76" s="142"/>
      <c r="ED76" s="118">
        <f t="shared" si="182"/>
        <v>38838</v>
      </c>
      <c r="EE76" s="142">
        <f t="shared" si="225"/>
        <v>0</v>
      </c>
      <c r="EF76" s="142">
        <f t="shared" si="225"/>
        <v>0</v>
      </c>
      <c r="EG76" s="142">
        <f t="shared" si="226"/>
        <v>0</v>
      </c>
      <c r="EH76" s="142">
        <f t="shared" si="257"/>
        <v>0</v>
      </c>
      <c r="EI76" s="142"/>
      <c r="EJ76" s="118">
        <f t="shared" si="183"/>
        <v>38838</v>
      </c>
      <c r="EK76" s="142">
        <f t="shared" si="227"/>
        <v>0</v>
      </c>
      <c r="EL76" s="142">
        <f t="shared" si="228"/>
        <v>0</v>
      </c>
      <c r="EM76" s="142">
        <f t="shared" si="228"/>
        <v>0</v>
      </c>
      <c r="EN76" s="142">
        <f t="shared" si="228"/>
        <v>0</v>
      </c>
      <c r="EO76" s="142">
        <f t="shared" si="114"/>
        <v>0</v>
      </c>
      <c r="EP76"/>
      <c r="EQ76" s="118">
        <f t="shared" si="184"/>
        <v>38838</v>
      </c>
      <c r="ER76" s="142">
        <f t="shared" si="229"/>
        <v>0</v>
      </c>
      <c r="ES76" s="142">
        <f t="shared" si="230"/>
        <v>0</v>
      </c>
      <c r="ET76" s="142">
        <f t="shared" si="258"/>
        <v>0</v>
      </c>
      <c r="EU76"/>
      <c r="EV76" s="118">
        <f t="shared" si="185"/>
        <v>38838</v>
      </c>
      <c r="EW76" s="142">
        <f t="shared" si="231"/>
        <v>0</v>
      </c>
      <c r="EX76" s="142">
        <f t="shared" si="232"/>
        <v>0</v>
      </c>
      <c r="EY76" s="142">
        <f t="shared" si="259"/>
        <v>0</v>
      </c>
      <c r="EZ76" s="142"/>
      <c r="FA76" s="118">
        <f t="shared" si="186"/>
        <v>38838</v>
      </c>
      <c r="FB76" s="142">
        <f t="shared" si="233"/>
        <v>0</v>
      </c>
      <c r="FC76" s="142">
        <f t="shared" si="233"/>
        <v>0</v>
      </c>
      <c r="FD76" s="142">
        <f t="shared" si="234"/>
        <v>0</v>
      </c>
      <c r="FE76" s="142">
        <f t="shared" si="115"/>
        <v>0</v>
      </c>
      <c r="FF76"/>
      <c r="FG76" s="118">
        <f t="shared" si="187"/>
        <v>38838</v>
      </c>
      <c r="FH76" s="142">
        <f t="shared" si="235"/>
        <v>0</v>
      </c>
      <c r="FI76" s="142">
        <f t="shared" si="235"/>
        <v>0</v>
      </c>
      <c r="FJ76" s="142">
        <f t="shared" si="236"/>
        <v>0</v>
      </c>
      <c r="FK76" s="142">
        <f t="shared" si="116"/>
        <v>0</v>
      </c>
      <c r="FL76"/>
      <c r="FM76" s="118">
        <f t="shared" si="188"/>
        <v>38838</v>
      </c>
      <c r="FN76" s="142">
        <f t="shared" si="237"/>
        <v>0</v>
      </c>
      <c r="FO76" s="142">
        <f t="shared" si="238"/>
        <v>0</v>
      </c>
      <c r="FP76" s="142">
        <f t="shared" si="117"/>
        <v>0</v>
      </c>
      <c r="FR76" s="118">
        <f t="shared" si="239"/>
        <v>38838</v>
      </c>
      <c r="FS76" s="142">
        <f t="shared" si="240"/>
        <v>0</v>
      </c>
      <c r="FT76" s="142">
        <f t="shared" si="240"/>
        <v>0</v>
      </c>
      <c r="FU76" s="142">
        <f t="shared" si="241"/>
        <v>0</v>
      </c>
      <c r="FV76"/>
      <c r="FW76" s="118">
        <f t="shared" si="189"/>
        <v>38838</v>
      </c>
      <c r="FX76" s="142">
        <f t="shared" si="242"/>
        <v>0</v>
      </c>
      <c r="FY76" s="142">
        <f t="shared" si="243"/>
        <v>0</v>
      </c>
      <c r="FZ76" s="142">
        <f t="shared" si="118"/>
        <v>0</v>
      </c>
      <c r="GA76"/>
      <c r="GB76" s="118">
        <f t="shared" si="190"/>
        <v>38838</v>
      </c>
      <c r="GC76" s="142">
        <f t="shared" si="244"/>
        <v>0</v>
      </c>
      <c r="GD76" s="142">
        <f t="shared" si="245"/>
        <v>0</v>
      </c>
      <c r="GE76" s="142">
        <f t="shared" si="119"/>
        <v>0</v>
      </c>
      <c r="GF76"/>
      <c r="GG76" s="118">
        <f t="shared" si="246"/>
        <v>38838</v>
      </c>
      <c r="GH76" s="142">
        <f t="shared" si="247"/>
        <v>0</v>
      </c>
      <c r="GI76" s="142">
        <f t="shared" si="247"/>
        <v>0</v>
      </c>
      <c r="GJ76" s="142">
        <f t="shared" si="248"/>
        <v>0</v>
      </c>
      <c r="GL76" s="118">
        <f t="shared" si="249"/>
        <v>38838</v>
      </c>
      <c r="GM76" s="142">
        <f t="shared" si="250"/>
        <v>0</v>
      </c>
      <c r="GN76" s="142">
        <f t="shared" si="250"/>
        <v>0</v>
      </c>
      <c r="GO76" s="142">
        <f t="shared" si="251"/>
        <v>0</v>
      </c>
      <c r="GQ76" s="585"/>
      <c r="GR76" s="583"/>
      <c r="GS76" s="332"/>
      <c r="GU76"/>
    </row>
    <row r="77" spans="1:203" ht="15" customHeight="1">
      <c r="A77" s="329">
        <v>38869</v>
      </c>
      <c r="B77" s="144">
        <f>'p1'!F86</f>
        <v>0</v>
      </c>
      <c r="C77" s="145">
        <f>+'p1'!C86</f>
        <v>0</v>
      </c>
      <c r="D77" s="193">
        <f>'Transport Pos'!C73</f>
        <v>0</v>
      </c>
      <c r="E77" s="145">
        <f>'p1'!K86+EH77+'Transport Pos'!D73</f>
        <v>0</v>
      </c>
      <c r="F77" s="145">
        <f>'p1'!E86+CS77</f>
        <v>0</v>
      </c>
      <c r="G77" s="145">
        <f>'p1'!H86+'p1'!J86+DD77+'Spread Opt'!D77+'Transport Pos'!E73</f>
        <v>0</v>
      </c>
      <c r="H77" s="145">
        <f>'p1'!D86+DW77</f>
        <v>0</v>
      </c>
      <c r="I77" s="145">
        <f>'p1'!I86+'p1'!AG86+DI77+'Spread Opt'!C77</f>
        <v>6.47</v>
      </c>
      <c r="J77" s="145">
        <f>'p1'!M86+DL77</f>
        <v>9.93</v>
      </c>
      <c r="K77" s="145">
        <f>'p1'!L86+'p1'!G86+EB77</f>
        <v>0</v>
      </c>
      <c r="L77" s="146">
        <f t="shared" si="105"/>
        <v>16.399999999999999</v>
      </c>
      <c r="M77" s="14"/>
      <c r="N77" s="144">
        <f>'p1'!O86+ET77</f>
        <v>0</v>
      </c>
      <c r="O77" s="145">
        <f>'p1'!N86+EO77</f>
        <v>0</v>
      </c>
      <c r="P77" s="145">
        <f>'p1'!P86+EY77</f>
        <v>0</v>
      </c>
      <c r="Q77" s="145">
        <f>'p1'!Z86</f>
        <v>0</v>
      </c>
      <c r="R77" s="145">
        <f>'p1'!X86</f>
        <v>0</v>
      </c>
      <c r="S77" s="145">
        <f>'p1'!Y86+FE77</f>
        <v>0</v>
      </c>
      <c r="T77" s="145">
        <f>'p1'!AB86+FK77+'Transport Pos'!B73</f>
        <v>0</v>
      </c>
      <c r="U77" s="145"/>
      <c r="V77" s="145">
        <f>'p1'!W86+FP77</f>
        <v>0</v>
      </c>
      <c r="W77" s="145">
        <f>'p1'!R86+FZ77</f>
        <v>0</v>
      </c>
      <c r="X77" s="145">
        <f>'p1'!S86+FU77</f>
        <v>0</v>
      </c>
      <c r="Y77" s="145"/>
      <c r="Z77" s="145"/>
      <c r="AA77" s="145"/>
      <c r="AB77" s="145"/>
      <c r="AC77" s="145"/>
      <c r="AD77" s="193"/>
      <c r="AE77" s="332">
        <f t="shared" si="191"/>
        <v>0</v>
      </c>
      <c r="AF77" s="14"/>
      <c r="AG77" s="146"/>
      <c r="AH77" s="191"/>
      <c r="AI77" s="146">
        <f>'p1'!AA86+BQ77+'Spread Opt'!E77+'Transport Pos'!G73</f>
        <v>0</v>
      </c>
      <c r="AJ77" s="14"/>
      <c r="AK77" s="143">
        <v>38869</v>
      </c>
      <c r="AL77" s="198"/>
      <c r="AM77" s="189">
        <f t="shared" si="255"/>
        <v>0</v>
      </c>
      <c r="AN77" s="334"/>
      <c r="AO77" s="189">
        <f t="shared" si="201"/>
        <v>0</v>
      </c>
      <c r="AP77" s="334"/>
      <c r="AQ77" s="508">
        <f t="shared" si="202"/>
        <v>0</v>
      </c>
      <c r="AR77" s="334"/>
      <c r="AS77" s="510">
        <f t="shared" si="203"/>
        <v>16.399999999999999</v>
      </c>
      <c r="AT77" s="334"/>
      <c r="AU77" s="189">
        <f t="shared" si="199"/>
        <v>0</v>
      </c>
      <c r="AV77" s="334"/>
      <c r="AW77" s="189">
        <f t="shared" si="252"/>
        <v>16.399999999999999</v>
      </c>
      <c r="AX77" s="334"/>
      <c r="AY77"/>
      <c r="AZ77" s="217"/>
      <c r="BA77" s="204">
        <f t="shared" si="205"/>
        <v>0</v>
      </c>
      <c r="BB77" s="202"/>
      <c r="BC77" s="204">
        <f t="shared" si="256"/>
        <v>0</v>
      </c>
      <c r="BD77" s="497"/>
      <c r="BE77" s="515">
        <f t="shared" si="253"/>
        <v>0</v>
      </c>
      <c r="BF77" s="202"/>
      <c r="BG77" s="204">
        <f t="shared" si="192"/>
        <v>0</v>
      </c>
      <c r="BH77" s="218"/>
      <c r="BI77" s="248"/>
      <c r="BJ77" s="308"/>
      <c r="BK77" s="305">
        <f t="shared" si="193"/>
        <v>16.399999999999999</v>
      </c>
      <c r="BL77" s="525"/>
      <c r="BM77" s="14"/>
      <c r="BN77" s="14"/>
      <c r="BO77" s="14"/>
      <c r="BP77" s="140">
        <f t="shared" si="176"/>
        <v>38869</v>
      </c>
      <c r="BQ77" s="141"/>
      <c r="BR77" s="141"/>
      <c r="BS77" s="141"/>
      <c r="BT77" s="141"/>
      <c r="BU77" s="141"/>
      <c r="BV77" s="141"/>
      <c r="BW77" s="141"/>
      <c r="BY77" s="209">
        <f>'m1'!BL79</f>
        <v>0.66273754487479908</v>
      </c>
      <c r="BZ77" s="211">
        <f t="shared" si="260"/>
        <v>0</v>
      </c>
      <c r="CA77" s="142"/>
      <c r="CB77" s="142">
        <f t="shared" si="206"/>
        <v>0</v>
      </c>
      <c r="CC77"/>
      <c r="CD77" s="118">
        <f t="shared" si="177"/>
        <v>38869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09"/>
        <v>0</v>
      </c>
      <c r="CK77" s="142">
        <f t="shared" si="209"/>
        <v>0</v>
      </c>
      <c r="CL77" s="142">
        <f t="shared" si="209"/>
        <v>0</v>
      </c>
      <c r="CM77" s="142">
        <f t="shared" si="209"/>
        <v>0</v>
      </c>
      <c r="CN77" s="142">
        <f t="shared" si="209"/>
        <v>0</v>
      </c>
      <c r="CO77" s="142">
        <f t="shared" si="209"/>
        <v>0</v>
      </c>
      <c r="CP77" s="142">
        <f t="shared" si="210"/>
        <v>0</v>
      </c>
      <c r="CQ77" s="142">
        <f t="shared" si="211"/>
        <v>0</v>
      </c>
      <c r="CR77" s="142">
        <f t="shared" si="212"/>
        <v>0</v>
      </c>
      <c r="CS77" s="142">
        <f t="shared" si="254"/>
        <v>0</v>
      </c>
      <c r="CT77"/>
      <c r="CU77" s="118">
        <f t="shared" si="178"/>
        <v>38869</v>
      </c>
      <c r="CV77" s="142">
        <f t="shared" si="213"/>
        <v>0</v>
      </c>
      <c r="CW77" s="142">
        <f t="shared" si="213"/>
        <v>0</v>
      </c>
      <c r="CX77" s="142">
        <f t="shared" si="214"/>
        <v>0</v>
      </c>
      <c r="CY77" s="142">
        <f t="shared" si="214"/>
        <v>0</v>
      </c>
      <c r="CZ77" s="142">
        <f t="shared" si="214"/>
        <v>0</v>
      </c>
      <c r="DA77" s="142">
        <f t="shared" si="215"/>
        <v>0</v>
      </c>
      <c r="DB77" s="142">
        <f t="shared" si="215"/>
        <v>0</v>
      </c>
      <c r="DC77" s="142">
        <f t="shared" si="216"/>
        <v>0</v>
      </c>
      <c r="DD77" s="142">
        <f t="shared" si="204"/>
        <v>0</v>
      </c>
      <c r="DF77" s="118">
        <f t="shared" si="179"/>
        <v>38869</v>
      </c>
      <c r="DG77" s="142">
        <f t="shared" si="217"/>
        <v>0</v>
      </c>
      <c r="DH77" s="142">
        <f t="shared" si="218"/>
        <v>0</v>
      </c>
      <c r="DI77" s="142">
        <f t="shared" si="111"/>
        <v>0</v>
      </c>
      <c r="DJ77"/>
      <c r="DK77" s="118">
        <f t="shared" si="198"/>
        <v>38869</v>
      </c>
      <c r="DL77" s="142">
        <f t="shared" si="219"/>
        <v>0</v>
      </c>
      <c r="DM77" s="142">
        <f t="shared" si="220"/>
        <v>0</v>
      </c>
      <c r="DN77" s="142">
        <f t="shared" si="200"/>
        <v>0</v>
      </c>
      <c r="DP77" s="118">
        <f t="shared" si="180"/>
        <v>38869</v>
      </c>
      <c r="DQ77" s="142">
        <f t="shared" si="221"/>
        <v>0</v>
      </c>
      <c r="DR77" s="142">
        <f t="shared" si="221"/>
        <v>0</v>
      </c>
      <c r="DS77" s="142">
        <f t="shared" si="221"/>
        <v>0</v>
      </c>
      <c r="DT77" s="142">
        <f t="shared" si="221"/>
        <v>0</v>
      </c>
      <c r="DU77" s="142">
        <f t="shared" si="221"/>
        <v>0</v>
      </c>
      <c r="DV77" s="142">
        <f t="shared" si="222"/>
        <v>0</v>
      </c>
      <c r="DW77" s="142">
        <f t="shared" si="112"/>
        <v>0</v>
      </c>
      <c r="DX77"/>
      <c r="DY77" s="118">
        <f t="shared" si="181"/>
        <v>38869</v>
      </c>
      <c r="DZ77" s="142">
        <f t="shared" si="223"/>
        <v>0</v>
      </c>
      <c r="EA77" s="142">
        <f t="shared" si="224"/>
        <v>0</v>
      </c>
      <c r="EB77" s="142">
        <f t="shared" si="113"/>
        <v>0</v>
      </c>
      <c r="EC77" s="142"/>
      <c r="ED77" s="118">
        <f t="shared" si="182"/>
        <v>38869</v>
      </c>
      <c r="EE77" s="142">
        <f t="shared" si="225"/>
        <v>0</v>
      </c>
      <c r="EF77" s="142">
        <f t="shared" si="225"/>
        <v>0</v>
      </c>
      <c r="EG77" s="142">
        <f t="shared" si="226"/>
        <v>0</v>
      </c>
      <c r="EH77" s="142">
        <f t="shared" si="257"/>
        <v>0</v>
      </c>
      <c r="EI77" s="142"/>
      <c r="EJ77" s="118">
        <f t="shared" si="183"/>
        <v>38869</v>
      </c>
      <c r="EK77" s="142">
        <f t="shared" si="227"/>
        <v>0</v>
      </c>
      <c r="EL77" s="142">
        <f t="shared" si="228"/>
        <v>0</v>
      </c>
      <c r="EM77" s="142">
        <f t="shared" si="228"/>
        <v>0</v>
      </c>
      <c r="EN77" s="142">
        <f t="shared" si="228"/>
        <v>0</v>
      </c>
      <c r="EO77" s="142">
        <f t="shared" si="114"/>
        <v>0</v>
      </c>
      <c r="EP77"/>
      <c r="EQ77" s="118">
        <f t="shared" si="184"/>
        <v>38869</v>
      </c>
      <c r="ER77" s="142">
        <f t="shared" si="229"/>
        <v>0</v>
      </c>
      <c r="ES77" s="142">
        <f t="shared" si="230"/>
        <v>0</v>
      </c>
      <c r="ET77" s="142">
        <f t="shared" ref="ET77:ET105" si="261">SUM(ER77:ES77)</f>
        <v>0</v>
      </c>
      <c r="EU77"/>
      <c r="EV77" s="118">
        <f t="shared" si="185"/>
        <v>38869</v>
      </c>
      <c r="EW77" s="142">
        <f t="shared" si="231"/>
        <v>0</v>
      </c>
      <c r="EX77" s="142">
        <f t="shared" si="232"/>
        <v>0</v>
      </c>
      <c r="EY77" s="142">
        <f t="shared" ref="EY77:EY105" si="262">SUM(EW77:EX77)</f>
        <v>0</v>
      </c>
      <c r="EZ77" s="142"/>
      <c r="FA77" s="118">
        <f t="shared" si="186"/>
        <v>38869</v>
      </c>
      <c r="FB77" s="142">
        <f t="shared" si="233"/>
        <v>0</v>
      </c>
      <c r="FC77" s="142">
        <f t="shared" si="233"/>
        <v>0</v>
      </c>
      <c r="FD77" s="142">
        <f t="shared" si="234"/>
        <v>0</v>
      </c>
      <c r="FE77" s="142">
        <f t="shared" si="115"/>
        <v>0</v>
      </c>
      <c r="FF77"/>
      <c r="FG77" s="118">
        <f t="shared" si="187"/>
        <v>38869</v>
      </c>
      <c r="FH77" s="142">
        <f t="shared" si="235"/>
        <v>0</v>
      </c>
      <c r="FI77" s="142">
        <f t="shared" si="235"/>
        <v>0</v>
      </c>
      <c r="FJ77" s="142">
        <f t="shared" si="236"/>
        <v>0</v>
      </c>
      <c r="FK77" s="142">
        <f t="shared" si="116"/>
        <v>0</v>
      </c>
      <c r="FL77"/>
      <c r="FM77" s="118">
        <f t="shared" si="188"/>
        <v>38869</v>
      </c>
      <c r="FN77" s="142">
        <f t="shared" si="237"/>
        <v>0</v>
      </c>
      <c r="FO77" s="142">
        <f t="shared" si="238"/>
        <v>0</v>
      </c>
      <c r="FP77" s="142">
        <f t="shared" si="117"/>
        <v>0</v>
      </c>
      <c r="FR77" s="118">
        <f t="shared" si="239"/>
        <v>38869</v>
      </c>
      <c r="FS77" s="142">
        <f t="shared" si="240"/>
        <v>0</v>
      </c>
      <c r="FT77" s="142">
        <f t="shared" si="240"/>
        <v>0</v>
      </c>
      <c r="FU77" s="142">
        <f t="shared" si="241"/>
        <v>0</v>
      </c>
      <c r="FV77"/>
      <c r="FW77" s="118">
        <f t="shared" si="189"/>
        <v>38869</v>
      </c>
      <c r="FX77" s="142">
        <f t="shared" si="242"/>
        <v>0</v>
      </c>
      <c r="FY77" s="142">
        <f t="shared" si="243"/>
        <v>0</v>
      </c>
      <c r="FZ77" s="142">
        <f t="shared" si="118"/>
        <v>0</v>
      </c>
      <c r="GA77"/>
      <c r="GB77" s="118">
        <f t="shared" si="190"/>
        <v>38869</v>
      </c>
      <c r="GC77" s="142">
        <f t="shared" si="244"/>
        <v>0</v>
      </c>
      <c r="GD77" s="142">
        <f t="shared" si="245"/>
        <v>0</v>
      </c>
      <c r="GE77" s="142">
        <f t="shared" si="119"/>
        <v>0</v>
      </c>
      <c r="GF77"/>
      <c r="GG77" s="118">
        <f t="shared" si="246"/>
        <v>38869</v>
      </c>
      <c r="GH77" s="142">
        <f t="shared" si="247"/>
        <v>0</v>
      </c>
      <c r="GI77" s="142">
        <f t="shared" si="247"/>
        <v>0</v>
      </c>
      <c r="GJ77" s="142">
        <f t="shared" si="248"/>
        <v>0</v>
      </c>
      <c r="GL77" s="118">
        <f t="shared" si="249"/>
        <v>38869</v>
      </c>
      <c r="GM77" s="142">
        <f t="shared" si="250"/>
        <v>0</v>
      </c>
      <c r="GN77" s="142">
        <f t="shared" si="250"/>
        <v>0</v>
      </c>
      <c r="GO77" s="142">
        <f t="shared" si="251"/>
        <v>0</v>
      </c>
      <c r="GQ77" s="585"/>
      <c r="GR77" s="583"/>
      <c r="GS77" s="332"/>
      <c r="GU77"/>
    </row>
    <row r="78" spans="1:203" ht="15" customHeight="1">
      <c r="A78" s="329">
        <v>38899</v>
      </c>
      <c r="B78" s="144">
        <f>'p1'!F87</f>
        <v>0</v>
      </c>
      <c r="C78" s="145">
        <f>+'p1'!C87</f>
        <v>0</v>
      </c>
      <c r="D78" s="193">
        <f>'Transport Pos'!C74</f>
        <v>0</v>
      </c>
      <c r="E78" s="145">
        <f>'p1'!K87+EH78+'Transport Pos'!D74</f>
        <v>0</v>
      </c>
      <c r="F78" s="145">
        <f>'p1'!E87+CS78</f>
        <v>0</v>
      </c>
      <c r="G78" s="145">
        <f>'p1'!H87+'p1'!J87+DD78+'Spread Opt'!D78+'Transport Pos'!E74</f>
        <v>0</v>
      </c>
      <c r="H78" s="145">
        <f>'p1'!D87+DW78</f>
        <v>0</v>
      </c>
      <c r="I78" s="145">
        <f>'p1'!I87+'p1'!AG87+DI78+'Spread Opt'!C78</f>
        <v>6.65</v>
      </c>
      <c r="J78" s="145">
        <f>'p1'!M87+DL78</f>
        <v>10.199999999999999</v>
      </c>
      <c r="K78" s="145">
        <f>'p1'!L87+'p1'!G87+EB78</f>
        <v>0</v>
      </c>
      <c r="L78" s="146">
        <f t="shared" si="105"/>
        <v>16.850000000000001</v>
      </c>
      <c r="M78" s="14"/>
      <c r="N78" s="144">
        <f>'p1'!O87+ET78</f>
        <v>0</v>
      </c>
      <c r="O78" s="145">
        <f>'p1'!N87+EO78</f>
        <v>0</v>
      </c>
      <c r="P78" s="145">
        <f>'p1'!P87+EY78</f>
        <v>0</v>
      </c>
      <c r="Q78" s="145">
        <f>'p1'!Z87</f>
        <v>0</v>
      </c>
      <c r="R78" s="145">
        <f>'p1'!X87</f>
        <v>0</v>
      </c>
      <c r="S78" s="145">
        <f>'p1'!Y87+FE78</f>
        <v>0</v>
      </c>
      <c r="T78" s="145">
        <f>'p1'!AB87+FK78+'Transport Pos'!B74</f>
        <v>0</v>
      </c>
      <c r="U78" s="145"/>
      <c r="V78" s="145">
        <f>'p1'!W87+FP78</f>
        <v>0</v>
      </c>
      <c r="W78" s="145">
        <f>'p1'!R87+FZ78</f>
        <v>0</v>
      </c>
      <c r="X78" s="145">
        <f>'p1'!S87+FU78</f>
        <v>0</v>
      </c>
      <c r="Y78" s="145"/>
      <c r="Z78" s="145"/>
      <c r="AA78" s="145"/>
      <c r="AB78" s="145"/>
      <c r="AC78" s="145"/>
      <c r="AD78" s="193"/>
      <c r="AE78" s="332">
        <f t="shared" si="191"/>
        <v>0</v>
      </c>
      <c r="AF78" s="14"/>
      <c r="AG78" s="146"/>
      <c r="AH78" s="191"/>
      <c r="AI78" s="146">
        <f>'p1'!AA87+BQ78+'Spread Opt'!E78+'Transport Pos'!G74</f>
        <v>0</v>
      </c>
      <c r="AJ78" s="14"/>
      <c r="AK78" s="143">
        <v>38899</v>
      </c>
      <c r="AL78" s="198"/>
      <c r="AM78" s="189">
        <f t="shared" si="255"/>
        <v>0</v>
      </c>
      <c r="AN78" s="513">
        <f>SUM(AM75:AM81)</f>
        <v>0</v>
      </c>
      <c r="AO78" s="189">
        <f t="shared" si="201"/>
        <v>0</v>
      </c>
      <c r="AP78" s="513">
        <f>SUM(AO75:AO81)</f>
        <v>0</v>
      </c>
      <c r="AQ78" s="508">
        <f t="shared" si="202"/>
        <v>0</v>
      </c>
      <c r="AR78" s="513">
        <f>SUM(AQ75:AQ81)</f>
        <v>0</v>
      </c>
      <c r="AS78" s="510">
        <f t="shared" si="203"/>
        <v>16.850000000000001</v>
      </c>
      <c r="AT78" s="513">
        <f>SUM(AS75:AS81)</f>
        <v>116.28</v>
      </c>
      <c r="AU78" s="189">
        <f t="shared" si="199"/>
        <v>0</v>
      </c>
      <c r="AV78" s="513">
        <f>SUM(AU75:AU81)</f>
        <v>0</v>
      </c>
      <c r="AW78" s="189">
        <f t="shared" si="252"/>
        <v>16.850000000000001</v>
      </c>
      <c r="AX78" s="513">
        <f>SUM(AW75:AW81)</f>
        <v>116.28</v>
      </c>
      <c r="AY78"/>
      <c r="AZ78" s="217"/>
      <c r="BA78" s="204">
        <f t="shared" si="205"/>
        <v>0</v>
      </c>
      <c r="BB78" s="202"/>
      <c r="BC78" s="204">
        <f t="shared" si="256"/>
        <v>0</v>
      </c>
      <c r="BD78" s="517"/>
      <c r="BE78" s="515">
        <f t="shared" si="253"/>
        <v>0</v>
      </c>
      <c r="BF78" s="205"/>
      <c r="BG78" s="204">
        <f t="shared" si="192"/>
        <v>0</v>
      </c>
      <c r="BH78" s="219"/>
      <c r="BI78" s="248"/>
      <c r="BJ78" s="308"/>
      <c r="BK78" s="305">
        <f t="shared" si="193"/>
        <v>16.850000000000001</v>
      </c>
      <c r="BL78" s="527">
        <f>SUM(BK75:BK81)</f>
        <v>116.28</v>
      </c>
      <c r="BM78" s="14"/>
      <c r="BN78" s="14"/>
      <c r="BO78" s="14"/>
      <c r="BP78" s="140">
        <f t="shared" si="176"/>
        <v>38899</v>
      </c>
      <c r="BQ78" s="141"/>
      <c r="BR78" s="141"/>
      <c r="BS78" s="141"/>
      <c r="BT78" s="141"/>
      <c r="BU78" s="141"/>
      <c r="BV78" s="141"/>
      <c r="BW78" s="141"/>
      <c r="BY78" s="209">
        <f>'m1'!BL80</f>
        <v>0.65878550382244494</v>
      </c>
      <c r="BZ78" s="211">
        <f t="shared" si="260"/>
        <v>0</v>
      </c>
      <c r="CA78" s="142"/>
      <c r="CB78" s="142">
        <f t="shared" si="206"/>
        <v>0</v>
      </c>
      <c r="CC78"/>
      <c r="CD78" s="118">
        <f t="shared" si="177"/>
        <v>38899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09"/>
        <v>0</v>
      </c>
      <c r="CK78" s="142">
        <f t="shared" si="209"/>
        <v>0</v>
      </c>
      <c r="CL78" s="142">
        <f t="shared" si="209"/>
        <v>0</v>
      </c>
      <c r="CM78" s="142">
        <f t="shared" si="209"/>
        <v>0</v>
      </c>
      <c r="CN78" s="142">
        <f t="shared" si="209"/>
        <v>0</v>
      </c>
      <c r="CO78" s="142">
        <f t="shared" si="209"/>
        <v>0</v>
      </c>
      <c r="CP78" s="142">
        <f t="shared" si="210"/>
        <v>0</v>
      </c>
      <c r="CQ78" s="142">
        <f t="shared" si="211"/>
        <v>0</v>
      </c>
      <c r="CR78" s="142">
        <f t="shared" si="212"/>
        <v>0</v>
      </c>
      <c r="CS78" s="142">
        <f t="shared" si="254"/>
        <v>0</v>
      </c>
      <c r="CT78"/>
      <c r="CU78" s="118">
        <f t="shared" si="178"/>
        <v>38899</v>
      </c>
      <c r="CV78" s="142">
        <f t="shared" si="213"/>
        <v>0</v>
      </c>
      <c r="CW78" s="142">
        <f t="shared" si="213"/>
        <v>0</v>
      </c>
      <c r="CX78" s="142">
        <f t="shared" si="214"/>
        <v>0</v>
      </c>
      <c r="CY78" s="142">
        <f t="shared" si="214"/>
        <v>0</v>
      </c>
      <c r="CZ78" s="142">
        <f t="shared" si="214"/>
        <v>0</v>
      </c>
      <c r="DA78" s="142">
        <f t="shared" si="215"/>
        <v>0</v>
      </c>
      <c r="DB78" s="142">
        <f t="shared" si="215"/>
        <v>0</v>
      </c>
      <c r="DC78" s="142">
        <f t="shared" si="216"/>
        <v>0</v>
      </c>
      <c r="DD78" s="142">
        <f t="shared" si="204"/>
        <v>0</v>
      </c>
      <c r="DF78" s="118">
        <f t="shared" si="179"/>
        <v>38899</v>
      </c>
      <c r="DG78" s="142">
        <f t="shared" si="217"/>
        <v>0</v>
      </c>
      <c r="DH78" s="142">
        <f t="shared" si="218"/>
        <v>0</v>
      </c>
      <c r="DI78" s="142">
        <f t="shared" si="111"/>
        <v>0</v>
      </c>
      <c r="DJ78"/>
      <c r="DK78" s="118">
        <f t="shared" si="198"/>
        <v>38899</v>
      </c>
      <c r="DL78" s="142">
        <f t="shared" si="219"/>
        <v>0</v>
      </c>
      <c r="DM78" s="142">
        <f t="shared" si="220"/>
        <v>0</v>
      </c>
      <c r="DN78" s="142">
        <f t="shared" si="200"/>
        <v>0</v>
      </c>
      <c r="DP78" s="118">
        <f t="shared" si="180"/>
        <v>38899</v>
      </c>
      <c r="DQ78" s="142">
        <f t="shared" si="221"/>
        <v>0</v>
      </c>
      <c r="DR78" s="142">
        <f t="shared" si="221"/>
        <v>0</v>
      </c>
      <c r="DS78" s="142">
        <f t="shared" si="221"/>
        <v>0</v>
      </c>
      <c r="DT78" s="142">
        <f t="shared" si="221"/>
        <v>0</v>
      </c>
      <c r="DU78" s="142">
        <f t="shared" si="221"/>
        <v>0</v>
      </c>
      <c r="DV78" s="142">
        <f t="shared" si="222"/>
        <v>0</v>
      </c>
      <c r="DW78" s="142">
        <f t="shared" si="112"/>
        <v>0</v>
      </c>
      <c r="DX78"/>
      <c r="DY78" s="118">
        <f t="shared" si="181"/>
        <v>38899</v>
      </c>
      <c r="DZ78" s="142">
        <f t="shared" si="223"/>
        <v>0</v>
      </c>
      <c r="EA78" s="142">
        <f t="shared" si="224"/>
        <v>0</v>
      </c>
      <c r="EB78" s="142">
        <f t="shared" si="113"/>
        <v>0</v>
      </c>
      <c r="EC78" s="142"/>
      <c r="ED78" s="118">
        <f t="shared" si="182"/>
        <v>38899</v>
      </c>
      <c r="EE78" s="142">
        <f t="shared" si="225"/>
        <v>0</v>
      </c>
      <c r="EF78" s="142">
        <f t="shared" si="225"/>
        <v>0</v>
      </c>
      <c r="EG78" s="142">
        <f t="shared" si="226"/>
        <v>0</v>
      </c>
      <c r="EH78" s="142">
        <f t="shared" ref="EH78:EH105" si="263">SUM(EE78:EG78)</f>
        <v>0</v>
      </c>
      <c r="EI78" s="142"/>
      <c r="EJ78" s="118">
        <f t="shared" si="183"/>
        <v>38899</v>
      </c>
      <c r="EK78" s="142">
        <f t="shared" si="227"/>
        <v>0</v>
      </c>
      <c r="EL78" s="142">
        <f t="shared" si="228"/>
        <v>0</v>
      </c>
      <c r="EM78" s="142">
        <f t="shared" si="228"/>
        <v>0</v>
      </c>
      <c r="EN78" s="142">
        <f t="shared" si="228"/>
        <v>0</v>
      </c>
      <c r="EO78" s="142">
        <f t="shared" si="114"/>
        <v>0</v>
      </c>
      <c r="EP78"/>
      <c r="EQ78" s="118">
        <f t="shared" si="184"/>
        <v>38899</v>
      </c>
      <c r="ER78" s="142">
        <f t="shared" si="229"/>
        <v>0</v>
      </c>
      <c r="ES78" s="142">
        <f t="shared" si="230"/>
        <v>0</v>
      </c>
      <c r="ET78" s="142">
        <f t="shared" si="261"/>
        <v>0</v>
      </c>
      <c r="EU78"/>
      <c r="EV78" s="118">
        <f t="shared" si="185"/>
        <v>38899</v>
      </c>
      <c r="EW78" s="142">
        <f t="shared" si="231"/>
        <v>0</v>
      </c>
      <c r="EX78" s="142">
        <f t="shared" si="232"/>
        <v>0</v>
      </c>
      <c r="EY78" s="142">
        <f t="shared" si="262"/>
        <v>0</v>
      </c>
      <c r="EZ78" s="142"/>
      <c r="FA78" s="118">
        <f t="shared" si="186"/>
        <v>38899</v>
      </c>
      <c r="FB78" s="142">
        <f t="shared" si="233"/>
        <v>0</v>
      </c>
      <c r="FC78" s="142">
        <f t="shared" si="233"/>
        <v>0</v>
      </c>
      <c r="FD78" s="142">
        <f t="shared" si="234"/>
        <v>0</v>
      </c>
      <c r="FE78" s="142">
        <f t="shared" si="115"/>
        <v>0</v>
      </c>
      <c r="FF78"/>
      <c r="FG78" s="118">
        <f t="shared" si="187"/>
        <v>38899</v>
      </c>
      <c r="FH78" s="142">
        <f t="shared" si="235"/>
        <v>0</v>
      </c>
      <c r="FI78" s="142">
        <f t="shared" si="235"/>
        <v>0</v>
      </c>
      <c r="FJ78" s="142">
        <f t="shared" si="236"/>
        <v>0</v>
      </c>
      <c r="FK78" s="142">
        <f t="shared" si="116"/>
        <v>0</v>
      </c>
      <c r="FL78"/>
      <c r="FM78" s="118">
        <f t="shared" si="188"/>
        <v>38899</v>
      </c>
      <c r="FN78" s="142">
        <f t="shared" si="237"/>
        <v>0</v>
      </c>
      <c r="FO78" s="142">
        <f t="shared" si="238"/>
        <v>0</v>
      </c>
      <c r="FP78" s="142">
        <f t="shared" si="117"/>
        <v>0</v>
      </c>
      <c r="FR78" s="118">
        <f t="shared" si="239"/>
        <v>38899</v>
      </c>
      <c r="FS78" s="142">
        <f t="shared" si="240"/>
        <v>0</v>
      </c>
      <c r="FT78" s="142">
        <f t="shared" si="240"/>
        <v>0</v>
      </c>
      <c r="FU78" s="142">
        <f t="shared" si="241"/>
        <v>0</v>
      </c>
      <c r="FV78"/>
      <c r="FW78" s="118">
        <f t="shared" si="189"/>
        <v>38899</v>
      </c>
      <c r="FX78" s="142">
        <f t="shared" si="242"/>
        <v>0</v>
      </c>
      <c r="FY78" s="142">
        <f t="shared" si="243"/>
        <v>0</v>
      </c>
      <c r="FZ78" s="142">
        <f t="shared" si="118"/>
        <v>0</v>
      </c>
      <c r="GA78"/>
      <c r="GB78" s="118">
        <f t="shared" si="190"/>
        <v>38899</v>
      </c>
      <c r="GC78" s="142">
        <f t="shared" si="244"/>
        <v>0</v>
      </c>
      <c r="GD78" s="142">
        <f t="shared" si="245"/>
        <v>0</v>
      </c>
      <c r="GE78" s="142">
        <f t="shared" si="119"/>
        <v>0</v>
      </c>
      <c r="GF78"/>
      <c r="GG78" s="118">
        <f t="shared" si="246"/>
        <v>38899</v>
      </c>
      <c r="GH78" s="142">
        <f t="shared" si="247"/>
        <v>0</v>
      </c>
      <c r="GI78" s="142">
        <f t="shared" si="247"/>
        <v>0</v>
      </c>
      <c r="GJ78" s="142">
        <f t="shared" si="248"/>
        <v>0</v>
      </c>
      <c r="GL78" s="118">
        <f t="shared" si="249"/>
        <v>38899</v>
      </c>
      <c r="GM78" s="142">
        <f t="shared" si="250"/>
        <v>0</v>
      </c>
      <c r="GN78" s="142">
        <f t="shared" si="250"/>
        <v>0</v>
      </c>
      <c r="GO78" s="142">
        <f t="shared" si="251"/>
        <v>0</v>
      </c>
      <c r="GQ78" s="585"/>
      <c r="GR78" s="583"/>
      <c r="GS78" s="332"/>
      <c r="GU78"/>
    </row>
    <row r="79" spans="1:203" ht="15" customHeight="1">
      <c r="A79" s="329">
        <v>38930</v>
      </c>
      <c r="B79" s="144">
        <f>'p1'!F88</f>
        <v>0</v>
      </c>
      <c r="C79" s="145">
        <f>+'p1'!C88</f>
        <v>0</v>
      </c>
      <c r="D79" s="193">
        <f>'Transport Pos'!C75</f>
        <v>0</v>
      </c>
      <c r="E79" s="145">
        <f>'p1'!K88+EH79+'Transport Pos'!D75</f>
        <v>0</v>
      </c>
      <c r="F79" s="145">
        <f>'p1'!E88+CS79</f>
        <v>0</v>
      </c>
      <c r="G79" s="145">
        <f>'p1'!H88+'p1'!J88+DD79+'Spread Opt'!D79+'Transport Pos'!E75</f>
        <v>0</v>
      </c>
      <c r="H79" s="145">
        <f>'p1'!D88+DW79</f>
        <v>0</v>
      </c>
      <c r="I79" s="145">
        <f>'p1'!I88+'p1'!AG88+DI79+'Spread Opt'!C79</f>
        <v>6.61</v>
      </c>
      <c r="J79" s="145">
        <f>'p1'!M88+DL79</f>
        <v>10.130000000000001</v>
      </c>
      <c r="K79" s="145">
        <f>'p1'!L88+'p1'!G88+EB79</f>
        <v>0</v>
      </c>
      <c r="L79" s="146">
        <f t="shared" si="105"/>
        <v>16.740000000000002</v>
      </c>
      <c r="M79" s="14"/>
      <c r="N79" s="144">
        <f>'p1'!O88+ET79</f>
        <v>0</v>
      </c>
      <c r="O79" s="145">
        <f>'p1'!N88+EO79</f>
        <v>0</v>
      </c>
      <c r="P79" s="145">
        <f>'p1'!P88+EY79</f>
        <v>0</v>
      </c>
      <c r="Q79" s="145">
        <f>'p1'!Z88</f>
        <v>0</v>
      </c>
      <c r="R79" s="145">
        <f>'p1'!X88</f>
        <v>0</v>
      </c>
      <c r="S79" s="145">
        <f>'p1'!Y88+FE79</f>
        <v>0</v>
      </c>
      <c r="T79" s="145">
        <f>'p1'!AB88+FK79+'Transport Pos'!B75</f>
        <v>0</v>
      </c>
      <c r="U79" s="145"/>
      <c r="V79" s="145">
        <f>'p1'!W88+FP79</f>
        <v>0</v>
      </c>
      <c r="W79" s="145">
        <f>'p1'!R88+FZ79</f>
        <v>0</v>
      </c>
      <c r="X79" s="145">
        <f>'p1'!S88+FU79</f>
        <v>0</v>
      </c>
      <c r="Y79" s="145"/>
      <c r="Z79" s="145"/>
      <c r="AA79" s="145"/>
      <c r="AB79" s="145"/>
      <c r="AC79" s="145"/>
      <c r="AD79" s="193"/>
      <c r="AE79" s="332">
        <f t="shared" si="191"/>
        <v>0</v>
      </c>
      <c r="AF79" s="14"/>
      <c r="AG79" s="146"/>
      <c r="AH79" s="191"/>
      <c r="AI79" s="146">
        <f>'p1'!AA88+BQ79+'Spread Opt'!E79+'Transport Pos'!G75</f>
        <v>0</v>
      </c>
      <c r="AJ79" s="14"/>
      <c r="AK79" s="143">
        <v>38930</v>
      </c>
      <c r="AL79" s="198"/>
      <c r="AM79" s="189">
        <f t="shared" si="255"/>
        <v>0</v>
      </c>
      <c r="AN79" s="334"/>
      <c r="AO79" s="189">
        <f t="shared" si="201"/>
        <v>0</v>
      </c>
      <c r="AP79" s="334"/>
      <c r="AQ79" s="508">
        <f t="shared" si="202"/>
        <v>0</v>
      </c>
      <c r="AR79" s="334"/>
      <c r="AS79" s="510">
        <f t="shared" si="203"/>
        <v>16.740000000000002</v>
      </c>
      <c r="AT79" s="334"/>
      <c r="AU79" s="189">
        <f t="shared" si="199"/>
        <v>0</v>
      </c>
      <c r="AV79" s="334"/>
      <c r="AW79" s="189">
        <f t="shared" si="252"/>
        <v>16.740000000000002</v>
      </c>
      <c r="AX79" s="334"/>
      <c r="AY79"/>
      <c r="AZ79" s="217"/>
      <c r="BA79" s="204">
        <f t="shared" si="205"/>
        <v>0</v>
      </c>
      <c r="BB79" s="202"/>
      <c r="BC79" s="204">
        <f t="shared" si="256"/>
        <v>0</v>
      </c>
      <c r="BD79" s="497"/>
      <c r="BE79" s="515">
        <f t="shared" si="253"/>
        <v>0</v>
      </c>
      <c r="BF79" s="202"/>
      <c r="BG79" s="204">
        <f t="shared" si="192"/>
        <v>0</v>
      </c>
      <c r="BH79" s="218"/>
      <c r="BI79" s="248"/>
      <c r="BJ79" s="308"/>
      <c r="BK79" s="305">
        <f t="shared" si="193"/>
        <v>16.740000000000002</v>
      </c>
      <c r="BL79" s="525"/>
      <c r="BM79" s="14"/>
      <c r="BN79" s="14"/>
      <c r="BO79" s="14"/>
      <c r="BP79" s="140">
        <f t="shared" si="176"/>
        <v>38930</v>
      </c>
      <c r="BQ79" s="141"/>
      <c r="BR79" s="141"/>
      <c r="BS79" s="141"/>
      <c r="BT79" s="141"/>
      <c r="BU79" s="141"/>
      <c r="BV79" s="141"/>
      <c r="BW79" s="141"/>
      <c r="BY79" s="209">
        <f>'m1'!BL81</f>
        <v>0.65472256391789418</v>
      </c>
      <c r="BZ79" s="211">
        <f t="shared" si="260"/>
        <v>0</v>
      </c>
      <c r="CA79" s="142"/>
      <c r="CB79" s="142">
        <f t="shared" si="206"/>
        <v>0</v>
      </c>
      <c r="CC79"/>
      <c r="CD79" s="118">
        <f t="shared" si="177"/>
        <v>38930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09"/>
        <v>0</v>
      </c>
      <c r="CK79" s="142">
        <f t="shared" si="209"/>
        <v>0</v>
      </c>
      <c r="CL79" s="142">
        <f t="shared" si="209"/>
        <v>0</v>
      </c>
      <c r="CM79" s="142">
        <f t="shared" si="209"/>
        <v>0</v>
      </c>
      <c r="CN79" s="142">
        <f t="shared" si="209"/>
        <v>0</v>
      </c>
      <c r="CO79" s="142">
        <f t="shared" si="209"/>
        <v>0</v>
      </c>
      <c r="CP79" s="142">
        <f t="shared" si="210"/>
        <v>0</v>
      </c>
      <c r="CQ79" s="142">
        <f t="shared" si="211"/>
        <v>0</v>
      </c>
      <c r="CR79" s="142">
        <f t="shared" si="212"/>
        <v>0</v>
      </c>
      <c r="CS79" s="142">
        <f t="shared" si="254"/>
        <v>0</v>
      </c>
      <c r="CT79"/>
      <c r="CU79" s="118">
        <f t="shared" si="178"/>
        <v>38930</v>
      </c>
      <c r="CV79" s="142">
        <f t="shared" si="213"/>
        <v>0</v>
      </c>
      <c r="CW79" s="142">
        <f t="shared" si="213"/>
        <v>0</v>
      </c>
      <c r="CX79" s="142">
        <f t="shared" si="214"/>
        <v>0</v>
      </c>
      <c r="CY79" s="142">
        <f t="shared" si="214"/>
        <v>0</v>
      </c>
      <c r="CZ79" s="142">
        <f t="shared" si="214"/>
        <v>0</v>
      </c>
      <c r="DA79" s="142">
        <f t="shared" si="215"/>
        <v>0</v>
      </c>
      <c r="DB79" s="142">
        <f t="shared" si="215"/>
        <v>0</v>
      </c>
      <c r="DC79" s="142">
        <f t="shared" si="216"/>
        <v>0</v>
      </c>
      <c r="DD79" s="142">
        <f t="shared" si="204"/>
        <v>0</v>
      </c>
      <c r="DF79" s="118">
        <f t="shared" si="179"/>
        <v>38930</v>
      </c>
      <c r="DG79" s="142">
        <f t="shared" si="217"/>
        <v>0</v>
      </c>
      <c r="DH79" s="142">
        <f t="shared" si="218"/>
        <v>0</v>
      </c>
      <c r="DI79" s="142">
        <f t="shared" si="111"/>
        <v>0</v>
      </c>
      <c r="DJ79"/>
      <c r="DK79" s="118">
        <f t="shared" si="198"/>
        <v>38930</v>
      </c>
      <c r="DL79" s="142">
        <f t="shared" si="219"/>
        <v>0</v>
      </c>
      <c r="DM79" s="142">
        <f t="shared" si="220"/>
        <v>0</v>
      </c>
      <c r="DN79" s="142">
        <f t="shared" si="200"/>
        <v>0</v>
      </c>
      <c r="DP79" s="118">
        <f t="shared" si="180"/>
        <v>38930</v>
      </c>
      <c r="DQ79" s="142">
        <f t="shared" si="221"/>
        <v>0</v>
      </c>
      <c r="DR79" s="142">
        <f t="shared" si="221"/>
        <v>0</v>
      </c>
      <c r="DS79" s="142">
        <f t="shared" si="221"/>
        <v>0</v>
      </c>
      <c r="DT79" s="142">
        <f t="shared" si="221"/>
        <v>0</v>
      </c>
      <c r="DU79" s="142">
        <f t="shared" si="221"/>
        <v>0</v>
      </c>
      <c r="DV79" s="142">
        <f t="shared" si="222"/>
        <v>0</v>
      </c>
      <c r="DW79" s="142">
        <f t="shared" si="112"/>
        <v>0</v>
      </c>
      <c r="DX79"/>
      <c r="DY79" s="118">
        <f t="shared" si="181"/>
        <v>38930</v>
      </c>
      <c r="DZ79" s="142">
        <f t="shared" si="223"/>
        <v>0</v>
      </c>
      <c r="EA79" s="142">
        <f t="shared" si="224"/>
        <v>0</v>
      </c>
      <c r="EB79" s="142">
        <f t="shared" si="113"/>
        <v>0</v>
      </c>
      <c r="EC79" s="142"/>
      <c r="ED79" s="118">
        <f t="shared" si="182"/>
        <v>38930</v>
      </c>
      <c r="EE79" s="142">
        <f t="shared" si="225"/>
        <v>0</v>
      </c>
      <c r="EF79" s="142">
        <f t="shared" si="225"/>
        <v>0</v>
      </c>
      <c r="EG79" s="142">
        <f t="shared" si="226"/>
        <v>0</v>
      </c>
      <c r="EH79" s="142">
        <f t="shared" si="263"/>
        <v>0</v>
      </c>
      <c r="EI79" s="142"/>
      <c r="EJ79" s="118">
        <f t="shared" si="183"/>
        <v>38930</v>
      </c>
      <c r="EK79" s="142">
        <f t="shared" si="227"/>
        <v>0</v>
      </c>
      <c r="EL79" s="142">
        <f t="shared" si="228"/>
        <v>0</v>
      </c>
      <c r="EM79" s="142">
        <f t="shared" si="228"/>
        <v>0</v>
      </c>
      <c r="EN79" s="142">
        <f t="shared" si="228"/>
        <v>0</v>
      </c>
      <c r="EO79" s="142">
        <f t="shared" si="114"/>
        <v>0</v>
      </c>
      <c r="EP79"/>
      <c r="EQ79" s="118">
        <f t="shared" si="184"/>
        <v>38930</v>
      </c>
      <c r="ER79" s="142">
        <f t="shared" si="229"/>
        <v>0</v>
      </c>
      <c r="ES79" s="142">
        <f t="shared" si="230"/>
        <v>0</v>
      </c>
      <c r="ET79" s="142">
        <f t="shared" si="261"/>
        <v>0</v>
      </c>
      <c r="EU79"/>
      <c r="EV79" s="118">
        <f t="shared" si="185"/>
        <v>38930</v>
      </c>
      <c r="EW79" s="142">
        <f t="shared" si="231"/>
        <v>0</v>
      </c>
      <c r="EX79" s="142">
        <f t="shared" si="232"/>
        <v>0</v>
      </c>
      <c r="EY79" s="142">
        <f t="shared" si="262"/>
        <v>0</v>
      </c>
      <c r="EZ79" s="142"/>
      <c r="FA79" s="118">
        <f t="shared" si="186"/>
        <v>38930</v>
      </c>
      <c r="FB79" s="142">
        <f t="shared" si="233"/>
        <v>0</v>
      </c>
      <c r="FC79" s="142">
        <f t="shared" si="233"/>
        <v>0</v>
      </c>
      <c r="FD79" s="142">
        <f t="shared" si="234"/>
        <v>0</v>
      </c>
      <c r="FE79" s="142">
        <f t="shared" si="115"/>
        <v>0</v>
      </c>
      <c r="FF79"/>
      <c r="FG79" s="118">
        <f t="shared" si="187"/>
        <v>38930</v>
      </c>
      <c r="FH79" s="142">
        <f t="shared" si="235"/>
        <v>0</v>
      </c>
      <c r="FI79" s="142">
        <f t="shared" si="235"/>
        <v>0</v>
      </c>
      <c r="FJ79" s="142">
        <f t="shared" si="236"/>
        <v>0</v>
      </c>
      <c r="FK79" s="142">
        <f t="shared" si="116"/>
        <v>0</v>
      </c>
      <c r="FL79"/>
      <c r="FM79" s="118">
        <f t="shared" si="188"/>
        <v>38930</v>
      </c>
      <c r="FN79" s="142">
        <f t="shared" si="237"/>
        <v>0</v>
      </c>
      <c r="FO79" s="142">
        <f t="shared" si="238"/>
        <v>0</v>
      </c>
      <c r="FP79" s="142">
        <f t="shared" si="117"/>
        <v>0</v>
      </c>
      <c r="FR79" s="118">
        <f t="shared" si="239"/>
        <v>38930</v>
      </c>
      <c r="FS79" s="142">
        <f t="shared" si="240"/>
        <v>0</v>
      </c>
      <c r="FT79" s="142">
        <f t="shared" si="240"/>
        <v>0</v>
      </c>
      <c r="FU79" s="142">
        <f t="shared" si="241"/>
        <v>0</v>
      </c>
      <c r="FV79"/>
      <c r="FW79" s="118">
        <f t="shared" si="189"/>
        <v>38930</v>
      </c>
      <c r="FX79" s="142">
        <f t="shared" si="242"/>
        <v>0</v>
      </c>
      <c r="FY79" s="142">
        <f t="shared" si="243"/>
        <v>0</v>
      </c>
      <c r="FZ79" s="142">
        <f t="shared" si="118"/>
        <v>0</v>
      </c>
      <c r="GA79"/>
      <c r="GB79" s="118">
        <f t="shared" si="190"/>
        <v>38930</v>
      </c>
      <c r="GC79" s="142">
        <f t="shared" si="244"/>
        <v>0</v>
      </c>
      <c r="GD79" s="142">
        <f t="shared" si="245"/>
        <v>0</v>
      </c>
      <c r="GE79" s="142">
        <f t="shared" si="119"/>
        <v>0</v>
      </c>
      <c r="GF79"/>
      <c r="GG79" s="118">
        <f t="shared" si="246"/>
        <v>38930</v>
      </c>
      <c r="GH79" s="142">
        <f t="shared" si="247"/>
        <v>0</v>
      </c>
      <c r="GI79" s="142">
        <f t="shared" si="247"/>
        <v>0</v>
      </c>
      <c r="GJ79" s="142">
        <f t="shared" si="248"/>
        <v>0</v>
      </c>
      <c r="GL79" s="118">
        <f t="shared" si="249"/>
        <v>38930</v>
      </c>
      <c r="GM79" s="142">
        <f t="shared" si="250"/>
        <v>0</v>
      </c>
      <c r="GN79" s="142">
        <f t="shared" si="250"/>
        <v>0</v>
      </c>
      <c r="GO79" s="142">
        <f t="shared" si="251"/>
        <v>0</v>
      </c>
      <c r="GQ79" s="585"/>
      <c r="GR79" s="583"/>
      <c r="GS79" s="332"/>
      <c r="GU79"/>
    </row>
    <row r="80" spans="1:203" ht="15" customHeight="1">
      <c r="A80" s="329">
        <v>38961</v>
      </c>
      <c r="B80" s="144">
        <f>'p1'!F89</f>
        <v>0</v>
      </c>
      <c r="C80" s="145">
        <f>+'p1'!C89</f>
        <v>0</v>
      </c>
      <c r="D80" s="193">
        <f>'Transport Pos'!C76</f>
        <v>0</v>
      </c>
      <c r="E80" s="145">
        <f>'p1'!K89+EH80+'Transport Pos'!D76</f>
        <v>0</v>
      </c>
      <c r="F80" s="145">
        <f>'p1'!E89+CS80</f>
        <v>0</v>
      </c>
      <c r="G80" s="145">
        <f>'p1'!H89+'p1'!J89+DD80+'Spread Opt'!D80+'Transport Pos'!E76</f>
        <v>0</v>
      </c>
      <c r="H80" s="145">
        <f>'p1'!D89+DW80</f>
        <v>0</v>
      </c>
      <c r="I80" s="145">
        <f>'p1'!I89+'p1'!AG89+DI80+'Spread Opt'!C80</f>
        <v>6.36</v>
      </c>
      <c r="J80" s="145">
        <f>'p1'!M89+DL80</f>
        <v>9.74</v>
      </c>
      <c r="K80" s="145">
        <f>'p1'!L89+'p1'!G89+EB80</f>
        <v>0</v>
      </c>
      <c r="L80" s="146">
        <f t="shared" si="105"/>
        <v>16.100000000000001</v>
      </c>
      <c r="M80" s="14"/>
      <c r="N80" s="144">
        <f>'p1'!O89+ET80</f>
        <v>0</v>
      </c>
      <c r="O80" s="145">
        <f>'p1'!N89+EO80</f>
        <v>0</v>
      </c>
      <c r="P80" s="145">
        <f>'p1'!P89+EY80</f>
        <v>0</v>
      </c>
      <c r="Q80" s="145">
        <f>'p1'!Z89</f>
        <v>0</v>
      </c>
      <c r="R80" s="145">
        <f>'p1'!X89</f>
        <v>0</v>
      </c>
      <c r="S80" s="145">
        <f>'p1'!Y89+FE80</f>
        <v>0</v>
      </c>
      <c r="T80" s="145">
        <f>'p1'!AB89+FK80+'Transport Pos'!B76</f>
        <v>0</v>
      </c>
      <c r="U80" s="145"/>
      <c r="V80" s="145">
        <f>'p1'!W89+FP80</f>
        <v>0</v>
      </c>
      <c r="W80" s="145">
        <f>'p1'!R89+FZ80</f>
        <v>0</v>
      </c>
      <c r="X80" s="145">
        <f>'p1'!S89+FU80</f>
        <v>0</v>
      </c>
      <c r="Y80" s="145"/>
      <c r="Z80" s="145"/>
      <c r="AA80" s="145"/>
      <c r="AB80" s="145"/>
      <c r="AC80" s="145"/>
      <c r="AD80" s="193"/>
      <c r="AE80" s="332">
        <f t="shared" si="191"/>
        <v>0</v>
      </c>
      <c r="AF80" s="14"/>
      <c r="AG80" s="146"/>
      <c r="AH80" s="191"/>
      <c r="AI80" s="146">
        <f>'p1'!AA89+BQ80+'Spread Opt'!E80+'Transport Pos'!G76</f>
        <v>0</v>
      </c>
      <c r="AJ80" s="14"/>
      <c r="AK80" s="143">
        <v>38961</v>
      </c>
      <c r="AL80" s="198"/>
      <c r="AM80" s="189">
        <f t="shared" si="255"/>
        <v>0</v>
      </c>
      <c r="AN80" s="334"/>
      <c r="AO80" s="189">
        <f t="shared" si="201"/>
        <v>0</v>
      </c>
      <c r="AP80" s="334"/>
      <c r="AQ80" s="508">
        <f t="shared" si="202"/>
        <v>0</v>
      </c>
      <c r="AR80" s="334"/>
      <c r="AS80" s="510">
        <f t="shared" si="203"/>
        <v>16.100000000000001</v>
      </c>
      <c r="AT80" s="334"/>
      <c r="AU80" s="189">
        <f t="shared" si="199"/>
        <v>0</v>
      </c>
      <c r="AV80" s="334"/>
      <c r="AW80" s="189">
        <f t="shared" si="252"/>
        <v>16.100000000000001</v>
      </c>
      <c r="AX80" s="334"/>
      <c r="AY80"/>
      <c r="AZ80" s="217"/>
      <c r="BA80" s="204">
        <f t="shared" si="205"/>
        <v>0</v>
      </c>
      <c r="BB80" s="202"/>
      <c r="BC80" s="204">
        <f t="shared" si="256"/>
        <v>0</v>
      </c>
      <c r="BD80" s="497"/>
      <c r="BE80" s="515">
        <f t="shared" si="253"/>
        <v>0</v>
      </c>
      <c r="BF80" s="202"/>
      <c r="BG80" s="204">
        <f t="shared" si="192"/>
        <v>0</v>
      </c>
      <c r="BH80" s="218"/>
      <c r="BI80" s="248"/>
      <c r="BJ80" s="308"/>
      <c r="BK80" s="305">
        <f t="shared" si="193"/>
        <v>16.100000000000001</v>
      </c>
      <c r="BL80" s="525"/>
      <c r="BM80" s="14"/>
      <c r="BN80" s="14"/>
      <c r="BO80" s="14"/>
      <c r="BP80" s="140">
        <f t="shared" si="176"/>
        <v>38961</v>
      </c>
      <c r="BQ80" s="141"/>
      <c r="BR80" s="141"/>
      <c r="BS80" s="141"/>
      <c r="BT80" s="141"/>
      <c r="BU80" s="141"/>
      <c r="BV80" s="141"/>
      <c r="BW80" s="141"/>
      <c r="BY80" s="209">
        <f>'m1'!BL82</f>
        <v>0.65068072110785535</v>
      </c>
      <c r="BZ80" s="211">
        <f t="shared" si="260"/>
        <v>0</v>
      </c>
      <c r="CA80" s="142"/>
      <c r="CB80" s="142">
        <f t="shared" si="206"/>
        <v>0</v>
      </c>
      <c r="CC80"/>
      <c r="CD80" s="118">
        <f t="shared" si="177"/>
        <v>38961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09"/>
        <v>0</v>
      </c>
      <c r="CK80" s="142">
        <f t="shared" si="209"/>
        <v>0</v>
      </c>
      <c r="CL80" s="142">
        <f t="shared" si="209"/>
        <v>0</v>
      </c>
      <c r="CM80" s="142">
        <f t="shared" si="209"/>
        <v>0</v>
      </c>
      <c r="CN80" s="142">
        <f t="shared" si="209"/>
        <v>0</v>
      </c>
      <c r="CO80" s="142">
        <f t="shared" si="209"/>
        <v>0</v>
      </c>
      <c r="CP80" s="142">
        <f t="shared" si="210"/>
        <v>0</v>
      </c>
      <c r="CQ80" s="142">
        <f t="shared" si="211"/>
        <v>0</v>
      </c>
      <c r="CR80" s="142">
        <f t="shared" si="212"/>
        <v>0</v>
      </c>
      <c r="CS80" s="142">
        <f t="shared" si="254"/>
        <v>0</v>
      </c>
      <c r="CT80"/>
      <c r="CU80" s="118">
        <f t="shared" si="178"/>
        <v>38961</v>
      </c>
      <c r="CV80" s="142">
        <f t="shared" si="213"/>
        <v>0</v>
      </c>
      <c r="CW80" s="142">
        <f t="shared" si="213"/>
        <v>0</v>
      </c>
      <c r="CX80" s="142">
        <f t="shared" si="214"/>
        <v>0</v>
      </c>
      <c r="CY80" s="142">
        <f t="shared" si="214"/>
        <v>0</v>
      </c>
      <c r="CZ80" s="142">
        <f t="shared" si="214"/>
        <v>0</v>
      </c>
      <c r="DA80" s="142">
        <f t="shared" si="215"/>
        <v>0</v>
      </c>
      <c r="DB80" s="142">
        <f t="shared" si="215"/>
        <v>0</v>
      </c>
      <c r="DC80" s="142">
        <f t="shared" si="216"/>
        <v>0</v>
      </c>
      <c r="DD80" s="142">
        <f t="shared" si="204"/>
        <v>0</v>
      </c>
      <c r="DF80" s="118">
        <f t="shared" si="179"/>
        <v>38961</v>
      </c>
      <c r="DG80" s="142">
        <f t="shared" si="217"/>
        <v>0</v>
      </c>
      <c r="DH80" s="142">
        <f t="shared" si="218"/>
        <v>0</v>
      </c>
      <c r="DI80" s="142">
        <f t="shared" si="111"/>
        <v>0</v>
      </c>
      <c r="DJ80"/>
      <c r="DK80" s="118">
        <f t="shared" si="198"/>
        <v>38961</v>
      </c>
      <c r="DL80" s="142">
        <f t="shared" si="219"/>
        <v>0</v>
      </c>
      <c r="DM80" s="142">
        <f t="shared" si="220"/>
        <v>0</v>
      </c>
      <c r="DN80" s="142">
        <f t="shared" si="200"/>
        <v>0</v>
      </c>
      <c r="DP80" s="118">
        <f t="shared" si="180"/>
        <v>38961</v>
      </c>
      <c r="DQ80" s="142">
        <f t="shared" si="221"/>
        <v>0</v>
      </c>
      <c r="DR80" s="142">
        <f t="shared" si="221"/>
        <v>0</v>
      </c>
      <c r="DS80" s="142">
        <f t="shared" si="221"/>
        <v>0</v>
      </c>
      <c r="DT80" s="142">
        <f t="shared" si="221"/>
        <v>0</v>
      </c>
      <c r="DU80" s="142">
        <f t="shared" si="221"/>
        <v>0</v>
      </c>
      <c r="DV80" s="142">
        <f t="shared" si="222"/>
        <v>0</v>
      </c>
      <c r="DW80" s="142">
        <f t="shared" si="112"/>
        <v>0</v>
      </c>
      <c r="DX80"/>
      <c r="DY80" s="118">
        <f t="shared" si="181"/>
        <v>38961</v>
      </c>
      <c r="DZ80" s="142">
        <f t="shared" si="223"/>
        <v>0</v>
      </c>
      <c r="EA80" s="142">
        <f t="shared" si="224"/>
        <v>0</v>
      </c>
      <c r="EB80" s="142">
        <f t="shared" si="113"/>
        <v>0</v>
      </c>
      <c r="EC80" s="142"/>
      <c r="ED80" s="118">
        <f t="shared" si="182"/>
        <v>38961</v>
      </c>
      <c r="EE80" s="142">
        <f t="shared" si="225"/>
        <v>0</v>
      </c>
      <c r="EF80" s="142">
        <f t="shared" si="225"/>
        <v>0</v>
      </c>
      <c r="EG80" s="142">
        <f t="shared" si="226"/>
        <v>0</v>
      </c>
      <c r="EH80" s="142">
        <f t="shared" si="263"/>
        <v>0</v>
      </c>
      <c r="EI80" s="142"/>
      <c r="EJ80" s="118">
        <f t="shared" si="183"/>
        <v>38961</v>
      </c>
      <c r="EK80" s="142">
        <f t="shared" si="227"/>
        <v>0</v>
      </c>
      <c r="EL80" s="142">
        <f t="shared" si="228"/>
        <v>0</v>
      </c>
      <c r="EM80" s="142">
        <f t="shared" si="228"/>
        <v>0</v>
      </c>
      <c r="EN80" s="142">
        <f t="shared" si="228"/>
        <v>0</v>
      </c>
      <c r="EO80" s="142">
        <f t="shared" si="114"/>
        <v>0</v>
      </c>
      <c r="EP80"/>
      <c r="EQ80" s="118">
        <f t="shared" si="184"/>
        <v>38961</v>
      </c>
      <c r="ER80" s="142">
        <f t="shared" si="229"/>
        <v>0</v>
      </c>
      <c r="ES80" s="142">
        <f t="shared" si="230"/>
        <v>0</v>
      </c>
      <c r="ET80" s="142">
        <f t="shared" si="261"/>
        <v>0</v>
      </c>
      <c r="EU80"/>
      <c r="EV80" s="118">
        <f t="shared" si="185"/>
        <v>38961</v>
      </c>
      <c r="EW80" s="142">
        <f t="shared" si="231"/>
        <v>0</v>
      </c>
      <c r="EX80" s="142">
        <f t="shared" si="232"/>
        <v>0</v>
      </c>
      <c r="EY80" s="142">
        <f t="shared" si="262"/>
        <v>0</v>
      </c>
      <c r="EZ80" s="142"/>
      <c r="FA80" s="118">
        <f t="shared" si="186"/>
        <v>38961</v>
      </c>
      <c r="FB80" s="142">
        <f t="shared" si="233"/>
        <v>0</v>
      </c>
      <c r="FC80" s="142">
        <f t="shared" si="233"/>
        <v>0</v>
      </c>
      <c r="FD80" s="142">
        <f t="shared" si="234"/>
        <v>0</v>
      </c>
      <c r="FE80" s="142">
        <f t="shared" si="115"/>
        <v>0</v>
      </c>
      <c r="FF80"/>
      <c r="FG80" s="118">
        <f t="shared" si="187"/>
        <v>38961</v>
      </c>
      <c r="FH80" s="142">
        <f t="shared" si="235"/>
        <v>0</v>
      </c>
      <c r="FI80" s="142">
        <f t="shared" si="235"/>
        <v>0</v>
      </c>
      <c r="FJ80" s="142">
        <f t="shared" si="236"/>
        <v>0</v>
      </c>
      <c r="FK80" s="142">
        <f t="shared" si="116"/>
        <v>0</v>
      </c>
      <c r="FL80"/>
      <c r="FM80" s="118">
        <f t="shared" si="188"/>
        <v>38961</v>
      </c>
      <c r="FN80" s="142">
        <f t="shared" si="237"/>
        <v>0</v>
      </c>
      <c r="FO80" s="142">
        <f t="shared" si="238"/>
        <v>0</v>
      </c>
      <c r="FP80" s="142">
        <f t="shared" si="117"/>
        <v>0</v>
      </c>
      <c r="FR80" s="118">
        <f t="shared" si="239"/>
        <v>38961</v>
      </c>
      <c r="FS80" s="142">
        <f t="shared" si="240"/>
        <v>0</v>
      </c>
      <c r="FT80" s="142">
        <f t="shared" si="240"/>
        <v>0</v>
      </c>
      <c r="FU80" s="142">
        <f t="shared" si="241"/>
        <v>0</v>
      </c>
      <c r="FV80"/>
      <c r="FW80" s="118">
        <f t="shared" si="189"/>
        <v>38961</v>
      </c>
      <c r="FX80" s="142">
        <f t="shared" si="242"/>
        <v>0</v>
      </c>
      <c r="FY80" s="142">
        <f t="shared" si="243"/>
        <v>0</v>
      </c>
      <c r="FZ80" s="142">
        <f t="shared" si="118"/>
        <v>0</v>
      </c>
      <c r="GA80"/>
      <c r="GB80" s="118">
        <f t="shared" si="190"/>
        <v>38961</v>
      </c>
      <c r="GC80" s="142">
        <f t="shared" si="244"/>
        <v>0</v>
      </c>
      <c r="GD80" s="142">
        <f t="shared" si="245"/>
        <v>0</v>
      </c>
      <c r="GE80" s="142">
        <f t="shared" si="119"/>
        <v>0</v>
      </c>
      <c r="GF80"/>
      <c r="GG80" s="118">
        <f t="shared" si="246"/>
        <v>38961</v>
      </c>
      <c r="GH80" s="142">
        <f t="shared" si="247"/>
        <v>0</v>
      </c>
      <c r="GI80" s="142">
        <f t="shared" si="247"/>
        <v>0</v>
      </c>
      <c r="GJ80" s="142">
        <f t="shared" si="248"/>
        <v>0</v>
      </c>
      <c r="GL80" s="118">
        <f t="shared" si="249"/>
        <v>38961</v>
      </c>
      <c r="GM80" s="142">
        <f t="shared" si="250"/>
        <v>0</v>
      </c>
      <c r="GN80" s="142">
        <f t="shared" si="250"/>
        <v>0</v>
      </c>
      <c r="GO80" s="142">
        <f t="shared" si="251"/>
        <v>0</v>
      </c>
      <c r="GQ80" s="585"/>
      <c r="GR80" s="583"/>
      <c r="GS80" s="332"/>
      <c r="GU80"/>
    </row>
    <row r="81" spans="1:203" ht="15" customHeight="1">
      <c r="A81" s="330">
        <v>38991</v>
      </c>
      <c r="B81" s="148">
        <f>'p1'!F90</f>
        <v>0</v>
      </c>
      <c r="C81" s="149">
        <f>+'p1'!C90</f>
        <v>0</v>
      </c>
      <c r="D81" s="194">
        <f>'Transport Pos'!C77</f>
        <v>0</v>
      </c>
      <c r="E81" s="149">
        <f>'p1'!K90+EH81+'Transport Pos'!D77</f>
        <v>0</v>
      </c>
      <c r="F81" s="149">
        <f>'p1'!E90+CS81</f>
        <v>0</v>
      </c>
      <c r="G81" s="149">
        <f>'p1'!H90+'p1'!J90+DD81+'Spread Opt'!D81+'Transport Pos'!E77</f>
        <v>0</v>
      </c>
      <c r="H81" s="149">
        <f>'p1'!D90+DW81</f>
        <v>0</v>
      </c>
      <c r="I81" s="149">
        <f>'p1'!I90+'p1'!AG90+DI81+'Spread Opt'!C81</f>
        <v>6.53</v>
      </c>
      <c r="J81" s="149">
        <f>'p1'!M90+DL81</f>
        <v>10.01</v>
      </c>
      <c r="K81" s="149">
        <f>'p1'!L90+'p1'!G90+EB81</f>
        <v>0</v>
      </c>
      <c r="L81" s="150">
        <f t="shared" si="105"/>
        <v>16.54</v>
      </c>
      <c r="M81" s="14"/>
      <c r="N81" s="148">
        <f>'p1'!O90+ET81</f>
        <v>0</v>
      </c>
      <c r="O81" s="149">
        <f>'p1'!N90+EO81</f>
        <v>0</v>
      </c>
      <c r="P81" s="149">
        <f>'p1'!P90+EY81</f>
        <v>0</v>
      </c>
      <c r="Q81" s="149">
        <f>'p1'!Z90</f>
        <v>0</v>
      </c>
      <c r="R81" s="149">
        <f>'p1'!X90</f>
        <v>0</v>
      </c>
      <c r="S81" s="149">
        <f>'p1'!Y90+FE81</f>
        <v>0</v>
      </c>
      <c r="T81" s="149">
        <f>'p1'!AB90+FK81+'Transport Pos'!B77</f>
        <v>0</v>
      </c>
      <c r="U81" s="149"/>
      <c r="V81" s="149">
        <f>'p1'!W90+FP81</f>
        <v>0</v>
      </c>
      <c r="W81" s="149">
        <f>'p1'!R90+FZ81</f>
        <v>0</v>
      </c>
      <c r="X81" s="149">
        <f>'p1'!S90+FU81</f>
        <v>0</v>
      </c>
      <c r="Y81" s="149"/>
      <c r="Z81" s="149"/>
      <c r="AA81" s="149"/>
      <c r="AB81" s="149"/>
      <c r="AC81" s="149"/>
      <c r="AD81" s="194"/>
      <c r="AE81" s="333">
        <f t="shared" si="191"/>
        <v>0</v>
      </c>
      <c r="AF81" s="14"/>
      <c r="AG81" s="150"/>
      <c r="AH81" s="191"/>
      <c r="AI81" s="150">
        <f>'p1'!AA90+BQ81+'Spread Opt'!E81+'Transport Pos'!G77</f>
        <v>0</v>
      </c>
      <c r="AJ81" s="14"/>
      <c r="AK81" s="147">
        <v>38991</v>
      </c>
      <c r="AL81" s="201"/>
      <c r="AM81" s="190">
        <f t="shared" si="255"/>
        <v>0</v>
      </c>
      <c r="AN81" s="334"/>
      <c r="AO81" s="190">
        <f t="shared" si="201"/>
        <v>0</v>
      </c>
      <c r="AP81" s="334"/>
      <c r="AQ81" s="490">
        <f t="shared" si="202"/>
        <v>0</v>
      </c>
      <c r="AR81" s="334"/>
      <c r="AS81" s="512">
        <f t="shared" si="203"/>
        <v>16.54</v>
      </c>
      <c r="AT81" s="334"/>
      <c r="AU81" s="190">
        <f t="shared" si="199"/>
        <v>0</v>
      </c>
      <c r="AV81" s="334"/>
      <c r="AW81" s="190">
        <f t="shared" si="252"/>
        <v>16.54</v>
      </c>
      <c r="AX81" s="334"/>
      <c r="AY81"/>
      <c r="AZ81" s="220"/>
      <c r="BA81" s="206">
        <f t="shared" si="205"/>
        <v>0</v>
      </c>
      <c r="BB81" s="202"/>
      <c r="BC81" s="206">
        <f t="shared" si="256"/>
        <v>0</v>
      </c>
      <c r="BD81" s="497"/>
      <c r="BE81" s="495">
        <f t="shared" si="253"/>
        <v>0</v>
      </c>
      <c r="BF81" s="221"/>
      <c r="BG81" s="206">
        <f t="shared" si="192"/>
        <v>0</v>
      </c>
      <c r="BH81" s="222"/>
      <c r="BI81" s="248"/>
      <c r="BJ81" s="307"/>
      <c r="BK81" s="306">
        <f t="shared" si="193"/>
        <v>16.54</v>
      </c>
      <c r="BL81" s="525"/>
      <c r="BM81" s="14"/>
      <c r="BN81" s="14"/>
      <c r="BO81" s="14"/>
      <c r="BP81" s="140">
        <f t="shared" si="176"/>
        <v>38991</v>
      </c>
      <c r="BQ81" s="141"/>
      <c r="BR81" s="141"/>
      <c r="BS81" s="141"/>
      <c r="BT81" s="141"/>
      <c r="BU81" s="141"/>
      <c r="BV81" s="141"/>
      <c r="BW81" s="141"/>
      <c r="BY81" s="209">
        <f>'m1'!BL83</f>
        <v>0.64678927119316476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7"/>
        <v>38991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09"/>
        <v>0</v>
      </c>
      <c r="CK81" s="142">
        <f t="shared" si="209"/>
        <v>0</v>
      </c>
      <c r="CL81" s="142">
        <f t="shared" si="209"/>
        <v>0</v>
      </c>
      <c r="CM81" s="142">
        <f t="shared" si="209"/>
        <v>0</v>
      </c>
      <c r="CN81" s="142">
        <f t="shared" si="209"/>
        <v>0</v>
      </c>
      <c r="CO81" s="142">
        <f t="shared" si="209"/>
        <v>0</v>
      </c>
      <c r="CP81" s="142">
        <f t="shared" si="210"/>
        <v>0</v>
      </c>
      <c r="CQ81" s="142">
        <f t="shared" si="211"/>
        <v>0</v>
      </c>
      <c r="CR81" s="142">
        <f t="shared" si="212"/>
        <v>0</v>
      </c>
      <c r="CS81" s="142">
        <f t="shared" si="254"/>
        <v>0</v>
      </c>
      <c r="CT81"/>
      <c r="CU81" s="118">
        <f t="shared" si="178"/>
        <v>38991</v>
      </c>
      <c r="CV81" s="142">
        <f t="shared" si="213"/>
        <v>0</v>
      </c>
      <c r="CW81" s="142">
        <f t="shared" si="213"/>
        <v>0</v>
      </c>
      <c r="CX81" s="142">
        <f t="shared" si="214"/>
        <v>0</v>
      </c>
      <c r="CY81" s="142">
        <f t="shared" si="214"/>
        <v>0</v>
      </c>
      <c r="CZ81" s="142">
        <f t="shared" si="214"/>
        <v>0</v>
      </c>
      <c r="DA81" s="142">
        <f t="shared" si="215"/>
        <v>0</v>
      </c>
      <c r="DB81" s="142">
        <f t="shared" si="215"/>
        <v>0</v>
      </c>
      <c r="DC81" s="142">
        <f t="shared" si="216"/>
        <v>0</v>
      </c>
      <c r="DD81" s="142">
        <f t="shared" si="204"/>
        <v>0</v>
      </c>
      <c r="DF81" s="118">
        <f t="shared" si="179"/>
        <v>38991</v>
      </c>
      <c r="DG81" s="142">
        <f t="shared" si="217"/>
        <v>0</v>
      </c>
      <c r="DH81" s="142">
        <f t="shared" si="218"/>
        <v>0</v>
      </c>
      <c r="DI81" s="142">
        <f t="shared" si="111"/>
        <v>0</v>
      </c>
      <c r="DJ81"/>
      <c r="DK81" s="118">
        <f t="shared" si="198"/>
        <v>38991</v>
      </c>
      <c r="DL81" s="142">
        <f t="shared" si="219"/>
        <v>0</v>
      </c>
      <c r="DM81" s="142">
        <f t="shared" si="220"/>
        <v>0</v>
      </c>
      <c r="DN81" s="142">
        <f t="shared" si="200"/>
        <v>0</v>
      </c>
      <c r="DP81" s="118">
        <f t="shared" si="180"/>
        <v>38991</v>
      </c>
      <c r="DQ81" s="142">
        <f t="shared" si="221"/>
        <v>0</v>
      </c>
      <c r="DR81" s="142">
        <f t="shared" si="221"/>
        <v>0</v>
      </c>
      <c r="DS81" s="142">
        <f t="shared" si="221"/>
        <v>0</v>
      </c>
      <c r="DT81" s="142">
        <f t="shared" si="221"/>
        <v>0</v>
      </c>
      <c r="DU81" s="142">
        <f t="shared" si="221"/>
        <v>0</v>
      </c>
      <c r="DV81" s="142">
        <f t="shared" si="222"/>
        <v>0</v>
      </c>
      <c r="DW81" s="142">
        <f t="shared" si="112"/>
        <v>0</v>
      </c>
      <c r="DX81"/>
      <c r="DY81" s="118">
        <f t="shared" si="181"/>
        <v>38991</v>
      </c>
      <c r="DZ81" s="142">
        <f t="shared" si="223"/>
        <v>0</v>
      </c>
      <c r="EA81" s="142">
        <f t="shared" si="224"/>
        <v>0</v>
      </c>
      <c r="EB81" s="142">
        <f t="shared" si="113"/>
        <v>0</v>
      </c>
      <c r="EC81" s="142"/>
      <c r="ED81" s="118">
        <f t="shared" si="182"/>
        <v>38991</v>
      </c>
      <c r="EE81" s="142">
        <f t="shared" si="225"/>
        <v>0</v>
      </c>
      <c r="EF81" s="142">
        <f t="shared" si="225"/>
        <v>0</v>
      </c>
      <c r="EG81" s="142">
        <f t="shared" si="226"/>
        <v>0</v>
      </c>
      <c r="EH81" s="142">
        <f t="shared" si="263"/>
        <v>0</v>
      </c>
      <c r="EI81" s="142"/>
      <c r="EJ81" s="118">
        <f t="shared" si="183"/>
        <v>38991</v>
      </c>
      <c r="EK81" s="142">
        <f t="shared" si="227"/>
        <v>0</v>
      </c>
      <c r="EL81" s="142">
        <f t="shared" si="228"/>
        <v>0</v>
      </c>
      <c r="EM81" s="142">
        <f t="shared" si="228"/>
        <v>0</v>
      </c>
      <c r="EN81" s="142">
        <f t="shared" si="228"/>
        <v>0</v>
      </c>
      <c r="EO81" s="142">
        <f t="shared" si="114"/>
        <v>0</v>
      </c>
      <c r="EP81"/>
      <c r="EQ81" s="118">
        <f t="shared" si="184"/>
        <v>38991</v>
      </c>
      <c r="ER81" s="142">
        <f t="shared" si="229"/>
        <v>0</v>
      </c>
      <c r="ES81" s="142">
        <f t="shared" si="230"/>
        <v>0</v>
      </c>
      <c r="ET81" s="142">
        <f t="shared" si="261"/>
        <v>0</v>
      </c>
      <c r="EU81"/>
      <c r="EV81" s="118">
        <f t="shared" si="185"/>
        <v>38991</v>
      </c>
      <c r="EW81" s="142">
        <f t="shared" si="231"/>
        <v>0</v>
      </c>
      <c r="EX81" s="142">
        <f t="shared" si="232"/>
        <v>0</v>
      </c>
      <c r="EY81" s="142">
        <f t="shared" si="262"/>
        <v>0</v>
      </c>
      <c r="EZ81" s="142"/>
      <c r="FA81" s="118">
        <f t="shared" si="186"/>
        <v>38991</v>
      </c>
      <c r="FB81" s="142">
        <f t="shared" si="233"/>
        <v>0</v>
      </c>
      <c r="FC81" s="142">
        <f t="shared" si="233"/>
        <v>0</v>
      </c>
      <c r="FD81" s="142">
        <f t="shared" si="234"/>
        <v>0</v>
      </c>
      <c r="FE81" s="142">
        <f t="shared" si="115"/>
        <v>0</v>
      </c>
      <c r="FF81"/>
      <c r="FG81" s="118">
        <f t="shared" si="187"/>
        <v>38991</v>
      </c>
      <c r="FH81" s="142">
        <f t="shared" si="235"/>
        <v>0</v>
      </c>
      <c r="FI81" s="142">
        <f t="shared" si="235"/>
        <v>0</v>
      </c>
      <c r="FJ81" s="142">
        <f t="shared" si="236"/>
        <v>0</v>
      </c>
      <c r="FK81" s="142">
        <f t="shared" si="116"/>
        <v>0</v>
      </c>
      <c r="FL81"/>
      <c r="FM81" s="118">
        <f t="shared" si="188"/>
        <v>38991</v>
      </c>
      <c r="FN81" s="142">
        <f t="shared" si="237"/>
        <v>0</v>
      </c>
      <c r="FO81" s="142">
        <f t="shared" si="238"/>
        <v>0</v>
      </c>
      <c r="FP81" s="142">
        <f t="shared" si="117"/>
        <v>0</v>
      </c>
      <c r="FR81" s="118">
        <f t="shared" si="239"/>
        <v>38991</v>
      </c>
      <c r="FS81" s="142">
        <f t="shared" si="240"/>
        <v>0</v>
      </c>
      <c r="FT81" s="142">
        <f t="shared" si="240"/>
        <v>0</v>
      </c>
      <c r="FU81" s="142">
        <f t="shared" si="241"/>
        <v>0</v>
      </c>
      <c r="FV81"/>
      <c r="FW81" s="118">
        <f t="shared" si="189"/>
        <v>38991</v>
      </c>
      <c r="FX81" s="142">
        <f t="shared" si="242"/>
        <v>0</v>
      </c>
      <c r="FY81" s="142">
        <f t="shared" si="243"/>
        <v>0</v>
      </c>
      <c r="FZ81" s="142">
        <f t="shared" si="118"/>
        <v>0</v>
      </c>
      <c r="GA81"/>
      <c r="GB81" s="118">
        <f t="shared" si="190"/>
        <v>38991</v>
      </c>
      <c r="GC81" s="142">
        <f t="shared" si="244"/>
        <v>0</v>
      </c>
      <c r="GD81" s="142">
        <f t="shared" si="245"/>
        <v>0</v>
      </c>
      <c r="GE81" s="142">
        <f t="shared" si="119"/>
        <v>0</v>
      </c>
      <c r="GF81"/>
      <c r="GG81" s="118">
        <f t="shared" si="246"/>
        <v>38991</v>
      </c>
      <c r="GH81" s="142">
        <f t="shared" si="247"/>
        <v>0</v>
      </c>
      <c r="GI81" s="142">
        <f t="shared" si="247"/>
        <v>0</v>
      </c>
      <c r="GJ81" s="142">
        <f t="shared" si="248"/>
        <v>0</v>
      </c>
      <c r="GL81" s="118">
        <f t="shared" si="249"/>
        <v>38991</v>
      </c>
      <c r="GM81" s="142">
        <f t="shared" si="250"/>
        <v>0</v>
      </c>
      <c r="GN81" s="142">
        <f t="shared" si="250"/>
        <v>0</v>
      </c>
      <c r="GO81" s="142">
        <f t="shared" si="251"/>
        <v>0</v>
      </c>
      <c r="GQ81" s="586"/>
      <c r="GR81" s="584"/>
      <c r="GS81" s="333"/>
      <c r="GU81"/>
    </row>
    <row r="82" spans="1:203">
      <c r="A82" s="329">
        <v>39022</v>
      </c>
      <c r="B82" s="137">
        <f>'p1'!F91</f>
        <v>0</v>
      </c>
      <c r="C82" s="138">
        <f>+'p1'!C91</f>
        <v>0</v>
      </c>
      <c r="D82" s="192">
        <f>'Transport Pos'!C78</f>
        <v>0</v>
      </c>
      <c r="E82" s="138">
        <f>'p1'!K91+EH82+'Transport Pos'!D78</f>
        <v>0</v>
      </c>
      <c r="F82" s="138">
        <f>'p1'!E91+CS82</f>
        <v>0</v>
      </c>
      <c r="G82" s="145">
        <f>'p1'!H91+'p1'!J91+DD82+'Spread Opt'!D82+'Transport Pos'!E78</f>
        <v>-9.065373903284847</v>
      </c>
      <c r="H82" s="138">
        <f>'p1'!D91+DW82</f>
        <v>0</v>
      </c>
      <c r="I82" s="145">
        <f>'p1'!I91+'p1'!AG91+DI82+'Spread Opt'!C82</f>
        <v>0.33531885746507761</v>
      </c>
      <c r="J82" s="138">
        <f>'p1'!M91+DL82</f>
        <v>0</v>
      </c>
      <c r="K82" s="138">
        <f>'p1'!L91+'p1'!G91+EB82</f>
        <v>0</v>
      </c>
      <c r="L82" s="139">
        <f t="shared" ref="L82:L105" si="264">SUM(E82:K82)</f>
        <v>-8.7300550458197694</v>
      </c>
      <c r="M82" s="14"/>
      <c r="N82" s="137">
        <f>'p1'!O91+ET82</f>
        <v>0</v>
      </c>
      <c r="O82" s="138">
        <f>'p1'!N91+EO82</f>
        <v>0</v>
      </c>
      <c r="P82" s="138">
        <f>'p1'!P91+EY82</f>
        <v>0</v>
      </c>
      <c r="Q82" s="138">
        <f>'p1'!Z91</f>
        <v>0</v>
      </c>
      <c r="R82" s="138">
        <f>'p1'!X91</f>
        <v>0</v>
      </c>
      <c r="S82" s="138">
        <f>'p1'!Y91+FE82</f>
        <v>0</v>
      </c>
      <c r="T82" s="138">
        <f>'p1'!AB91+FK82+'Transport Pos'!B78</f>
        <v>0</v>
      </c>
      <c r="U82" s="138"/>
      <c r="V82" s="138">
        <f>'p1'!W91+FP82</f>
        <v>0</v>
      </c>
      <c r="W82" s="138">
        <f>'p1'!R91+FZ82</f>
        <v>0</v>
      </c>
      <c r="X82" s="138">
        <f>'p1'!S91+FU82</f>
        <v>0</v>
      </c>
      <c r="Y82" s="138"/>
      <c r="Z82" s="138"/>
      <c r="AA82" s="138"/>
      <c r="AB82" s="138"/>
      <c r="AC82" s="138"/>
      <c r="AD82" s="192"/>
      <c r="AE82" s="331">
        <f t="shared" ref="AE82:AE105" si="265">SUM(N82:AD82)</f>
        <v>0</v>
      </c>
      <c r="AF82" s="14"/>
      <c r="AG82" s="139"/>
      <c r="AH82" s="191"/>
      <c r="AI82" s="139">
        <f>'p1'!AA91+BQ82+'Spread Opt'!E82+'Transport Pos'!G78</f>
        <v>0.38994495418022979</v>
      </c>
      <c r="AJ82" s="14"/>
      <c r="AK82" s="136">
        <v>39022</v>
      </c>
      <c r="AL82" s="198"/>
      <c r="AM82" s="188">
        <f t="shared" si="255"/>
        <v>0</v>
      </c>
      <c r="AN82" s="334"/>
      <c r="AO82" s="188">
        <f t="shared" ref="AO82:AO105" si="266">E82+F82+O82</f>
        <v>0</v>
      </c>
      <c r="AP82" s="334"/>
      <c r="AQ82" s="509">
        <f t="shared" ref="AQ82:AQ105" si="267">+G82+H82+N82</f>
        <v>-9.065373903284847</v>
      </c>
      <c r="AR82" s="334"/>
      <c r="AS82" s="511">
        <f t="shared" ref="AS82:AS105" si="268">+I82+J82</f>
        <v>0.33531885746507761</v>
      </c>
      <c r="AT82" s="334"/>
      <c r="AU82" s="188">
        <f t="shared" ref="AU82:AU105" si="269">K82+P82</f>
        <v>0</v>
      </c>
      <c r="AV82" s="334"/>
      <c r="AW82" s="188">
        <f t="shared" si="252"/>
        <v>-8.7300550458197694</v>
      </c>
      <c r="AX82" s="334"/>
      <c r="AY82"/>
      <c r="AZ82" s="217"/>
      <c r="BA82" s="203">
        <f t="shared" si="205"/>
        <v>0</v>
      </c>
      <c r="BB82" s="202"/>
      <c r="BC82" s="203">
        <f t="shared" si="256"/>
        <v>0</v>
      </c>
      <c r="BD82" s="497"/>
      <c r="BE82" s="496">
        <f t="shared" si="253"/>
        <v>0</v>
      </c>
      <c r="BF82" s="202"/>
      <c r="BG82" s="203">
        <f t="shared" ref="BG82:BG105" si="270">SUM(AB82:AD82)</f>
        <v>0</v>
      </c>
      <c r="BH82" s="218"/>
      <c r="BI82" s="248"/>
      <c r="BJ82" s="308"/>
      <c r="BK82" s="304">
        <f t="shared" ref="BK82:BK105" si="271">+AE82+L82</f>
        <v>-8.7300550458197694</v>
      </c>
      <c r="BL82" s="525"/>
      <c r="BM82" s="129"/>
      <c r="BN82" s="129"/>
      <c r="BO82" s="129"/>
      <c r="BP82" s="140">
        <f t="shared" si="176"/>
        <v>39022</v>
      </c>
      <c r="BQ82" s="141"/>
      <c r="BR82" s="141"/>
      <c r="BS82" s="141"/>
      <c r="BT82" s="141"/>
      <c r="BU82" s="141"/>
      <c r="BV82" s="141"/>
      <c r="BW82" s="141"/>
      <c r="BY82" s="209">
        <f>'m1'!BL84</f>
        <v>0.64278870537116028</v>
      </c>
      <c r="BZ82" s="211">
        <f>CS82+DD82+FE82+FP82+FK82+DI82+DW82+EB82+FZ82+GE82+EO82+ET82+EY82+EH82</f>
        <v>0</v>
      </c>
      <c r="CA82" s="142"/>
      <c r="CB82" s="142">
        <f t="shared" si="206"/>
        <v>0</v>
      </c>
      <c r="CC82" s="118"/>
      <c r="CD82" s="118">
        <f t="shared" si="177"/>
        <v>39022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09"/>
        <v>0</v>
      </c>
      <c r="CK82" s="142">
        <f t="shared" si="209"/>
        <v>0</v>
      </c>
      <c r="CL82" s="142">
        <f t="shared" ref="CK82:CL97" si="272">IF(CL$2&lt;=$A82,IF(CL$3&gt;=$A82,(CL$4),0),0)*($A83-$A82)/10000*$BY82</f>
        <v>0</v>
      </c>
      <c r="CM82" s="142">
        <f t="shared" si="209"/>
        <v>0</v>
      </c>
      <c r="CN82" s="142">
        <f t="shared" si="209"/>
        <v>0</v>
      </c>
      <c r="CO82" s="142">
        <f t="shared" si="209"/>
        <v>0</v>
      </c>
      <c r="CP82" s="142">
        <f t="shared" si="210"/>
        <v>0</v>
      </c>
      <c r="CQ82" s="142">
        <f t="shared" si="211"/>
        <v>0</v>
      </c>
      <c r="CR82" s="142">
        <f t="shared" si="212"/>
        <v>0</v>
      </c>
      <c r="CS82" s="142">
        <f t="shared" si="254"/>
        <v>0</v>
      </c>
      <c r="CT82"/>
      <c r="CU82" s="118">
        <f t="shared" si="178"/>
        <v>39022</v>
      </c>
      <c r="CV82" s="142">
        <f t="shared" si="213"/>
        <v>0</v>
      </c>
      <c r="CW82" s="142">
        <f t="shared" si="213"/>
        <v>0</v>
      </c>
      <c r="CX82" s="142">
        <f t="shared" si="214"/>
        <v>0</v>
      </c>
      <c r="CY82" s="142">
        <f t="shared" si="214"/>
        <v>0</v>
      </c>
      <c r="CZ82" s="142">
        <f t="shared" si="214"/>
        <v>0</v>
      </c>
      <c r="DA82" s="142">
        <f t="shared" si="215"/>
        <v>0</v>
      </c>
      <c r="DB82" s="142">
        <f t="shared" si="215"/>
        <v>0</v>
      </c>
      <c r="DC82" s="142">
        <f t="shared" si="216"/>
        <v>0</v>
      </c>
      <c r="DD82" s="142">
        <f t="shared" si="204"/>
        <v>0</v>
      </c>
      <c r="DF82" s="118">
        <f t="shared" si="179"/>
        <v>39022</v>
      </c>
      <c r="DG82" s="142">
        <f t="shared" si="217"/>
        <v>0</v>
      </c>
      <c r="DH82" s="142">
        <f t="shared" si="218"/>
        <v>0</v>
      </c>
      <c r="DI82" s="142">
        <f t="shared" ref="DI82:DI105" si="273">SUM(DG82:DH82)</f>
        <v>0</v>
      </c>
      <c r="DJ82"/>
      <c r="DK82" s="118">
        <f t="shared" si="198"/>
        <v>39022</v>
      </c>
      <c r="DL82" s="142">
        <f t="shared" si="219"/>
        <v>0</v>
      </c>
      <c r="DM82" s="142">
        <f t="shared" si="220"/>
        <v>0</v>
      </c>
      <c r="DN82" s="142">
        <f t="shared" ref="DN82:DN105" si="274">SUM(DL82:DM82)</f>
        <v>0</v>
      </c>
      <c r="DP82" s="118">
        <f t="shared" si="180"/>
        <v>39022</v>
      </c>
      <c r="DQ82" s="142">
        <f t="shared" si="221"/>
        <v>0</v>
      </c>
      <c r="DR82" s="142">
        <f t="shared" si="221"/>
        <v>0</v>
      </c>
      <c r="DS82" s="142">
        <f t="shared" si="221"/>
        <v>0</v>
      </c>
      <c r="DT82" s="142">
        <f t="shared" si="221"/>
        <v>0</v>
      </c>
      <c r="DU82" s="142">
        <f t="shared" si="221"/>
        <v>0</v>
      </c>
      <c r="DV82" s="142">
        <f t="shared" si="222"/>
        <v>0</v>
      </c>
      <c r="DW82" s="142">
        <f t="shared" ref="DW82:DW105" si="275">SUM(DQ82:DV82)</f>
        <v>0</v>
      </c>
      <c r="DX82"/>
      <c r="DY82" s="118">
        <f t="shared" si="181"/>
        <v>39022</v>
      </c>
      <c r="DZ82" s="142">
        <f t="shared" si="223"/>
        <v>0</v>
      </c>
      <c r="EA82" s="142">
        <f t="shared" si="224"/>
        <v>0</v>
      </c>
      <c r="EB82" s="142">
        <f t="shared" ref="EB82:EB105" si="276">SUM(DZ82:EA82)</f>
        <v>0</v>
      </c>
      <c r="EC82" s="142"/>
      <c r="ED82" s="118">
        <f t="shared" si="182"/>
        <v>39022</v>
      </c>
      <c r="EE82" s="142">
        <f t="shared" si="225"/>
        <v>0</v>
      </c>
      <c r="EF82" s="142">
        <f t="shared" si="225"/>
        <v>0</v>
      </c>
      <c r="EG82" s="142">
        <f t="shared" si="226"/>
        <v>0</v>
      </c>
      <c r="EH82" s="142">
        <f t="shared" si="263"/>
        <v>0</v>
      </c>
      <c r="EI82" s="142"/>
      <c r="EJ82" s="118">
        <f t="shared" si="183"/>
        <v>39022</v>
      </c>
      <c r="EK82" s="142">
        <f t="shared" si="227"/>
        <v>0</v>
      </c>
      <c r="EL82" s="142">
        <f t="shared" si="228"/>
        <v>0</v>
      </c>
      <c r="EM82" s="142">
        <f t="shared" si="228"/>
        <v>0</v>
      </c>
      <c r="EN82" s="142">
        <f t="shared" si="228"/>
        <v>0</v>
      </c>
      <c r="EO82" s="142">
        <f t="shared" ref="EO82:EO105" si="277">SUM(EK82:EN82)</f>
        <v>0</v>
      </c>
      <c r="EP82"/>
      <c r="EQ82" s="118">
        <f t="shared" si="184"/>
        <v>39022</v>
      </c>
      <c r="ER82" s="142">
        <f t="shared" si="229"/>
        <v>0</v>
      </c>
      <c r="ES82" s="142">
        <f t="shared" si="230"/>
        <v>0</v>
      </c>
      <c r="ET82" s="142">
        <f t="shared" si="261"/>
        <v>0</v>
      </c>
      <c r="EU82"/>
      <c r="EV82" s="118">
        <f t="shared" si="185"/>
        <v>39022</v>
      </c>
      <c r="EW82" s="142">
        <f t="shared" si="231"/>
        <v>0</v>
      </c>
      <c r="EX82" s="142">
        <f t="shared" si="232"/>
        <v>0</v>
      </c>
      <c r="EY82" s="142">
        <f t="shared" si="262"/>
        <v>0</v>
      </c>
      <c r="EZ82" s="142"/>
      <c r="FA82" s="118">
        <f t="shared" si="186"/>
        <v>39022</v>
      </c>
      <c r="FB82" s="142">
        <f t="shared" si="233"/>
        <v>0</v>
      </c>
      <c r="FC82" s="142">
        <f t="shared" si="233"/>
        <v>0</v>
      </c>
      <c r="FD82" s="142">
        <f t="shared" si="234"/>
        <v>0</v>
      </c>
      <c r="FE82" s="142">
        <f t="shared" ref="FE82:FE105" si="278">SUM(FB82:FD82)</f>
        <v>0</v>
      </c>
      <c r="FF82"/>
      <c r="FG82" s="118">
        <f t="shared" si="187"/>
        <v>39022</v>
      </c>
      <c r="FH82" s="142">
        <f t="shared" si="235"/>
        <v>0</v>
      </c>
      <c r="FI82" s="142">
        <f t="shared" si="235"/>
        <v>0</v>
      </c>
      <c r="FJ82" s="142">
        <f t="shared" si="236"/>
        <v>0</v>
      </c>
      <c r="FK82" s="142">
        <f t="shared" ref="FK82:FK105" si="279">SUM(FH82:FJ82)</f>
        <v>0</v>
      </c>
      <c r="FL82"/>
      <c r="FM82" s="118">
        <f t="shared" si="188"/>
        <v>39022</v>
      </c>
      <c r="FN82" s="142">
        <f t="shared" si="237"/>
        <v>0</v>
      </c>
      <c r="FO82" s="142">
        <f t="shared" si="238"/>
        <v>0</v>
      </c>
      <c r="FP82" s="142">
        <f t="shared" ref="FP82:FP105" si="280">SUM(FN82:FO82)</f>
        <v>0</v>
      </c>
      <c r="FR82" s="118">
        <f t="shared" si="239"/>
        <v>39022</v>
      </c>
      <c r="FS82" s="142">
        <f t="shared" si="240"/>
        <v>0</v>
      </c>
      <c r="FT82" s="142">
        <f t="shared" si="240"/>
        <v>0</v>
      </c>
      <c r="FU82" s="142">
        <f t="shared" si="241"/>
        <v>0</v>
      </c>
      <c r="FV82"/>
      <c r="FW82" s="118">
        <f t="shared" si="189"/>
        <v>39022</v>
      </c>
      <c r="FX82" s="142">
        <f t="shared" si="242"/>
        <v>0</v>
      </c>
      <c r="FY82" s="142">
        <f t="shared" si="243"/>
        <v>0</v>
      </c>
      <c r="FZ82" s="142">
        <f t="shared" ref="FZ82:FZ105" si="281">SUM(FX82:FY82)</f>
        <v>0</v>
      </c>
      <c r="GA82"/>
      <c r="GB82" s="118">
        <f t="shared" si="190"/>
        <v>39022</v>
      </c>
      <c r="GC82" s="142">
        <f t="shared" si="244"/>
        <v>0</v>
      </c>
      <c r="GD82" s="142">
        <f t="shared" si="245"/>
        <v>0</v>
      </c>
      <c r="GE82" s="142">
        <f t="shared" ref="GE82:GE105" si="282">SUM(GC82:GD82)</f>
        <v>0</v>
      </c>
      <c r="GF82"/>
      <c r="GG82" s="118">
        <f t="shared" si="246"/>
        <v>39022</v>
      </c>
      <c r="GH82" s="142">
        <f t="shared" si="247"/>
        <v>0</v>
      </c>
      <c r="GI82" s="142">
        <f t="shared" si="247"/>
        <v>0</v>
      </c>
      <c r="GJ82" s="142">
        <f t="shared" si="248"/>
        <v>0</v>
      </c>
      <c r="GL82" s="118">
        <f t="shared" si="249"/>
        <v>39022</v>
      </c>
      <c r="GM82" s="142">
        <f t="shared" si="250"/>
        <v>0</v>
      </c>
      <c r="GN82" s="142">
        <f t="shared" si="250"/>
        <v>0</v>
      </c>
      <c r="GO82" s="142">
        <f t="shared" si="251"/>
        <v>0</v>
      </c>
      <c r="GQ82" s="587"/>
      <c r="GR82" s="582"/>
      <c r="GS82" s="331"/>
      <c r="GU82"/>
    </row>
    <row r="83" spans="1:203">
      <c r="A83" s="329">
        <v>39052</v>
      </c>
      <c r="B83" s="144">
        <f>'p1'!F92</f>
        <v>0</v>
      </c>
      <c r="C83" s="145">
        <f>+'p1'!C92</f>
        <v>0</v>
      </c>
      <c r="D83" s="193">
        <f>'Transport Pos'!C79</f>
        <v>0</v>
      </c>
      <c r="E83" s="145">
        <f>'p1'!K92+EH83+'Transport Pos'!D79</f>
        <v>0</v>
      </c>
      <c r="F83" s="145">
        <f>'p1'!E92+CS83</f>
        <v>0</v>
      </c>
      <c r="G83" s="145">
        <f>'p1'!H92+'p1'!J92+DD83+'Spread Opt'!D83+'Transport Pos'!E79</f>
        <v>-9.2998394615648134</v>
      </c>
      <c r="H83" s="145">
        <f>'p1'!D92+DW83</f>
        <v>0</v>
      </c>
      <c r="I83" s="145">
        <f>'p1'!I92+'p1'!AG92+DI83+'Spread Opt'!C83</f>
        <v>0.33295049477307614</v>
      </c>
      <c r="J83" s="145">
        <f>'p1'!M92+DL83</f>
        <v>0</v>
      </c>
      <c r="K83" s="145">
        <f>'p1'!L92+'p1'!G92+EB83</f>
        <v>0</v>
      </c>
      <c r="L83" s="146">
        <f t="shared" si="264"/>
        <v>-8.9668889667917373</v>
      </c>
      <c r="M83" s="14"/>
      <c r="N83" s="144">
        <f>'p1'!O92+ET83</f>
        <v>0</v>
      </c>
      <c r="O83" s="145">
        <f>'p1'!N92+EO83</f>
        <v>0</v>
      </c>
      <c r="P83" s="145">
        <f>'p1'!P92+EY83</f>
        <v>0</v>
      </c>
      <c r="Q83" s="145">
        <f>'p1'!Z92</f>
        <v>0</v>
      </c>
      <c r="R83" s="145">
        <f>'p1'!X92</f>
        <v>0</v>
      </c>
      <c r="S83" s="145">
        <f>'p1'!Y92+FE83</f>
        <v>0</v>
      </c>
      <c r="T83" s="145">
        <f>'p1'!AB92+FK83+'Transport Pos'!B79</f>
        <v>0</v>
      </c>
      <c r="U83" s="145"/>
      <c r="V83" s="145">
        <f>'p1'!W92+FP83</f>
        <v>0</v>
      </c>
      <c r="W83" s="145">
        <f>'p1'!R92+FZ83</f>
        <v>0</v>
      </c>
      <c r="X83" s="145">
        <f>'p1'!S92+FU83</f>
        <v>0</v>
      </c>
      <c r="Y83" s="145"/>
      <c r="Z83" s="145"/>
      <c r="AA83" s="145"/>
      <c r="AB83" s="145"/>
      <c r="AC83" s="145"/>
      <c r="AD83" s="193"/>
      <c r="AE83" s="332">
        <f t="shared" si="265"/>
        <v>0</v>
      </c>
      <c r="AF83" s="14"/>
      <c r="AG83" s="146"/>
      <c r="AH83" s="191"/>
      <c r="AI83" s="146">
        <f>'p1'!AA92+BQ83+'Spread Opt'!E83+'Transport Pos'!G79</f>
        <v>0.40311103320826192</v>
      </c>
      <c r="AJ83" s="14"/>
      <c r="AK83" s="136">
        <v>39052</v>
      </c>
      <c r="AL83" s="198"/>
      <c r="AM83" s="189">
        <f t="shared" si="255"/>
        <v>0</v>
      </c>
      <c r="AN83" s="334"/>
      <c r="AO83" s="189">
        <f t="shared" si="266"/>
        <v>0</v>
      </c>
      <c r="AP83" s="334"/>
      <c r="AQ83" s="508">
        <f t="shared" si="267"/>
        <v>-9.2998394615648134</v>
      </c>
      <c r="AR83" s="334"/>
      <c r="AS83" s="510">
        <f t="shared" si="268"/>
        <v>0.33295049477307614</v>
      </c>
      <c r="AT83" s="334"/>
      <c r="AU83" s="189">
        <f t="shared" si="269"/>
        <v>0</v>
      </c>
      <c r="AV83" s="334"/>
      <c r="AW83" s="189">
        <f t="shared" si="252"/>
        <v>-8.9668889667917373</v>
      </c>
      <c r="AX83" s="334"/>
      <c r="AY83"/>
      <c r="AZ83" s="217"/>
      <c r="BA83" s="204">
        <f t="shared" si="205"/>
        <v>0</v>
      </c>
      <c r="BB83" s="202"/>
      <c r="BC83" s="204">
        <f t="shared" si="256"/>
        <v>0</v>
      </c>
      <c r="BD83" s="497"/>
      <c r="BE83" s="515">
        <f t="shared" si="253"/>
        <v>0</v>
      </c>
      <c r="BF83" s="202"/>
      <c r="BG83" s="204">
        <f t="shared" si="270"/>
        <v>0</v>
      </c>
      <c r="BH83" s="218"/>
      <c r="BI83" s="248"/>
      <c r="BJ83" s="308"/>
      <c r="BK83" s="305">
        <f t="shared" si="271"/>
        <v>-8.9668889667917373</v>
      </c>
      <c r="BL83" s="525"/>
      <c r="BM83" s="129"/>
      <c r="BN83" s="129"/>
      <c r="BO83" s="129"/>
      <c r="BP83" s="140">
        <f t="shared" si="176"/>
        <v>39052</v>
      </c>
      <c r="BQ83" s="141"/>
      <c r="BR83" s="141"/>
      <c r="BS83" s="141"/>
      <c r="BT83" s="141"/>
      <c r="BU83" s="141"/>
      <c r="BV83" s="141"/>
      <c r="BW83" s="141"/>
      <c r="BY83" s="209">
        <f>'m1'!BL85</f>
        <v>0.63893704933318196</v>
      </c>
      <c r="BZ83" s="211">
        <f>CS83+DD83+FE83+FP83+FK83+DI83+DW83+EB83+FZ83+GE83+EO83+ET83+EY83+EH83</f>
        <v>0</v>
      </c>
      <c r="CA83" s="142"/>
      <c r="CB83" s="142">
        <f t="shared" si="206"/>
        <v>0</v>
      </c>
      <c r="CC83" s="118"/>
      <c r="CD83" s="118">
        <f t="shared" si="177"/>
        <v>39052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09"/>
        <v>0</v>
      </c>
      <c r="CK83" s="142">
        <f t="shared" si="272"/>
        <v>0</v>
      </c>
      <c r="CL83" s="142">
        <f t="shared" si="272"/>
        <v>0</v>
      </c>
      <c r="CM83" s="142">
        <f t="shared" si="209"/>
        <v>0</v>
      </c>
      <c r="CN83" s="142">
        <f t="shared" si="209"/>
        <v>0</v>
      </c>
      <c r="CO83" s="142">
        <f t="shared" si="209"/>
        <v>0</v>
      </c>
      <c r="CP83" s="142">
        <f t="shared" si="210"/>
        <v>0</v>
      </c>
      <c r="CQ83" s="142">
        <f t="shared" si="211"/>
        <v>0</v>
      </c>
      <c r="CR83" s="142">
        <f t="shared" si="212"/>
        <v>0</v>
      </c>
      <c r="CS83" s="142">
        <f t="shared" si="254"/>
        <v>0</v>
      </c>
      <c r="CT83"/>
      <c r="CU83" s="118">
        <f t="shared" si="178"/>
        <v>39052</v>
      </c>
      <c r="CV83" s="142">
        <f t="shared" si="213"/>
        <v>0</v>
      </c>
      <c r="CW83" s="142">
        <f t="shared" si="213"/>
        <v>0</v>
      </c>
      <c r="CX83" s="142">
        <f t="shared" si="214"/>
        <v>0</v>
      </c>
      <c r="CY83" s="142">
        <f t="shared" si="214"/>
        <v>0</v>
      </c>
      <c r="CZ83" s="142">
        <f t="shared" si="214"/>
        <v>0</v>
      </c>
      <c r="DA83" s="142">
        <f t="shared" si="215"/>
        <v>0</v>
      </c>
      <c r="DB83" s="142">
        <f t="shared" si="215"/>
        <v>0</v>
      </c>
      <c r="DC83" s="142">
        <f t="shared" si="216"/>
        <v>0</v>
      </c>
      <c r="DD83" s="142">
        <f t="shared" si="204"/>
        <v>0</v>
      </c>
      <c r="DF83" s="118">
        <f t="shared" si="179"/>
        <v>39052</v>
      </c>
      <c r="DG83" s="142">
        <f t="shared" si="217"/>
        <v>0</v>
      </c>
      <c r="DH83" s="142">
        <f t="shared" si="218"/>
        <v>0</v>
      </c>
      <c r="DI83" s="142">
        <f t="shared" si="273"/>
        <v>0</v>
      </c>
      <c r="DJ83"/>
      <c r="DK83" s="118">
        <f t="shared" si="198"/>
        <v>39052</v>
      </c>
      <c r="DL83" s="142">
        <f t="shared" si="219"/>
        <v>0</v>
      </c>
      <c r="DM83" s="142">
        <f t="shared" si="220"/>
        <v>0</v>
      </c>
      <c r="DN83" s="142">
        <f t="shared" si="274"/>
        <v>0</v>
      </c>
      <c r="DP83" s="118">
        <f t="shared" si="180"/>
        <v>39052</v>
      </c>
      <c r="DQ83" s="142">
        <f t="shared" si="221"/>
        <v>0</v>
      </c>
      <c r="DR83" s="142">
        <f t="shared" si="221"/>
        <v>0</v>
      </c>
      <c r="DS83" s="142">
        <f t="shared" si="221"/>
        <v>0</v>
      </c>
      <c r="DT83" s="142">
        <f t="shared" si="221"/>
        <v>0</v>
      </c>
      <c r="DU83" s="142">
        <f t="shared" si="221"/>
        <v>0</v>
      </c>
      <c r="DV83" s="142">
        <f t="shared" si="222"/>
        <v>0</v>
      </c>
      <c r="DW83" s="142">
        <f t="shared" si="275"/>
        <v>0</v>
      </c>
      <c r="DX83"/>
      <c r="DY83" s="118">
        <f t="shared" si="181"/>
        <v>39052</v>
      </c>
      <c r="DZ83" s="142">
        <f t="shared" si="223"/>
        <v>0</v>
      </c>
      <c r="EA83" s="142">
        <f t="shared" si="224"/>
        <v>0</v>
      </c>
      <c r="EB83" s="142">
        <f t="shared" si="276"/>
        <v>0</v>
      </c>
      <c r="EC83" s="142"/>
      <c r="ED83" s="118">
        <f t="shared" si="182"/>
        <v>39052</v>
      </c>
      <c r="EE83" s="142">
        <f t="shared" si="225"/>
        <v>0</v>
      </c>
      <c r="EF83" s="142">
        <f t="shared" si="225"/>
        <v>0</v>
      </c>
      <c r="EG83" s="142">
        <f t="shared" si="226"/>
        <v>0</v>
      </c>
      <c r="EH83" s="142">
        <f t="shared" si="263"/>
        <v>0</v>
      </c>
      <c r="EI83" s="142"/>
      <c r="EJ83" s="118">
        <f t="shared" si="183"/>
        <v>39052</v>
      </c>
      <c r="EK83" s="142">
        <f t="shared" si="227"/>
        <v>0</v>
      </c>
      <c r="EL83" s="142">
        <f t="shared" si="228"/>
        <v>0</v>
      </c>
      <c r="EM83" s="142">
        <f t="shared" si="228"/>
        <v>0</v>
      </c>
      <c r="EN83" s="142">
        <f t="shared" si="228"/>
        <v>0</v>
      </c>
      <c r="EO83" s="142">
        <f t="shared" si="277"/>
        <v>0</v>
      </c>
      <c r="EP83"/>
      <c r="EQ83" s="118">
        <f t="shared" si="184"/>
        <v>39052</v>
      </c>
      <c r="ER83" s="142">
        <f t="shared" si="229"/>
        <v>0</v>
      </c>
      <c r="ES83" s="142">
        <f t="shared" si="230"/>
        <v>0</v>
      </c>
      <c r="ET83" s="142">
        <f t="shared" si="261"/>
        <v>0</v>
      </c>
      <c r="EU83"/>
      <c r="EV83" s="118">
        <f t="shared" si="185"/>
        <v>39052</v>
      </c>
      <c r="EW83" s="142">
        <f t="shared" si="231"/>
        <v>0</v>
      </c>
      <c r="EX83" s="142">
        <f t="shared" si="232"/>
        <v>0</v>
      </c>
      <c r="EY83" s="142">
        <f t="shared" si="262"/>
        <v>0</v>
      </c>
      <c r="EZ83" s="142"/>
      <c r="FA83" s="118">
        <f t="shared" si="186"/>
        <v>39052</v>
      </c>
      <c r="FB83" s="142">
        <f t="shared" si="233"/>
        <v>0</v>
      </c>
      <c r="FC83" s="142">
        <f t="shared" si="233"/>
        <v>0</v>
      </c>
      <c r="FD83" s="142">
        <f t="shared" si="234"/>
        <v>0</v>
      </c>
      <c r="FE83" s="142">
        <f t="shared" si="278"/>
        <v>0</v>
      </c>
      <c r="FF83"/>
      <c r="FG83" s="118">
        <f t="shared" si="187"/>
        <v>39052</v>
      </c>
      <c r="FH83" s="142">
        <f t="shared" si="235"/>
        <v>0</v>
      </c>
      <c r="FI83" s="142">
        <f t="shared" si="235"/>
        <v>0</v>
      </c>
      <c r="FJ83" s="142">
        <f t="shared" si="236"/>
        <v>0</v>
      </c>
      <c r="FK83" s="142">
        <f t="shared" si="279"/>
        <v>0</v>
      </c>
      <c r="FL83"/>
      <c r="FM83" s="118">
        <f t="shared" si="188"/>
        <v>39052</v>
      </c>
      <c r="FN83" s="142">
        <f t="shared" si="237"/>
        <v>0</v>
      </c>
      <c r="FO83" s="142">
        <f t="shared" si="238"/>
        <v>0</v>
      </c>
      <c r="FP83" s="142">
        <f t="shared" si="280"/>
        <v>0</v>
      </c>
      <c r="FR83" s="118">
        <f t="shared" si="239"/>
        <v>39052</v>
      </c>
      <c r="FS83" s="142">
        <f t="shared" si="240"/>
        <v>0</v>
      </c>
      <c r="FT83" s="142">
        <f t="shared" si="240"/>
        <v>0</v>
      </c>
      <c r="FU83" s="142">
        <f t="shared" si="241"/>
        <v>0</v>
      </c>
      <c r="FV83"/>
      <c r="FW83" s="118">
        <f t="shared" si="189"/>
        <v>39052</v>
      </c>
      <c r="FX83" s="142">
        <f t="shared" si="242"/>
        <v>0</v>
      </c>
      <c r="FY83" s="142">
        <f t="shared" si="243"/>
        <v>0</v>
      </c>
      <c r="FZ83" s="142">
        <f t="shared" si="281"/>
        <v>0</v>
      </c>
      <c r="GA83"/>
      <c r="GB83" s="118">
        <f t="shared" si="190"/>
        <v>39052</v>
      </c>
      <c r="GC83" s="142">
        <f t="shared" si="244"/>
        <v>0</v>
      </c>
      <c r="GD83" s="142">
        <f t="shared" si="245"/>
        <v>0</v>
      </c>
      <c r="GE83" s="142">
        <f t="shared" si="282"/>
        <v>0</v>
      </c>
      <c r="GF83"/>
      <c r="GG83" s="118">
        <f t="shared" si="246"/>
        <v>39052</v>
      </c>
      <c r="GH83" s="142">
        <f t="shared" si="247"/>
        <v>0</v>
      </c>
      <c r="GI83" s="142">
        <f t="shared" si="247"/>
        <v>0</v>
      </c>
      <c r="GJ83" s="142">
        <f t="shared" si="248"/>
        <v>0</v>
      </c>
      <c r="GL83" s="118">
        <f t="shared" si="249"/>
        <v>39052</v>
      </c>
      <c r="GM83" s="142">
        <f t="shared" si="250"/>
        <v>0</v>
      </c>
      <c r="GN83" s="142">
        <f t="shared" si="250"/>
        <v>0</v>
      </c>
      <c r="GO83" s="142">
        <f t="shared" si="251"/>
        <v>0</v>
      </c>
      <c r="GQ83" s="585"/>
      <c r="GR83" s="583"/>
      <c r="GS83" s="332"/>
      <c r="GU83"/>
    </row>
    <row r="84" spans="1:203">
      <c r="A84" s="329">
        <v>39083</v>
      </c>
      <c r="B84" s="144">
        <f>'p1'!F93</f>
        <v>0</v>
      </c>
      <c r="C84" s="145">
        <f>+'p1'!C93</f>
        <v>0</v>
      </c>
      <c r="D84" s="193">
        <f>'Transport Pos'!C80</f>
        <v>0</v>
      </c>
      <c r="E84" s="145">
        <f>'p1'!K93+EH84+'Transport Pos'!D80</f>
        <v>0</v>
      </c>
      <c r="F84" s="145">
        <f>'p1'!E93+CS84</f>
        <v>0</v>
      </c>
      <c r="G84" s="145">
        <f>'p1'!H93+'p1'!J93+DD84+'Spread Opt'!D84+'Transport Pos'!E80</f>
        <v>-9.2254605017364728</v>
      </c>
      <c r="H84" s="145">
        <f>'p1'!D93+DW84</f>
        <v>0</v>
      </c>
      <c r="I84" s="145">
        <f>'p1'!I93+'p1'!AG93+DI84+'Spread Opt'!C84</f>
        <v>0.31870421263261939</v>
      </c>
      <c r="J84" s="145">
        <f>'p1'!M93+DL84</f>
        <v>0</v>
      </c>
      <c r="K84" s="145">
        <f>'p1'!L93+'p1'!G93+EB84</f>
        <v>0</v>
      </c>
      <c r="L84" s="146">
        <f t="shared" si="264"/>
        <v>-8.9067562891038534</v>
      </c>
      <c r="M84" s="14"/>
      <c r="N84" s="144">
        <f>'p1'!O93+ET84</f>
        <v>0</v>
      </c>
      <c r="O84" s="145">
        <f>'p1'!N93+EO84</f>
        <v>0</v>
      </c>
      <c r="P84" s="145">
        <f>'p1'!P93+EY84</f>
        <v>0</v>
      </c>
      <c r="Q84" s="145">
        <f>'p1'!Z93</f>
        <v>0</v>
      </c>
      <c r="R84" s="145">
        <f>'p1'!X93</f>
        <v>0</v>
      </c>
      <c r="S84" s="145">
        <f>'p1'!Y93+FE84</f>
        <v>0</v>
      </c>
      <c r="T84" s="145">
        <f>'p1'!AB93+FK84+'Transport Pos'!B80</f>
        <v>0</v>
      </c>
      <c r="U84" s="145"/>
      <c r="V84" s="145">
        <f>'p1'!W93+FP84</f>
        <v>0</v>
      </c>
      <c r="W84" s="145">
        <f>'p1'!R93+FZ84</f>
        <v>0</v>
      </c>
      <c r="X84" s="145">
        <f>'p1'!S93+FU84</f>
        <v>0</v>
      </c>
      <c r="Y84" s="145"/>
      <c r="Z84" s="145"/>
      <c r="AA84" s="145"/>
      <c r="AB84" s="145"/>
      <c r="AC84" s="145"/>
      <c r="AD84" s="193"/>
      <c r="AE84" s="332">
        <f t="shared" si="265"/>
        <v>0</v>
      </c>
      <c r="AF84" s="14"/>
      <c r="AG84" s="146"/>
      <c r="AH84" s="191"/>
      <c r="AI84" s="146">
        <f>'p1'!AA93+BQ84+'Spread Opt'!E84+'Transport Pos'!G80</f>
        <v>0.40324371089614708</v>
      </c>
      <c r="AJ84" s="14"/>
      <c r="AK84" s="143">
        <v>39083</v>
      </c>
      <c r="AL84" s="198"/>
      <c r="AM84" s="189">
        <f t="shared" si="255"/>
        <v>0</v>
      </c>
      <c r="AN84" s="335">
        <f>SUM(AM82:AM86)</f>
        <v>0</v>
      </c>
      <c r="AO84" s="189">
        <f t="shared" si="266"/>
        <v>0</v>
      </c>
      <c r="AP84" s="335">
        <f>SUM(AO82:AO86)</f>
        <v>0</v>
      </c>
      <c r="AQ84" s="508">
        <f t="shared" si="267"/>
        <v>-9.2254605017364728</v>
      </c>
      <c r="AR84" s="335">
        <f>SUM(AQ82:AQ86)</f>
        <v>-45.001396846776728</v>
      </c>
      <c r="AS84" s="510">
        <f t="shared" si="268"/>
        <v>0.31870421263261939</v>
      </c>
      <c r="AT84" s="335">
        <f>SUM(AS82:AS86)</f>
        <v>1.6052946657515799</v>
      </c>
      <c r="AU84" s="189">
        <f t="shared" si="269"/>
        <v>0</v>
      </c>
      <c r="AV84" s="335">
        <f>SUM(AU82:AU86)</f>
        <v>0</v>
      </c>
      <c r="AW84" s="189">
        <f t="shared" si="252"/>
        <v>-8.9067562891038534</v>
      </c>
      <c r="AX84" s="335">
        <f>SUM(AW82:AW86)</f>
        <v>-43.396102181025157</v>
      </c>
      <c r="AY84"/>
      <c r="AZ84" s="217"/>
      <c r="BA84" s="204">
        <f t="shared" si="205"/>
        <v>0</v>
      </c>
      <c r="BB84" s="202"/>
      <c r="BC84" s="204">
        <f t="shared" si="256"/>
        <v>0</v>
      </c>
      <c r="BD84" s="517"/>
      <c r="BE84" s="515">
        <f t="shared" si="253"/>
        <v>0</v>
      </c>
      <c r="BF84" s="205"/>
      <c r="BG84" s="204">
        <f t="shared" si="270"/>
        <v>0</v>
      </c>
      <c r="BH84" s="219"/>
      <c r="BI84" s="302"/>
      <c r="BJ84" s="309"/>
      <c r="BK84" s="305">
        <f t="shared" si="271"/>
        <v>-8.9067562891038534</v>
      </c>
      <c r="BL84" s="526">
        <f>SUM(BK82:BK86)</f>
        <v>-43.396102181025157</v>
      </c>
      <c r="BM84" s="129">
        <f>+AT84+AV84</f>
        <v>1.6052946657515799</v>
      </c>
      <c r="BN84" s="129"/>
      <c r="BO84" s="129"/>
      <c r="BP84" s="140">
        <f t="shared" si="176"/>
        <v>39083</v>
      </c>
      <c r="BQ84" s="141"/>
      <c r="BR84" s="141"/>
      <c r="BS84" s="141"/>
      <c r="BT84" s="141"/>
      <c r="BU84" s="141"/>
      <c r="BV84" s="141"/>
      <c r="BW84" s="141"/>
      <c r="BY84" s="209">
        <f>'m1'!BL86</f>
        <v>0.63497744742796691</v>
      </c>
      <c r="BZ84" s="211">
        <f>CS84+DD84+FE84+FP84+FK84+DI84+DW84+EB84+FZ84+GE84+EO84+ET84+EY84+EH84</f>
        <v>0</v>
      </c>
      <c r="CA84" s="142"/>
      <c r="CB84" s="142">
        <f t="shared" si="206"/>
        <v>0</v>
      </c>
      <c r="CC84" s="118"/>
      <c r="CD84" s="118">
        <f t="shared" si="177"/>
        <v>39083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09"/>
        <v>0</v>
      </c>
      <c r="CK84" s="142">
        <f t="shared" si="272"/>
        <v>0</v>
      </c>
      <c r="CL84" s="142">
        <f t="shared" si="272"/>
        <v>0</v>
      </c>
      <c r="CM84" s="142">
        <f t="shared" si="209"/>
        <v>0</v>
      </c>
      <c r="CN84" s="142">
        <f t="shared" si="209"/>
        <v>0</v>
      </c>
      <c r="CO84" s="142">
        <f t="shared" si="209"/>
        <v>0</v>
      </c>
      <c r="CP84" s="142">
        <f t="shared" si="210"/>
        <v>0</v>
      </c>
      <c r="CQ84" s="142">
        <f t="shared" si="211"/>
        <v>0</v>
      </c>
      <c r="CR84" s="142">
        <f t="shared" si="212"/>
        <v>0</v>
      </c>
      <c r="CS84" s="142">
        <f t="shared" si="254"/>
        <v>0</v>
      </c>
      <c r="CT84"/>
      <c r="CU84" s="118">
        <f t="shared" si="178"/>
        <v>39083</v>
      </c>
      <c r="CV84" s="142">
        <f t="shared" si="213"/>
        <v>0</v>
      </c>
      <c r="CW84" s="142">
        <f t="shared" si="213"/>
        <v>0</v>
      </c>
      <c r="CX84" s="142">
        <f t="shared" si="214"/>
        <v>0</v>
      </c>
      <c r="CY84" s="142">
        <f t="shared" si="214"/>
        <v>0</v>
      </c>
      <c r="CZ84" s="142">
        <f t="shared" si="214"/>
        <v>0</v>
      </c>
      <c r="DA84" s="142">
        <f t="shared" si="215"/>
        <v>0</v>
      </c>
      <c r="DB84" s="142">
        <f t="shared" si="215"/>
        <v>0</v>
      </c>
      <c r="DC84" s="142">
        <f t="shared" si="216"/>
        <v>0</v>
      </c>
      <c r="DD84" s="142">
        <f t="shared" si="204"/>
        <v>0</v>
      </c>
      <c r="DF84" s="118">
        <f t="shared" si="179"/>
        <v>39083</v>
      </c>
      <c r="DG84" s="142">
        <f t="shared" si="217"/>
        <v>0</v>
      </c>
      <c r="DH84" s="142">
        <f t="shared" si="218"/>
        <v>0</v>
      </c>
      <c r="DI84" s="142">
        <f t="shared" si="273"/>
        <v>0</v>
      </c>
      <c r="DJ84"/>
      <c r="DK84" s="118">
        <f t="shared" si="198"/>
        <v>39083</v>
      </c>
      <c r="DL84" s="142">
        <f t="shared" si="219"/>
        <v>0</v>
      </c>
      <c r="DM84" s="142">
        <f t="shared" si="220"/>
        <v>0</v>
      </c>
      <c r="DN84" s="142">
        <f t="shared" si="274"/>
        <v>0</v>
      </c>
      <c r="DP84" s="118">
        <f t="shared" si="180"/>
        <v>39083</v>
      </c>
      <c r="DQ84" s="142">
        <f t="shared" si="221"/>
        <v>0</v>
      </c>
      <c r="DR84" s="142">
        <f t="shared" si="221"/>
        <v>0</v>
      </c>
      <c r="DS84" s="142">
        <f t="shared" si="221"/>
        <v>0</v>
      </c>
      <c r="DT84" s="142">
        <f t="shared" si="221"/>
        <v>0</v>
      </c>
      <c r="DU84" s="142">
        <f t="shared" si="221"/>
        <v>0</v>
      </c>
      <c r="DV84" s="142">
        <f t="shared" si="222"/>
        <v>0</v>
      </c>
      <c r="DW84" s="142">
        <f t="shared" si="275"/>
        <v>0</v>
      </c>
      <c r="DX84"/>
      <c r="DY84" s="118">
        <f t="shared" si="181"/>
        <v>39083</v>
      </c>
      <c r="DZ84" s="142">
        <f t="shared" si="223"/>
        <v>0</v>
      </c>
      <c r="EA84" s="142">
        <f t="shared" si="224"/>
        <v>0</v>
      </c>
      <c r="EB84" s="142">
        <f t="shared" si="276"/>
        <v>0</v>
      </c>
      <c r="EC84" s="142"/>
      <c r="ED84" s="118">
        <f t="shared" si="182"/>
        <v>39083</v>
      </c>
      <c r="EE84" s="142">
        <f t="shared" si="225"/>
        <v>0</v>
      </c>
      <c r="EF84" s="142">
        <f t="shared" si="225"/>
        <v>0</v>
      </c>
      <c r="EG84" s="142">
        <f t="shared" si="226"/>
        <v>0</v>
      </c>
      <c r="EH84" s="142">
        <f t="shared" si="263"/>
        <v>0</v>
      </c>
      <c r="EI84" s="142"/>
      <c r="EJ84" s="118">
        <f t="shared" si="183"/>
        <v>39083</v>
      </c>
      <c r="EK84" s="142">
        <f t="shared" si="227"/>
        <v>0</v>
      </c>
      <c r="EL84" s="142">
        <f t="shared" si="228"/>
        <v>0</v>
      </c>
      <c r="EM84" s="142">
        <f t="shared" si="228"/>
        <v>0</v>
      </c>
      <c r="EN84" s="142">
        <f t="shared" si="228"/>
        <v>0</v>
      </c>
      <c r="EO84" s="142">
        <f t="shared" si="277"/>
        <v>0</v>
      </c>
      <c r="EP84"/>
      <c r="EQ84" s="118">
        <f t="shared" si="184"/>
        <v>39083</v>
      </c>
      <c r="ER84" s="142">
        <f t="shared" si="229"/>
        <v>0</v>
      </c>
      <c r="ES84" s="142">
        <f t="shared" si="230"/>
        <v>0</v>
      </c>
      <c r="ET84" s="142">
        <f t="shared" si="261"/>
        <v>0</v>
      </c>
      <c r="EU84"/>
      <c r="EV84" s="118">
        <f t="shared" si="185"/>
        <v>39083</v>
      </c>
      <c r="EW84" s="142">
        <f t="shared" si="231"/>
        <v>0</v>
      </c>
      <c r="EX84" s="142">
        <f t="shared" si="232"/>
        <v>0</v>
      </c>
      <c r="EY84" s="142">
        <f t="shared" si="262"/>
        <v>0</v>
      </c>
      <c r="EZ84" s="142"/>
      <c r="FA84" s="118">
        <f t="shared" si="186"/>
        <v>39083</v>
      </c>
      <c r="FB84" s="142">
        <f t="shared" si="233"/>
        <v>0</v>
      </c>
      <c r="FC84" s="142">
        <f t="shared" si="233"/>
        <v>0</v>
      </c>
      <c r="FD84" s="142">
        <f t="shared" si="234"/>
        <v>0</v>
      </c>
      <c r="FE84" s="142">
        <f t="shared" si="278"/>
        <v>0</v>
      </c>
      <c r="FF84"/>
      <c r="FG84" s="118">
        <f t="shared" si="187"/>
        <v>39083</v>
      </c>
      <c r="FH84" s="142">
        <f t="shared" si="235"/>
        <v>0</v>
      </c>
      <c r="FI84" s="142">
        <f t="shared" si="235"/>
        <v>0</v>
      </c>
      <c r="FJ84" s="142">
        <f t="shared" si="236"/>
        <v>0</v>
      </c>
      <c r="FK84" s="142">
        <f t="shared" si="279"/>
        <v>0</v>
      </c>
      <c r="FL84"/>
      <c r="FM84" s="118">
        <f t="shared" si="188"/>
        <v>39083</v>
      </c>
      <c r="FN84" s="142">
        <f t="shared" si="237"/>
        <v>0</v>
      </c>
      <c r="FO84" s="142">
        <f t="shared" si="238"/>
        <v>0</v>
      </c>
      <c r="FP84" s="142">
        <f t="shared" si="280"/>
        <v>0</v>
      </c>
      <c r="FR84" s="118">
        <f t="shared" si="239"/>
        <v>39083</v>
      </c>
      <c r="FS84" s="142">
        <f t="shared" si="240"/>
        <v>0</v>
      </c>
      <c r="FT84" s="142">
        <f t="shared" si="240"/>
        <v>0</v>
      </c>
      <c r="FU84" s="142">
        <f t="shared" si="241"/>
        <v>0</v>
      </c>
      <c r="FV84"/>
      <c r="FW84" s="118">
        <f t="shared" si="189"/>
        <v>39083</v>
      </c>
      <c r="FX84" s="142">
        <f t="shared" si="242"/>
        <v>0</v>
      </c>
      <c r="FY84" s="142">
        <f t="shared" si="243"/>
        <v>0</v>
      </c>
      <c r="FZ84" s="142">
        <f t="shared" si="281"/>
        <v>0</v>
      </c>
      <c r="GA84"/>
      <c r="GB84" s="118">
        <f t="shared" si="190"/>
        <v>39083</v>
      </c>
      <c r="GC84" s="142">
        <f t="shared" si="244"/>
        <v>0</v>
      </c>
      <c r="GD84" s="142">
        <f t="shared" si="245"/>
        <v>0</v>
      </c>
      <c r="GE84" s="142">
        <f t="shared" si="282"/>
        <v>0</v>
      </c>
      <c r="GF84"/>
      <c r="GG84" s="118">
        <f t="shared" si="246"/>
        <v>39083</v>
      </c>
      <c r="GH84" s="142">
        <f t="shared" si="247"/>
        <v>0</v>
      </c>
      <c r="GI84" s="142">
        <f t="shared" si="247"/>
        <v>0</v>
      </c>
      <c r="GJ84" s="142">
        <f t="shared" si="248"/>
        <v>0</v>
      </c>
      <c r="GL84" s="118">
        <f t="shared" si="249"/>
        <v>39083</v>
      </c>
      <c r="GM84" s="142">
        <f t="shared" si="250"/>
        <v>0</v>
      </c>
      <c r="GN84" s="142">
        <f t="shared" si="250"/>
        <v>0</v>
      </c>
      <c r="GO84" s="142">
        <f t="shared" si="251"/>
        <v>0</v>
      </c>
      <c r="GQ84" s="585"/>
      <c r="GR84" s="583"/>
      <c r="GS84" s="332"/>
      <c r="GU84"/>
    </row>
    <row r="85" spans="1:203">
      <c r="A85" s="329">
        <v>39114</v>
      </c>
      <c r="B85" s="144">
        <f>'p1'!F94</f>
        <v>0</v>
      </c>
      <c r="C85" s="145">
        <f>+'p1'!C94</f>
        <v>0</v>
      </c>
      <c r="D85" s="193">
        <f>'Transport Pos'!C81</f>
        <v>0</v>
      </c>
      <c r="E85" s="145">
        <f>'p1'!K94+EH85+'Transport Pos'!D81</f>
        <v>0</v>
      </c>
      <c r="F85" s="145">
        <f>'p1'!E94+CS85</f>
        <v>0</v>
      </c>
      <c r="G85" s="145">
        <f>'p1'!H94+'p1'!J94+DD85+'Spread Opt'!D85+'Transport Pos'!E81</f>
        <v>-8.2852510479576438</v>
      </c>
      <c r="H85" s="145">
        <f>'p1'!D94+DW85</f>
        <v>0</v>
      </c>
      <c r="I85" s="145">
        <f>'p1'!I94+'p1'!AG94+DI85+'Spread Opt'!C85</f>
        <v>0.28953506089865666</v>
      </c>
      <c r="J85" s="145">
        <f>'p1'!M94+DL85</f>
        <v>0</v>
      </c>
      <c r="K85" s="145">
        <f>'p1'!L94+'p1'!G94+EB85</f>
        <v>0</v>
      </c>
      <c r="L85" s="146">
        <f t="shared" si="264"/>
        <v>-7.9957159870589871</v>
      </c>
      <c r="M85" s="14"/>
      <c r="N85" s="144">
        <f>'p1'!O94+ET85</f>
        <v>0</v>
      </c>
      <c r="O85" s="145">
        <f>'p1'!N94+EO85</f>
        <v>0</v>
      </c>
      <c r="P85" s="145">
        <f>'p1'!P94+EY85</f>
        <v>0</v>
      </c>
      <c r="Q85" s="145">
        <f>'p1'!Z94</f>
        <v>0</v>
      </c>
      <c r="R85" s="145">
        <f>'p1'!X94</f>
        <v>0</v>
      </c>
      <c r="S85" s="145">
        <f>'p1'!Y94+FE85</f>
        <v>0</v>
      </c>
      <c r="T85" s="145">
        <f>'p1'!AB94+FK85+'Transport Pos'!B81</f>
        <v>0</v>
      </c>
      <c r="U85" s="145"/>
      <c r="V85" s="145">
        <f>'p1'!W94+FP85</f>
        <v>0</v>
      </c>
      <c r="W85" s="145">
        <f>'p1'!R94+FZ85</f>
        <v>0</v>
      </c>
      <c r="X85" s="145">
        <f>'p1'!S94+FU85</f>
        <v>0</v>
      </c>
      <c r="Y85" s="145"/>
      <c r="Z85" s="145"/>
      <c r="AA85" s="145"/>
      <c r="AB85" s="145"/>
      <c r="AC85" s="145"/>
      <c r="AD85" s="193"/>
      <c r="AE85" s="332">
        <f t="shared" si="265"/>
        <v>0</v>
      </c>
      <c r="AF85" s="14"/>
      <c r="AG85" s="146"/>
      <c r="AH85" s="191"/>
      <c r="AI85" s="146">
        <f>'p1'!AA94+BQ85+'Spread Opt'!E85+'Transport Pos'!G81</f>
        <v>0.3642840129410132</v>
      </c>
      <c r="AJ85" s="14"/>
      <c r="AK85" s="143">
        <v>39114</v>
      </c>
      <c r="AL85" s="198"/>
      <c r="AM85" s="189">
        <f t="shared" si="255"/>
        <v>0</v>
      </c>
      <c r="AN85" s="334"/>
      <c r="AO85" s="189">
        <f t="shared" si="266"/>
        <v>0</v>
      </c>
      <c r="AP85" s="334"/>
      <c r="AQ85" s="508">
        <f t="shared" si="267"/>
        <v>-8.2852510479576438</v>
      </c>
      <c r="AR85" s="334"/>
      <c r="AS85" s="510">
        <f t="shared" si="268"/>
        <v>0.28953506089865666</v>
      </c>
      <c r="AT85" s="334"/>
      <c r="AU85" s="189">
        <f t="shared" si="269"/>
        <v>0</v>
      </c>
      <c r="AV85" s="334"/>
      <c r="AW85" s="189">
        <f t="shared" si="252"/>
        <v>-7.9957159870589871</v>
      </c>
      <c r="AX85" s="334"/>
      <c r="AY85"/>
      <c r="AZ85" s="217"/>
      <c r="BA85" s="204">
        <f t="shared" si="205"/>
        <v>0</v>
      </c>
      <c r="BB85" s="202"/>
      <c r="BC85" s="204">
        <f t="shared" si="256"/>
        <v>0</v>
      </c>
      <c r="BD85" s="497"/>
      <c r="BE85" s="515">
        <f t="shared" si="253"/>
        <v>0</v>
      </c>
      <c r="BF85" s="202"/>
      <c r="BG85" s="204">
        <f t="shared" si="270"/>
        <v>0</v>
      </c>
      <c r="BH85" s="218"/>
      <c r="BI85" s="248"/>
      <c r="BJ85" s="308"/>
      <c r="BK85" s="305">
        <f t="shared" si="271"/>
        <v>-7.9957159870589871</v>
      </c>
      <c r="BL85" s="525"/>
      <c r="BM85" s="129">
        <f>+BM73+BM84</f>
        <v>257.47505910714011</v>
      </c>
      <c r="BN85" s="14"/>
      <c r="BO85" s="14"/>
      <c r="BP85" s="140">
        <f t="shared" si="176"/>
        <v>39114</v>
      </c>
      <c r="BQ85" s="141"/>
      <c r="BR85" s="141"/>
      <c r="BS85" s="141"/>
      <c r="BT85" s="141"/>
      <c r="BU85" s="141"/>
      <c r="BV85" s="141"/>
      <c r="BW85" s="141"/>
      <c r="BY85" s="209">
        <f>'m1'!BL87</f>
        <v>0.63103854356325229</v>
      </c>
      <c r="BZ85" s="211">
        <f t="shared" ref="BZ85:BZ93" si="283">CS85+DD85+FE85+FP85+FK85+DI85+DW85+EB85+FZ85+GE85+EO85+ET85+EY85</f>
        <v>0</v>
      </c>
      <c r="CA85" s="142"/>
      <c r="CB85" s="142">
        <f t="shared" si="206"/>
        <v>0</v>
      </c>
      <c r="CC85" s="118"/>
      <c r="CD85" s="118">
        <f t="shared" si="177"/>
        <v>39114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09"/>
        <v>0</v>
      </c>
      <c r="CK85" s="142">
        <f t="shared" si="272"/>
        <v>0</v>
      </c>
      <c r="CL85" s="142">
        <f t="shared" si="272"/>
        <v>0</v>
      </c>
      <c r="CM85" s="142">
        <f t="shared" si="209"/>
        <v>0</v>
      </c>
      <c r="CN85" s="142">
        <f t="shared" si="209"/>
        <v>0</v>
      </c>
      <c r="CO85" s="142">
        <f t="shared" si="209"/>
        <v>0</v>
      </c>
      <c r="CP85" s="142">
        <f t="shared" si="210"/>
        <v>0</v>
      </c>
      <c r="CQ85" s="142">
        <f t="shared" si="211"/>
        <v>0</v>
      </c>
      <c r="CR85" s="142">
        <f t="shared" si="212"/>
        <v>0</v>
      </c>
      <c r="CS85" s="142">
        <f t="shared" si="254"/>
        <v>0</v>
      </c>
      <c r="CT85"/>
      <c r="CU85" s="118">
        <f t="shared" si="178"/>
        <v>39114</v>
      </c>
      <c r="CV85" s="142">
        <f t="shared" si="213"/>
        <v>0</v>
      </c>
      <c r="CW85" s="142">
        <f t="shared" si="213"/>
        <v>0</v>
      </c>
      <c r="CX85" s="142">
        <f t="shared" si="214"/>
        <v>0</v>
      </c>
      <c r="CY85" s="142">
        <f t="shared" si="214"/>
        <v>0</v>
      </c>
      <c r="CZ85" s="142">
        <f t="shared" si="214"/>
        <v>0</v>
      </c>
      <c r="DA85" s="142">
        <f t="shared" si="215"/>
        <v>0</v>
      </c>
      <c r="DB85" s="142">
        <f t="shared" si="215"/>
        <v>0</v>
      </c>
      <c r="DC85" s="142">
        <f t="shared" si="216"/>
        <v>0</v>
      </c>
      <c r="DD85" s="142">
        <f t="shared" si="204"/>
        <v>0</v>
      </c>
      <c r="DF85" s="118">
        <f t="shared" si="179"/>
        <v>39114</v>
      </c>
      <c r="DG85" s="142">
        <f t="shared" si="217"/>
        <v>0</v>
      </c>
      <c r="DH85" s="142">
        <f t="shared" si="218"/>
        <v>0</v>
      </c>
      <c r="DI85" s="142">
        <f t="shared" si="273"/>
        <v>0</v>
      </c>
      <c r="DJ85"/>
      <c r="DK85" s="118">
        <f t="shared" si="198"/>
        <v>39114</v>
      </c>
      <c r="DL85" s="142">
        <f t="shared" si="219"/>
        <v>0</v>
      </c>
      <c r="DM85" s="142">
        <f t="shared" si="220"/>
        <v>0</v>
      </c>
      <c r="DN85" s="142">
        <f t="shared" si="274"/>
        <v>0</v>
      </c>
      <c r="DP85" s="118">
        <f t="shared" si="180"/>
        <v>39114</v>
      </c>
      <c r="DQ85" s="142">
        <f t="shared" si="221"/>
        <v>0</v>
      </c>
      <c r="DR85" s="142">
        <f t="shared" si="221"/>
        <v>0</v>
      </c>
      <c r="DS85" s="142">
        <f t="shared" si="221"/>
        <v>0</v>
      </c>
      <c r="DT85" s="142">
        <f t="shared" si="221"/>
        <v>0</v>
      </c>
      <c r="DU85" s="142">
        <f t="shared" si="221"/>
        <v>0</v>
      </c>
      <c r="DV85" s="142">
        <f t="shared" si="222"/>
        <v>0</v>
      </c>
      <c r="DW85" s="142">
        <f t="shared" si="275"/>
        <v>0</v>
      </c>
      <c r="DX85"/>
      <c r="DY85" s="118">
        <f t="shared" si="181"/>
        <v>39114</v>
      </c>
      <c r="DZ85" s="142">
        <f t="shared" si="223"/>
        <v>0</v>
      </c>
      <c r="EA85" s="142">
        <f t="shared" si="224"/>
        <v>0</v>
      </c>
      <c r="EB85" s="142">
        <f t="shared" si="276"/>
        <v>0</v>
      </c>
      <c r="EC85" s="142"/>
      <c r="ED85" s="118">
        <f t="shared" si="182"/>
        <v>39114</v>
      </c>
      <c r="EE85" s="142">
        <f t="shared" si="225"/>
        <v>0</v>
      </c>
      <c r="EF85" s="142">
        <f t="shared" si="225"/>
        <v>0</v>
      </c>
      <c r="EG85" s="142">
        <f t="shared" si="226"/>
        <v>0</v>
      </c>
      <c r="EH85" s="142">
        <f t="shared" si="263"/>
        <v>0</v>
      </c>
      <c r="EI85" s="142"/>
      <c r="EJ85" s="118">
        <f t="shared" si="183"/>
        <v>39114</v>
      </c>
      <c r="EK85" s="142">
        <f t="shared" si="227"/>
        <v>0</v>
      </c>
      <c r="EL85" s="142">
        <f t="shared" si="228"/>
        <v>0</v>
      </c>
      <c r="EM85" s="142">
        <f t="shared" si="228"/>
        <v>0</v>
      </c>
      <c r="EN85" s="142">
        <f t="shared" si="228"/>
        <v>0</v>
      </c>
      <c r="EO85" s="142">
        <f t="shared" si="277"/>
        <v>0</v>
      </c>
      <c r="EP85"/>
      <c r="EQ85" s="118">
        <f t="shared" si="184"/>
        <v>39114</v>
      </c>
      <c r="ER85" s="142">
        <f t="shared" si="229"/>
        <v>0</v>
      </c>
      <c r="ES85" s="142">
        <f t="shared" si="230"/>
        <v>0</v>
      </c>
      <c r="ET85" s="142">
        <f t="shared" si="261"/>
        <v>0</v>
      </c>
      <c r="EU85"/>
      <c r="EV85" s="118">
        <f t="shared" si="185"/>
        <v>39114</v>
      </c>
      <c r="EW85" s="142">
        <f t="shared" si="231"/>
        <v>0</v>
      </c>
      <c r="EX85" s="142">
        <f t="shared" si="232"/>
        <v>0</v>
      </c>
      <c r="EY85" s="142">
        <f t="shared" si="262"/>
        <v>0</v>
      </c>
      <c r="EZ85" s="142"/>
      <c r="FA85" s="118">
        <f t="shared" si="186"/>
        <v>39114</v>
      </c>
      <c r="FB85" s="142">
        <f t="shared" si="233"/>
        <v>0</v>
      </c>
      <c r="FC85" s="142">
        <f t="shared" si="233"/>
        <v>0</v>
      </c>
      <c r="FD85" s="142">
        <f t="shared" si="234"/>
        <v>0</v>
      </c>
      <c r="FE85" s="142">
        <f t="shared" si="278"/>
        <v>0</v>
      </c>
      <c r="FF85"/>
      <c r="FG85" s="118">
        <f t="shared" si="187"/>
        <v>39114</v>
      </c>
      <c r="FH85" s="142">
        <f t="shared" si="235"/>
        <v>0</v>
      </c>
      <c r="FI85" s="142">
        <f t="shared" si="235"/>
        <v>0</v>
      </c>
      <c r="FJ85" s="142">
        <f t="shared" si="236"/>
        <v>0</v>
      </c>
      <c r="FK85" s="142">
        <f t="shared" si="279"/>
        <v>0</v>
      </c>
      <c r="FL85"/>
      <c r="FM85" s="118">
        <f t="shared" si="188"/>
        <v>39114</v>
      </c>
      <c r="FN85" s="142">
        <f t="shared" si="237"/>
        <v>0</v>
      </c>
      <c r="FO85" s="142">
        <f t="shared" si="238"/>
        <v>0</v>
      </c>
      <c r="FP85" s="142">
        <f t="shared" si="280"/>
        <v>0</v>
      </c>
      <c r="FR85" s="118">
        <f t="shared" si="239"/>
        <v>39114</v>
      </c>
      <c r="FS85" s="142">
        <f t="shared" si="240"/>
        <v>0</v>
      </c>
      <c r="FT85" s="142">
        <f t="shared" si="240"/>
        <v>0</v>
      </c>
      <c r="FU85" s="142">
        <f t="shared" si="241"/>
        <v>0</v>
      </c>
      <c r="FV85"/>
      <c r="FW85" s="118">
        <f t="shared" si="189"/>
        <v>39114</v>
      </c>
      <c r="FX85" s="142">
        <f t="shared" si="242"/>
        <v>0</v>
      </c>
      <c r="FY85" s="142">
        <f t="shared" si="243"/>
        <v>0</v>
      </c>
      <c r="FZ85" s="142">
        <f t="shared" si="281"/>
        <v>0</v>
      </c>
      <c r="GA85"/>
      <c r="GB85" s="118">
        <f t="shared" si="190"/>
        <v>39114</v>
      </c>
      <c r="GC85" s="142">
        <f t="shared" si="244"/>
        <v>0</v>
      </c>
      <c r="GD85" s="142">
        <f t="shared" si="245"/>
        <v>0</v>
      </c>
      <c r="GE85" s="142">
        <f t="shared" si="282"/>
        <v>0</v>
      </c>
      <c r="GF85"/>
      <c r="GG85" s="118">
        <f t="shared" si="246"/>
        <v>39114</v>
      </c>
      <c r="GH85" s="142">
        <f t="shared" si="247"/>
        <v>0</v>
      </c>
      <c r="GI85" s="142">
        <f t="shared" si="247"/>
        <v>0</v>
      </c>
      <c r="GJ85" s="142">
        <f t="shared" si="248"/>
        <v>0</v>
      </c>
      <c r="GL85" s="118">
        <f t="shared" si="249"/>
        <v>39114</v>
      </c>
      <c r="GM85" s="142">
        <f t="shared" si="250"/>
        <v>0</v>
      </c>
      <c r="GN85" s="142">
        <f t="shared" si="250"/>
        <v>0</v>
      </c>
      <c r="GO85" s="142">
        <f t="shared" si="251"/>
        <v>0</v>
      </c>
      <c r="GQ85" s="585"/>
      <c r="GR85" s="583"/>
      <c r="GS85" s="332"/>
      <c r="GU85"/>
    </row>
    <row r="86" spans="1:203">
      <c r="A86" s="329">
        <v>39142</v>
      </c>
      <c r="B86" s="144">
        <f>'p1'!F95</f>
        <v>0</v>
      </c>
      <c r="C86" s="145">
        <f>+'p1'!C95</f>
        <v>0</v>
      </c>
      <c r="D86" s="193">
        <f>'Transport Pos'!C82</f>
        <v>0</v>
      </c>
      <c r="E86" s="145">
        <f>'p1'!K95+EH86+'Transport Pos'!D82</f>
        <v>0</v>
      </c>
      <c r="F86" s="145">
        <f>'p1'!E95+CS86</f>
        <v>0</v>
      </c>
      <c r="G86" s="145">
        <f>'p1'!H95+'p1'!J95+DD86+'Spread Opt'!D86+'Transport Pos'!E82</f>
        <v>-9.1254719322329567</v>
      </c>
      <c r="H86" s="145">
        <f>'p1'!D95+DW86</f>
        <v>0</v>
      </c>
      <c r="I86" s="145">
        <f>'p1'!I95+'p1'!AG95+DI86+'Spread Opt'!C86</f>
        <v>0.32878603998215006</v>
      </c>
      <c r="J86" s="145">
        <f>'p1'!M95+DL86</f>
        <v>0</v>
      </c>
      <c r="K86" s="145">
        <f>'p1'!L95+'p1'!G95+EB86</f>
        <v>0</v>
      </c>
      <c r="L86" s="146">
        <f t="shared" si="264"/>
        <v>-8.7966858922508067</v>
      </c>
      <c r="M86" s="14"/>
      <c r="N86" s="144">
        <f>'p1'!O95+ET86</f>
        <v>0</v>
      </c>
      <c r="O86" s="145">
        <f>'p1'!N95+EO86</f>
        <v>0</v>
      </c>
      <c r="P86" s="145">
        <f>'p1'!P95+EY86</f>
        <v>0</v>
      </c>
      <c r="Q86" s="145">
        <f>'p1'!Z95</f>
        <v>0</v>
      </c>
      <c r="R86" s="145">
        <f>'p1'!X95</f>
        <v>0</v>
      </c>
      <c r="S86" s="145">
        <f>'p1'!Y95+FE86</f>
        <v>0</v>
      </c>
      <c r="T86" s="145">
        <f>'p1'!AB95+FK86+'Transport Pos'!B82</f>
        <v>0</v>
      </c>
      <c r="U86" s="145"/>
      <c r="V86" s="145">
        <f>'p1'!W95+FP86</f>
        <v>0</v>
      </c>
      <c r="W86" s="145">
        <f>'p1'!R95+FZ86</f>
        <v>0</v>
      </c>
      <c r="X86" s="145">
        <f>'p1'!S95+FU86</f>
        <v>0</v>
      </c>
      <c r="Y86" s="145"/>
      <c r="Z86" s="145"/>
      <c r="AA86" s="145"/>
      <c r="AB86" s="145"/>
      <c r="AC86" s="145"/>
      <c r="AD86" s="193"/>
      <c r="AE86" s="332">
        <f t="shared" si="265"/>
        <v>0</v>
      </c>
      <c r="AF86" s="14"/>
      <c r="AG86" s="146"/>
      <c r="AH86" s="191"/>
      <c r="AI86" s="146">
        <f>'p1'!AA95+BQ86+'Spread Opt'!E86+'Transport Pos'!G82</f>
        <v>0.40331410774919263</v>
      </c>
      <c r="AJ86" s="14"/>
      <c r="AK86" s="143">
        <v>39142</v>
      </c>
      <c r="AL86" s="198"/>
      <c r="AM86" s="189">
        <f t="shared" si="255"/>
        <v>0</v>
      </c>
      <c r="AN86" s="334"/>
      <c r="AO86" s="189">
        <f t="shared" si="266"/>
        <v>0</v>
      </c>
      <c r="AP86" s="334"/>
      <c r="AQ86" s="508">
        <f t="shared" si="267"/>
        <v>-9.1254719322329567</v>
      </c>
      <c r="AR86" s="334"/>
      <c r="AS86" s="510">
        <f t="shared" si="268"/>
        <v>0.32878603998215006</v>
      </c>
      <c r="AT86" s="334"/>
      <c r="AU86" s="189">
        <f t="shared" si="269"/>
        <v>0</v>
      </c>
      <c r="AV86" s="334"/>
      <c r="AW86" s="189">
        <f t="shared" si="252"/>
        <v>-8.7966858922508067</v>
      </c>
      <c r="AX86" s="334"/>
      <c r="AY86"/>
      <c r="AZ86" s="217"/>
      <c r="BA86" s="204">
        <f t="shared" si="205"/>
        <v>0</v>
      </c>
      <c r="BB86" s="202"/>
      <c r="BC86" s="204">
        <f t="shared" si="256"/>
        <v>0</v>
      </c>
      <c r="BD86" s="497"/>
      <c r="BE86" s="515">
        <f t="shared" si="253"/>
        <v>0</v>
      </c>
      <c r="BF86" s="202"/>
      <c r="BG86" s="204">
        <f t="shared" si="270"/>
        <v>0</v>
      </c>
      <c r="BH86" s="218"/>
      <c r="BI86" s="248"/>
      <c r="BJ86" s="308"/>
      <c r="BK86" s="305">
        <f t="shared" si="271"/>
        <v>-8.7966858922508067</v>
      </c>
      <c r="BL86" s="525"/>
      <c r="BM86" s="14"/>
      <c r="BN86" s="14"/>
      <c r="BO86" s="14"/>
      <c r="BP86" s="140">
        <f t="shared" si="176"/>
        <v>39142</v>
      </c>
      <c r="BQ86" s="141"/>
      <c r="BR86" s="141"/>
      <c r="BS86" s="141"/>
      <c r="BT86" s="141"/>
      <c r="BU86" s="141"/>
      <c r="BV86" s="141"/>
      <c r="BW86" s="141"/>
      <c r="BY86" s="209">
        <f>'m1'!BL88</f>
        <v>0.62749854738959743</v>
      </c>
      <c r="BZ86" s="211">
        <f t="shared" si="283"/>
        <v>0</v>
      </c>
      <c r="CA86" s="142"/>
      <c r="CB86" s="142">
        <f t="shared" si="206"/>
        <v>0</v>
      </c>
      <c r="CC86" s="118"/>
      <c r="CD86" s="118">
        <f t="shared" si="177"/>
        <v>39142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09"/>
        <v>0</v>
      </c>
      <c r="CK86" s="142">
        <f t="shared" si="272"/>
        <v>0</v>
      </c>
      <c r="CL86" s="142">
        <f t="shared" si="272"/>
        <v>0</v>
      </c>
      <c r="CM86" s="142">
        <f t="shared" si="209"/>
        <v>0</v>
      </c>
      <c r="CN86" s="142">
        <f t="shared" si="209"/>
        <v>0</v>
      </c>
      <c r="CO86" s="142">
        <f t="shared" si="209"/>
        <v>0</v>
      </c>
      <c r="CP86" s="142">
        <f t="shared" si="210"/>
        <v>0</v>
      </c>
      <c r="CQ86" s="142">
        <f t="shared" si="211"/>
        <v>0</v>
      </c>
      <c r="CR86" s="142">
        <f t="shared" si="212"/>
        <v>0</v>
      </c>
      <c r="CS86" s="142">
        <f t="shared" si="254"/>
        <v>0</v>
      </c>
      <c r="CT86"/>
      <c r="CU86" s="118">
        <f t="shared" si="178"/>
        <v>39142</v>
      </c>
      <c r="CV86" s="142">
        <f t="shared" si="213"/>
        <v>0</v>
      </c>
      <c r="CW86" s="142">
        <f t="shared" si="213"/>
        <v>0</v>
      </c>
      <c r="CX86" s="142">
        <f t="shared" si="214"/>
        <v>0</v>
      </c>
      <c r="CY86" s="142">
        <f t="shared" si="214"/>
        <v>0</v>
      </c>
      <c r="CZ86" s="142">
        <f t="shared" si="214"/>
        <v>0</v>
      </c>
      <c r="DA86" s="142">
        <f t="shared" si="215"/>
        <v>0</v>
      </c>
      <c r="DB86" s="142">
        <f t="shared" si="215"/>
        <v>0</v>
      </c>
      <c r="DC86" s="142">
        <f t="shared" si="216"/>
        <v>0</v>
      </c>
      <c r="DD86" s="142">
        <f t="shared" si="204"/>
        <v>0</v>
      </c>
      <c r="DF86" s="118">
        <f t="shared" si="179"/>
        <v>39142</v>
      </c>
      <c r="DG86" s="142">
        <f t="shared" si="217"/>
        <v>0</v>
      </c>
      <c r="DH86" s="142">
        <f t="shared" si="218"/>
        <v>0</v>
      </c>
      <c r="DI86" s="142">
        <f t="shared" si="273"/>
        <v>0</v>
      </c>
      <c r="DJ86"/>
      <c r="DK86" s="118">
        <f t="shared" si="198"/>
        <v>39142</v>
      </c>
      <c r="DL86" s="142">
        <f t="shared" si="219"/>
        <v>0</v>
      </c>
      <c r="DM86" s="142">
        <f t="shared" si="220"/>
        <v>0</v>
      </c>
      <c r="DN86" s="142">
        <f t="shared" si="274"/>
        <v>0</v>
      </c>
      <c r="DP86" s="118">
        <f t="shared" si="180"/>
        <v>39142</v>
      </c>
      <c r="DQ86" s="142">
        <f t="shared" si="221"/>
        <v>0</v>
      </c>
      <c r="DR86" s="142">
        <f t="shared" si="221"/>
        <v>0</v>
      </c>
      <c r="DS86" s="142">
        <f t="shared" si="221"/>
        <v>0</v>
      </c>
      <c r="DT86" s="142">
        <f t="shared" si="221"/>
        <v>0</v>
      </c>
      <c r="DU86" s="142">
        <f t="shared" si="221"/>
        <v>0</v>
      </c>
      <c r="DV86" s="142">
        <f t="shared" si="222"/>
        <v>0</v>
      </c>
      <c r="DW86" s="142">
        <f t="shared" si="275"/>
        <v>0</v>
      </c>
      <c r="DX86"/>
      <c r="DY86" s="118">
        <f t="shared" si="181"/>
        <v>39142</v>
      </c>
      <c r="DZ86" s="142">
        <f t="shared" si="223"/>
        <v>0</v>
      </c>
      <c r="EA86" s="142">
        <f t="shared" si="224"/>
        <v>0</v>
      </c>
      <c r="EB86" s="142">
        <f t="shared" si="276"/>
        <v>0</v>
      </c>
      <c r="EC86" s="142"/>
      <c r="ED86" s="118">
        <f t="shared" si="182"/>
        <v>39142</v>
      </c>
      <c r="EE86" s="142">
        <f t="shared" si="225"/>
        <v>0</v>
      </c>
      <c r="EF86" s="142">
        <f t="shared" si="225"/>
        <v>0</v>
      </c>
      <c r="EG86" s="142">
        <f t="shared" si="226"/>
        <v>0</v>
      </c>
      <c r="EH86" s="142">
        <f t="shared" si="263"/>
        <v>0</v>
      </c>
      <c r="EI86" s="142"/>
      <c r="EJ86" s="118">
        <f t="shared" si="183"/>
        <v>39142</v>
      </c>
      <c r="EK86" s="142">
        <f t="shared" si="227"/>
        <v>0</v>
      </c>
      <c r="EL86" s="142">
        <f t="shared" si="228"/>
        <v>0</v>
      </c>
      <c r="EM86" s="142">
        <f t="shared" si="228"/>
        <v>0</v>
      </c>
      <c r="EN86" s="142">
        <f t="shared" si="228"/>
        <v>0</v>
      </c>
      <c r="EO86" s="142">
        <f t="shared" si="277"/>
        <v>0</v>
      </c>
      <c r="EP86"/>
      <c r="EQ86" s="118">
        <f t="shared" si="184"/>
        <v>39142</v>
      </c>
      <c r="ER86" s="142">
        <f t="shared" si="229"/>
        <v>0</v>
      </c>
      <c r="ES86" s="142">
        <f t="shared" si="230"/>
        <v>0</v>
      </c>
      <c r="ET86" s="142">
        <f t="shared" si="261"/>
        <v>0</v>
      </c>
      <c r="EU86"/>
      <c r="EV86" s="118">
        <f t="shared" si="185"/>
        <v>39142</v>
      </c>
      <c r="EW86" s="142">
        <f t="shared" si="231"/>
        <v>0</v>
      </c>
      <c r="EX86" s="142">
        <f t="shared" si="232"/>
        <v>0</v>
      </c>
      <c r="EY86" s="142">
        <f t="shared" si="262"/>
        <v>0</v>
      </c>
      <c r="EZ86" s="142"/>
      <c r="FA86" s="118">
        <f t="shared" si="186"/>
        <v>39142</v>
      </c>
      <c r="FB86" s="142">
        <f t="shared" si="233"/>
        <v>0</v>
      </c>
      <c r="FC86" s="142">
        <f t="shared" si="233"/>
        <v>0</v>
      </c>
      <c r="FD86" s="142">
        <f t="shared" si="234"/>
        <v>0</v>
      </c>
      <c r="FE86" s="142">
        <f t="shared" si="278"/>
        <v>0</v>
      </c>
      <c r="FF86"/>
      <c r="FG86" s="118">
        <f t="shared" si="187"/>
        <v>39142</v>
      </c>
      <c r="FH86" s="142">
        <f t="shared" si="235"/>
        <v>0</v>
      </c>
      <c r="FI86" s="142">
        <f t="shared" si="235"/>
        <v>0</v>
      </c>
      <c r="FJ86" s="142">
        <f t="shared" si="236"/>
        <v>0</v>
      </c>
      <c r="FK86" s="142">
        <f t="shared" si="279"/>
        <v>0</v>
      </c>
      <c r="FL86"/>
      <c r="FM86" s="118">
        <f t="shared" si="188"/>
        <v>39142</v>
      </c>
      <c r="FN86" s="142">
        <f t="shared" si="237"/>
        <v>0</v>
      </c>
      <c r="FO86" s="142">
        <f t="shared" si="238"/>
        <v>0</v>
      </c>
      <c r="FP86" s="142">
        <f t="shared" si="280"/>
        <v>0</v>
      </c>
      <c r="FR86" s="118">
        <f t="shared" si="239"/>
        <v>39142</v>
      </c>
      <c r="FS86" s="142">
        <f t="shared" si="240"/>
        <v>0</v>
      </c>
      <c r="FT86" s="142">
        <f t="shared" si="240"/>
        <v>0</v>
      </c>
      <c r="FU86" s="142">
        <f t="shared" si="241"/>
        <v>0</v>
      </c>
      <c r="FV86"/>
      <c r="FW86" s="118">
        <f t="shared" si="189"/>
        <v>39142</v>
      </c>
      <c r="FX86" s="142">
        <f t="shared" si="242"/>
        <v>0</v>
      </c>
      <c r="FY86" s="142">
        <f t="shared" si="243"/>
        <v>0</v>
      </c>
      <c r="FZ86" s="142">
        <f t="shared" si="281"/>
        <v>0</v>
      </c>
      <c r="GA86"/>
      <c r="GB86" s="118">
        <f t="shared" si="190"/>
        <v>39142</v>
      </c>
      <c r="GC86" s="142">
        <f t="shared" si="244"/>
        <v>0</v>
      </c>
      <c r="GD86" s="142">
        <f t="shared" si="245"/>
        <v>0</v>
      </c>
      <c r="GE86" s="142">
        <f t="shared" si="282"/>
        <v>0</v>
      </c>
      <c r="GF86"/>
      <c r="GG86" s="118">
        <f t="shared" si="246"/>
        <v>39142</v>
      </c>
      <c r="GH86" s="142">
        <f t="shared" si="247"/>
        <v>0</v>
      </c>
      <c r="GI86" s="142">
        <f t="shared" si="247"/>
        <v>0</v>
      </c>
      <c r="GJ86" s="142">
        <f t="shared" si="248"/>
        <v>0</v>
      </c>
      <c r="GL86" s="118">
        <f t="shared" si="249"/>
        <v>39142</v>
      </c>
      <c r="GM86" s="142">
        <f t="shared" si="250"/>
        <v>0</v>
      </c>
      <c r="GN86" s="142">
        <f t="shared" si="250"/>
        <v>0</v>
      </c>
      <c r="GO86" s="142">
        <f t="shared" si="251"/>
        <v>0</v>
      </c>
      <c r="GQ86" s="585"/>
      <c r="GR86" s="583"/>
      <c r="GS86" s="332"/>
      <c r="GU86"/>
    </row>
    <row r="87" spans="1:203">
      <c r="A87" s="329">
        <v>39173</v>
      </c>
      <c r="B87" s="144">
        <f>'p1'!F96</f>
        <v>0</v>
      </c>
      <c r="C87" s="145">
        <f>+'p1'!C96</f>
        <v>0</v>
      </c>
      <c r="D87" s="193">
        <f>'Transport Pos'!C83</f>
        <v>0</v>
      </c>
      <c r="E87" s="145">
        <f>'p1'!K96+EH87+'Transport Pos'!D83</f>
        <v>0</v>
      </c>
      <c r="F87" s="145">
        <f>'p1'!E96+CS87</f>
        <v>0</v>
      </c>
      <c r="G87" s="145">
        <f>'p1'!H96+'p1'!J96+DD87+'Spread Opt'!D87+'Transport Pos'!E83</f>
        <v>0</v>
      </c>
      <c r="H87" s="145">
        <f>'p1'!D96+DW87</f>
        <v>0</v>
      </c>
      <c r="I87" s="145">
        <f>'p1'!I96+'p1'!AG96+DI87+'Spread Opt'!C87</f>
        <v>-8.85</v>
      </c>
      <c r="J87" s="145">
        <f>'p1'!M96+DL87</f>
        <v>0</v>
      </c>
      <c r="K87" s="145">
        <f>'p1'!L96+'p1'!G96+EB87</f>
        <v>0</v>
      </c>
      <c r="L87" s="146">
        <f t="shared" si="264"/>
        <v>-8.85</v>
      </c>
      <c r="M87" s="14"/>
      <c r="N87" s="144">
        <f>'p1'!O96+ET87</f>
        <v>0</v>
      </c>
      <c r="O87" s="145">
        <f>'p1'!N96+EO87</f>
        <v>0</v>
      </c>
      <c r="P87" s="145">
        <f>'p1'!P96+EY87</f>
        <v>0</v>
      </c>
      <c r="Q87" s="145">
        <f>'p1'!Z96</f>
        <v>0</v>
      </c>
      <c r="R87" s="145">
        <f>'p1'!X96</f>
        <v>0</v>
      </c>
      <c r="S87" s="145">
        <f>'p1'!Y96+FE87</f>
        <v>0</v>
      </c>
      <c r="T87" s="145">
        <f>'p1'!AB96+FK87+'Transport Pos'!B83</f>
        <v>0</v>
      </c>
      <c r="U87" s="145"/>
      <c r="V87" s="145">
        <f>'p1'!W96+FP87</f>
        <v>0</v>
      </c>
      <c r="W87" s="145">
        <f>'p1'!R96+FZ87</f>
        <v>0</v>
      </c>
      <c r="X87" s="145">
        <f>'p1'!S96+FU87</f>
        <v>0</v>
      </c>
      <c r="Y87" s="145"/>
      <c r="Z87" s="145"/>
      <c r="AA87" s="145"/>
      <c r="AB87" s="145"/>
      <c r="AC87" s="145"/>
      <c r="AD87" s="193"/>
      <c r="AE87" s="332">
        <f t="shared" si="265"/>
        <v>0</v>
      </c>
      <c r="AF87" s="14"/>
      <c r="AG87" s="146"/>
      <c r="AH87" s="191"/>
      <c r="AI87" s="146">
        <f>'p1'!AA96+BQ87+'Spread Opt'!E87+'Transport Pos'!G83</f>
        <v>0</v>
      </c>
      <c r="AJ87" s="14"/>
      <c r="AK87" s="143">
        <v>39173</v>
      </c>
      <c r="AL87" s="198"/>
      <c r="AM87" s="189">
        <f t="shared" si="255"/>
        <v>0</v>
      </c>
      <c r="AN87" s="335">
        <f>SUM(AM82:AM93)</f>
        <v>0</v>
      </c>
      <c r="AO87" s="189">
        <f t="shared" si="266"/>
        <v>0</v>
      </c>
      <c r="AP87" s="335">
        <f>SUM(AO82:AO93)</f>
        <v>0</v>
      </c>
      <c r="AQ87" s="508">
        <f t="shared" si="267"/>
        <v>0</v>
      </c>
      <c r="AR87" s="335">
        <f>SUM(AQ82:AQ93)</f>
        <v>-45.001396846776728</v>
      </c>
      <c r="AS87" s="510">
        <f t="shared" si="268"/>
        <v>-8.85</v>
      </c>
      <c r="AT87" s="335">
        <f>SUM(AS82:AS93)</f>
        <v>-60.364705334248427</v>
      </c>
      <c r="AU87" s="189">
        <f t="shared" si="269"/>
        <v>0</v>
      </c>
      <c r="AV87" s="335">
        <f>SUM(AU82:AU93)</f>
        <v>0</v>
      </c>
      <c r="AW87" s="189">
        <f t="shared" si="252"/>
        <v>-8.85</v>
      </c>
      <c r="AX87" s="335">
        <f>SUM(AW82:AW93)</f>
        <v>-105.36610218102516</v>
      </c>
      <c r="AY87"/>
      <c r="AZ87" s="217"/>
      <c r="BA87" s="204">
        <f t="shared" si="205"/>
        <v>0</v>
      </c>
      <c r="BB87" s="507">
        <f>SUM(BA82:BA93)</f>
        <v>0</v>
      </c>
      <c r="BC87" s="204">
        <f t="shared" si="256"/>
        <v>0</v>
      </c>
      <c r="BD87" s="517">
        <f>SUM(BC82:BC93)</f>
        <v>0</v>
      </c>
      <c r="BE87" s="515">
        <f t="shared" si="253"/>
        <v>0</v>
      </c>
      <c r="BF87" s="205">
        <f>SUM(BE82:BE93)</f>
        <v>0</v>
      </c>
      <c r="BG87" s="204">
        <f t="shared" si="270"/>
        <v>0</v>
      </c>
      <c r="BH87" s="219">
        <f>SUM(BG82:BG93)</f>
        <v>0</v>
      </c>
      <c r="BI87" s="248"/>
      <c r="BJ87" s="308"/>
      <c r="BK87" s="305">
        <f t="shared" si="271"/>
        <v>-8.85</v>
      </c>
      <c r="BL87" s="526">
        <f>SUM(BK82:BK93)</f>
        <v>-105.36610218102516</v>
      </c>
      <c r="BM87" s="14"/>
      <c r="BN87" s="14"/>
      <c r="BO87" s="14"/>
      <c r="BP87" s="140">
        <f t="shared" si="176"/>
        <v>39173</v>
      </c>
      <c r="BQ87" s="141"/>
      <c r="BR87" s="141"/>
      <c r="BS87" s="141"/>
      <c r="BT87" s="141"/>
      <c r="BU87" s="141"/>
      <c r="BV87" s="141"/>
      <c r="BW87" s="141"/>
      <c r="BY87" s="209">
        <f>'m1'!BL89</f>
        <v>0.62359881427265573</v>
      </c>
      <c r="BZ87" s="211">
        <f t="shared" si="283"/>
        <v>0</v>
      </c>
      <c r="CA87" s="142"/>
      <c r="CB87" s="142">
        <f t="shared" si="206"/>
        <v>0</v>
      </c>
      <c r="CC87" s="118"/>
      <c r="CD87" s="118">
        <f t="shared" si="177"/>
        <v>39173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09"/>
        <v>0</v>
      </c>
      <c r="CK87" s="142">
        <f t="shared" si="272"/>
        <v>0</v>
      </c>
      <c r="CL87" s="142">
        <f t="shared" si="272"/>
        <v>0</v>
      </c>
      <c r="CM87" s="142">
        <f t="shared" si="209"/>
        <v>0</v>
      </c>
      <c r="CN87" s="142">
        <f t="shared" si="209"/>
        <v>0</v>
      </c>
      <c r="CO87" s="142">
        <f t="shared" si="209"/>
        <v>0</v>
      </c>
      <c r="CP87" s="142">
        <f t="shared" si="210"/>
        <v>0</v>
      </c>
      <c r="CQ87" s="142">
        <f t="shared" si="211"/>
        <v>0</v>
      </c>
      <c r="CR87" s="142">
        <f t="shared" si="212"/>
        <v>0</v>
      </c>
      <c r="CS87" s="142">
        <f t="shared" si="254"/>
        <v>0</v>
      </c>
      <c r="CT87"/>
      <c r="CU87" s="118">
        <f t="shared" si="178"/>
        <v>39173</v>
      </c>
      <c r="CV87" s="142">
        <f t="shared" si="213"/>
        <v>0</v>
      </c>
      <c r="CW87" s="142">
        <f t="shared" si="213"/>
        <v>0</v>
      </c>
      <c r="CX87" s="142">
        <f t="shared" si="214"/>
        <v>0</v>
      </c>
      <c r="CY87" s="142">
        <f t="shared" si="214"/>
        <v>0</v>
      </c>
      <c r="CZ87" s="142">
        <f t="shared" si="214"/>
        <v>0</v>
      </c>
      <c r="DA87" s="142">
        <f t="shared" si="215"/>
        <v>0</v>
      </c>
      <c r="DB87" s="142">
        <f t="shared" si="215"/>
        <v>0</v>
      </c>
      <c r="DC87" s="142">
        <f t="shared" si="216"/>
        <v>0</v>
      </c>
      <c r="DD87" s="142">
        <f t="shared" si="204"/>
        <v>0</v>
      </c>
      <c r="DF87" s="118">
        <f t="shared" si="179"/>
        <v>39173</v>
      </c>
      <c r="DG87" s="142">
        <f t="shared" si="217"/>
        <v>0</v>
      </c>
      <c r="DH87" s="142">
        <f t="shared" si="218"/>
        <v>0</v>
      </c>
      <c r="DI87" s="142">
        <f t="shared" si="273"/>
        <v>0</v>
      </c>
      <c r="DJ87"/>
      <c r="DK87" s="118">
        <f t="shared" si="198"/>
        <v>39173</v>
      </c>
      <c r="DL87" s="142">
        <f t="shared" si="219"/>
        <v>0</v>
      </c>
      <c r="DM87" s="142">
        <f t="shared" si="220"/>
        <v>0</v>
      </c>
      <c r="DN87" s="142">
        <f t="shared" si="274"/>
        <v>0</v>
      </c>
      <c r="DP87" s="118">
        <f t="shared" si="180"/>
        <v>39173</v>
      </c>
      <c r="DQ87" s="142">
        <f t="shared" si="221"/>
        <v>0</v>
      </c>
      <c r="DR87" s="142">
        <f t="shared" si="221"/>
        <v>0</v>
      </c>
      <c r="DS87" s="142">
        <f t="shared" si="221"/>
        <v>0</v>
      </c>
      <c r="DT87" s="142">
        <f t="shared" si="221"/>
        <v>0</v>
      </c>
      <c r="DU87" s="142">
        <f t="shared" si="221"/>
        <v>0</v>
      </c>
      <c r="DV87" s="142">
        <f t="shared" si="222"/>
        <v>0</v>
      </c>
      <c r="DW87" s="142">
        <f t="shared" si="275"/>
        <v>0</v>
      </c>
      <c r="DX87"/>
      <c r="DY87" s="118">
        <f t="shared" si="181"/>
        <v>39173</v>
      </c>
      <c r="DZ87" s="142">
        <f t="shared" si="223"/>
        <v>0</v>
      </c>
      <c r="EA87" s="142">
        <f t="shared" si="224"/>
        <v>0</v>
      </c>
      <c r="EB87" s="142">
        <f t="shared" si="276"/>
        <v>0</v>
      </c>
      <c r="EC87" s="142"/>
      <c r="ED87" s="118">
        <f t="shared" si="182"/>
        <v>39173</v>
      </c>
      <c r="EE87" s="142">
        <f t="shared" si="225"/>
        <v>0</v>
      </c>
      <c r="EF87" s="142">
        <f t="shared" si="225"/>
        <v>0</v>
      </c>
      <c r="EG87" s="142">
        <f t="shared" si="226"/>
        <v>0</v>
      </c>
      <c r="EH87" s="142">
        <f t="shared" si="263"/>
        <v>0</v>
      </c>
      <c r="EI87" s="142"/>
      <c r="EJ87" s="118">
        <f t="shared" si="183"/>
        <v>39173</v>
      </c>
      <c r="EK87" s="142">
        <f t="shared" si="227"/>
        <v>0</v>
      </c>
      <c r="EL87" s="142">
        <f t="shared" si="228"/>
        <v>0</v>
      </c>
      <c r="EM87" s="142">
        <f t="shared" si="228"/>
        <v>0</v>
      </c>
      <c r="EN87" s="142">
        <f t="shared" si="228"/>
        <v>0</v>
      </c>
      <c r="EO87" s="142">
        <f t="shared" si="277"/>
        <v>0</v>
      </c>
      <c r="EP87"/>
      <c r="EQ87" s="118">
        <f t="shared" si="184"/>
        <v>39173</v>
      </c>
      <c r="ER87" s="142">
        <f t="shared" si="229"/>
        <v>0</v>
      </c>
      <c r="ES87" s="142">
        <f t="shared" si="230"/>
        <v>0</v>
      </c>
      <c r="ET87" s="142">
        <f t="shared" si="261"/>
        <v>0</v>
      </c>
      <c r="EU87"/>
      <c r="EV87" s="118">
        <f t="shared" si="185"/>
        <v>39173</v>
      </c>
      <c r="EW87" s="142">
        <f t="shared" si="231"/>
        <v>0</v>
      </c>
      <c r="EX87" s="142">
        <f t="shared" si="232"/>
        <v>0</v>
      </c>
      <c r="EY87" s="142">
        <f t="shared" si="262"/>
        <v>0</v>
      </c>
      <c r="EZ87" s="142"/>
      <c r="FA87" s="118">
        <f t="shared" si="186"/>
        <v>39173</v>
      </c>
      <c r="FB87" s="142">
        <f t="shared" si="233"/>
        <v>0</v>
      </c>
      <c r="FC87" s="142">
        <f t="shared" si="233"/>
        <v>0</v>
      </c>
      <c r="FD87" s="142">
        <f t="shared" si="234"/>
        <v>0</v>
      </c>
      <c r="FE87" s="142">
        <f t="shared" si="278"/>
        <v>0</v>
      </c>
      <c r="FF87"/>
      <c r="FG87" s="118">
        <f t="shared" si="187"/>
        <v>39173</v>
      </c>
      <c r="FH87" s="142">
        <f t="shared" si="235"/>
        <v>0</v>
      </c>
      <c r="FI87" s="142">
        <f t="shared" si="235"/>
        <v>0</v>
      </c>
      <c r="FJ87" s="142">
        <f t="shared" si="236"/>
        <v>0</v>
      </c>
      <c r="FK87" s="142">
        <f t="shared" si="279"/>
        <v>0</v>
      </c>
      <c r="FL87"/>
      <c r="FM87" s="118">
        <f t="shared" si="188"/>
        <v>39173</v>
      </c>
      <c r="FN87" s="142">
        <f t="shared" si="237"/>
        <v>0</v>
      </c>
      <c r="FO87" s="142">
        <f t="shared" si="238"/>
        <v>0</v>
      </c>
      <c r="FP87" s="142">
        <f t="shared" si="280"/>
        <v>0</v>
      </c>
      <c r="FR87" s="118">
        <f t="shared" si="239"/>
        <v>39173</v>
      </c>
      <c r="FS87" s="142">
        <f t="shared" si="240"/>
        <v>0</v>
      </c>
      <c r="FT87" s="142">
        <f t="shared" si="240"/>
        <v>0</v>
      </c>
      <c r="FU87" s="142">
        <f t="shared" si="241"/>
        <v>0</v>
      </c>
      <c r="FV87"/>
      <c r="FW87" s="118">
        <f t="shared" si="189"/>
        <v>39173</v>
      </c>
      <c r="FX87" s="142">
        <f t="shared" si="242"/>
        <v>0</v>
      </c>
      <c r="FY87" s="142">
        <f t="shared" si="243"/>
        <v>0</v>
      </c>
      <c r="FZ87" s="142">
        <f t="shared" si="281"/>
        <v>0</v>
      </c>
      <c r="GA87"/>
      <c r="GB87" s="118">
        <f t="shared" si="190"/>
        <v>39173</v>
      </c>
      <c r="GC87" s="142">
        <f t="shared" si="244"/>
        <v>0</v>
      </c>
      <c r="GD87" s="142">
        <f t="shared" si="245"/>
        <v>0</v>
      </c>
      <c r="GE87" s="142">
        <f t="shared" si="282"/>
        <v>0</v>
      </c>
      <c r="GF87"/>
      <c r="GG87" s="118">
        <f t="shared" si="246"/>
        <v>39173</v>
      </c>
      <c r="GH87" s="142">
        <f t="shared" si="247"/>
        <v>0</v>
      </c>
      <c r="GI87" s="142">
        <f t="shared" si="247"/>
        <v>0</v>
      </c>
      <c r="GJ87" s="142">
        <f t="shared" si="248"/>
        <v>0</v>
      </c>
      <c r="GL87" s="118">
        <f t="shared" si="249"/>
        <v>39173</v>
      </c>
      <c r="GM87" s="142">
        <f t="shared" si="250"/>
        <v>0</v>
      </c>
      <c r="GN87" s="142">
        <f t="shared" si="250"/>
        <v>0</v>
      </c>
      <c r="GO87" s="142">
        <f t="shared" si="251"/>
        <v>0</v>
      </c>
      <c r="GQ87" s="585"/>
      <c r="GR87" s="583"/>
      <c r="GS87" s="332"/>
      <c r="GU87"/>
    </row>
    <row r="88" spans="1:203">
      <c r="A88" s="329">
        <v>39203</v>
      </c>
      <c r="B88" s="144">
        <f>'p1'!F97</f>
        <v>0</v>
      </c>
      <c r="C88" s="145">
        <f>+'p1'!C97</f>
        <v>0</v>
      </c>
      <c r="D88" s="193">
        <f>'Transport Pos'!C84</f>
        <v>0</v>
      </c>
      <c r="E88" s="145">
        <f>'p1'!K97+EH88+'Transport Pos'!D84</f>
        <v>0</v>
      </c>
      <c r="F88" s="145">
        <f>'p1'!E97+CS88</f>
        <v>0</v>
      </c>
      <c r="G88" s="145">
        <f>'p1'!H97+'p1'!J97+DD88+'Spread Opt'!D88+'Transport Pos'!E84</f>
        <v>0</v>
      </c>
      <c r="H88" s="145">
        <f>'p1'!D97+DW88</f>
        <v>0</v>
      </c>
      <c r="I88" s="145">
        <f>'p1'!I97+'p1'!AG97+DI88+'Spread Opt'!C88</f>
        <v>-9.09</v>
      </c>
      <c r="J88" s="145">
        <f>'p1'!M97+DL88</f>
        <v>0</v>
      </c>
      <c r="K88" s="145">
        <f>'p1'!L97+'p1'!G97+EB88</f>
        <v>0</v>
      </c>
      <c r="L88" s="146">
        <f t="shared" si="264"/>
        <v>-9.09</v>
      </c>
      <c r="M88" s="14"/>
      <c r="N88" s="144">
        <f>'p1'!O97+ET88</f>
        <v>0</v>
      </c>
      <c r="O88" s="145">
        <f>'p1'!N97+EO88</f>
        <v>0</v>
      </c>
      <c r="P88" s="145">
        <f>'p1'!P97+EY88</f>
        <v>0</v>
      </c>
      <c r="Q88" s="145">
        <f>'p1'!Z97</f>
        <v>0</v>
      </c>
      <c r="R88" s="145">
        <f>'p1'!X97</f>
        <v>0</v>
      </c>
      <c r="S88" s="145">
        <f>'p1'!Y97+FE88</f>
        <v>0</v>
      </c>
      <c r="T88" s="145">
        <f>'p1'!AB97+FK88+'Transport Pos'!B84</f>
        <v>0</v>
      </c>
      <c r="U88" s="145"/>
      <c r="V88" s="145">
        <f>'p1'!W97+FP88</f>
        <v>0</v>
      </c>
      <c r="W88" s="145">
        <f>'p1'!R97+FZ88</f>
        <v>0</v>
      </c>
      <c r="X88" s="145">
        <f>'p1'!S97+FU88</f>
        <v>0</v>
      </c>
      <c r="Y88" s="145"/>
      <c r="Z88" s="145"/>
      <c r="AA88" s="145"/>
      <c r="AB88" s="145"/>
      <c r="AC88" s="145"/>
      <c r="AD88" s="193"/>
      <c r="AE88" s="332">
        <f t="shared" si="265"/>
        <v>0</v>
      </c>
      <c r="AF88" s="14"/>
      <c r="AG88" s="146"/>
      <c r="AH88" s="191"/>
      <c r="AI88" s="146">
        <f>'p1'!AA97+BQ88+'Spread Opt'!E88+'Transport Pos'!G84</f>
        <v>0</v>
      </c>
      <c r="AJ88" s="14"/>
      <c r="AK88" s="143">
        <v>39203</v>
      </c>
      <c r="AL88" s="198"/>
      <c r="AM88" s="189">
        <f t="shared" si="255"/>
        <v>0</v>
      </c>
      <c r="AN88" s="334"/>
      <c r="AO88" s="189">
        <f t="shared" si="266"/>
        <v>0</v>
      </c>
      <c r="AP88" s="334"/>
      <c r="AQ88" s="508">
        <f t="shared" si="267"/>
        <v>0</v>
      </c>
      <c r="AR88" s="334"/>
      <c r="AS88" s="510">
        <f t="shared" si="268"/>
        <v>-9.09</v>
      </c>
      <c r="AT88" s="334"/>
      <c r="AU88" s="189">
        <f t="shared" si="269"/>
        <v>0</v>
      </c>
      <c r="AV88" s="334"/>
      <c r="AW88" s="189">
        <f t="shared" si="252"/>
        <v>-9.09</v>
      </c>
      <c r="AX88" s="334"/>
      <c r="AY88"/>
      <c r="AZ88" s="217"/>
      <c r="BA88" s="204">
        <f t="shared" si="205"/>
        <v>0</v>
      </c>
      <c r="BB88" s="202"/>
      <c r="BC88" s="204">
        <f t="shared" si="256"/>
        <v>0</v>
      </c>
      <c r="BD88" s="497"/>
      <c r="BE88" s="515">
        <f t="shared" si="253"/>
        <v>0</v>
      </c>
      <c r="BF88" s="202"/>
      <c r="BG88" s="204">
        <f t="shared" si="270"/>
        <v>0</v>
      </c>
      <c r="BH88" s="218"/>
      <c r="BI88" s="248"/>
      <c r="BJ88" s="308"/>
      <c r="BK88" s="305">
        <f t="shared" si="271"/>
        <v>-9.09</v>
      </c>
      <c r="BL88" s="525"/>
      <c r="BM88" s="14"/>
      <c r="BN88" s="14"/>
      <c r="BO88" s="14"/>
      <c r="BP88" s="140">
        <f t="shared" si="176"/>
        <v>39203</v>
      </c>
      <c r="BQ88" s="141"/>
      <c r="BR88" s="141"/>
      <c r="BS88" s="141"/>
      <c r="BT88" s="141"/>
      <c r="BU88" s="141"/>
      <c r="BV88" s="141"/>
      <c r="BW88" s="141"/>
      <c r="BY88" s="209">
        <f>'m1'!BL90</f>
        <v>0.61984436491299477</v>
      </c>
      <c r="BZ88" s="211">
        <f t="shared" si="283"/>
        <v>0</v>
      </c>
      <c r="CA88" s="142"/>
      <c r="CB88" s="142">
        <f t="shared" si="206"/>
        <v>0</v>
      </c>
      <c r="CC88" s="118"/>
      <c r="CD88" s="118">
        <f t="shared" si="177"/>
        <v>39203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09"/>
        <v>0</v>
      </c>
      <c r="CK88" s="142">
        <f t="shared" si="272"/>
        <v>0</v>
      </c>
      <c r="CL88" s="142">
        <f t="shared" si="272"/>
        <v>0</v>
      </c>
      <c r="CM88" s="142">
        <f t="shared" si="209"/>
        <v>0</v>
      </c>
      <c r="CN88" s="142">
        <f t="shared" si="209"/>
        <v>0</v>
      </c>
      <c r="CO88" s="142">
        <f t="shared" si="209"/>
        <v>0</v>
      </c>
      <c r="CP88" s="142">
        <f t="shared" si="210"/>
        <v>0</v>
      </c>
      <c r="CQ88" s="142">
        <f t="shared" si="211"/>
        <v>0</v>
      </c>
      <c r="CR88" s="142">
        <f t="shared" si="212"/>
        <v>0</v>
      </c>
      <c r="CS88" s="142">
        <f t="shared" si="254"/>
        <v>0</v>
      </c>
      <c r="CT88"/>
      <c r="CU88" s="118">
        <f t="shared" si="178"/>
        <v>39203</v>
      </c>
      <c r="CV88" s="142">
        <f t="shared" si="213"/>
        <v>0</v>
      </c>
      <c r="CW88" s="142">
        <f t="shared" si="213"/>
        <v>0</v>
      </c>
      <c r="CX88" s="142">
        <f t="shared" si="214"/>
        <v>0</v>
      </c>
      <c r="CY88" s="142">
        <f t="shared" si="214"/>
        <v>0</v>
      </c>
      <c r="CZ88" s="142">
        <f t="shared" si="214"/>
        <v>0</v>
      </c>
      <c r="DA88" s="142">
        <f t="shared" si="215"/>
        <v>0</v>
      </c>
      <c r="DB88" s="142">
        <f t="shared" si="215"/>
        <v>0</v>
      </c>
      <c r="DC88" s="142">
        <f t="shared" si="216"/>
        <v>0</v>
      </c>
      <c r="DD88" s="142">
        <f t="shared" si="204"/>
        <v>0</v>
      </c>
      <c r="DF88" s="118">
        <f t="shared" si="179"/>
        <v>39203</v>
      </c>
      <c r="DG88" s="142">
        <f t="shared" si="217"/>
        <v>0</v>
      </c>
      <c r="DH88" s="142">
        <f t="shared" si="218"/>
        <v>0</v>
      </c>
      <c r="DI88" s="142">
        <f t="shared" si="273"/>
        <v>0</v>
      </c>
      <c r="DJ88"/>
      <c r="DK88" s="118">
        <f t="shared" si="198"/>
        <v>39203</v>
      </c>
      <c r="DL88" s="142">
        <f t="shared" si="219"/>
        <v>0</v>
      </c>
      <c r="DM88" s="142">
        <f t="shared" si="220"/>
        <v>0</v>
      </c>
      <c r="DN88" s="142">
        <f t="shared" si="274"/>
        <v>0</v>
      </c>
      <c r="DP88" s="118">
        <f t="shared" si="180"/>
        <v>39203</v>
      </c>
      <c r="DQ88" s="142">
        <f t="shared" si="221"/>
        <v>0</v>
      </c>
      <c r="DR88" s="142">
        <f t="shared" si="221"/>
        <v>0</v>
      </c>
      <c r="DS88" s="142">
        <f t="shared" si="221"/>
        <v>0</v>
      </c>
      <c r="DT88" s="142">
        <f t="shared" si="221"/>
        <v>0</v>
      </c>
      <c r="DU88" s="142">
        <f t="shared" si="221"/>
        <v>0</v>
      </c>
      <c r="DV88" s="142">
        <f t="shared" si="222"/>
        <v>0</v>
      </c>
      <c r="DW88" s="142">
        <f t="shared" si="275"/>
        <v>0</v>
      </c>
      <c r="DX88"/>
      <c r="DY88" s="118">
        <f t="shared" si="181"/>
        <v>39203</v>
      </c>
      <c r="DZ88" s="142">
        <f t="shared" si="223"/>
        <v>0</v>
      </c>
      <c r="EA88" s="142">
        <f t="shared" si="224"/>
        <v>0</v>
      </c>
      <c r="EB88" s="142">
        <f t="shared" si="276"/>
        <v>0</v>
      </c>
      <c r="EC88" s="142"/>
      <c r="ED88" s="118">
        <f t="shared" si="182"/>
        <v>39203</v>
      </c>
      <c r="EE88" s="142">
        <f t="shared" si="225"/>
        <v>0</v>
      </c>
      <c r="EF88" s="142">
        <f t="shared" si="225"/>
        <v>0</v>
      </c>
      <c r="EG88" s="142">
        <f t="shared" si="226"/>
        <v>0</v>
      </c>
      <c r="EH88" s="142">
        <f t="shared" si="263"/>
        <v>0</v>
      </c>
      <c r="EI88" s="142"/>
      <c r="EJ88" s="118">
        <f t="shared" si="183"/>
        <v>39203</v>
      </c>
      <c r="EK88" s="142">
        <f t="shared" si="227"/>
        <v>0</v>
      </c>
      <c r="EL88" s="142">
        <f t="shared" si="228"/>
        <v>0</v>
      </c>
      <c r="EM88" s="142">
        <f t="shared" si="228"/>
        <v>0</v>
      </c>
      <c r="EN88" s="142">
        <f t="shared" si="228"/>
        <v>0</v>
      </c>
      <c r="EO88" s="142">
        <f t="shared" si="277"/>
        <v>0</v>
      </c>
      <c r="EP88"/>
      <c r="EQ88" s="118">
        <f t="shared" si="184"/>
        <v>39203</v>
      </c>
      <c r="ER88" s="142">
        <f t="shared" si="229"/>
        <v>0</v>
      </c>
      <c r="ES88" s="142">
        <f t="shared" si="230"/>
        <v>0</v>
      </c>
      <c r="ET88" s="142">
        <f t="shared" si="261"/>
        <v>0</v>
      </c>
      <c r="EU88"/>
      <c r="EV88" s="118">
        <f t="shared" si="185"/>
        <v>39203</v>
      </c>
      <c r="EW88" s="142">
        <f t="shared" si="231"/>
        <v>0</v>
      </c>
      <c r="EX88" s="142">
        <f t="shared" si="232"/>
        <v>0</v>
      </c>
      <c r="EY88" s="142">
        <f t="shared" si="262"/>
        <v>0</v>
      </c>
      <c r="EZ88" s="142"/>
      <c r="FA88" s="118">
        <f t="shared" si="186"/>
        <v>39203</v>
      </c>
      <c r="FB88" s="142">
        <f t="shared" si="233"/>
        <v>0</v>
      </c>
      <c r="FC88" s="142">
        <f t="shared" si="233"/>
        <v>0</v>
      </c>
      <c r="FD88" s="142">
        <f t="shared" si="234"/>
        <v>0</v>
      </c>
      <c r="FE88" s="142">
        <f t="shared" si="278"/>
        <v>0</v>
      </c>
      <c r="FF88"/>
      <c r="FG88" s="118">
        <f t="shared" si="187"/>
        <v>39203</v>
      </c>
      <c r="FH88" s="142">
        <f t="shared" si="235"/>
        <v>0</v>
      </c>
      <c r="FI88" s="142">
        <f t="shared" si="235"/>
        <v>0</v>
      </c>
      <c r="FJ88" s="142">
        <f t="shared" si="236"/>
        <v>0</v>
      </c>
      <c r="FK88" s="142">
        <f t="shared" si="279"/>
        <v>0</v>
      </c>
      <c r="FL88"/>
      <c r="FM88" s="118">
        <f t="shared" si="188"/>
        <v>39203</v>
      </c>
      <c r="FN88" s="142">
        <f t="shared" si="237"/>
        <v>0</v>
      </c>
      <c r="FO88" s="142">
        <f t="shared" si="238"/>
        <v>0</v>
      </c>
      <c r="FP88" s="142">
        <f t="shared" si="280"/>
        <v>0</v>
      </c>
      <c r="FR88" s="118">
        <f t="shared" si="239"/>
        <v>39203</v>
      </c>
      <c r="FS88" s="142">
        <f t="shared" si="240"/>
        <v>0</v>
      </c>
      <c r="FT88" s="142">
        <f t="shared" si="240"/>
        <v>0</v>
      </c>
      <c r="FU88" s="142">
        <f t="shared" si="241"/>
        <v>0</v>
      </c>
      <c r="FV88"/>
      <c r="FW88" s="118">
        <f t="shared" si="189"/>
        <v>39203</v>
      </c>
      <c r="FX88" s="142">
        <f t="shared" si="242"/>
        <v>0</v>
      </c>
      <c r="FY88" s="142">
        <f t="shared" si="243"/>
        <v>0</v>
      </c>
      <c r="FZ88" s="142">
        <f t="shared" si="281"/>
        <v>0</v>
      </c>
      <c r="GA88"/>
      <c r="GB88" s="118">
        <f t="shared" si="190"/>
        <v>39203</v>
      </c>
      <c r="GC88" s="142">
        <f t="shared" si="244"/>
        <v>0</v>
      </c>
      <c r="GD88" s="142">
        <f t="shared" si="245"/>
        <v>0</v>
      </c>
      <c r="GE88" s="142">
        <f t="shared" si="282"/>
        <v>0</v>
      </c>
      <c r="GF88"/>
      <c r="GG88" s="118">
        <f t="shared" si="246"/>
        <v>39203</v>
      </c>
      <c r="GH88" s="142">
        <f t="shared" si="247"/>
        <v>0</v>
      </c>
      <c r="GI88" s="142">
        <f t="shared" si="247"/>
        <v>0</v>
      </c>
      <c r="GJ88" s="142">
        <f t="shared" si="248"/>
        <v>0</v>
      </c>
      <c r="GL88" s="118">
        <f t="shared" si="249"/>
        <v>39203</v>
      </c>
      <c r="GM88" s="142">
        <f t="shared" si="250"/>
        <v>0</v>
      </c>
      <c r="GN88" s="142">
        <f t="shared" si="250"/>
        <v>0</v>
      </c>
      <c r="GO88" s="142">
        <f t="shared" si="251"/>
        <v>0</v>
      </c>
      <c r="GQ88" s="585"/>
      <c r="GR88" s="583"/>
      <c r="GS88" s="332"/>
      <c r="GU88"/>
    </row>
    <row r="89" spans="1:203">
      <c r="A89" s="329">
        <v>39234</v>
      </c>
      <c r="B89" s="144">
        <f>'p1'!F98</f>
        <v>0</v>
      </c>
      <c r="C89" s="145">
        <f>+'p1'!C98</f>
        <v>0</v>
      </c>
      <c r="D89" s="193">
        <f>'Transport Pos'!C85</f>
        <v>0</v>
      </c>
      <c r="E89" s="145">
        <f>'p1'!K98+EH89+'Transport Pos'!D85</f>
        <v>0</v>
      </c>
      <c r="F89" s="145">
        <f>'p1'!E98+CS89</f>
        <v>0</v>
      </c>
      <c r="G89" s="145">
        <f>'p1'!H98+'p1'!J98+DD89+'Spread Opt'!D89+'Transport Pos'!E85</f>
        <v>0</v>
      </c>
      <c r="H89" s="145">
        <f>'p1'!D98+DW89</f>
        <v>0</v>
      </c>
      <c r="I89" s="145">
        <f>'p1'!I98+'p1'!AG98+DI89+'Spread Opt'!C89</f>
        <v>-8.74</v>
      </c>
      <c r="J89" s="145">
        <f>'p1'!M98+DL89</f>
        <v>0</v>
      </c>
      <c r="K89" s="145">
        <f>'p1'!L98+'p1'!G98+EB89</f>
        <v>0</v>
      </c>
      <c r="L89" s="146">
        <f t="shared" si="264"/>
        <v>-8.74</v>
      </c>
      <c r="M89" s="14"/>
      <c r="N89" s="144">
        <f>'p1'!O98+ET89</f>
        <v>0</v>
      </c>
      <c r="O89" s="145">
        <f>'p1'!N98+EO89</f>
        <v>0</v>
      </c>
      <c r="P89" s="145">
        <f>'p1'!P98+EY89</f>
        <v>0</v>
      </c>
      <c r="Q89" s="145">
        <f>'p1'!Z98</f>
        <v>0</v>
      </c>
      <c r="R89" s="145">
        <f>'p1'!X98</f>
        <v>0</v>
      </c>
      <c r="S89" s="145">
        <f>'p1'!Y98+FE89</f>
        <v>0</v>
      </c>
      <c r="T89" s="145">
        <f>'p1'!AB98+FK89+'Transport Pos'!B85</f>
        <v>0</v>
      </c>
      <c r="U89" s="145"/>
      <c r="V89" s="145">
        <f>'p1'!W98+FP89</f>
        <v>0</v>
      </c>
      <c r="W89" s="145">
        <f>'p1'!R98+FZ89</f>
        <v>0</v>
      </c>
      <c r="X89" s="145">
        <f>'p1'!S98+FU89</f>
        <v>0</v>
      </c>
      <c r="Y89" s="145"/>
      <c r="Z89" s="145"/>
      <c r="AA89" s="145"/>
      <c r="AB89" s="145"/>
      <c r="AC89" s="145"/>
      <c r="AD89" s="193"/>
      <c r="AE89" s="332">
        <f t="shared" si="265"/>
        <v>0</v>
      </c>
      <c r="AF89" s="14"/>
      <c r="AG89" s="146"/>
      <c r="AH89" s="191"/>
      <c r="AI89" s="146">
        <f>'p1'!AA98+BQ89+'Spread Opt'!E89+'Transport Pos'!G85</f>
        <v>0</v>
      </c>
      <c r="AJ89" s="14"/>
      <c r="AK89" s="143">
        <v>39234</v>
      </c>
      <c r="AL89" s="198"/>
      <c r="AM89" s="189">
        <f t="shared" si="255"/>
        <v>0</v>
      </c>
      <c r="AN89" s="334"/>
      <c r="AO89" s="189">
        <f t="shared" si="266"/>
        <v>0</v>
      </c>
      <c r="AP89" s="334"/>
      <c r="AQ89" s="508">
        <f t="shared" si="267"/>
        <v>0</v>
      </c>
      <c r="AR89" s="334"/>
      <c r="AS89" s="510">
        <f t="shared" si="268"/>
        <v>-8.74</v>
      </c>
      <c r="AT89" s="334"/>
      <c r="AU89" s="189">
        <f t="shared" si="269"/>
        <v>0</v>
      </c>
      <c r="AV89" s="334"/>
      <c r="AW89" s="189">
        <f t="shared" si="252"/>
        <v>-8.74</v>
      </c>
      <c r="AX89" s="334"/>
      <c r="AY89"/>
      <c r="AZ89" s="217"/>
      <c r="BA89" s="204">
        <f t="shared" si="205"/>
        <v>0</v>
      </c>
      <c r="BB89" s="202"/>
      <c r="BC89" s="204">
        <f t="shared" si="256"/>
        <v>0</v>
      </c>
      <c r="BD89" s="497"/>
      <c r="BE89" s="515">
        <f t="shared" si="253"/>
        <v>0</v>
      </c>
      <c r="BF89" s="202"/>
      <c r="BG89" s="204">
        <f t="shared" si="270"/>
        <v>0</v>
      </c>
      <c r="BH89" s="218"/>
      <c r="BI89" s="248"/>
      <c r="BJ89" s="308"/>
      <c r="BK89" s="305">
        <f t="shared" si="271"/>
        <v>-8.74</v>
      </c>
      <c r="BL89" s="525"/>
      <c r="BM89" s="14"/>
      <c r="BN89" s="14"/>
      <c r="BO89" s="14"/>
      <c r="BP89" s="140">
        <f t="shared" si="176"/>
        <v>39234</v>
      </c>
      <c r="BQ89" s="141"/>
      <c r="BR89" s="141"/>
      <c r="BS89" s="141"/>
      <c r="BT89" s="141"/>
      <c r="BU89" s="141"/>
      <c r="BV89" s="141"/>
      <c r="BW89" s="141"/>
      <c r="BY89" s="209">
        <f>'m1'!BL91</f>
        <v>0.61598482468469129</v>
      </c>
      <c r="BZ89" s="211">
        <f t="shared" si="283"/>
        <v>0</v>
      </c>
      <c r="CA89" s="142"/>
      <c r="CB89" s="142">
        <f t="shared" si="206"/>
        <v>0</v>
      </c>
      <c r="CC89" s="118"/>
      <c r="CD89" s="118">
        <f t="shared" si="177"/>
        <v>39234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09"/>
        <v>0</v>
      </c>
      <c r="CK89" s="142">
        <f t="shared" si="272"/>
        <v>0</v>
      </c>
      <c r="CL89" s="142">
        <f t="shared" si="272"/>
        <v>0</v>
      </c>
      <c r="CM89" s="142">
        <f t="shared" si="209"/>
        <v>0</v>
      </c>
      <c r="CN89" s="142">
        <f t="shared" si="209"/>
        <v>0</v>
      </c>
      <c r="CO89" s="142">
        <f t="shared" si="209"/>
        <v>0</v>
      </c>
      <c r="CP89" s="142">
        <f t="shared" si="210"/>
        <v>0</v>
      </c>
      <c r="CQ89" s="142">
        <f t="shared" si="211"/>
        <v>0</v>
      </c>
      <c r="CR89" s="142">
        <f t="shared" si="212"/>
        <v>0</v>
      </c>
      <c r="CS89" s="142">
        <f t="shared" si="254"/>
        <v>0</v>
      </c>
      <c r="CT89"/>
      <c r="CU89" s="118">
        <f t="shared" si="178"/>
        <v>39234</v>
      </c>
      <c r="CV89" s="142">
        <f t="shared" si="213"/>
        <v>0</v>
      </c>
      <c r="CW89" s="142">
        <f t="shared" si="213"/>
        <v>0</v>
      </c>
      <c r="CX89" s="142">
        <f t="shared" si="214"/>
        <v>0</v>
      </c>
      <c r="CY89" s="142">
        <f t="shared" si="214"/>
        <v>0</v>
      </c>
      <c r="CZ89" s="142">
        <f t="shared" si="214"/>
        <v>0</v>
      </c>
      <c r="DA89" s="142">
        <f t="shared" si="215"/>
        <v>0</v>
      </c>
      <c r="DB89" s="142">
        <f t="shared" si="215"/>
        <v>0</v>
      </c>
      <c r="DC89" s="142">
        <f t="shared" si="216"/>
        <v>0</v>
      </c>
      <c r="DD89" s="142">
        <f t="shared" si="204"/>
        <v>0</v>
      </c>
      <c r="DF89" s="118">
        <f t="shared" si="179"/>
        <v>39234</v>
      </c>
      <c r="DG89" s="142">
        <f t="shared" si="217"/>
        <v>0</v>
      </c>
      <c r="DH89" s="142">
        <f t="shared" si="218"/>
        <v>0</v>
      </c>
      <c r="DI89" s="142">
        <f t="shared" si="273"/>
        <v>0</v>
      </c>
      <c r="DJ89"/>
      <c r="DK89" s="118">
        <f t="shared" si="198"/>
        <v>39234</v>
      </c>
      <c r="DL89" s="142">
        <f t="shared" si="219"/>
        <v>0</v>
      </c>
      <c r="DM89" s="142">
        <f t="shared" si="220"/>
        <v>0</v>
      </c>
      <c r="DN89" s="142">
        <f t="shared" si="274"/>
        <v>0</v>
      </c>
      <c r="DP89" s="118">
        <f t="shared" si="180"/>
        <v>39234</v>
      </c>
      <c r="DQ89" s="142">
        <f t="shared" si="221"/>
        <v>0</v>
      </c>
      <c r="DR89" s="142">
        <f t="shared" si="221"/>
        <v>0</v>
      </c>
      <c r="DS89" s="142">
        <f t="shared" si="221"/>
        <v>0</v>
      </c>
      <c r="DT89" s="142">
        <f t="shared" si="221"/>
        <v>0</v>
      </c>
      <c r="DU89" s="142">
        <f t="shared" si="221"/>
        <v>0</v>
      </c>
      <c r="DV89" s="142">
        <f t="shared" si="222"/>
        <v>0</v>
      </c>
      <c r="DW89" s="142">
        <f t="shared" si="275"/>
        <v>0</v>
      </c>
      <c r="DX89"/>
      <c r="DY89" s="118">
        <f t="shared" si="181"/>
        <v>39234</v>
      </c>
      <c r="DZ89" s="142">
        <f t="shared" si="223"/>
        <v>0</v>
      </c>
      <c r="EA89" s="142">
        <f t="shared" si="224"/>
        <v>0</v>
      </c>
      <c r="EB89" s="142">
        <f t="shared" si="276"/>
        <v>0</v>
      </c>
      <c r="EC89" s="142"/>
      <c r="ED89" s="118">
        <f t="shared" si="182"/>
        <v>39234</v>
      </c>
      <c r="EE89" s="142">
        <f t="shared" si="225"/>
        <v>0</v>
      </c>
      <c r="EF89" s="142">
        <f t="shared" si="225"/>
        <v>0</v>
      </c>
      <c r="EG89" s="142">
        <f t="shared" si="226"/>
        <v>0</v>
      </c>
      <c r="EH89" s="142">
        <f t="shared" si="263"/>
        <v>0</v>
      </c>
      <c r="EI89" s="142"/>
      <c r="EJ89" s="118">
        <f t="shared" si="183"/>
        <v>39234</v>
      </c>
      <c r="EK89" s="142">
        <f t="shared" si="227"/>
        <v>0</v>
      </c>
      <c r="EL89" s="142">
        <f t="shared" si="228"/>
        <v>0</v>
      </c>
      <c r="EM89" s="142">
        <f t="shared" si="228"/>
        <v>0</v>
      </c>
      <c r="EN89" s="142">
        <f t="shared" si="228"/>
        <v>0</v>
      </c>
      <c r="EO89" s="142">
        <f t="shared" si="277"/>
        <v>0</v>
      </c>
      <c r="EP89"/>
      <c r="EQ89" s="118">
        <f t="shared" si="184"/>
        <v>39234</v>
      </c>
      <c r="ER89" s="142">
        <f t="shared" si="229"/>
        <v>0</v>
      </c>
      <c r="ES89" s="142">
        <f t="shared" si="230"/>
        <v>0</v>
      </c>
      <c r="ET89" s="142">
        <f t="shared" si="261"/>
        <v>0</v>
      </c>
      <c r="EU89"/>
      <c r="EV89" s="118">
        <f t="shared" si="185"/>
        <v>39234</v>
      </c>
      <c r="EW89" s="142">
        <f t="shared" si="231"/>
        <v>0</v>
      </c>
      <c r="EX89" s="142">
        <f t="shared" si="232"/>
        <v>0</v>
      </c>
      <c r="EY89" s="142">
        <f t="shared" si="262"/>
        <v>0</v>
      </c>
      <c r="EZ89" s="142"/>
      <c r="FA89" s="118">
        <f t="shared" si="186"/>
        <v>39234</v>
      </c>
      <c r="FB89" s="142">
        <f t="shared" si="233"/>
        <v>0</v>
      </c>
      <c r="FC89" s="142">
        <f t="shared" si="233"/>
        <v>0</v>
      </c>
      <c r="FD89" s="142">
        <f t="shared" si="234"/>
        <v>0</v>
      </c>
      <c r="FE89" s="142">
        <f t="shared" si="278"/>
        <v>0</v>
      </c>
      <c r="FF89"/>
      <c r="FG89" s="118">
        <f t="shared" si="187"/>
        <v>39234</v>
      </c>
      <c r="FH89" s="142">
        <f t="shared" si="235"/>
        <v>0</v>
      </c>
      <c r="FI89" s="142">
        <f t="shared" si="235"/>
        <v>0</v>
      </c>
      <c r="FJ89" s="142">
        <f t="shared" si="236"/>
        <v>0</v>
      </c>
      <c r="FK89" s="142">
        <f t="shared" si="279"/>
        <v>0</v>
      </c>
      <c r="FL89"/>
      <c r="FM89" s="118">
        <f t="shared" si="188"/>
        <v>39234</v>
      </c>
      <c r="FN89" s="142">
        <f t="shared" si="237"/>
        <v>0</v>
      </c>
      <c r="FO89" s="142">
        <f t="shared" si="238"/>
        <v>0</v>
      </c>
      <c r="FP89" s="142">
        <f t="shared" si="280"/>
        <v>0</v>
      </c>
      <c r="FR89" s="118">
        <f t="shared" si="239"/>
        <v>39234</v>
      </c>
      <c r="FS89" s="142">
        <f t="shared" si="240"/>
        <v>0</v>
      </c>
      <c r="FT89" s="142">
        <f t="shared" si="240"/>
        <v>0</v>
      </c>
      <c r="FU89" s="142">
        <f t="shared" si="241"/>
        <v>0</v>
      </c>
      <c r="FV89"/>
      <c r="FW89" s="118">
        <f t="shared" si="189"/>
        <v>39234</v>
      </c>
      <c r="FX89" s="142">
        <f t="shared" si="242"/>
        <v>0</v>
      </c>
      <c r="FY89" s="142">
        <f t="shared" si="243"/>
        <v>0</v>
      </c>
      <c r="FZ89" s="142">
        <f t="shared" si="281"/>
        <v>0</v>
      </c>
      <c r="GA89"/>
      <c r="GB89" s="118">
        <f t="shared" si="190"/>
        <v>39234</v>
      </c>
      <c r="GC89" s="142">
        <f t="shared" si="244"/>
        <v>0</v>
      </c>
      <c r="GD89" s="142">
        <f t="shared" si="245"/>
        <v>0</v>
      </c>
      <c r="GE89" s="142">
        <f t="shared" si="282"/>
        <v>0</v>
      </c>
      <c r="GF89"/>
      <c r="GG89" s="118">
        <f t="shared" si="246"/>
        <v>39234</v>
      </c>
      <c r="GH89" s="142">
        <f t="shared" si="247"/>
        <v>0</v>
      </c>
      <c r="GI89" s="142">
        <f t="shared" si="247"/>
        <v>0</v>
      </c>
      <c r="GJ89" s="142">
        <f t="shared" si="248"/>
        <v>0</v>
      </c>
      <c r="GL89" s="118">
        <f t="shared" si="249"/>
        <v>39234</v>
      </c>
      <c r="GM89" s="142">
        <f t="shared" si="250"/>
        <v>0</v>
      </c>
      <c r="GN89" s="142">
        <f t="shared" si="250"/>
        <v>0</v>
      </c>
      <c r="GO89" s="142">
        <f t="shared" si="251"/>
        <v>0</v>
      </c>
      <c r="GQ89" s="585"/>
      <c r="GR89" s="583"/>
      <c r="GS89" s="332"/>
      <c r="GU89"/>
    </row>
    <row r="90" spans="1:203">
      <c r="A90" s="329">
        <v>39264</v>
      </c>
      <c r="B90" s="144">
        <f>'p1'!F99</f>
        <v>0</v>
      </c>
      <c r="C90" s="145">
        <f>+'p1'!C99</f>
        <v>0</v>
      </c>
      <c r="D90" s="193">
        <f>'Transport Pos'!C86</f>
        <v>0</v>
      </c>
      <c r="E90" s="145">
        <f>'p1'!K99+EH90+'Transport Pos'!D86</f>
        <v>0</v>
      </c>
      <c r="F90" s="145">
        <f>'p1'!E99+CS90</f>
        <v>0</v>
      </c>
      <c r="G90" s="145">
        <f>'p1'!H99+'p1'!J99+DD90+'Spread Opt'!D90+'Transport Pos'!E86</f>
        <v>0</v>
      </c>
      <c r="H90" s="145">
        <f>'p1'!D99+DW90</f>
        <v>0</v>
      </c>
      <c r="I90" s="145">
        <f>'p1'!I99+'p1'!AG99+DI90+'Spread Opt'!C90</f>
        <v>-8.98</v>
      </c>
      <c r="J90" s="145">
        <f>'p1'!M99+DL90</f>
        <v>0</v>
      </c>
      <c r="K90" s="145">
        <f>'p1'!L99+'p1'!G99+EB90</f>
        <v>0</v>
      </c>
      <c r="L90" s="146">
        <f t="shared" si="264"/>
        <v>-8.98</v>
      </c>
      <c r="M90" s="14"/>
      <c r="N90" s="144">
        <f>'p1'!O99+ET90</f>
        <v>0</v>
      </c>
      <c r="O90" s="145">
        <f>'p1'!N99+EO90</f>
        <v>0</v>
      </c>
      <c r="P90" s="145">
        <f>'p1'!P99+EY90</f>
        <v>0</v>
      </c>
      <c r="Q90" s="145">
        <f>'p1'!Z99</f>
        <v>0</v>
      </c>
      <c r="R90" s="145">
        <f>'p1'!X99</f>
        <v>0</v>
      </c>
      <c r="S90" s="145">
        <f>'p1'!Y99+FE90</f>
        <v>0</v>
      </c>
      <c r="T90" s="145">
        <f>'p1'!AB99+FK90+'Transport Pos'!B86</f>
        <v>0</v>
      </c>
      <c r="U90" s="145"/>
      <c r="V90" s="145">
        <f>'p1'!W99+FP90</f>
        <v>0</v>
      </c>
      <c r="W90" s="145">
        <f>'p1'!R99+FZ90</f>
        <v>0</v>
      </c>
      <c r="X90" s="145">
        <f>'p1'!S99+FU90</f>
        <v>0</v>
      </c>
      <c r="Y90" s="145"/>
      <c r="Z90" s="145"/>
      <c r="AA90" s="145"/>
      <c r="AB90" s="145"/>
      <c r="AC90" s="145"/>
      <c r="AD90" s="193"/>
      <c r="AE90" s="332">
        <f t="shared" si="265"/>
        <v>0</v>
      </c>
      <c r="AF90" s="14"/>
      <c r="AG90" s="146"/>
      <c r="AH90" s="191"/>
      <c r="AI90" s="146">
        <f>'p1'!AA99+BQ90+'Spread Opt'!E90+'Transport Pos'!G86</f>
        <v>0</v>
      </c>
      <c r="AJ90" s="14"/>
      <c r="AK90" s="143">
        <v>39264</v>
      </c>
      <c r="AL90" s="198"/>
      <c r="AM90" s="189">
        <f t="shared" si="255"/>
        <v>0</v>
      </c>
      <c r="AN90" s="513">
        <f>SUM(AM87:AM93)</f>
        <v>0</v>
      </c>
      <c r="AO90" s="189">
        <f t="shared" si="266"/>
        <v>0</v>
      </c>
      <c r="AP90" s="513">
        <f>SUM(AO87:AO93)</f>
        <v>0</v>
      </c>
      <c r="AQ90" s="508">
        <f t="shared" si="267"/>
        <v>0</v>
      </c>
      <c r="AR90" s="513">
        <f>SUM(AQ87:AQ93)</f>
        <v>0</v>
      </c>
      <c r="AS90" s="510">
        <f t="shared" si="268"/>
        <v>-8.98</v>
      </c>
      <c r="AT90" s="513">
        <f>SUM(AS87:AS93)</f>
        <v>-61.97</v>
      </c>
      <c r="AU90" s="189">
        <f t="shared" si="269"/>
        <v>0</v>
      </c>
      <c r="AV90" s="513">
        <f>SUM(AU87:AU93)</f>
        <v>0</v>
      </c>
      <c r="AW90" s="189">
        <f t="shared" si="252"/>
        <v>-8.98</v>
      </c>
      <c r="AX90" s="513">
        <f>SUM(AW87:AW93)</f>
        <v>-61.97</v>
      </c>
      <c r="AY90"/>
      <c r="AZ90" s="217"/>
      <c r="BA90" s="204">
        <f t="shared" si="205"/>
        <v>0</v>
      </c>
      <c r="BB90" s="202"/>
      <c r="BC90" s="204">
        <f t="shared" si="256"/>
        <v>0</v>
      </c>
      <c r="BD90" s="517"/>
      <c r="BE90" s="515">
        <f t="shared" si="253"/>
        <v>0</v>
      </c>
      <c r="BF90" s="205"/>
      <c r="BG90" s="204">
        <f t="shared" si="270"/>
        <v>0</v>
      </c>
      <c r="BH90" s="219"/>
      <c r="BI90" s="248"/>
      <c r="BJ90" s="308"/>
      <c r="BK90" s="305">
        <f t="shared" si="271"/>
        <v>-8.98</v>
      </c>
      <c r="BL90" s="527">
        <f>SUM(BK87:BK93)</f>
        <v>-61.97</v>
      </c>
      <c r="BM90" s="14"/>
      <c r="BN90" s="14"/>
      <c r="BO90" s="14"/>
      <c r="BP90" s="140">
        <f t="shared" si="176"/>
        <v>39264</v>
      </c>
      <c r="BQ90" s="141"/>
      <c r="BR90" s="141"/>
      <c r="BS90" s="141"/>
      <c r="BT90" s="141"/>
      <c r="BU90" s="141"/>
      <c r="BV90" s="141"/>
      <c r="BW90" s="141"/>
      <c r="BY90" s="209">
        <f>'m1'!BL92</f>
        <v>0.61226912163326708</v>
      </c>
      <c r="BZ90" s="211">
        <f t="shared" si="283"/>
        <v>0</v>
      </c>
      <c r="CA90" s="142"/>
      <c r="CB90" s="142">
        <f t="shared" si="206"/>
        <v>0</v>
      </c>
      <c r="CC90" s="118"/>
      <c r="CD90" s="118">
        <f t="shared" si="177"/>
        <v>39264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09"/>
        <v>0</v>
      </c>
      <c r="CK90" s="142">
        <f t="shared" si="272"/>
        <v>0</v>
      </c>
      <c r="CL90" s="142">
        <f t="shared" si="272"/>
        <v>0</v>
      </c>
      <c r="CM90" s="142">
        <f t="shared" si="209"/>
        <v>0</v>
      </c>
      <c r="CN90" s="142">
        <f t="shared" si="209"/>
        <v>0</v>
      </c>
      <c r="CO90" s="142">
        <f t="shared" si="209"/>
        <v>0</v>
      </c>
      <c r="CP90" s="142">
        <f t="shared" si="210"/>
        <v>0</v>
      </c>
      <c r="CQ90" s="142">
        <f t="shared" si="211"/>
        <v>0</v>
      </c>
      <c r="CR90" s="142">
        <f t="shared" si="212"/>
        <v>0</v>
      </c>
      <c r="CS90" s="142">
        <f t="shared" si="254"/>
        <v>0</v>
      </c>
      <c r="CT90"/>
      <c r="CU90" s="118">
        <f t="shared" si="178"/>
        <v>39264</v>
      </c>
      <c r="CV90" s="142">
        <f t="shared" si="213"/>
        <v>0</v>
      </c>
      <c r="CW90" s="142">
        <f t="shared" si="213"/>
        <v>0</v>
      </c>
      <c r="CX90" s="142">
        <f t="shared" si="214"/>
        <v>0</v>
      </c>
      <c r="CY90" s="142">
        <f t="shared" si="214"/>
        <v>0</v>
      </c>
      <c r="CZ90" s="142">
        <f t="shared" si="214"/>
        <v>0</v>
      </c>
      <c r="DA90" s="142">
        <f t="shared" si="215"/>
        <v>0</v>
      </c>
      <c r="DB90" s="142">
        <f t="shared" si="215"/>
        <v>0</v>
      </c>
      <c r="DC90" s="142">
        <f t="shared" si="216"/>
        <v>0</v>
      </c>
      <c r="DD90" s="142">
        <f t="shared" si="204"/>
        <v>0</v>
      </c>
      <c r="DF90" s="118">
        <f t="shared" si="179"/>
        <v>39264</v>
      </c>
      <c r="DG90" s="142">
        <f t="shared" si="217"/>
        <v>0</v>
      </c>
      <c r="DH90" s="142">
        <f t="shared" si="218"/>
        <v>0</v>
      </c>
      <c r="DI90" s="142">
        <f t="shared" si="273"/>
        <v>0</v>
      </c>
      <c r="DJ90"/>
      <c r="DK90" s="118">
        <f t="shared" si="198"/>
        <v>39264</v>
      </c>
      <c r="DL90" s="142">
        <f t="shared" si="219"/>
        <v>0</v>
      </c>
      <c r="DM90" s="142">
        <f t="shared" si="220"/>
        <v>0</v>
      </c>
      <c r="DN90" s="142">
        <f t="shared" si="274"/>
        <v>0</v>
      </c>
      <c r="DP90" s="118">
        <f t="shared" si="180"/>
        <v>39264</v>
      </c>
      <c r="DQ90" s="142">
        <f t="shared" si="221"/>
        <v>0</v>
      </c>
      <c r="DR90" s="142">
        <f t="shared" si="221"/>
        <v>0</v>
      </c>
      <c r="DS90" s="142">
        <f t="shared" si="221"/>
        <v>0</v>
      </c>
      <c r="DT90" s="142">
        <f t="shared" si="221"/>
        <v>0</v>
      </c>
      <c r="DU90" s="142">
        <f t="shared" si="221"/>
        <v>0</v>
      </c>
      <c r="DV90" s="142">
        <f t="shared" si="222"/>
        <v>0</v>
      </c>
      <c r="DW90" s="142">
        <f t="shared" si="275"/>
        <v>0</v>
      </c>
      <c r="DX90"/>
      <c r="DY90" s="118">
        <f t="shared" si="181"/>
        <v>39264</v>
      </c>
      <c r="DZ90" s="142">
        <f t="shared" si="223"/>
        <v>0</v>
      </c>
      <c r="EA90" s="142">
        <f t="shared" si="224"/>
        <v>0</v>
      </c>
      <c r="EB90" s="142">
        <f t="shared" si="276"/>
        <v>0</v>
      </c>
      <c r="EC90" s="142"/>
      <c r="ED90" s="118">
        <f t="shared" si="182"/>
        <v>39264</v>
      </c>
      <c r="EE90" s="142">
        <f t="shared" si="225"/>
        <v>0</v>
      </c>
      <c r="EF90" s="142">
        <f t="shared" si="225"/>
        <v>0</v>
      </c>
      <c r="EG90" s="142">
        <f t="shared" si="226"/>
        <v>0</v>
      </c>
      <c r="EH90" s="142">
        <f t="shared" si="263"/>
        <v>0</v>
      </c>
      <c r="EI90" s="142"/>
      <c r="EJ90" s="118">
        <f t="shared" si="183"/>
        <v>39264</v>
      </c>
      <c r="EK90" s="142">
        <f t="shared" si="227"/>
        <v>0</v>
      </c>
      <c r="EL90" s="142">
        <f t="shared" si="228"/>
        <v>0</v>
      </c>
      <c r="EM90" s="142">
        <f t="shared" si="228"/>
        <v>0</v>
      </c>
      <c r="EN90" s="142">
        <f t="shared" si="228"/>
        <v>0</v>
      </c>
      <c r="EO90" s="142">
        <f t="shared" si="277"/>
        <v>0</v>
      </c>
      <c r="EP90"/>
      <c r="EQ90" s="118">
        <f t="shared" si="184"/>
        <v>39264</v>
      </c>
      <c r="ER90" s="142">
        <f t="shared" si="229"/>
        <v>0</v>
      </c>
      <c r="ES90" s="142">
        <f t="shared" si="230"/>
        <v>0</v>
      </c>
      <c r="ET90" s="142">
        <f t="shared" si="261"/>
        <v>0</v>
      </c>
      <c r="EU90"/>
      <c r="EV90" s="118">
        <f t="shared" si="185"/>
        <v>39264</v>
      </c>
      <c r="EW90" s="142">
        <f t="shared" si="231"/>
        <v>0</v>
      </c>
      <c r="EX90" s="142">
        <f t="shared" si="232"/>
        <v>0</v>
      </c>
      <c r="EY90" s="142">
        <f t="shared" si="262"/>
        <v>0</v>
      </c>
      <c r="EZ90" s="142"/>
      <c r="FA90" s="118">
        <f t="shared" si="186"/>
        <v>39264</v>
      </c>
      <c r="FB90" s="142">
        <f t="shared" si="233"/>
        <v>0</v>
      </c>
      <c r="FC90" s="142">
        <f t="shared" si="233"/>
        <v>0</v>
      </c>
      <c r="FD90" s="142">
        <f t="shared" si="234"/>
        <v>0</v>
      </c>
      <c r="FE90" s="142">
        <f t="shared" si="278"/>
        <v>0</v>
      </c>
      <c r="FF90"/>
      <c r="FG90" s="118">
        <f t="shared" si="187"/>
        <v>39264</v>
      </c>
      <c r="FH90" s="142">
        <f t="shared" si="235"/>
        <v>0</v>
      </c>
      <c r="FI90" s="142">
        <f t="shared" si="235"/>
        <v>0</v>
      </c>
      <c r="FJ90" s="142">
        <f t="shared" si="236"/>
        <v>0</v>
      </c>
      <c r="FK90" s="142">
        <f t="shared" si="279"/>
        <v>0</v>
      </c>
      <c r="FL90"/>
      <c r="FM90" s="118">
        <f t="shared" si="188"/>
        <v>39264</v>
      </c>
      <c r="FN90" s="142">
        <f t="shared" si="237"/>
        <v>0</v>
      </c>
      <c r="FO90" s="142">
        <f t="shared" si="238"/>
        <v>0</v>
      </c>
      <c r="FP90" s="142">
        <f t="shared" si="280"/>
        <v>0</v>
      </c>
      <c r="FR90" s="118">
        <f t="shared" si="239"/>
        <v>39264</v>
      </c>
      <c r="FS90" s="142">
        <f t="shared" si="240"/>
        <v>0</v>
      </c>
      <c r="FT90" s="142">
        <f t="shared" si="240"/>
        <v>0</v>
      </c>
      <c r="FU90" s="142">
        <f t="shared" si="241"/>
        <v>0</v>
      </c>
      <c r="FV90"/>
      <c r="FW90" s="118">
        <f t="shared" si="189"/>
        <v>39264</v>
      </c>
      <c r="FX90" s="142">
        <f t="shared" si="242"/>
        <v>0</v>
      </c>
      <c r="FY90" s="142">
        <f t="shared" si="243"/>
        <v>0</v>
      </c>
      <c r="FZ90" s="142">
        <f t="shared" si="281"/>
        <v>0</v>
      </c>
      <c r="GA90"/>
      <c r="GB90" s="118">
        <f t="shared" si="190"/>
        <v>39264</v>
      </c>
      <c r="GC90" s="142">
        <f t="shared" si="244"/>
        <v>0</v>
      </c>
      <c r="GD90" s="142">
        <f t="shared" si="245"/>
        <v>0</v>
      </c>
      <c r="GE90" s="142">
        <f t="shared" si="282"/>
        <v>0</v>
      </c>
      <c r="GF90"/>
      <c r="GG90" s="118">
        <f t="shared" si="246"/>
        <v>39264</v>
      </c>
      <c r="GH90" s="142">
        <f t="shared" si="247"/>
        <v>0</v>
      </c>
      <c r="GI90" s="142">
        <f t="shared" si="247"/>
        <v>0</v>
      </c>
      <c r="GJ90" s="142">
        <f t="shared" si="248"/>
        <v>0</v>
      </c>
      <c r="GL90" s="118">
        <f t="shared" si="249"/>
        <v>39264</v>
      </c>
      <c r="GM90" s="142">
        <f t="shared" si="250"/>
        <v>0</v>
      </c>
      <c r="GN90" s="142">
        <f t="shared" si="250"/>
        <v>0</v>
      </c>
      <c r="GO90" s="142">
        <f t="shared" si="251"/>
        <v>0</v>
      </c>
      <c r="GQ90" s="585"/>
      <c r="GR90" s="583"/>
      <c r="GS90" s="332"/>
      <c r="GU90"/>
    </row>
    <row r="91" spans="1:203">
      <c r="A91" s="329">
        <v>39295</v>
      </c>
      <c r="B91" s="144">
        <f>'p1'!F100</f>
        <v>0</v>
      </c>
      <c r="C91" s="145">
        <f>+'p1'!C100</f>
        <v>0</v>
      </c>
      <c r="D91" s="193">
        <f>'Transport Pos'!C87</f>
        <v>0</v>
      </c>
      <c r="E91" s="145">
        <f>'p1'!K100+EH91+'Transport Pos'!D87</f>
        <v>0</v>
      </c>
      <c r="F91" s="145">
        <f>'p1'!E100+CS91</f>
        <v>0</v>
      </c>
      <c r="G91" s="145">
        <f>'p1'!H100+'p1'!J100+DD91+'Spread Opt'!D91+'Transport Pos'!E87</f>
        <v>0</v>
      </c>
      <c r="H91" s="145">
        <f>'p1'!D100+DW91</f>
        <v>0</v>
      </c>
      <c r="I91" s="145">
        <f>'p1'!I100+'p1'!AG100+DI91+'Spread Opt'!C91</f>
        <v>-8.92</v>
      </c>
      <c r="J91" s="145">
        <f>'p1'!M100+DL91</f>
        <v>0</v>
      </c>
      <c r="K91" s="145">
        <f>'p1'!L100+'p1'!G100+EB91</f>
        <v>0</v>
      </c>
      <c r="L91" s="146">
        <f t="shared" si="264"/>
        <v>-8.92</v>
      </c>
      <c r="M91" s="14"/>
      <c r="N91" s="144">
        <f>'p1'!O100+ET91</f>
        <v>0</v>
      </c>
      <c r="O91" s="145">
        <f>'p1'!N100+EO91</f>
        <v>0</v>
      </c>
      <c r="P91" s="145">
        <f>'p1'!P100+EY91</f>
        <v>0</v>
      </c>
      <c r="Q91" s="145">
        <f>'p1'!Z100</f>
        <v>0</v>
      </c>
      <c r="R91" s="145">
        <f>'p1'!X100</f>
        <v>0</v>
      </c>
      <c r="S91" s="145">
        <f>'p1'!Y100+FE91</f>
        <v>0</v>
      </c>
      <c r="T91" s="145">
        <f>'p1'!AB100+FK91+'Transport Pos'!B87</f>
        <v>0</v>
      </c>
      <c r="U91" s="145"/>
      <c r="V91" s="145">
        <f>'p1'!W100+FP91</f>
        <v>0</v>
      </c>
      <c r="W91" s="145">
        <f>'p1'!R100+FZ91</f>
        <v>0</v>
      </c>
      <c r="X91" s="145">
        <f>'p1'!S100+FU91</f>
        <v>0</v>
      </c>
      <c r="Y91" s="145"/>
      <c r="Z91" s="145"/>
      <c r="AA91" s="145"/>
      <c r="AB91" s="145"/>
      <c r="AC91" s="145"/>
      <c r="AD91" s="193"/>
      <c r="AE91" s="332">
        <f t="shared" si="265"/>
        <v>0</v>
      </c>
      <c r="AF91" s="14"/>
      <c r="AG91" s="146"/>
      <c r="AH91" s="191"/>
      <c r="AI91" s="146">
        <f>'p1'!AA100+BQ91+'Spread Opt'!E91+'Transport Pos'!G87</f>
        <v>0</v>
      </c>
      <c r="AJ91" s="14"/>
      <c r="AK91" s="143">
        <v>39295</v>
      </c>
      <c r="AL91" s="198"/>
      <c r="AM91" s="189">
        <f t="shared" si="255"/>
        <v>0</v>
      </c>
      <c r="AN91" s="334"/>
      <c r="AO91" s="189">
        <f t="shared" si="266"/>
        <v>0</v>
      </c>
      <c r="AP91" s="334"/>
      <c r="AQ91" s="508">
        <f t="shared" si="267"/>
        <v>0</v>
      </c>
      <c r="AR91" s="334"/>
      <c r="AS91" s="510">
        <f t="shared" si="268"/>
        <v>-8.92</v>
      </c>
      <c r="AT91" s="334"/>
      <c r="AU91" s="189">
        <f t="shared" si="269"/>
        <v>0</v>
      </c>
      <c r="AV91" s="334"/>
      <c r="AW91" s="189">
        <f t="shared" si="252"/>
        <v>-8.92</v>
      </c>
      <c r="AX91" s="334"/>
      <c r="AY91"/>
      <c r="AZ91" s="217"/>
      <c r="BA91" s="204">
        <f t="shared" si="205"/>
        <v>0</v>
      </c>
      <c r="BB91" s="202"/>
      <c r="BC91" s="204">
        <f t="shared" si="256"/>
        <v>0</v>
      </c>
      <c r="BD91" s="497"/>
      <c r="BE91" s="515">
        <f t="shared" si="253"/>
        <v>0</v>
      </c>
      <c r="BF91" s="202"/>
      <c r="BG91" s="204">
        <f t="shared" si="270"/>
        <v>0</v>
      </c>
      <c r="BH91" s="218"/>
      <c r="BI91" s="248"/>
      <c r="BJ91" s="308"/>
      <c r="BK91" s="305">
        <f t="shared" si="271"/>
        <v>-8.92</v>
      </c>
      <c r="BL91" s="525"/>
      <c r="BM91" s="14"/>
      <c r="BN91" s="14"/>
      <c r="BO91" s="14"/>
      <c r="BP91" s="140">
        <f t="shared" si="176"/>
        <v>39295</v>
      </c>
      <c r="BQ91" s="141"/>
      <c r="BR91" s="141"/>
      <c r="BS91" s="141"/>
      <c r="BT91" s="141"/>
      <c r="BU91" s="141"/>
      <c r="BV91" s="141"/>
      <c r="BW91" s="141"/>
      <c r="BY91" s="209">
        <f>'m1'!BL93</f>
        <v>0.60848716656827539</v>
      </c>
      <c r="BZ91" s="211">
        <f t="shared" si="283"/>
        <v>0</v>
      </c>
      <c r="CA91" s="142"/>
      <c r="CB91" s="142">
        <f t="shared" si="206"/>
        <v>0</v>
      </c>
      <c r="CC91" s="118"/>
      <c r="CD91" s="118">
        <f t="shared" si="177"/>
        <v>39295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09"/>
        <v>0</v>
      </c>
      <c r="CK91" s="142">
        <f t="shared" si="272"/>
        <v>0</v>
      </c>
      <c r="CL91" s="142">
        <f t="shared" si="272"/>
        <v>0</v>
      </c>
      <c r="CM91" s="142">
        <f t="shared" si="209"/>
        <v>0</v>
      </c>
      <c r="CN91" s="142">
        <f t="shared" si="209"/>
        <v>0</v>
      </c>
      <c r="CO91" s="142">
        <f t="shared" si="209"/>
        <v>0</v>
      </c>
      <c r="CP91" s="142">
        <f t="shared" si="210"/>
        <v>0</v>
      </c>
      <c r="CQ91" s="142">
        <f t="shared" si="211"/>
        <v>0</v>
      </c>
      <c r="CR91" s="142">
        <f t="shared" si="212"/>
        <v>0</v>
      </c>
      <c r="CS91" s="142">
        <f t="shared" si="254"/>
        <v>0</v>
      </c>
      <c r="CT91"/>
      <c r="CU91" s="118">
        <f t="shared" si="178"/>
        <v>39295</v>
      </c>
      <c r="CV91" s="142">
        <f t="shared" si="213"/>
        <v>0</v>
      </c>
      <c r="CW91" s="142">
        <f t="shared" si="213"/>
        <v>0</v>
      </c>
      <c r="CX91" s="142">
        <f t="shared" si="214"/>
        <v>0</v>
      </c>
      <c r="CY91" s="142">
        <f t="shared" si="214"/>
        <v>0</v>
      </c>
      <c r="CZ91" s="142">
        <f t="shared" si="214"/>
        <v>0</v>
      </c>
      <c r="DA91" s="142">
        <f t="shared" si="215"/>
        <v>0</v>
      </c>
      <c r="DB91" s="142">
        <f t="shared" si="215"/>
        <v>0</v>
      </c>
      <c r="DC91" s="142">
        <f t="shared" si="216"/>
        <v>0</v>
      </c>
      <c r="DD91" s="142">
        <f t="shared" si="204"/>
        <v>0</v>
      </c>
      <c r="DF91" s="118">
        <f t="shared" si="179"/>
        <v>39295</v>
      </c>
      <c r="DG91" s="142">
        <f t="shared" si="217"/>
        <v>0</v>
      </c>
      <c r="DH91" s="142">
        <f t="shared" si="218"/>
        <v>0</v>
      </c>
      <c r="DI91" s="142">
        <f t="shared" si="273"/>
        <v>0</v>
      </c>
      <c r="DJ91"/>
      <c r="DK91" s="118">
        <f t="shared" si="198"/>
        <v>39295</v>
      </c>
      <c r="DL91" s="142">
        <f t="shared" si="219"/>
        <v>0</v>
      </c>
      <c r="DM91" s="142">
        <f t="shared" si="220"/>
        <v>0</v>
      </c>
      <c r="DN91" s="142">
        <f t="shared" si="274"/>
        <v>0</v>
      </c>
      <c r="DP91" s="118">
        <f t="shared" si="180"/>
        <v>39295</v>
      </c>
      <c r="DQ91" s="142">
        <f t="shared" si="221"/>
        <v>0</v>
      </c>
      <c r="DR91" s="142">
        <f t="shared" si="221"/>
        <v>0</v>
      </c>
      <c r="DS91" s="142">
        <f t="shared" si="221"/>
        <v>0</v>
      </c>
      <c r="DT91" s="142">
        <f t="shared" si="221"/>
        <v>0</v>
      </c>
      <c r="DU91" s="142">
        <f t="shared" si="221"/>
        <v>0</v>
      </c>
      <c r="DV91" s="142">
        <f t="shared" si="222"/>
        <v>0</v>
      </c>
      <c r="DW91" s="142">
        <f t="shared" si="275"/>
        <v>0</v>
      </c>
      <c r="DX91"/>
      <c r="DY91" s="118">
        <f t="shared" si="181"/>
        <v>39295</v>
      </c>
      <c r="DZ91" s="142">
        <f t="shared" si="223"/>
        <v>0</v>
      </c>
      <c r="EA91" s="142">
        <f t="shared" si="224"/>
        <v>0</v>
      </c>
      <c r="EB91" s="142">
        <f t="shared" si="276"/>
        <v>0</v>
      </c>
      <c r="EC91" s="142"/>
      <c r="ED91" s="118">
        <f t="shared" si="182"/>
        <v>39295</v>
      </c>
      <c r="EE91" s="142">
        <f t="shared" si="225"/>
        <v>0</v>
      </c>
      <c r="EF91" s="142">
        <f t="shared" si="225"/>
        <v>0</v>
      </c>
      <c r="EG91" s="142">
        <f t="shared" si="226"/>
        <v>0</v>
      </c>
      <c r="EH91" s="142">
        <f t="shared" si="263"/>
        <v>0</v>
      </c>
      <c r="EI91" s="142"/>
      <c r="EJ91" s="118">
        <f t="shared" si="183"/>
        <v>39295</v>
      </c>
      <c r="EK91" s="142">
        <f t="shared" si="227"/>
        <v>0</v>
      </c>
      <c r="EL91" s="142">
        <f t="shared" si="228"/>
        <v>0</v>
      </c>
      <c r="EM91" s="142">
        <f t="shared" si="228"/>
        <v>0</v>
      </c>
      <c r="EN91" s="142">
        <f t="shared" si="228"/>
        <v>0</v>
      </c>
      <c r="EO91" s="142">
        <f t="shared" si="277"/>
        <v>0</v>
      </c>
      <c r="EP91"/>
      <c r="EQ91" s="118">
        <f t="shared" si="184"/>
        <v>39295</v>
      </c>
      <c r="ER91" s="142">
        <f t="shared" si="229"/>
        <v>0</v>
      </c>
      <c r="ES91" s="142">
        <f t="shared" si="230"/>
        <v>0</v>
      </c>
      <c r="ET91" s="142">
        <f t="shared" si="261"/>
        <v>0</v>
      </c>
      <c r="EU91"/>
      <c r="EV91" s="118">
        <f t="shared" si="185"/>
        <v>39295</v>
      </c>
      <c r="EW91" s="142">
        <f t="shared" si="231"/>
        <v>0</v>
      </c>
      <c r="EX91" s="142">
        <f t="shared" si="232"/>
        <v>0</v>
      </c>
      <c r="EY91" s="142">
        <f t="shared" si="262"/>
        <v>0</v>
      </c>
      <c r="EZ91" s="142"/>
      <c r="FA91" s="118">
        <f t="shared" si="186"/>
        <v>39295</v>
      </c>
      <c r="FB91" s="142">
        <f t="shared" si="233"/>
        <v>0</v>
      </c>
      <c r="FC91" s="142">
        <f t="shared" si="233"/>
        <v>0</v>
      </c>
      <c r="FD91" s="142">
        <f t="shared" si="234"/>
        <v>0</v>
      </c>
      <c r="FE91" s="142">
        <f t="shared" si="278"/>
        <v>0</v>
      </c>
      <c r="FF91"/>
      <c r="FG91" s="118">
        <f t="shared" si="187"/>
        <v>39295</v>
      </c>
      <c r="FH91" s="142">
        <f t="shared" si="235"/>
        <v>0</v>
      </c>
      <c r="FI91" s="142">
        <f t="shared" si="235"/>
        <v>0</v>
      </c>
      <c r="FJ91" s="142">
        <f t="shared" si="236"/>
        <v>0</v>
      </c>
      <c r="FK91" s="142">
        <f t="shared" si="279"/>
        <v>0</v>
      </c>
      <c r="FL91"/>
      <c r="FM91" s="118">
        <f t="shared" si="188"/>
        <v>39295</v>
      </c>
      <c r="FN91" s="142">
        <f t="shared" si="237"/>
        <v>0</v>
      </c>
      <c r="FO91" s="142">
        <f t="shared" si="238"/>
        <v>0</v>
      </c>
      <c r="FP91" s="142">
        <f t="shared" si="280"/>
        <v>0</v>
      </c>
      <c r="FR91" s="118">
        <f t="shared" si="239"/>
        <v>39295</v>
      </c>
      <c r="FS91" s="142">
        <f t="shared" si="240"/>
        <v>0</v>
      </c>
      <c r="FT91" s="142">
        <f t="shared" si="240"/>
        <v>0</v>
      </c>
      <c r="FU91" s="142">
        <f t="shared" si="241"/>
        <v>0</v>
      </c>
      <c r="FV91"/>
      <c r="FW91" s="118">
        <f t="shared" si="189"/>
        <v>39295</v>
      </c>
      <c r="FX91" s="142">
        <f t="shared" si="242"/>
        <v>0</v>
      </c>
      <c r="FY91" s="142">
        <f t="shared" si="243"/>
        <v>0</v>
      </c>
      <c r="FZ91" s="142">
        <f t="shared" si="281"/>
        <v>0</v>
      </c>
      <c r="GA91"/>
      <c r="GB91" s="118">
        <f t="shared" si="190"/>
        <v>39295</v>
      </c>
      <c r="GC91" s="142">
        <f t="shared" si="244"/>
        <v>0</v>
      </c>
      <c r="GD91" s="142">
        <f t="shared" si="245"/>
        <v>0</v>
      </c>
      <c r="GE91" s="142">
        <f t="shared" si="282"/>
        <v>0</v>
      </c>
      <c r="GF91"/>
      <c r="GG91" s="118">
        <f t="shared" si="246"/>
        <v>39295</v>
      </c>
      <c r="GH91" s="142">
        <f t="shared" si="247"/>
        <v>0</v>
      </c>
      <c r="GI91" s="142">
        <f t="shared" si="247"/>
        <v>0</v>
      </c>
      <c r="GJ91" s="142">
        <f t="shared" si="248"/>
        <v>0</v>
      </c>
      <c r="GL91" s="118">
        <f t="shared" si="249"/>
        <v>39295</v>
      </c>
      <c r="GM91" s="142">
        <f t="shared" si="250"/>
        <v>0</v>
      </c>
      <c r="GN91" s="142">
        <f t="shared" si="250"/>
        <v>0</v>
      </c>
      <c r="GO91" s="142">
        <f t="shared" si="251"/>
        <v>0</v>
      </c>
      <c r="GQ91" s="585"/>
      <c r="GR91" s="583"/>
      <c r="GS91" s="332"/>
      <c r="GU91"/>
    </row>
    <row r="92" spans="1:203">
      <c r="A92" s="329">
        <v>39326</v>
      </c>
      <c r="B92" s="144">
        <f>'p1'!F101</f>
        <v>0</v>
      </c>
      <c r="C92" s="145">
        <f>+'p1'!C101</f>
        <v>0</v>
      </c>
      <c r="D92" s="193">
        <f>'Transport Pos'!C88</f>
        <v>0</v>
      </c>
      <c r="E92" s="145">
        <f>'p1'!K101+EH92+'Transport Pos'!D88</f>
        <v>0</v>
      </c>
      <c r="F92" s="145">
        <f>'p1'!E101+CS92</f>
        <v>0</v>
      </c>
      <c r="G92" s="145">
        <f>'p1'!H101+'p1'!J101+DD92+'Spread Opt'!D92+'Transport Pos'!E88</f>
        <v>0</v>
      </c>
      <c r="H92" s="145">
        <f>'p1'!D101+DW92</f>
        <v>0</v>
      </c>
      <c r="I92" s="145">
        <f>'p1'!I101+'p1'!AG101+DI92+'Spread Opt'!C92</f>
        <v>-8.58</v>
      </c>
      <c r="J92" s="145">
        <f>'p1'!M101+DL92</f>
        <v>0</v>
      </c>
      <c r="K92" s="145">
        <f>'p1'!L101+'p1'!G101+EB92</f>
        <v>0</v>
      </c>
      <c r="L92" s="146">
        <f t="shared" si="264"/>
        <v>-8.58</v>
      </c>
      <c r="M92" s="14"/>
      <c r="N92" s="144">
        <f>'p1'!O101+ET92</f>
        <v>0</v>
      </c>
      <c r="O92" s="145">
        <f>'p1'!N101+EO92</f>
        <v>0</v>
      </c>
      <c r="P92" s="145">
        <f>'p1'!P101+EY92</f>
        <v>0</v>
      </c>
      <c r="Q92" s="145">
        <f>'p1'!Z101</f>
        <v>0</v>
      </c>
      <c r="R92" s="145">
        <f>'p1'!X101</f>
        <v>0</v>
      </c>
      <c r="S92" s="145">
        <f>'p1'!Y101+FE92</f>
        <v>0</v>
      </c>
      <c r="T92" s="145">
        <f>'p1'!AB101+FK92+'Transport Pos'!B88</f>
        <v>0</v>
      </c>
      <c r="U92" s="145"/>
      <c r="V92" s="145">
        <f>'p1'!W101+FP92</f>
        <v>0</v>
      </c>
      <c r="W92" s="145">
        <f>'p1'!R101+FZ92</f>
        <v>0</v>
      </c>
      <c r="X92" s="145">
        <f>'p1'!S101+FU92</f>
        <v>0</v>
      </c>
      <c r="Y92" s="145"/>
      <c r="Z92" s="145"/>
      <c r="AA92" s="145"/>
      <c r="AB92" s="145"/>
      <c r="AC92" s="145"/>
      <c r="AD92" s="193"/>
      <c r="AE92" s="332">
        <f t="shared" si="265"/>
        <v>0</v>
      </c>
      <c r="AF92" s="14"/>
      <c r="AG92" s="146"/>
      <c r="AH92" s="191"/>
      <c r="AI92" s="146">
        <f>'p1'!AA101+BQ92+'Spread Opt'!E92+'Transport Pos'!G88</f>
        <v>0</v>
      </c>
      <c r="AJ92" s="14"/>
      <c r="AK92" s="143">
        <v>39326</v>
      </c>
      <c r="AL92" s="198"/>
      <c r="AM92" s="189">
        <f t="shared" si="255"/>
        <v>0</v>
      </c>
      <c r="AN92" s="334"/>
      <c r="AO92" s="189">
        <f t="shared" si="266"/>
        <v>0</v>
      </c>
      <c r="AP92" s="334"/>
      <c r="AQ92" s="508">
        <f t="shared" si="267"/>
        <v>0</v>
      </c>
      <c r="AR92" s="334"/>
      <c r="AS92" s="510">
        <f t="shared" si="268"/>
        <v>-8.58</v>
      </c>
      <c r="AT92" s="334"/>
      <c r="AU92" s="189">
        <f t="shared" si="269"/>
        <v>0</v>
      </c>
      <c r="AV92" s="334"/>
      <c r="AW92" s="189">
        <f t="shared" si="252"/>
        <v>-8.58</v>
      </c>
      <c r="AX92" s="334"/>
      <c r="AY92"/>
      <c r="AZ92" s="217"/>
      <c r="BA92" s="204">
        <f t="shared" si="205"/>
        <v>0</v>
      </c>
      <c r="BB92" s="202"/>
      <c r="BC92" s="204">
        <f t="shared" si="256"/>
        <v>0</v>
      </c>
      <c r="BD92" s="497"/>
      <c r="BE92" s="515">
        <f t="shared" si="253"/>
        <v>0</v>
      </c>
      <c r="BF92" s="202"/>
      <c r="BG92" s="204">
        <f t="shared" si="270"/>
        <v>0</v>
      </c>
      <c r="BH92" s="218"/>
      <c r="BI92" s="248"/>
      <c r="BJ92" s="308"/>
      <c r="BK92" s="305">
        <f t="shared" si="271"/>
        <v>-8.58</v>
      </c>
      <c r="BL92" s="525"/>
      <c r="BM92" s="14"/>
      <c r="BN92" s="14"/>
      <c r="BO92" s="14"/>
      <c r="BP92" s="140">
        <f t="shared" si="176"/>
        <v>39326</v>
      </c>
      <c r="BQ92" s="141"/>
      <c r="BR92" s="141"/>
      <c r="BS92" s="141"/>
      <c r="BT92" s="141"/>
      <c r="BU92" s="141"/>
      <c r="BV92" s="141"/>
      <c r="BW92" s="141"/>
      <c r="BY92" s="209">
        <f>'m1'!BL94</f>
        <v>0.60485583484698024</v>
      </c>
      <c r="BZ92" s="211">
        <f t="shared" si="283"/>
        <v>0</v>
      </c>
      <c r="CA92" s="142"/>
      <c r="CB92" s="142">
        <f t="shared" si="206"/>
        <v>0</v>
      </c>
      <c r="CC92" s="118"/>
      <c r="CD92" s="118">
        <f t="shared" si="177"/>
        <v>39326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09"/>
        <v>0</v>
      </c>
      <c r="CK92" s="142">
        <f t="shared" si="272"/>
        <v>0</v>
      </c>
      <c r="CL92" s="142">
        <f t="shared" si="272"/>
        <v>0</v>
      </c>
      <c r="CM92" s="142">
        <f t="shared" si="209"/>
        <v>0</v>
      </c>
      <c r="CN92" s="142">
        <f t="shared" si="209"/>
        <v>0</v>
      </c>
      <c r="CO92" s="142">
        <f t="shared" si="209"/>
        <v>0</v>
      </c>
      <c r="CP92" s="142">
        <f t="shared" si="210"/>
        <v>0</v>
      </c>
      <c r="CQ92" s="142">
        <f t="shared" si="211"/>
        <v>0</v>
      </c>
      <c r="CR92" s="142">
        <f t="shared" si="212"/>
        <v>0</v>
      </c>
      <c r="CS92" s="142">
        <f t="shared" si="254"/>
        <v>0</v>
      </c>
      <c r="CT92"/>
      <c r="CU92" s="118">
        <f t="shared" si="178"/>
        <v>39326</v>
      </c>
      <c r="CV92" s="142">
        <f t="shared" si="213"/>
        <v>0</v>
      </c>
      <c r="CW92" s="142">
        <f t="shared" si="213"/>
        <v>0</v>
      </c>
      <c r="CX92" s="142">
        <f t="shared" si="214"/>
        <v>0</v>
      </c>
      <c r="CY92" s="142">
        <f t="shared" si="214"/>
        <v>0</v>
      </c>
      <c r="CZ92" s="142">
        <f t="shared" si="214"/>
        <v>0</v>
      </c>
      <c r="DA92" s="142">
        <f t="shared" si="215"/>
        <v>0</v>
      </c>
      <c r="DB92" s="142">
        <f t="shared" si="215"/>
        <v>0</v>
      </c>
      <c r="DC92" s="142">
        <f t="shared" si="216"/>
        <v>0</v>
      </c>
      <c r="DD92" s="142">
        <f t="shared" si="204"/>
        <v>0</v>
      </c>
      <c r="DF92" s="118">
        <f t="shared" si="179"/>
        <v>39326</v>
      </c>
      <c r="DG92" s="142">
        <f t="shared" si="217"/>
        <v>0</v>
      </c>
      <c r="DH92" s="142">
        <f t="shared" si="218"/>
        <v>0</v>
      </c>
      <c r="DI92" s="142">
        <f t="shared" si="273"/>
        <v>0</v>
      </c>
      <c r="DJ92"/>
      <c r="DK92" s="118">
        <f t="shared" si="198"/>
        <v>39326</v>
      </c>
      <c r="DL92" s="142">
        <f t="shared" si="219"/>
        <v>0</v>
      </c>
      <c r="DM92" s="142">
        <f t="shared" si="220"/>
        <v>0</v>
      </c>
      <c r="DN92" s="142">
        <f t="shared" si="274"/>
        <v>0</v>
      </c>
      <c r="DP92" s="118">
        <f t="shared" si="180"/>
        <v>39326</v>
      </c>
      <c r="DQ92" s="142">
        <f t="shared" si="221"/>
        <v>0</v>
      </c>
      <c r="DR92" s="142">
        <f t="shared" si="221"/>
        <v>0</v>
      </c>
      <c r="DS92" s="142">
        <f t="shared" si="221"/>
        <v>0</v>
      </c>
      <c r="DT92" s="142">
        <f t="shared" si="221"/>
        <v>0</v>
      </c>
      <c r="DU92" s="142">
        <f t="shared" si="221"/>
        <v>0</v>
      </c>
      <c r="DV92" s="142">
        <f t="shared" si="222"/>
        <v>0</v>
      </c>
      <c r="DW92" s="142">
        <f t="shared" si="275"/>
        <v>0</v>
      </c>
      <c r="DX92"/>
      <c r="DY92" s="118">
        <f t="shared" si="181"/>
        <v>39326</v>
      </c>
      <c r="DZ92" s="142">
        <f t="shared" si="223"/>
        <v>0</v>
      </c>
      <c r="EA92" s="142">
        <f t="shared" si="224"/>
        <v>0</v>
      </c>
      <c r="EB92" s="142">
        <f t="shared" si="276"/>
        <v>0</v>
      </c>
      <c r="EC92" s="142"/>
      <c r="ED92" s="118">
        <f t="shared" si="182"/>
        <v>39326</v>
      </c>
      <c r="EE92" s="142">
        <f t="shared" si="225"/>
        <v>0</v>
      </c>
      <c r="EF92" s="142">
        <f t="shared" si="225"/>
        <v>0</v>
      </c>
      <c r="EG92" s="142">
        <f t="shared" si="226"/>
        <v>0</v>
      </c>
      <c r="EH92" s="142">
        <f t="shared" si="263"/>
        <v>0</v>
      </c>
      <c r="EI92" s="142"/>
      <c r="EJ92" s="118">
        <f t="shared" si="183"/>
        <v>39326</v>
      </c>
      <c r="EK92" s="142">
        <f t="shared" si="227"/>
        <v>0</v>
      </c>
      <c r="EL92" s="142">
        <f t="shared" si="228"/>
        <v>0</v>
      </c>
      <c r="EM92" s="142">
        <f t="shared" si="228"/>
        <v>0</v>
      </c>
      <c r="EN92" s="142">
        <f t="shared" si="228"/>
        <v>0</v>
      </c>
      <c r="EO92" s="142">
        <f t="shared" si="277"/>
        <v>0</v>
      </c>
      <c r="EP92"/>
      <c r="EQ92" s="118">
        <f t="shared" si="184"/>
        <v>39326</v>
      </c>
      <c r="ER92" s="142">
        <f t="shared" si="229"/>
        <v>0</v>
      </c>
      <c r="ES92" s="142">
        <f t="shared" si="230"/>
        <v>0</v>
      </c>
      <c r="ET92" s="142">
        <f t="shared" si="261"/>
        <v>0</v>
      </c>
      <c r="EU92"/>
      <c r="EV92" s="118">
        <f t="shared" si="185"/>
        <v>39326</v>
      </c>
      <c r="EW92" s="142">
        <f t="shared" si="231"/>
        <v>0</v>
      </c>
      <c r="EX92" s="142">
        <f t="shared" si="232"/>
        <v>0</v>
      </c>
      <c r="EY92" s="142">
        <f t="shared" si="262"/>
        <v>0</v>
      </c>
      <c r="EZ92" s="142"/>
      <c r="FA92" s="118">
        <f t="shared" si="186"/>
        <v>39326</v>
      </c>
      <c r="FB92" s="142">
        <f t="shared" si="233"/>
        <v>0</v>
      </c>
      <c r="FC92" s="142">
        <f t="shared" si="233"/>
        <v>0</v>
      </c>
      <c r="FD92" s="142">
        <f t="shared" si="234"/>
        <v>0</v>
      </c>
      <c r="FE92" s="142">
        <f t="shared" si="278"/>
        <v>0</v>
      </c>
      <c r="FF92"/>
      <c r="FG92" s="118">
        <f t="shared" si="187"/>
        <v>39326</v>
      </c>
      <c r="FH92" s="142">
        <f t="shared" si="235"/>
        <v>0</v>
      </c>
      <c r="FI92" s="142">
        <f t="shared" si="235"/>
        <v>0</v>
      </c>
      <c r="FJ92" s="142">
        <f t="shared" si="236"/>
        <v>0</v>
      </c>
      <c r="FK92" s="142">
        <f t="shared" si="279"/>
        <v>0</v>
      </c>
      <c r="FL92"/>
      <c r="FM92" s="118">
        <f t="shared" si="188"/>
        <v>39326</v>
      </c>
      <c r="FN92" s="142">
        <f t="shared" si="237"/>
        <v>0</v>
      </c>
      <c r="FO92" s="142">
        <f t="shared" si="238"/>
        <v>0</v>
      </c>
      <c r="FP92" s="142">
        <f t="shared" si="280"/>
        <v>0</v>
      </c>
      <c r="FR92" s="118">
        <f t="shared" si="239"/>
        <v>39326</v>
      </c>
      <c r="FS92" s="142">
        <f t="shared" si="240"/>
        <v>0</v>
      </c>
      <c r="FT92" s="142">
        <f t="shared" si="240"/>
        <v>0</v>
      </c>
      <c r="FU92" s="142">
        <f t="shared" si="241"/>
        <v>0</v>
      </c>
      <c r="FV92"/>
      <c r="FW92" s="118">
        <f t="shared" si="189"/>
        <v>39326</v>
      </c>
      <c r="FX92" s="142">
        <f t="shared" si="242"/>
        <v>0</v>
      </c>
      <c r="FY92" s="142">
        <f t="shared" si="243"/>
        <v>0</v>
      </c>
      <c r="FZ92" s="142">
        <f t="shared" si="281"/>
        <v>0</v>
      </c>
      <c r="GA92"/>
      <c r="GB92" s="118">
        <f t="shared" si="190"/>
        <v>39326</v>
      </c>
      <c r="GC92" s="142">
        <f t="shared" si="244"/>
        <v>0</v>
      </c>
      <c r="GD92" s="142">
        <f t="shared" si="245"/>
        <v>0</v>
      </c>
      <c r="GE92" s="142">
        <f t="shared" si="282"/>
        <v>0</v>
      </c>
      <c r="GF92"/>
      <c r="GG92" s="118">
        <f t="shared" si="246"/>
        <v>39326</v>
      </c>
      <c r="GH92" s="142">
        <f t="shared" si="247"/>
        <v>0</v>
      </c>
      <c r="GI92" s="142">
        <f t="shared" si="247"/>
        <v>0</v>
      </c>
      <c r="GJ92" s="142">
        <f t="shared" si="248"/>
        <v>0</v>
      </c>
      <c r="GL92" s="118">
        <f t="shared" si="249"/>
        <v>39326</v>
      </c>
      <c r="GM92" s="142">
        <f t="shared" si="250"/>
        <v>0</v>
      </c>
      <c r="GN92" s="142">
        <f t="shared" si="250"/>
        <v>0</v>
      </c>
      <c r="GO92" s="142">
        <f t="shared" si="251"/>
        <v>0</v>
      </c>
      <c r="GQ92" s="585"/>
      <c r="GR92" s="583"/>
      <c r="GS92" s="332"/>
      <c r="GU92"/>
    </row>
    <row r="93" spans="1:203">
      <c r="A93" s="329">
        <v>39356</v>
      </c>
      <c r="B93" s="148">
        <f>'p1'!F102</f>
        <v>0</v>
      </c>
      <c r="C93" s="149">
        <f>+'p1'!C102</f>
        <v>0</v>
      </c>
      <c r="D93" s="194">
        <f>'Transport Pos'!C89</f>
        <v>0</v>
      </c>
      <c r="E93" s="149">
        <f>'p1'!K102+EH93+'Transport Pos'!D89</f>
        <v>0</v>
      </c>
      <c r="F93" s="149">
        <f>'p1'!E102+CS93</f>
        <v>0</v>
      </c>
      <c r="G93" s="149">
        <f>'p1'!H102+'p1'!J102+DD93+'Spread Opt'!D93+'Transport Pos'!E89</f>
        <v>0</v>
      </c>
      <c r="H93" s="149">
        <f>'p1'!D102+DW93</f>
        <v>0</v>
      </c>
      <c r="I93" s="149">
        <f>'p1'!I102+'p1'!AG102+DI93+'Spread Opt'!C93</f>
        <v>-8.81</v>
      </c>
      <c r="J93" s="149">
        <f>'p1'!M102+DL93</f>
        <v>0</v>
      </c>
      <c r="K93" s="149">
        <f>'p1'!L102+'p1'!G102+EB93</f>
        <v>0</v>
      </c>
      <c r="L93" s="150">
        <f t="shared" si="264"/>
        <v>-8.81</v>
      </c>
      <c r="M93" s="14"/>
      <c r="N93" s="148">
        <f>'p1'!O102+ET93</f>
        <v>0</v>
      </c>
      <c r="O93" s="149">
        <f>'p1'!N102+EO93</f>
        <v>0</v>
      </c>
      <c r="P93" s="149">
        <f>'p1'!P102+EY93</f>
        <v>0</v>
      </c>
      <c r="Q93" s="149">
        <f>'p1'!Z102</f>
        <v>0</v>
      </c>
      <c r="R93" s="149">
        <f>'p1'!X102</f>
        <v>0</v>
      </c>
      <c r="S93" s="149">
        <f>'p1'!Y102+FE93</f>
        <v>0</v>
      </c>
      <c r="T93" s="149">
        <f>'p1'!AB102+FK93+'Transport Pos'!B89</f>
        <v>0</v>
      </c>
      <c r="U93" s="149"/>
      <c r="V93" s="149">
        <f>'p1'!W102+FP93</f>
        <v>0</v>
      </c>
      <c r="W93" s="149">
        <f>'p1'!R102+FZ93</f>
        <v>0</v>
      </c>
      <c r="X93" s="149">
        <f>'p1'!S102+FU93</f>
        <v>0</v>
      </c>
      <c r="Y93" s="149"/>
      <c r="Z93" s="149"/>
      <c r="AA93" s="149"/>
      <c r="AB93" s="149"/>
      <c r="AC93" s="149"/>
      <c r="AD93" s="194"/>
      <c r="AE93" s="333">
        <f t="shared" si="265"/>
        <v>0</v>
      </c>
      <c r="AF93" s="14"/>
      <c r="AG93" s="150"/>
      <c r="AH93" s="191"/>
      <c r="AI93" s="150">
        <f>'p1'!AA102+BQ93+'Spread Opt'!E93+'Transport Pos'!G89</f>
        <v>0</v>
      </c>
      <c r="AJ93" s="14"/>
      <c r="AK93" s="143">
        <v>39356</v>
      </c>
      <c r="AL93" s="201"/>
      <c r="AM93" s="190">
        <f t="shared" si="255"/>
        <v>0</v>
      </c>
      <c r="AN93" s="334"/>
      <c r="AO93" s="190">
        <f t="shared" si="266"/>
        <v>0</v>
      </c>
      <c r="AP93" s="334"/>
      <c r="AQ93" s="490">
        <f t="shared" si="267"/>
        <v>0</v>
      </c>
      <c r="AR93" s="334"/>
      <c r="AS93" s="512">
        <f t="shared" si="268"/>
        <v>-8.81</v>
      </c>
      <c r="AT93" s="334"/>
      <c r="AU93" s="190">
        <f t="shared" si="269"/>
        <v>0</v>
      </c>
      <c r="AV93" s="334"/>
      <c r="AW93" s="190">
        <f t="shared" si="252"/>
        <v>-8.81</v>
      </c>
      <c r="AX93" s="334"/>
      <c r="AY93"/>
      <c r="AZ93" s="220"/>
      <c r="BA93" s="206">
        <f t="shared" si="205"/>
        <v>0</v>
      </c>
      <c r="BB93" s="202"/>
      <c r="BC93" s="206">
        <f t="shared" si="256"/>
        <v>0</v>
      </c>
      <c r="BD93" s="497"/>
      <c r="BE93" s="495">
        <f t="shared" si="253"/>
        <v>0</v>
      </c>
      <c r="BF93" s="221"/>
      <c r="BG93" s="206">
        <f t="shared" si="270"/>
        <v>0</v>
      </c>
      <c r="BH93" s="222"/>
      <c r="BI93" s="248"/>
      <c r="BJ93" s="307"/>
      <c r="BK93" s="306">
        <f t="shared" si="271"/>
        <v>-8.81</v>
      </c>
      <c r="BL93" s="525"/>
      <c r="BM93" s="14"/>
      <c r="BN93" s="14"/>
      <c r="BO93" s="14"/>
      <c r="BP93" s="140">
        <f t="shared" si="176"/>
        <v>39356</v>
      </c>
      <c r="BQ93" s="141"/>
      <c r="BR93" s="141"/>
      <c r="BS93" s="141"/>
      <c r="BT93" s="141"/>
      <c r="BU93" s="141"/>
      <c r="BV93" s="141"/>
      <c r="BW93" s="141"/>
      <c r="BY93" s="209">
        <f>'m1'!BL95</f>
        <v>0.60136259224605038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7"/>
        <v>39356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09"/>
        <v>0</v>
      </c>
      <c r="CK93" s="142">
        <f t="shared" si="272"/>
        <v>0</v>
      </c>
      <c r="CL93" s="142">
        <f t="shared" si="272"/>
        <v>0</v>
      </c>
      <c r="CM93" s="142">
        <f t="shared" si="209"/>
        <v>0</v>
      </c>
      <c r="CN93" s="142">
        <f t="shared" si="209"/>
        <v>0</v>
      </c>
      <c r="CO93" s="142">
        <f t="shared" si="209"/>
        <v>0</v>
      </c>
      <c r="CP93" s="142">
        <f t="shared" si="210"/>
        <v>0</v>
      </c>
      <c r="CQ93" s="142">
        <f t="shared" si="211"/>
        <v>0</v>
      </c>
      <c r="CR93" s="142">
        <f t="shared" si="212"/>
        <v>0</v>
      </c>
      <c r="CS93" s="142">
        <f t="shared" si="254"/>
        <v>0</v>
      </c>
      <c r="CT93"/>
      <c r="CU93" s="118">
        <f t="shared" si="178"/>
        <v>39356</v>
      </c>
      <c r="CV93" s="142">
        <f t="shared" si="213"/>
        <v>0</v>
      </c>
      <c r="CW93" s="142">
        <f t="shared" si="213"/>
        <v>0</v>
      </c>
      <c r="CX93" s="142">
        <f t="shared" si="214"/>
        <v>0</v>
      </c>
      <c r="CY93" s="142">
        <f t="shared" si="214"/>
        <v>0</v>
      </c>
      <c r="CZ93" s="142">
        <f t="shared" si="214"/>
        <v>0</v>
      </c>
      <c r="DA93" s="142">
        <f t="shared" si="215"/>
        <v>0</v>
      </c>
      <c r="DB93" s="142">
        <f t="shared" si="215"/>
        <v>0</v>
      </c>
      <c r="DC93" s="142">
        <f t="shared" si="216"/>
        <v>0</v>
      </c>
      <c r="DD93" s="142">
        <f t="shared" si="204"/>
        <v>0</v>
      </c>
      <c r="DF93" s="118">
        <f t="shared" si="179"/>
        <v>39356</v>
      </c>
      <c r="DG93" s="142">
        <f t="shared" si="217"/>
        <v>0</v>
      </c>
      <c r="DH93" s="142">
        <f t="shared" si="218"/>
        <v>0</v>
      </c>
      <c r="DI93" s="142">
        <f t="shared" si="273"/>
        <v>0</v>
      </c>
      <c r="DJ93"/>
      <c r="DK93" s="118">
        <f t="shared" si="198"/>
        <v>39356</v>
      </c>
      <c r="DL93" s="142">
        <f t="shared" si="219"/>
        <v>0</v>
      </c>
      <c r="DM93" s="142">
        <f t="shared" si="220"/>
        <v>0</v>
      </c>
      <c r="DN93" s="142">
        <f t="shared" si="274"/>
        <v>0</v>
      </c>
      <c r="DP93" s="118">
        <f t="shared" si="180"/>
        <v>39356</v>
      </c>
      <c r="DQ93" s="142">
        <f t="shared" si="221"/>
        <v>0</v>
      </c>
      <c r="DR93" s="142">
        <f t="shared" si="221"/>
        <v>0</v>
      </c>
      <c r="DS93" s="142">
        <f t="shared" si="221"/>
        <v>0</v>
      </c>
      <c r="DT93" s="142">
        <f t="shared" si="221"/>
        <v>0</v>
      </c>
      <c r="DU93" s="142">
        <f t="shared" si="221"/>
        <v>0</v>
      </c>
      <c r="DV93" s="142">
        <f t="shared" si="222"/>
        <v>0</v>
      </c>
      <c r="DW93" s="142">
        <f t="shared" si="275"/>
        <v>0</v>
      </c>
      <c r="DX93"/>
      <c r="DY93" s="118">
        <f t="shared" si="181"/>
        <v>39356</v>
      </c>
      <c r="DZ93" s="142">
        <f t="shared" si="223"/>
        <v>0</v>
      </c>
      <c r="EA93" s="142">
        <f t="shared" si="224"/>
        <v>0</v>
      </c>
      <c r="EB93" s="142">
        <f t="shared" si="276"/>
        <v>0</v>
      </c>
      <c r="EC93" s="142"/>
      <c r="ED93" s="118">
        <f t="shared" si="182"/>
        <v>39356</v>
      </c>
      <c r="EE93" s="142">
        <f t="shared" si="225"/>
        <v>0</v>
      </c>
      <c r="EF93" s="142">
        <f t="shared" si="225"/>
        <v>0</v>
      </c>
      <c r="EG93" s="142">
        <f t="shared" si="226"/>
        <v>0</v>
      </c>
      <c r="EH93" s="142">
        <f t="shared" si="263"/>
        <v>0</v>
      </c>
      <c r="EI93" s="142"/>
      <c r="EJ93" s="118">
        <f t="shared" si="183"/>
        <v>39356</v>
      </c>
      <c r="EK93" s="142">
        <f t="shared" si="227"/>
        <v>0</v>
      </c>
      <c r="EL93" s="142">
        <f t="shared" si="228"/>
        <v>0</v>
      </c>
      <c r="EM93" s="142">
        <f t="shared" si="228"/>
        <v>0</v>
      </c>
      <c r="EN93" s="142">
        <f t="shared" si="228"/>
        <v>0</v>
      </c>
      <c r="EO93" s="142">
        <f t="shared" si="277"/>
        <v>0</v>
      </c>
      <c r="EP93"/>
      <c r="EQ93" s="118">
        <f t="shared" si="184"/>
        <v>39356</v>
      </c>
      <c r="ER93" s="142">
        <f t="shared" si="229"/>
        <v>0</v>
      </c>
      <c r="ES93" s="142">
        <f t="shared" si="230"/>
        <v>0</v>
      </c>
      <c r="ET93" s="142">
        <f t="shared" si="261"/>
        <v>0</v>
      </c>
      <c r="EU93"/>
      <c r="EV93" s="118">
        <f t="shared" si="185"/>
        <v>39356</v>
      </c>
      <c r="EW93" s="142">
        <f t="shared" si="231"/>
        <v>0</v>
      </c>
      <c r="EX93" s="142">
        <f t="shared" si="232"/>
        <v>0</v>
      </c>
      <c r="EY93" s="142">
        <f t="shared" si="262"/>
        <v>0</v>
      </c>
      <c r="EZ93" s="142"/>
      <c r="FA93" s="118">
        <f t="shared" si="186"/>
        <v>39356</v>
      </c>
      <c r="FB93" s="142">
        <f t="shared" si="233"/>
        <v>0</v>
      </c>
      <c r="FC93" s="142">
        <f t="shared" si="233"/>
        <v>0</v>
      </c>
      <c r="FD93" s="142">
        <f t="shared" si="234"/>
        <v>0</v>
      </c>
      <c r="FE93" s="142">
        <f t="shared" si="278"/>
        <v>0</v>
      </c>
      <c r="FF93"/>
      <c r="FG93" s="118">
        <f t="shared" si="187"/>
        <v>39356</v>
      </c>
      <c r="FH93" s="142">
        <f t="shared" si="235"/>
        <v>0</v>
      </c>
      <c r="FI93" s="142">
        <f t="shared" si="235"/>
        <v>0</v>
      </c>
      <c r="FJ93" s="142">
        <f t="shared" si="236"/>
        <v>0</v>
      </c>
      <c r="FK93" s="142">
        <f t="shared" si="279"/>
        <v>0</v>
      </c>
      <c r="FL93"/>
      <c r="FM93" s="118">
        <f t="shared" si="188"/>
        <v>39356</v>
      </c>
      <c r="FN93" s="142">
        <f t="shared" si="237"/>
        <v>0</v>
      </c>
      <c r="FO93" s="142">
        <f t="shared" si="238"/>
        <v>0</v>
      </c>
      <c r="FP93" s="142">
        <f t="shared" si="280"/>
        <v>0</v>
      </c>
      <c r="FR93" s="118">
        <f t="shared" si="239"/>
        <v>39356</v>
      </c>
      <c r="FS93" s="142">
        <f t="shared" si="240"/>
        <v>0</v>
      </c>
      <c r="FT93" s="142">
        <f t="shared" si="240"/>
        <v>0</v>
      </c>
      <c r="FU93" s="142">
        <f t="shared" si="241"/>
        <v>0</v>
      </c>
      <c r="FV93"/>
      <c r="FW93" s="118">
        <f t="shared" si="189"/>
        <v>39356</v>
      </c>
      <c r="FX93" s="142">
        <f t="shared" si="242"/>
        <v>0</v>
      </c>
      <c r="FY93" s="142">
        <f t="shared" si="243"/>
        <v>0</v>
      </c>
      <c r="FZ93" s="142">
        <f t="shared" si="281"/>
        <v>0</v>
      </c>
      <c r="GA93"/>
      <c r="GB93" s="118">
        <f t="shared" si="190"/>
        <v>39356</v>
      </c>
      <c r="GC93" s="142">
        <f t="shared" si="244"/>
        <v>0</v>
      </c>
      <c r="GD93" s="142">
        <f t="shared" si="245"/>
        <v>0</v>
      </c>
      <c r="GE93" s="142">
        <f t="shared" si="282"/>
        <v>0</v>
      </c>
      <c r="GF93"/>
      <c r="GG93" s="118">
        <f t="shared" si="246"/>
        <v>39356</v>
      </c>
      <c r="GH93" s="142">
        <f t="shared" si="247"/>
        <v>0</v>
      </c>
      <c r="GI93" s="142">
        <f t="shared" si="247"/>
        <v>0</v>
      </c>
      <c r="GJ93" s="142">
        <f t="shared" si="248"/>
        <v>0</v>
      </c>
      <c r="GL93" s="118">
        <f t="shared" si="249"/>
        <v>39356</v>
      </c>
      <c r="GM93" s="142">
        <f t="shared" si="250"/>
        <v>0</v>
      </c>
      <c r="GN93" s="142">
        <f t="shared" si="250"/>
        <v>0</v>
      </c>
      <c r="GO93" s="142">
        <f t="shared" si="251"/>
        <v>0</v>
      </c>
      <c r="GQ93" s="586"/>
      <c r="GR93" s="584"/>
      <c r="GS93" s="333"/>
      <c r="GU93"/>
    </row>
    <row r="94" spans="1:203">
      <c r="A94" s="329">
        <v>39387</v>
      </c>
      <c r="B94" s="137">
        <f>'p1'!F103</f>
        <v>0</v>
      </c>
      <c r="C94" s="138">
        <f>+'p1'!C103</f>
        <v>0</v>
      </c>
      <c r="D94" s="192">
        <f>'Transport Pos'!C90</f>
        <v>0</v>
      </c>
      <c r="E94" s="138">
        <f>'p1'!K103+EH94+'Transport Pos'!D90</f>
        <v>0</v>
      </c>
      <c r="F94" s="138">
        <f>'p1'!E103+CS94</f>
        <v>0</v>
      </c>
      <c r="G94" s="145">
        <f>'p1'!H103+'p1'!J103+DD94+'Spread Opt'!D94+'Transport Pos'!E90</f>
        <v>-8.3957027078289528</v>
      </c>
      <c r="H94" s="138">
        <f>'p1'!D103+DW94</f>
        <v>0</v>
      </c>
      <c r="I94" s="145">
        <f>'p1'!I103+'p1'!AG103+DI94+'Spread Opt'!C94</f>
        <v>8.785480303582105</v>
      </c>
      <c r="J94" s="138">
        <f>'p1'!M103+DL94</f>
        <v>0</v>
      </c>
      <c r="K94" s="138">
        <f>'p1'!L103+'p1'!G103+EB94</f>
        <v>0</v>
      </c>
      <c r="L94" s="139">
        <f t="shared" si="264"/>
        <v>0.38977759575315218</v>
      </c>
      <c r="M94" s="14"/>
      <c r="N94" s="137">
        <f>'p1'!O103+ET94</f>
        <v>0</v>
      </c>
      <c r="O94" s="138">
        <f>'p1'!N103+EO94</f>
        <v>0</v>
      </c>
      <c r="P94" s="138">
        <f>'p1'!P103+EY94</f>
        <v>0</v>
      </c>
      <c r="Q94" s="138">
        <f>'p1'!Z103</f>
        <v>0</v>
      </c>
      <c r="R94" s="138">
        <f>'p1'!X103</f>
        <v>0</v>
      </c>
      <c r="S94" s="138">
        <f>'p1'!Y103+FE94</f>
        <v>0</v>
      </c>
      <c r="T94" s="138">
        <f>'p1'!AB103+FK94+'Transport Pos'!B90</f>
        <v>0</v>
      </c>
      <c r="U94" s="138"/>
      <c r="V94" s="138">
        <f>'p1'!W103+FP94</f>
        <v>0</v>
      </c>
      <c r="W94" s="138">
        <f>'p1'!R103+FZ94</f>
        <v>0</v>
      </c>
      <c r="X94" s="138">
        <f>'p1'!S103+FU94</f>
        <v>0</v>
      </c>
      <c r="Y94" s="138"/>
      <c r="Z94" s="138"/>
      <c r="AA94" s="138"/>
      <c r="AB94" s="138"/>
      <c r="AC94" s="138"/>
      <c r="AD94" s="192"/>
      <c r="AE94" s="331">
        <f t="shared" si="265"/>
        <v>0</v>
      </c>
      <c r="AF94" s="14"/>
      <c r="AG94" s="139"/>
      <c r="AH94" s="191"/>
      <c r="AI94" s="139">
        <f>'p1'!AA103+BQ94+'Spread Opt'!E94+'Transport Pos'!G90</f>
        <v>0.38977759575315218</v>
      </c>
      <c r="AJ94" s="14"/>
      <c r="AK94" s="147">
        <v>39387</v>
      </c>
      <c r="AL94" s="198"/>
      <c r="AM94" s="188">
        <f t="shared" si="255"/>
        <v>0</v>
      </c>
      <c r="AN94" s="334"/>
      <c r="AO94" s="188">
        <f t="shared" si="266"/>
        <v>0</v>
      </c>
      <c r="AP94" s="334"/>
      <c r="AQ94" s="509">
        <f t="shared" si="267"/>
        <v>-8.3957027078289528</v>
      </c>
      <c r="AR94" s="334"/>
      <c r="AS94" s="511">
        <f t="shared" si="268"/>
        <v>8.785480303582105</v>
      </c>
      <c r="AT94" s="334"/>
      <c r="AU94" s="188">
        <f t="shared" si="269"/>
        <v>0</v>
      </c>
      <c r="AV94" s="334"/>
      <c r="AW94" s="188">
        <f t="shared" si="252"/>
        <v>0.38977759575315218</v>
      </c>
      <c r="AX94" s="334"/>
      <c r="AY94"/>
      <c r="AZ94" s="217"/>
      <c r="BA94" s="203">
        <f t="shared" si="205"/>
        <v>0</v>
      </c>
      <c r="BB94" s="202"/>
      <c r="BC94" s="203">
        <f t="shared" si="256"/>
        <v>0</v>
      </c>
      <c r="BD94" s="497"/>
      <c r="BE94" s="496">
        <f t="shared" si="253"/>
        <v>0</v>
      </c>
      <c r="BF94" s="202"/>
      <c r="BG94" s="203">
        <f t="shared" si="270"/>
        <v>0</v>
      </c>
      <c r="BH94" s="218"/>
      <c r="BI94" s="248"/>
      <c r="BJ94" s="308"/>
      <c r="BK94" s="304">
        <f t="shared" si="271"/>
        <v>0.38977759575315218</v>
      </c>
      <c r="BL94" s="525"/>
      <c r="BM94" s="129"/>
      <c r="BN94" s="129"/>
      <c r="BO94" s="129"/>
      <c r="BP94" s="140">
        <f t="shared" si="176"/>
        <v>39387</v>
      </c>
      <c r="BQ94" s="141"/>
      <c r="BR94" s="141"/>
      <c r="BS94" s="141"/>
      <c r="BT94" s="141"/>
      <c r="BU94" s="141"/>
      <c r="BV94" s="141"/>
      <c r="BW94" s="141"/>
      <c r="BY94" s="209">
        <f>'m1'!BL96</f>
        <v>0.59777442428770333</v>
      </c>
      <c r="BZ94" s="211">
        <f>CS94+DD94+FE94+FP94+FK94+DI94+DW94+EB94+FZ94+GE94+EO94+ET94+EY94+EH94</f>
        <v>0</v>
      </c>
      <c r="CA94" s="142"/>
      <c r="CB94" s="142">
        <f t="shared" si="206"/>
        <v>0</v>
      </c>
      <c r="CC94" s="118"/>
      <c r="CD94" s="118">
        <f t="shared" si="177"/>
        <v>39387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09"/>
        <v>0</v>
      </c>
      <c r="CK94" s="142">
        <f t="shared" si="272"/>
        <v>0</v>
      </c>
      <c r="CL94" s="142">
        <f t="shared" si="272"/>
        <v>0</v>
      </c>
      <c r="CM94" s="142">
        <f t="shared" si="209"/>
        <v>0</v>
      </c>
      <c r="CN94" s="142">
        <f t="shared" si="209"/>
        <v>0</v>
      </c>
      <c r="CO94" s="142">
        <f t="shared" si="209"/>
        <v>0</v>
      </c>
      <c r="CP94" s="142">
        <f t="shared" si="210"/>
        <v>0</v>
      </c>
      <c r="CQ94" s="142">
        <f t="shared" si="211"/>
        <v>0</v>
      </c>
      <c r="CR94" s="142">
        <f t="shared" si="212"/>
        <v>0</v>
      </c>
      <c r="CS94" s="142">
        <f t="shared" si="254"/>
        <v>0</v>
      </c>
      <c r="CT94"/>
      <c r="CU94" s="118">
        <f t="shared" si="178"/>
        <v>39387</v>
      </c>
      <c r="CV94" s="142">
        <f t="shared" si="213"/>
        <v>0</v>
      </c>
      <c r="CW94" s="142">
        <f t="shared" si="213"/>
        <v>0</v>
      </c>
      <c r="CX94" s="142">
        <f t="shared" si="214"/>
        <v>0</v>
      </c>
      <c r="CY94" s="142">
        <f t="shared" si="214"/>
        <v>0</v>
      </c>
      <c r="CZ94" s="142">
        <f t="shared" si="214"/>
        <v>0</v>
      </c>
      <c r="DA94" s="142">
        <f t="shared" si="215"/>
        <v>0</v>
      </c>
      <c r="DB94" s="142">
        <f t="shared" si="215"/>
        <v>0</v>
      </c>
      <c r="DC94" s="142">
        <f t="shared" si="216"/>
        <v>0</v>
      </c>
      <c r="DD94" s="142">
        <f t="shared" si="204"/>
        <v>0</v>
      </c>
      <c r="DF94" s="118">
        <f t="shared" si="179"/>
        <v>39387</v>
      </c>
      <c r="DG94" s="142">
        <f t="shared" si="217"/>
        <v>0</v>
      </c>
      <c r="DH94" s="142">
        <f t="shared" si="218"/>
        <v>0</v>
      </c>
      <c r="DI94" s="142">
        <f t="shared" si="273"/>
        <v>0</v>
      </c>
      <c r="DJ94"/>
      <c r="DK94" s="118">
        <f t="shared" si="198"/>
        <v>39387</v>
      </c>
      <c r="DL94" s="142">
        <f t="shared" si="219"/>
        <v>0</v>
      </c>
      <c r="DM94" s="142">
        <f t="shared" si="220"/>
        <v>0</v>
      </c>
      <c r="DN94" s="142">
        <f t="shared" si="274"/>
        <v>0</v>
      </c>
      <c r="DP94" s="118">
        <f t="shared" si="180"/>
        <v>39387</v>
      </c>
      <c r="DQ94" s="142">
        <f t="shared" si="221"/>
        <v>0</v>
      </c>
      <c r="DR94" s="142">
        <f t="shared" si="221"/>
        <v>0</v>
      </c>
      <c r="DS94" s="142">
        <f t="shared" si="221"/>
        <v>0</v>
      </c>
      <c r="DT94" s="142">
        <f t="shared" si="221"/>
        <v>0</v>
      </c>
      <c r="DU94" s="142">
        <f t="shared" si="221"/>
        <v>0</v>
      </c>
      <c r="DV94" s="142">
        <f t="shared" si="222"/>
        <v>0</v>
      </c>
      <c r="DW94" s="142">
        <f t="shared" si="275"/>
        <v>0</v>
      </c>
      <c r="DX94"/>
      <c r="DY94" s="118">
        <f t="shared" si="181"/>
        <v>39387</v>
      </c>
      <c r="DZ94" s="142">
        <f t="shared" si="223"/>
        <v>0</v>
      </c>
      <c r="EA94" s="142">
        <f t="shared" si="224"/>
        <v>0</v>
      </c>
      <c r="EB94" s="142">
        <f t="shared" si="276"/>
        <v>0</v>
      </c>
      <c r="EC94" s="142"/>
      <c r="ED94" s="118">
        <f t="shared" si="182"/>
        <v>39387</v>
      </c>
      <c r="EE94" s="142">
        <f t="shared" si="225"/>
        <v>0</v>
      </c>
      <c r="EF94" s="142">
        <f t="shared" si="225"/>
        <v>0</v>
      </c>
      <c r="EG94" s="142">
        <f t="shared" si="226"/>
        <v>0</v>
      </c>
      <c r="EH94" s="142">
        <f t="shared" si="263"/>
        <v>0</v>
      </c>
      <c r="EI94" s="142"/>
      <c r="EJ94" s="118">
        <f t="shared" si="183"/>
        <v>39387</v>
      </c>
      <c r="EK94" s="142">
        <f t="shared" si="227"/>
        <v>0</v>
      </c>
      <c r="EL94" s="142">
        <f t="shared" si="228"/>
        <v>0</v>
      </c>
      <c r="EM94" s="142">
        <f t="shared" si="228"/>
        <v>0</v>
      </c>
      <c r="EN94" s="142">
        <f t="shared" si="228"/>
        <v>0</v>
      </c>
      <c r="EO94" s="142">
        <f t="shared" si="277"/>
        <v>0</v>
      </c>
      <c r="EP94"/>
      <c r="EQ94" s="118">
        <f t="shared" si="184"/>
        <v>39387</v>
      </c>
      <c r="ER94" s="142">
        <f t="shared" si="229"/>
        <v>0</v>
      </c>
      <c r="ES94" s="142">
        <f t="shared" si="230"/>
        <v>0</v>
      </c>
      <c r="ET94" s="142">
        <f t="shared" si="261"/>
        <v>0</v>
      </c>
      <c r="EU94"/>
      <c r="EV94" s="118">
        <f t="shared" si="185"/>
        <v>39387</v>
      </c>
      <c r="EW94" s="142">
        <f t="shared" si="231"/>
        <v>0</v>
      </c>
      <c r="EX94" s="142">
        <f t="shared" si="232"/>
        <v>0</v>
      </c>
      <c r="EY94" s="142">
        <f t="shared" si="262"/>
        <v>0</v>
      </c>
      <c r="EZ94" s="142"/>
      <c r="FA94" s="118">
        <f t="shared" si="186"/>
        <v>39387</v>
      </c>
      <c r="FB94" s="142">
        <f t="shared" si="233"/>
        <v>0</v>
      </c>
      <c r="FC94" s="142">
        <f t="shared" si="233"/>
        <v>0</v>
      </c>
      <c r="FD94" s="142">
        <f t="shared" si="234"/>
        <v>0</v>
      </c>
      <c r="FE94" s="142">
        <f t="shared" si="278"/>
        <v>0</v>
      </c>
      <c r="FF94"/>
      <c r="FG94" s="118">
        <f t="shared" si="187"/>
        <v>39387</v>
      </c>
      <c r="FH94" s="142">
        <f t="shared" si="235"/>
        <v>0</v>
      </c>
      <c r="FI94" s="142">
        <f t="shared" si="235"/>
        <v>0</v>
      </c>
      <c r="FJ94" s="142">
        <f t="shared" si="236"/>
        <v>0</v>
      </c>
      <c r="FK94" s="142">
        <f t="shared" si="279"/>
        <v>0</v>
      </c>
      <c r="FL94"/>
      <c r="FM94" s="118">
        <f t="shared" si="188"/>
        <v>39387</v>
      </c>
      <c r="FN94" s="142">
        <f t="shared" si="237"/>
        <v>0</v>
      </c>
      <c r="FO94" s="142">
        <f t="shared" si="238"/>
        <v>0</v>
      </c>
      <c r="FP94" s="142">
        <f t="shared" si="280"/>
        <v>0</v>
      </c>
      <c r="FR94" s="118">
        <f t="shared" si="239"/>
        <v>39387</v>
      </c>
      <c r="FS94" s="142">
        <f t="shared" si="240"/>
        <v>0</v>
      </c>
      <c r="FT94" s="142">
        <f t="shared" si="240"/>
        <v>0</v>
      </c>
      <c r="FU94" s="142">
        <f t="shared" si="241"/>
        <v>0</v>
      </c>
      <c r="FV94"/>
      <c r="FW94" s="118">
        <f t="shared" si="189"/>
        <v>39387</v>
      </c>
      <c r="FX94" s="142">
        <f t="shared" si="242"/>
        <v>0</v>
      </c>
      <c r="FY94" s="142">
        <f t="shared" si="243"/>
        <v>0</v>
      </c>
      <c r="FZ94" s="142">
        <f t="shared" si="281"/>
        <v>0</v>
      </c>
      <c r="GA94"/>
      <c r="GB94" s="118">
        <f t="shared" si="190"/>
        <v>39387</v>
      </c>
      <c r="GC94" s="142">
        <f t="shared" si="244"/>
        <v>0</v>
      </c>
      <c r="GD94" s="142">
        <f t="shared" si="245"/>
        <v>0</v>
      </c>
      <c r="GE94" s="142">
        <f t="shared" si="282"/>
        <v>0</v>
      </c>
      <c r="GF94"/>
      <c r="GG94" s="118">
        <f t="shared" si="246"/>
        <v>39387</v>
      </c>
      <c r="GH94" s="142">
        <f t="shared" si="247"/>
        <v>0</v>
      </c>
      <c r="GI94" s="142">
        <f t="shared" si="247"/>
        <v>0</v>
      </c>
      <c r="GJ94" s="142">
        <f t="shared" si="248"/>
        <v>0</v>
      </c>
      <c r="GL94" s="118">
        <f t="shared" si="249"/>
        <v>39387</v>
      </c>
      <c r="GM94" s="142">
        <f t="shared" si="250"/>
        <v>0</v>
      </c>
      <c r="GN94" s="142">
        <f t="shared" si="250"/>
        <v>0</v>
      </c>
      <c r="GO94" s="142">
        <f t="shared" si="251"/>
        <v>0</v>
      </c>
      <c r="GQ94" s="587"/>
      <c r="GR94" s="582"/>
      <c r="GS94" s="331"/>
      <c r="GU94"/>
    </row>
    <row r="95" spans="1:203">
      <c r="A95" s="329">
        <v>39417</v>
      </c>
      <c r="B95" s="144">
        <f>'p1'!F104</f>
        <v>0</v>
      </c>
      <c r="C95" s="145">
        <f>+'p1'!C104</f>
        <v>0</v>
      </c>
      <c r="D95" s="193">
        <f>'Transport Pos'!C91</f>
        <v>0</v>
      </c>
      <c r="E95" s="145">
        <f>'p1'!K104+EH95+'Transport Pos'!D91</f>
        <v>0</v>
      </c>
      <c r="F95" s="145">
        <f>'p1'!E104+CS95</f>
        <v>0</v>
      </c>
      <c r="G95" s="145">
        <f>'p1'!H104+'p1'!J104+DD95+'Spread Opt'!D95+'Transport Pos'!E91</f>
        <v>-8.6163421840108505</v>
      </c>
      <c r="H95" s="145">
        <f>'p1'!D104+DW95</f>
        <v>0</v>
      </c>
      <c r="I95" s="145">
        <f>'p1'!I104+'p1'!AG104+DI95+'Spread Opt'!C95</f>
        <v>9.0190083178000933</v>
      </c>
      <c r="J95" s="145">
        <f>'p1'!M104+DL95</f>
        <v>0</v>
      </c>
      <c r="K95" s="145">
        <f>'p1'!L104+'p1'!G104+EB95</f>
        <v>0</v>
      </c>
      <c r="L95" s="146">
        <f t="shared" si="264"/>
        <v>0.40266613378924276</v>
      </c>
      <c r="M95" s="14"/>
      <c r="N95" s="144">
        <f>'p1'!O104+ET95</f>
        <v>0</v>
      </c>
      <c r="O95" s="145">
        <f>'p1'!N104+EO95</f>
        <v>0</v>
      </c>
      <c r="P95" s="145">
        <f>'p1'!P104+EY95</f>
        <v>0</v>
      </c>
      <c r="Q95" s="145">
        <f>'p1'!Z104</f>
        <v>0</v>
      </c>
      <c r="R95" s="145">
        <f>'p1'!X104</f>
        <v>0</v>
      </c>
      <c r="S95" s="145">
        <f>'p1'!Y104+FE95</f>
        <v>0</v>
      </c>
      <c r="T95" s="145">
        <f>'p1'!AB104+FK95+'Transport Pos'!B91</f>
        <v>0</v>
      </c>
      <c r="U95" s="145"/>
      <c r="V95" s="145">
        <f>'p1'!W104+FP95</f>
        <v>0</v>
      </c>
      <c r="W95" s="145">
        <f>'p1'!R104+FZ95</f>
        <v>0</v>
      </c>
      <c r="X95" s="145">
        <f>'p1'!S104+FU95</f>
        <v>0</v>
      </c>
      <c r="Y95" s="145"/>
      <c r="Z95" s="145"/>
      <c r="AA95" s="145"/>
      <c r="AB95" s="145"/>
      <c r="AC95" s="145"/>
      <c r="AD95" s="193"/>
      <c r="AE95" s="332">
        <f t="shared" si="265"/>
        <v>0</v>
      </c>
      <c r="AF95" s="14"/>
      <c r="AG95" s="146"/>
      <c r="AH95" s="191"/>
      <c r="AI95" s="146">
        <f>'p1'!AA104+BQ95+'Spread Opt'!E95+'Transport Pos'!G91</f>
        <v>0.40266613378924188</v>
      </c>
      <c r="AJ95" s="14"/>
      <c r="AK95" s="136">
        <v>39417</v>
      </c>
      <c r="AL95" s="198"/>
      <c r="AM95" s="189">
        <f t="shared" si="255"/>
        <v>0</v>
      </c>
      <c r="AN95" s="334"/>
      <c r="AO95" s="189">
        <f t="shared" si="266"/>
        <v>0</v>
      </c>
      <c r="AP95" s="334"/>
      <c r="AQ95" s="508">
        <f t="shared" si="267"/>
        <v>-8.6163421840108505</v>
      </c>
      <c r="AR95" s="334"/>
      <c r="AS95" s="510">
        <f t="shared" si="268"/>
        <v>9.0190083178000933</v>
      </c>
      <c r="AT95" s="334"/>
      <c r="AU95" s="189">
        <f t="shared" si="269"/>
        <v>0</v>
      </c>
      <c r="AV95" s="334"/>
      <c r="AW95" s="189">
        <f t="shared" si="252"/>
        <v>0.40266613378924276</v>
      </c>
      <c r="AX95" s="334"/>
      <c r="AY95"/>
      <c r="AZ95" s="217"/>
      <c r="BA95" s="204">
        <f t="shared" si="205"/>
        <v>0</v>
      </c>
      <c r="BB95" s="202"/>
      <c r="BC95" s="204">
        <f t="shared" si="256"/>
        <v>0</v>
      </c>
      <c r="BD95" s="497"/>
      <c r="BE95" s="515">
        <f t="shared" si="253"/>
        <v>0</v>
      </c>
      <c r="BF95" s="202"/>
      <c r="BG95" s="204">
        <f t="shared" si="270"/>
        <v>0</v>
      </c>
      <c r="BH95" s="218"/>
      <c r="BI95" s="248"/>
      <c r="BJ95" s="308"/>
      <c r="BK95" s="305">
        <f t="shared" si="271"/>
        <v>0.40266613378924276</v>
      </c>
      <c r="BL95" s="525"/>
      <c r="BM95" s="129"/>
      <c r="BN95" s="129"/>
      <c r="BO95" s="129"/>
      <c r="BP95" s="140">
        <f t="shared" si="176"/>
        <v>39417</v>
      </c>
      <c r="BQ95" s="141"/>
      <c r="BR95" s="141"/>
      <c r="BS95" s="141"/>
      <c r="BT95" s="141"/>
      <c r="BU95" s="141"/>
      <c r="BV95" s="141"/>
      <c r="BW95" s="141"/>
      <c r="BY95" s="209">
        <f>'m1'!BL97</f>
        <v>0.59432270044496049</v>
      </c>
      <c r="BZ95" s="211">
        <f>CS95+DD95+FE95+FP95+FK95+DI95+DW95+EB95+FZ95+GE95+EO95+ET95+EY95+EH95</f>
        <v>0</v>
      </c>
      <c r="CA95" s="142"/>
      <c r="CB95" s="142">
        <f t="shared" si="206"/>
        <v>0</v>
      </c>
      <c r="CC95" s="118"/>
      <c r="CD95" s="118">
        <f t="shared" si="177"/>
        <v>39417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09"/>
        <v>0</v>
      </c>
      <c r="CK95" s="142">
        <f t="shared" si="272"/>
        <v>0</v>
      </c>
      <c r="CL95" s="142">
        <f t="shared" si="272"/>
        <v>0</v>
      </c>
      <c r="CM95" s="142">
        <f t="shared" si="209"/>
        <v>0</v>
      </c>
      <c r="CN95" s="142">
        <f t="shared" si="209"/>
        <v>0</v>
      </c>
      <c r="CO95" s="142">
        <f t="shared" si="209"/>
        <v>0</v>
      </c>
      <c r="CP95" s="142">
        <f t="shared" si="210"/>
        <v>0</v>
      </c>
      <c r="CQ95" s="142">
        <f t="shared" si="211"/>
        <v>0</v>
      </c>
      <c r="CR95" s="142">
        <f t="shared" si="212"/>
        <v>0</v>
      </c>
      <c r="CS95" s="142">
        <f t="shared" si="254"/>
        <v>0</v>
      </c>
      <c r="CT95"/>
      <c r="CU95" s="118">
        <f t="shared" si="178"/>
        <v>39417</v>
      </c>
      <c r="CV95" s="142">
        <f t="shared" si="213"/>
        <v>0</v>
      </c>
      <c r="CW95" s="142">
        <f t="shared" si="213"/>
        <v>0</v>
      </c>
      <c r="CX95" s="142">
        <f t="shared" si="214"/>
        <v>0</v>
      </c>
      <c r="CY95" s="142">
        <f t="shared" si="214"/>
        <v>0</v>
      </c>
      <c r="CZ95" s="142">
        <f t="shared" si="214"/>
        <v>0</v>
      </c>
      <c r="DA95" s="142">
        <f t="shared" si="215"/>
        <v>0</v>
      </c>
      <c r="DB95" s="142">
        <f t="shared" si="215"/>
        <v>0</v>
      </c>
      <c r="DC95" s="142">
        <f t="shared" si="216"/>
        <v>0</v>
      </c>
      <c r="DD95" s="142">
        <f t="shared" si="204"/>
        <v>0</v>
      </c>
      <c r="DF95" s="118">
        <f t="shared" si="179"/>
        <v>39417</v>
      </c>
      <c r="DG95" s="142">
        <f t="shared" si="217"/>
        <v>0</v>
      </c>
      <c r="DH95" s="142">
        <f t="shared" si="218"/>
        <v>0</v>
      </c>
      <c r="DI95" s="142">
        <f t="shared" si="273"/>
        <v>0</v>
      </c>
      <c r="DJ95"/>
      <c r="DK95" s="118">
        <f t="shared" si="198"/>
        <v>39417</v>
      </c>
      <c r="DL95" s="142">
        <f t="shared" si="219"/>
        <v>0</v>
      </c>
      <c r="DM95" s="142">
        <f t="shared" si="220"/>
        <v>0</v>
      </c>
      <c r="DN95" s="142">
        <f t="shared" si="274"/>
        <v>0</v>
      </c>
      <c r="DP95" s="118">
        <f t="shared" si="180"/>
        <v>39417</v>
      </c>
      <c r="DQ95" s="142">
        <f t="shared" si="221"/>
        <v>0</v>
      </c>
      <c r="DR95" s="142">
        <f t="shared" si="221"/>
        <v>0</v>
      </c>
      <c r="DS95" s="142">
        <f t="shared" si="221"/>
        <v>0</v>
      </c>
      <c r="DT95" s="142">
        <f t="shared" si="221"/>
        <v>0</v>
      </c>
      <c r="DU95" s="142">
        <f t="shared" si="221"/>
        <v>0</v>
      </c>
      <c r="DV95" s="142">
        <f t="shared" si="222"/>
        <v>0</v>
      </c>
      <c r="DW95" s="142">
        <f t="shared" si="275"/>
        <v>0</v>
      </c>
      <c r="DX95"/>
      <c r="DY95" s="118">
        <f t="shared" si="181"/>
        <v>39417</v>
      </c>
      <c r="DZ95" s="142">
        <f t="shared" si="223"/>
        <v>0</v>
      </c>
      <c r="EA95" s="142">
        <f t="shared" si="224"/>
        <v>0</v>
      </c>
      <c r="EB95" s="142">
        <f t="shared" si="276"/>
        <v>0</v>
      </c>
      <c r="EC95" s="142"/>
      <c r="ED95" s="118">
        <f t="shared" si="182"/>
        <v>39417</v>
      </c>
      <c r="EE95" s="142">
        <f t="shared" si="225"/>
        <v>0</v>
      </c>
      <c r="EF95" s="142">
        <f t="shared" si="225"/>
        <v>0</v>
      </c>
      <c r="EG95" s="142">
        <f t="shared" si="226"/>
        <v>0</v>
      </c>
      <c r="EH95" s="142">
        <f t="shared" si="263"/>
        <v>0</v>
      </c>
      <c r="EI95" s="142"/>
      <c r="EJ95" s="118">
        <f t="shared" si="183"/>
        <v>39417</v>
      </c>
      <c r="EK95" s="142">
        <f t="shared" si="227"/>
        <v>0</v>
      </c>
      <c r="EL95" s="142">
        <f t="shared" si="228"/>
        <v>0</v>
      </c>
      <c r="EM95" s="142">
        <f t="shared" si="228"/>
        <v>0</v>
      </c>
      <c r="EN95" s="142">
        <f t="shared" si="228"/>
        <v>0</v>
      </c>
      <c r="EO95" s="142">
        <f t="shared" si="277"/>
        <v>0</v>
      </c>
      <c r="EP95"/>
      <c r="EQ95" s="118">
        <f t="shared" si="184"/>
        <v>39417</v>
      </c>
      <c r="ER95" s="142">
        <f t="shared" si="229"/>
        <v>0</v>
      </c>
      <c r="ES95" s="142">
        <f t="shared" si="230"/>
        <v>0</v>
      </c>
      <c r="ET95" s="142">
        <f t="shared" si="261"/>
        <v>0</v>
      </c>
      <c r="EU95"/>
      <c r="EV95" s="118">
        <f t="shared" si="185"/>
        <v>39417</v>
      </c>
      <c r="EW95" s="142">
        <f t="shared" si="231"/>
        <v>0</v>
      </c>
      <c r="EX95" s="142">
        <f t="shared" si="232"/>
        <v>0</v>
      </c>
      <c r="EY95" s="142">
        <f t="shared" si="262"/>
        <v>0</v>
      </c>
      <c r="EZ95" s="142"/>
      <c r="FA95" s="118">
        <f t="shared" si="186"/>
        <v>39417</v>
      </c>
      <c r="FB95" s="142">
        <f t="shared" si="233"/>
        <v>0</v>
      </c>
      <c r="FC95" s="142">
        <f t="shared" si="233"/>
        <v>0</v>
      </c>
      <c r="FD95" s="142">
        <f t="shared" si="234"/>
        <v>0</v>
      </c>
      <c r="FE95" s="142">
        <f t="shared" si="278"/>
        <v>0</v>
      </c>
      <c r="FF95"/>
      <c r="FG95" s="118">
        <f t="shared" si="187"/>
        <v>39417</v>
      </c>
      <c r="FH95" s="142">
        <f t="shared" si="235"/>
        <v>0</v>
      </c>
      <c r="FI95" s="142">
        <f t="shared" si="235"/>
        <v>0</v>
      </c>
      <c r="FJ95" s="142">
        <f t="shared" si="236"/>
        <v>0</v>
      </c>
      <c r="FK95" s="142">
        <f t="shared" si="279"/>
        <v>0</v>
      </c>
      <c r="FL95"/>
      <c r="FM95" s="118">
        <f t="shared" si="188"/>
        <v>39417</v>
      </c>
      <c r="FN95" s="142">
        <f t="shared" si="237"/>
        <v>0</v>
      </c>
      <c r="FO95" s="142">
        <f t="shared" si="238"/>
        <v>0</v>
      </c>
      <c r="FP95" s="142">
        <f t="shared" si="280"/>
        <v>0</v>
      </c>
      <c r="FR95" s="118">
        <f t="shared" si="239"/>
        <v>39417</v>
      </c>
      <c r="FS95" s="142">
        <f t="shared" si="240"/>
        <v>0</v>
      </c>
      <c r="FT95" s="142">
        <f t="shared" si="240"/>
        <v>0</v>
      </c>
      <c r="FU95" s="142">
        <f t="shared" si="241"/>
        <v>0</v>
      </c>
      <c r="FV95"/>
      <c r="FW95" s="118">
        <f t="shared" si="189"/>
        <v>39417</v>
      </c>
      <c r="FX95" s="142">
        <f t="shared" si="242"/>
        <v>0</v>
      </c>
      <c r="FY95" s="142">
        <f t="shared" si="243"/>
        <v>0</v>
      </c>
      <c r="FZ95" s="142">
        <f t="shared" si="281"/>
        <v>0</v>
      </c>
      <c r="GA95"/>
      <c r="GB95" s="118">
        <f t="shared" si="190"/>
        <v>39417</v>
      </c>
      <c r="GC95" s="142">
        <f t="shared" si="244"/>
        <v>0</v>
      </c>
      <c r="GD95" s="142">
        <f t="shared" si="245"/>
        <v>0</v>
      </c>
      <c r="GE95" s="142">
        <f t="shared" si="282"/>
        <v>0</v>
      </c>
      <c r="GF95"/>
      <c r="GG95" s="118">
        <f t="shared" si="246"/>
        <v>39417</v>
      </c>
      <c r="GH95" s="142">
        <f t="shared" si="247"/>
        <v>0</v>
      </c>
      <c r="GI95" s="142">
        <f t="shared" si="247"/>
        <v>0</v>
      </c>
      <c r="GJ95" s="142">
        <f t="shared" si="248"/>
        <v>0</v>
      </c>
      <c r="GL95" s="118">
        <f t="shared" si="249"/>
        <v>39417</v>
      </c>
      <c r="GM95" s="142">
        <f t="shared" si="250"/>
        <v>0</v>
      </c>
      <c r="GN95" s="142">
        <f t="shared" si="250"/>
        <v>0</v>
      </c>
      <c r="GO95" s="142">
        <f t="shared" si="251"/>
        <v>0</v>
      </c>
      <c r="GQ95" s="585"/>
      <c r="GR95" s="583"/>
      <c r="GS95" s="332"/>
      <c r="GU95"/>
    </row>
    <row r="96" spans="1:203">
      <c r="A96" s="329">
        <v>39448</v>
      </c>
      <c r="B96" s="144">
        <f>'p1'!F105</f>
        <v>0</v>
      </c>
      <c r="C96" s="145">
        <f>+'p1'!C105</f>
        <v>0</v>
      </c>
      <c r="D96" s="193">
        <f>'Transport Pos'!C92</f>
        <v>0</v>
      </c>
      <c r="E96" s="145">
        <f>'p1'!K105+EH96+'Transport Pos'!D92</f>
        <v>0</v>
      </c>
      <c r="F96" s="145">
        <f>'p1'!E105+CS96</f>
        <v>0</v>
      </c>
      <c r="G96" s="145">
        <f>'p1'!H105+'p1'!J105+DD96+'Spread Opt'!D96+'Transport Pos'!E92</f>
        <v>-8.5482265469681806</v>
      </c>
      <c r="H96" s="145">
        <f>'p1'!D105+DW96</f>
        <v>0</v>
      </c>
      <c r="I96" s="145">
        <f>'p1'!I105+'p1'!AG105+DI96+'Spread Opt'!C96</f>
        <v>8.9507816701860214</v>
      </c>
      <c r="J96" s="145">
        <f>'p1'!M105+DL96</f>
        <v>0</v>
      </c>
      <c r="K96" s="145">
        <f>'p1'!L105+'p1'!G105+EB96</f>
        <v>0</v>
      </c>
      <c r="L96" s="146">
        <f t="shared" si="264"/>
        <v>0.40255512321784082</v>
      </c>
      <c r="M96" s="14"/>
      <c r="N96" s="144">
        <f>'p1'!O105+ET96</f>
        <v>0</v>
      </c>
      <c r="O96" s="145">
        <f>'p1'!N105+EO96</f>
        <v>0</v>
      </c>
      <c r="P96" s="145">
        <f>'p1'!P105+EY96</f>
        <v>0</v>
      </c>
      <c r="Q96" s="145">
        <f>'p1'!Z105</f>
        <v>0</v>
      </c>
      <c r="R96" s="145">
        <f>'p1'!X105</f>
        <v>0</v>
      </c>
      <c r="S96" s="145">
        <f>'p1'!Y105+FE96</f>
        <v>0</v>
      </c>
      <c r="T96" s="145">
        <f>'p1'!AB105+FK96+'Transport Pos'!B92</f>
        <v>0</v>
      </c>
      <c r="U96" s="145"/>
      <c r="V96" s="145">
        <f>'p1'!W105+FP96</f>
        <v>0</v>
      </c>
      <c r="W96" s="145">
        <f>'p1'!R105+FZ96</f>
        <v>0</v>
      </c>
      <c r="X96" s="145">
        <f>'p1'!S105+FU96</f>
        <v>0</v>
      </c>
      <c r="Y96" s="145"/>
      <c r="Z96" s="145"/>
      <c r="AA96" s="145"/>
      <c r="AB96" s="145"/>
      <c r="AC96" s="145"/>
      <c r="AD96" s="193"/>
      <c r="AE96" s="332">
        <f t="shared" si="265"/>
        <v>0</v>
      </c>
      <c r="AF96" s="14"/>
      <c r="AG96" s="146"/>
      <c r="AH96" s="191"/>
      <c r="AI96" s="146">
        <f>'p1'!AA105+BQ96+'Spread Opt'!E96+'Transport Pos'!G92</f>
        <v>0.40255512321784082</v>
      </c>
      <c r="AJ96" s="14"/>
      <c r="AK96" s="136">
        <v>39448</v>
      </c>
      <c r="AL96" s="198"/>
      <c r="AM96" s="189">
        <f t="shared" si="255"/>
        <v>0</v>
      </c>
      <c r="AN96" s="335">
        <f>SUM(AM94:AM98)</f>
        <v>0</v>
      </c>
      <c r="AO96" s="189">
        <f t="shared" si="266"/>
        <v>0</v>
      </c>
      <c r="AP96" s="335">
        <f>SUM(AO94:AO98)</f>
        <v>0</v>
      </c>
      <c r="AQ96" s="508">
        <f t="shared" si="267"/>
        <v>-8.5482265469681806</v>
      </c>
      <c r="AR96" s="335">
        <f>SUM(AQ94:AQ98)</f>
        <v>-41.967870123028682</v>
      </c>
      <c r="AS96" s="510">
        <f t="shared" si="268"/>
        <v>8.9507816701860214</v>
      </c>
      <c r="AT96" s="335">
        <f>SUM(AS94:AS98)</f>
        <v>43.941396593059224</v>
      </c>
      <c r="AU96" s="189">
        <f t="shared" si="269"/>
        <v>0</v>
      </c>
      <c r="AV96" s="335">
        <f>SUM(AU94:AU98)</f>
        <v>0</v>
      </c>
      <c r="AW96" s="189">
        <f t="shared" si="252"/>
        <v>0.40255512321784082</v>
      </c>
      <c r="AX96" s="335">
        <f>SUM(AW94:AW98)</f>
        <v>1.9735264700305439</v>
      </c>
      <c r="AY96"/>
      <c r="AZ96" s="217"/>
      <c r="BA96" s="204">
        <f t="shared" si="205"/>
        <v>0</v>
      </c>
      <c r="BB96" s="202"/>
      <c r="BC96" s="204">
        <f t="shared" si="256"/>
        <v>0</v>
      </c>
      <c r="BD96" s="517"/>
      <c r="BE96" s="515">
        <f t="shared" si="253"/>
        <v>0</v>
      </c>
      <c r="BF96" s="205"/>
      <c r="BG96" s="204">
        <f t="shared" si="270"/>
        <v>0</v>
      </c>
      <c r="BH96" s="219"/>
      <c r="BI96" s="302"/>
      <c r="BJ96" s="309"/>
      <c r="BK96" s="305">
        <f t="shared" si="271"/>
        <v>0.40255512321784082</v>
      </c>
      <c r="BL96" s="526">
        <f>SUM(BK94:BK98)</f>
        <v>1.9735264700305439</v>
      </c>
      <c r="BM96" s="129">
        <f>+AT96+AV96</f>
        <v>43.941396593059224</v>
      </c>
      <c r="BN96" s="129"/>
      <c r="BO96" s="129"/>
      <c r="BP96" s="140">
        <f t="shared" si="176"/>
        <v>39448</v>
      </c>
      <c r="BQ96" s="141"/>
      <c r="BR96" s="141"/>
      <c r="BS96" s="141"/>
      <c r="BT96" s="141"/>
      <c r="BU96" s="141"/>
      <c r="BV96" s="141"/>
      <c r="BW96" s="141"/>
      <c r="BY96" s="209">
        <f>'m1'!BL98</f>
        <v>0.59077717576669353</v>
      </c>
      <c r="BZ96" s="211">
        <f>CS96+DD96+FE96+FP96+FK96+DI96+DW96+EB96+FZ96+GE96+EO96+ET96+EY96+EH96</f>
        <v>0</v>
      </c>
      <c r="CA96" s="142"/>
      <c r="CB96" s="142">
        <f t="shared" si="206"/>
        <v>0</v>
      </c>
      <c r="CC96" s="118"/>
      <c r="CD96" s="118">
        <f t="shared" si="177"/>
        <v>39448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09"/>
        <v>0</v>
      </c>
      <c r="CK96" s="142">
        <f t="shared" si="272"/>
        <v>0</v>
      </c>
      <c r="CL96" s="142">
        <f t="shared" si="272"/>
        <v>0</v>
      </c>
      <c r="CM96" s="142">
        <f t="shared" si="209"/>
        <v>0</v>
      </c>
      <c r="CN96" s="142">
        <f t="shared" si="209"/>
        <v>0</v>
      </c>
      <c r="CO96" s="142">
        <f t="shared" si="209"/>
        <v>0</v>
      </c>
      <c r="CP96" s="142">
        <f t="shared" si="210"/>
        <v>0</v>
      </c>
      <c r="CQ96" s="142">
        <f t="shared" si="211"/>
        <v>0</v>
      </c>
      <c r="CR96" s="142">
        <f t="shared" si="212"/>
        <v>0</v>
      </c>
      <c r="CS96" s="142">
        <f t="shared" si="254"/>
        <v>0</v>
      </c>
      <c r="CT96"/>
      <c r="CU96" s="118">
        <f t="shared" si="178"/>
        <v>39448</v>
      </c>
      <c r="CV96" s="142">
        <f t="shared" si="213"/>
        <v>0</v>
      </c>
      <c r="CW96" s="142">
        <f t="shared" si="213"/>
        <v>0</v>
      </c>
      <c r="CX96" s="142">
        <f t="shared" si="214"/>
        <v>0</v>
      </c>
      <c r="CY96" s="142">
        <f t="shared" si="214"/>
        <v>0</v>
      </c>
      <c r="CZ96" s="142">
        <f t="shared" si="214"/>
        <v>0</v>
      </c>
      <c r="DA96" s="142">
        <f t="shared" si="215"/>
        <v>0</v>
      </c>
      <c r="DB96" s="142">
        <f t="shared" si="215"/>
        <v>0</v>
      </c>
      <c r="DC96" s="142">
        <f t="shared" si="216"/>
        <v>0</v>
      </c>
      <c r="DD96" s="142">
        <f t="shared" si="204"/>
        <v>0</v>
      </c>
      <c r="DF96" s="118">
        <f t="shared" si="179"/>
        <v>39448</v>
      </c>
      <c r="DG96" s="142">
        <f t="shared" si="217"/>
        <v>0</v>
      </c>
      <c r="DH96" s="142">
        <f t="shared" si="218"/>
        <v>0</v>
      </c>
      <c r="DI96" s="142">
        <f t="shared" si="273"/>
        <v>0</v>
      </c>
      <c r="DJ96"/>
      <c r="DK96" s="118">
        <f t="shared" si="198"/>
        <v>39448</v>
      </c>
      <c r="DL96" s="142">
        <f t="shared" si="219"/>
        <v>0</v>
      </c>
      <c r="DM96" s="142">
        <f t="shared" si="220"/>
        <v>0</v>
      </c>
      <c r="DN96" s="142">
        <f t="shared" si="274"/>
        <v>0</v>
      </c>
      <c r="DP96" s="118">
        <f t="shared" si="180"/>
        <v>39448</v>
      </c>
      <c r="DQ96" s="142">
        <f t="shared" si="221"/>
        <v>0</v>
      </c>
      <c r="DR96" s="142">
        <f t="shared" si="221"/>
        <v>0</v>
      </c>
      <c r="DS96" s="142">
        <f t="shared" si="221"/>
        <v>0</v>
      </c>
      <c r="DT96" s="142">
        <f t="shared" si="221"/>
        <v>0</v>
      </c>
      <c r="DU96" s="142">
        <f t="shared" si="221"/>
        <v>0</v>
      </c>
      <c r="DV96" s="142">
        <f t="shared" si="222"/>
        <v>0</v>
      </c>
      <c r="DW96" s="142">
        <f t="shared" si="275"/>
        <v>0</v>
      </c>
      <c r="DX96"/>
      <c r="DY96" s="118">
        <f t="shared" si="181"/>
        <v>39448</v>
      </c>
      <c r="DZ96" s="142">
        <f t="shared" si="223"/>
        <v>0</v>
      </c>
      <c r="EA96" s="142">
        <f t="shared" si="224"/>
        <v>0</v>
      </c>
      <c r="EB96" s="142">
        <f t="shared" si="276"/>
        <v>0</v>
      </c>
      <c r="EC96" s="142"/>
      <c r="ED96" s="118">
        <f t="shared" si="182"/>
        <v>39448</v>
      </c>
      <c r="EE96" s="142">
        <f t="shared" si="225"/>
        <v>0</v>
      </c>
      <c r="EF96" s="142">
        <f t="shared" si="225"/>
        <v>0</v>
      </c>
      <c r="EG96" s="142">
        <f t="shared" si="226"/>
        <v>0</v>
      </c>
      <c r="EH96" s="142">
        <f t="shared" si="263"/>
        <v>0</v>
      </c>
      <c r="EI96" s="142"/>
      <c r="EJ96" s="118">
        <f t="shared" si="183"/>
        <v>39448</v>
      </c>
      <c r="EK96" s="142">
        <f t="shared" si="227"/>
        <v>0</v>
      </c>
      <c r="EL96" s="142">
        <f t="shared" si="228"/>
        <v>0</v>
      </c>
      <c r="EM96" s="142">
        <f t="shared" si="228"/>
        <v>0</v>
      </c>
      <c r="EN96" s="142">
        <f t="shared" si="228"/>
        <v>0</v>
      </c>
      <c r="EO96" s="142">
        <f t="shared" si="277"/>
        <v>0</v>
      </c>
      <c r="EP96"/>
      <c r="EQ96" s="118">
        <f t="shared" si="184"/>
        <v>39448</v>
      </c>
      <c r="ER96" s="142">
        <f t="shared" si="229"/>
        <v>0</v>
      </c>
      <c r="ES96" s="142">
        <f t="shared" si="230"/>
        <v>0</v>
      </c>
      <c r="ET96" s="142">
        <f t="shared" si="261"/>
        <v>0</v>
      </c>
      <c r="EU96"/>
      <c r="EV96" s="118">
        <f t="shared" si="185"/>
        <v>39448</v>
      </c>
      <c r="EW96" s="142">
        <f t="shared" si="231"/>
        <v>0</v>
      </c>
      <c r="EX96" s="142">
        <f t="shared" si="232"/>
        <v>0</v>
      </c>
      <c r="EY96" s="142">
        <f t="shared" si="262"/>
        <v>0</v>
      </c>
      <c r="EZ96" s="142"/>
      <c r="FA96" s="118">
        <f t="shared" si="186"/>
        <v>39448</v>
      </c>
      <c r="FB96" s="142">
        <f t="shared" si="233"/>
        <v>0</v>
      </c>
      <c r="FC96" s="142">
        <f t="shared" si="233"/>
        <v>0</v>
      </c>
      <c r="FD96" s="142">
        <f t="shared" si="234"/>
        <v>0</v>
      </c>
      <c r="FE96" s="142">
        <f t="shared" si="278"/>
        <v>0</v>
      </c>
      <c r="FF96"/>
      <c r="FG96" s="118">
        <f t="shared" si="187"/>
        <v>39448</v>
      </c>
      <c r="FH96" s="142">
        <f t="shared" si="235"/>
        <v>0</v>
      </c>
      <c r="FI96" s="142">
        <f t="shared" si="235"/>
        <v>0</v>
      </c>
      <c r="FJ96" s="142">
        <f t="shared" si="236"/>
        <v>0</v>
      </c>
      <c r="FK96" s="142">
        <f t="shared" si="279"/>
        <v>0</v>
      </c>
      <c r="FL96"/>
      <c r="FM96" s="118">
        <f t="shared" si="188"/>
        <v>39448</v>
      </c>
      <c r="FN96" s="142">
        <f t="shared" si="237"/>
        <v>0</v>
      </c>
      <c r="FO96" s="142">
        <f t="shared" si="238"/>
        <v>0</v>
      </c>
      <c r="FP96" s="142">
        <f t="shared" si="280"/>
        <v>0</v>
      </c>
      <c r="FR96" s="118">
        <f t="shared" si="239"/>
        <v>39448</v>
      </c>
      <c r="FS96" s="142">
        <f t="shared" si="240"/>
        <v>0</v>
      </c>
      <c r="FT96" s="142">
        <f t="shared" si="240"/>
        <v>0</v>
      </c>
      <c r="FU96" s="142">
        <f t="shared" si="241"/>
        <v>0</v>
      </c>
      <c r="FV96"/>
      <c r="FW96" s="118">
        <f t="shared" si="189"/>
        <v>39448</v>
      </c>
      <c r="FX96" s="142">
        <f t="shared" si="242"/>
        <v>0</v>
      </c>
      <c r="FY96" s="142">
        <f t="shared" si="243"/>
        <v>0</v>
      </c>
      <c r="FZ96" s="142">
        <f t="shared" si="281"/>
        <v>0</v>
      </c>
      <c r="GA96"/>
      <c r="GB96" s="118">
        <f t="shared" si="190"/>
        <v>39448</v>
      </c>
      <c r="GC96" s="142">
        <f t="shared" si="244"/>
        <v>0</v>
      </c>
      <c r="GD96" s="142">
        <f t="shared" si="245"/>
        <v>0</v>
      </c>
      <c r="GE96" s="142">
        <f t="shared" si="282"/>
        <v>0</v>
      </c>
      <c r="GF96"/>
      <c r="GG96" s="118">
        <f t="shared" si="246"/>
        <v>39448</v>
      </c>
      <c r="GH96" s="142">
        <f t="shared" si="247"/>
        <v>0</v>
      </c>
      <c r="GI96" s="142">
        <f t="shared" si="247"/>
        <v>0</v>
      </c>
      <c r="GJ96" s="142">
        <f t="shared" si="248"/>
        <v>0</v>
      </c>
      <c r="GL96" s="118">
        <f t="shared" si="249"/>
        <v>39448</v>
      </c>
      <c r="GM96" s="142">
        <f t="shared" si="250"/>
        <v>0</v>
      </c>
      <c r="GN96" s="142">
        <f t="shared" si="250"/>
        <v>0</v>
      </c>
      <c r="GO96" s="142">
        <f t="shared" si="251"/>
        <v>0</v>
      </c>
      <c r="GQ96" s="585"/>
      <c r="GR96" s="583"/>
      <c r="GS96" s="332"/>
      <c r="GU96"/>
    </row>
    <row r="97" spans="1:203">
      <c r="A97" s="329">
        <v>39479</v>
      </c>
      <c r="B97" s="144">
        <f>'p1'!F106</f>
        <v>0</v>
      </c>
      <c r="C97" s="145">
        <f>+'p1'!C106</f>
        <v>0</v>
      </c>
      <c r="D97" s="193">
        <f>'Transport Pos'!C93</f>
        <v>0</v>
      </c>
      <c r="E97" s="145">
        <f>'p1'!K106+EH97+'Transport Pos'!D93</f>
        <v>0</v>
      </c>
      <c r="F97" s="145">
        <f>'p1'!E106+CS97</f>
        <v>0</v>
      </c>
      <c r="G97" s="145">
        <f>'p1'!H106+'p1'!J106+DD97+'Spread Opt'!D97+'Transport Pos'!E93</f>
        <v>-7.9508528464406663</v>
      </c>
      <c r="H97" s="145">
        <f>'p1'!D106+DW97</f>
        <v>0</v>
      </c>
      <c r="I97" s="145">
        <f>'p1'!I106+'p1'!AG106+DI97+'Spread Opt'!C97</f>
        <v>8.3272472114553278</v>
      </c>
      <c r="J97" s="145">
        <f>'p1'!M106+DL97</f>
        <v>0</v>
      </c>
      <c r="K97" s="145">
        <f>'p1'!L106+'p1'!G106+EB97</f>
        <v>0</v>
      </c>
      <c r="L97" s="146">
        <f t="shared" si="264"/>
        <v>0.3763943650146615</v>
      </c>
      <c r="M97" s="14"/>
      <c r="N97" s="144">
        <f>'p1'!O106+ET97</f>
        <v>0</v>
      </c>
      <c r="O97" s="145">
        <f>'p1'!N106+EO97</f>
        <v>0</v>
      </c>
      <c r="P97" s="145">
        <f>'p1'!P106+EY97</f>
        <v>0</v>
      </c>
      <c r="Q97" s="145">
        <f>'p1'!Z106</f>
        <v>0</v>
      </c>
      <c r="R97" s="145">
        <f>'p1'!X106</f>
        <v>0</v>
      </c>
      <c r="S97" s="145">
        <f>'p1'!Y106+FE97</f>
        <v>0</v>
      </c>
      <c r="T97" s="145">
        <f>'p1'!AB106+FK97+'Transport Pos'!B93</f>
        <v>0</v>
      </c>
      <c r="U97" s="145"/>
      <c r="V97" s="145">
        <f>'p1'!W106+FP97</f>
        <v>0</v>
      </c>
      <c r="W97" s="145">
        <f>'p1'!R106+FZ97</f>
        <v>0</v>
      </c>
      <c r="X97" s="145">
        <f>'p1'!S106+FU97</f>
        <v>0</v>
      </c>
      <c r="Y97" s="145"/>
      <c r="Z97" s="145"/>
      <c r="AA97" s="145"/>
      <c r="AB97" s="145"/>
      <c r="AC97" s="145"/>
      <c r="AD97" s="193"/>
      <c r="AE97" s="332">
        <f t="shared" si="265"/>
        <v>0</v>
      </c>
      <c r="AF97" s="14"/>
      <c r="AG97" s="146"/>
      <c r="AH97" s="191"/>
      <c r="AI97" s="146">
        <f>'p1'!AA106+BQ97+'Spread Opt'!E97+'Transport Pos'!G93</f>
        <v>0.3763943650146615</v>
      </c>
      <c r="AJ97" s="14"/>
      <c r="AK97" s="143">
        <v>39479</v>
      </c>
      <c r="AL97" s="198"/>
      <c r="AM97" s="189">
        <f t="shared" si="255"/>
        <v>0</v>
      </c>
      <c r="AN97" s="334"/>
      <c r="AO97" s="189">
        <f t="shared" si="266"/>
        <v>0</v>
      </c>
      <c r="AP97" s="334"/>
      <c r="AQ97" s="508">
        <f t="shared" si="267"/>
        <v>-7.9508528464406663</v>
      </c>
      <c r="AR97" s="334"/>
      <c r="AS97" s="510">
        <f t="shared" si="268"/>
        <v>8.3272472114553278</v>
      </c>
      <c r="AT97" s="334"/>
      <c r="AU97" s="189">
        <f t="shared" si="269"/>
        <v>0</v>
      </c>
      <c r="AV97" s="334"/>
      <c r="AW97" s="189">
        <f t="shared" si="252"/>
        <v>0.3763943650146615</v>
      </c>
      <c r="AX97" s="334"/>
      <c r="AY97"/>
      <c r="AZ97" s="217"/>
      <c r="BA97" s="204">
        <f t="shared" si="205"/>
        <v>0</v>
      </c>
      <c r="BB97" s="202"/>
      <c r="BC97" s="204">
        <f t="shared" si="256"/>
        <v>0</v>
      </c>
      <c r="BD97" s="497"/>
      <c r="BE97" s="515">
        <f t="shared" si="253"/>
        <v>0</v>
      </c>
      <c r="BF97" s="202"/>
      <c r="BG97" s="204">
        <f t="shared" si="270"/>
        <v>0</v>
      </c>
      <c r="BH97" s="218"/>
      <c r="BI97" s="248"/>
      <c r="BJ97" s="308"/>
      <c r="BK97" s="305">
        <f t="shared" si="271"/>
        <v>0.3763943650146615</v>
      </c>
      <c r="BL97" s="525"/>
      <c r="BM97" s="129">
        <f>+BM85+BM96</f>
        <v>301.41645570019932</v>
      </c>
      <c r="BN97" s="14"/>
      <c r="BO97" s="14"/>
      <c r="BP97" s="140">
        <f t="shared" si="176"/>
        <v>39479</v>
      </c>
      <c r="BQ97" s="141"/>
      <c r="BR97" s="141"/>
      <c r="BS97" s="141"/>
      <c r="BT97" s="141"/>
      <c r="BU97" s="141"/>
      <c r="BV97" s="141"/>
      <c r="BW97" s="141"/>
      <c r="BY97" s="209">
        <f>'m1'!BL99</f>
        <v>0.58725312484058811</v>
      </c>
      <c r="BZ97" s="211">
        <f t="shared" ref="BZ97:BZ105" si="284">CS97+DD97+FE97+FP97+FK97+DI97+DW97+EB97+FZ97+GE97+EO97+ET97+EY97</f>
        <v>0</v>
      </c>
      <c r="CA97" s="142"/>
      <c r="CB97" s="142">
        <f t="shared" si="206"/>
        <v>0</v>
      </c>
      <c r="CC97" s="118"/>
      <c r="CD97" s="118">
        <f t="shared" si="177"/>
        <v>39479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09"/>
        <v>0</v>
      </c>
      <c r="CK97" s="142">
        <f t="shared" si="272"/>
        <v>0</v>
      </c>
      <c r="CL97" s="142">
        <f t="shared" si="272"/>
        <v>0</v>
      </c>
      <c r="CM97" s="142">
        <f t="shared" si="209"/>
        <v>0</v>
      </c>
      <c r="CN97" s="142">
        <f t="shared" si="209"/>
        <v>0</v>
      </c>
      <c r="CO97" s="142">
        <f t="shared" si="209"/>
        <v>0</v>
      </c>
      <c r="CP97" s="142">
        <f t="shared" si="210"/>
        <v>0</v>
      </c>
      <c r="CQ97" s="142">
        <f t="shared" si="211"/>
        <v>0</v>
      </c>
      <c r="CR97" s="142">
        <f t="shared" si="212"/>
        <v>0</v>
      </c>
      <c r="CS97" s="142">
        <f t="shared" si="254"/>
        <v>0</v>
      </c>
      <c r="CT97"/>
      <c r="CU97" s="118">
        <f t="shared" si="178"/>
        <v>39479</v>
      </c>
      <c r="CV97" s="142">
        <f t="shared" si="213"/>
        <v>0</v>
      </c>
      <c r="CW97" s="142">
        <f t="shared" si="213"/>
        <v>0</v>
      </c>
      <c r="CX97" s="142">
        <f t="shared" si="214"/>
        <v>0</v>
      </c>
      <c r="CY97" s="142">
        <f t="shared" si="214"/>
        <v>0</v>
      </c>
      <c r="CZ97" s="142">
        <f t="shared" si="214"/>
        <v>0</v>
      </c>
      <c r="DA97" s="142">
        <f t="shared" si="215"/>
        <v>0</v>
      </c>
      <c r="DB97" s="142">
        <f t="shared" si="215"/>
        <v>0</v>
      </c>
      <c r="DC97" s="142">
        <f t="shared" si="216"/>
        <v>0</v>
      </c>
      <c r="DD97" s="142">
        <f t="shared" si="204"/>
        <v>0</v>
      </c>
      <c r="DF97" s="118">
        <f t="shared" si="179"/>
        <v>39479</v>
      </c>
      <c r="DG97" s="142">
        <f t="shared" si="217"/>
        <v>0</v>
      </c>
      <c r="DH97" s="142">
        <f t="shared" si="218"/>
        <v>0</v>
      </c>
      <c r="DI97" s="142">
        <f t="shared" si="273"/>
        <v>0</v>
      </c>
      <c r="DJ97"/>
      <c r="DK97" s="118">
        <f t="shared" si="198"/>
        <v>39479</v>
      </c>
      <c r="DL97" s="142">
        <f t="shared" si="219"/>
        <v>0</v>
      </c>
      <c r="DM97" s="142">
        <f t="shared" si="220"/>
        <v>0</v>
      </c>
      <c r="DN97" s="142">
        <f t="shared" si="274"/>
        <v>0</v>
      </c>
      <c r="DP97" s="118">
        <f t="shared" si="180"/>
        <v>39479</v>
      </c>
      <c r="DQ97" s="142">
        <f t="shared" si="221"/>
        <v>0</v>
      </c>
      <c r="DR97" s="142">
        <f t="shared" si="221"/>
        <v>0</v>
      </c>
      <c r="DS97" s="142">
        <f t="shared" si="221"/>
        <v>0</v>
      </c>
      <c r="DT97" s="142">
        <f t="shared" si="221"/>
        <v>0</v>
      </c>
      <c r="DU97" s="142">
        <f t="shared" si="221"/>
        <v>0</v>
      </c>
      <c r="DV97" s="142">
        <f t="shared" si="222"/>
        <v>0</v>
      </c>
      <c r="DW97" s="142">
        <f t="shared" si="275"/>
        <v>0</v>
      </c>
      <c r="DX97"/>
      <c r="DY97" s="118">
        <f t="shared" si="181"/>
        <v>39479</v>
      </c>
      <c r="DZ97" s="142">
        <f t="shared" si="223"/>
        <v>0</v>
      </c>
      <c r="EA97" s="142">
        <f t="shared" si="224"/>
        <v>0</v>
      </c>
      <c r="EB97" s="142">
        <f t="shared" si="276"/>
        <v>0</v>
      </c>
      <c r="EC97" s="142"/>
      <c r="ED97" s="118">
        <f t="shared" si="182"/>
        <v>39479</v>
      </c>
      <c r="EE97" s="142">
        <f t="shared" si="225"/>
        <v>0</v>
      </c>
      <c r="EF97" s="142">
        <f t="shared" si="225"/>
        <v>0</v>
      </c>
      <c r="EG97" s="142">
        <f t="shared" si="226"/>
        <v>0</v>
      </c>
      <c r="EH97" s="142">
        <f t="shared" si="263"/>
        <v>0</v>
      </c>
      <c r="EI97" s="142"/>
      <c r="EJ97" s="118">
        <f t="shared" si="183"/>
        <v>39479</v>
      </c>
      <c r="EK97" s="142">
        <f t="shared" si="227"/>
        <v>0</v>
      </c>
      <c r="EL97" s="142">
        <f t="shared" si="228"/>
        <v>0</v>
      </c>
      <c r="EM97" s="142">
        <f t="shared" si="228"/>
        <v>0</v>
      </c>
      <c r="EN97" s="142">
        <f t="shared" si="228"/>
        <v>0</v>
      </c>
      <c r="EO97" s="142">
        <f t="shared" si="277"/>
        <v>0</v>
      </c>
      <c r="EP97"/>
      <c r="EQ97" s="118">
        <f t="shared" si="184"/>
        <v>39479</v>
      </c>
      <c r="ER97" s="142">
        <f t="shared" si="229"/>
        <v>0</v>
      </c>
      <c r="ES97" s="142">
        <f t="shared" si="230"/>
        <v>0</v>
      </c>
      <c r="ET97" s="142">
        <f t="shared" si="261"/>
        <v>0</v>
      </c>
      <c r="EU97"/>
      <c r="EV97" s="118">
        <f t="shared" si="185"/>
        <v>39479</v>
      </c>
      <c r="EW97" s="142">
        <f t="shared" si="231"/>
        <v>0</v>
      </c>
      <c r="EX97" s="142">
        <f t="shared" si="232"/>
        <v>0</v>
      </c>
      <c r="EY97" s="142">
        <f t="shared" si="262"/>
        <v>0</v>
      </c>
      <c r="EZ97" s="142"/>
      <c r="FA97" s="118">
        <f t="shared" si="186"/>
        <v>39479</v>
      </c>
      <c r="FB97" s="142">
        <f t="shared" si="233"/>
        <v>0</v>
      </c>
      <c r="FC97" s="142">
        <f t="shared" si="233"/>
        <v>0</v>
      </c>
      <c r="FD97" s="142">
        <f t="shared" si="234"/>
        <v>0</v>
      </c>
      <c r="FE97" s="142">
        <f t="shared" si="278"/>
        <v>0</v>
      </c>
      <c r="FF97"/>
      <c r="FG97" s="118">
        <f t="shared" si="187"/>
        <v>39479</v>
      </c>
      <c r="FH97" s="142">
        <f t="shared" si="235"/>
        <v>0</v>
      </c>
      <c r="FI97" s="142">
        <f t="shared" si="235"/>
        <v>0</v>
      </c>
      <c r="FJ97" s="142">
        <f t="shared" si="236"/>
        <v>0</v>
      </c>
      <c r="FK97" s="142">
        <f t="shared" si="279"/>
        <v>0</v>
      </c>
      <c r="FL97"/>
      <c r="FM97" s="118">
        <f t="shared" si="188"/>
        <v>39479</v>
      </c>
      <c r="FN97" s="142">
        <f t="shared" si="237"/>
        <v>0</v>
      </c>
      <c r="FO97" s="142">
        <f t="shared" si="238"/>
        <v>0</v>
      </c>
      <c r="FP97" s="142">
        <f t="shared" si="280"/>
        <v>0</v>
      </c>
      <c r="FR97" s="118">
        <f t="shared" si="239"/>
        <v>39479</v>
      </c>
      <c r="FS97" s="142">
        <f t="shared" si="240"/>
        <v>0</v>
      </c>
      <c r="FT97" s="142">
        <f t="shared" si="240"/>
        <v>0</v>
      </c>
      <c r="FU97" s="142">
        <f t="shared" si="241"/>
        <v>0</v>
      </c>
      <c r="FV97"/>
      <c r="FW97" s="118">
        <f t="shared" si="189"/>
        <v>39479</v>
      </c>
      <c r="FX97" s="142">
        <f t="shared" si="242"/>
        <v>0</v>
      </c>
      <c r="FY97" s="142">
        <f t="shared" si="243"/>
        <v>0</v>
      </c>
      <c r="FZ97" s="142">
        <f t="shared" si="281"/>
        <v>0</v>
      </c>
      <c r="GA97"/>
      <c r="GB97" s="118">
        <f t="shared" si="190"/>
        <v>39479</v>
      </c>
      <c r="GC97" s="142">
        <f t="shared" si="244"/>
        <v>0</v>
      </c>
      <c r="GD97" s="142">
        <f t="shared" si="245"/>
        <v>0</v>
      </c>
      <c r="GE97" s="142">
        <f t="shared" si="282"/>
        <v>0</v>
      </c>
      <c r="GF97"/>
      <c r="GG97" s="118">
        <f t="shared" si="246"/>
        <v>39479</v>
      </c>
      <c r="GH97" s="142">
        <f t="shared" si="247"/>
        <v>0</v>
      </c>
      <c r="GI97" s="142">
        <f t="shared" si="247"/>
        <v>0</v>
      </c>
      <c r="GJ97" s="142">
        <f t="shared" si="248"/>
        <v>0</v>
      </c>
      <c r="GL97" s="118">
        <f t="shared" si="249"/>
        <v>39479</v>
      </c>
      <c r="GM97" s="142">
        <f t="shared" si="250"/>
        <v>0</v>
      </c>
      <c r="GN97" s="142">
        <f t="shared" si="250"/>
        <v>0</v>
      </c>
      <c r="GO97" s="142">
        <f t="shared" si="251"/>
        <v>0</v>
      </c>
      <c r="GQ97" s="585"/>
      <c r="GR97" s="583"/>
      <c r="GS97" s="332"/>
      <c r="GU97"/>
    </row>
    <row r="98" spans="1:203">
      <c r="A98" s="329">
        <v>39508</v>
      </c>
      <c r="B98" s="144">
        <f>'p1'!F107</f>
        <v>0</v>
      </c>
      <c r="C98" s="145">
        <f>+'p1'!C107</f>
        <v>0</v>
      </c>
      <c r="D98" s="193">
        <f>'Transport Pos'!C94</f>
        <v>0</v>
      </c>
      <c r="E98" s="145">
        <f>'p1'!K107+EH98+'Transport Pos'!D94</f>
        <v>0</v>
      </c>
      <c r="F98" s="145">
        <f>'p1'!E107+CS98</f>
        <v>0</v>
      </c>
      <c r="G98" s="145">
        <f>'p1'!H107+'p1'!J107+DD98+'Spread Opt'!D98+'Transport Pos'!E94</f>
        <v>-8.4567458377800317</v>
      </c>
      <c r="H98" s="145">
        <f>'p1'!D107+DW98</f>
        <v>0</v>
      </c>
      <c r="I98" s="145">
        <f>'p1'!I107+'p1'!AG107+DI98+'Spread Opt'!C98</f>
        <v>8.8588790900356784</v>
      </c>
      <c r="J98" s="145">
        <f>'p1'!M107+DL98</f>
        <v>0</v>
      </c>
      <c r="K98" s="145">
        <f>'p1'!L107+'p1'!G107+EB98</f>
        <v>0</v>
      </c>
      <c r="L98" s="146">
        <f t="shared" si="264"/>
        <v>0.40213325225564667</v>
      </c>
      <c r="M98" s="14"/>
      <c r="N98" s="144">
        <f>'p1'!O107+ET98</f>
        <v>0</v>
      </c>
      <c r="O98" s="145">
        <f>'p1'!N107+EO98</f>
        <v>0</v>
      </c>
      <c r="P98" s="145">
        <f>'p1'!P107+EY98</f>
        <v>0</v>
      </c>
      <c r="Q98" s="145">
        <f>'p1'!Z107</f>
        <v>0</v>
      </c>
      <c r="R98" s="145">
        <f>'p1'!X107</f>
        <v>0</v>
      </c>
      <c r="S98" s="145">
        <f>'p1'!Y107+FE98</f>
        <v>0</v>
      </c>
      <c r="T98" s="145">
        <f>'p1'!AB107+FK98+'Transport Pos'!B94</f>
        <v>0</v>
      </c>
      <c r="U98" s="145"/>
      <c r="V98" s="145">
        <f>'p1'!W107+FP98</f>
        <v>0</v>
      </c>
      <c r="W98" s="145">
        <f>'p1'!R107+FZ98</f>
        <v>0</v>
      </c>
      <c r="X98" s="145">
        <f>'p1'!S107+FU98</f>
        <v>0</v>
      </c>
      <c r="Y98" s="145"/>
      <c r="Z98" s="145"/>
      <c r="AA98" s="145"/>
      <c r="AB98" s="145"/>
      <c r="AC98" s="145"/>
      <c r="AD98" s="193"/>
      <c r="AE98" s="332">
        <f t="shared" si="265"/>
        <v>0</v>
      </c>
      <c r="AF98" s="14"/>
      <c r="AG98" s="146"/>
      <c r="AH98" s="191"/>
      <c r="AI98" s="146">
        <f>'p1'!AA107+BQ98+'Spread Opt'!E98+'Transport Pos'!G94</f>
        <v>0.40213325225564756</v>
      </c>
      <c r="AJ98" s="14"/>
      <c r="AK98" s="143">
        <v>39508</v>
      </c>
      <c r="AL98" s="198"/>
      <c r="AM98" s="189">
        <f t="shared" si="255"/>
        <v>0</v>
      </c>
      <c r="AN98" s="334"/>
      <c r="AO98" s="189">
        <f t="shared" si="266"/>
        <v>0</v>
      </c>
      <c r="AP98" s="334"/>
      <c r="AQ98" s="508">
        <f t="shared" si="267"/>
        <v>-8.4567458377800317</v>
      </c>
      <c r="AR98" s="334"/>
      <c r="AS98" s="510">
        <f t="shared" si="268"/>
        <v>8.8588790900356784</v>
      </c>
      <c r="AT98" s="334"/>
      <c r="AU98" s="189">
        <f t="shared" si="269"/>
        <v>0</v>
      </c>
      <c r="AV98" s="334"/>
      <c r="AW98" s="189">
        <f t="shared" si="252"/>
        <v>0.40213325225564667</v>
      </c>
      <c r="AX98" s="334"/>
      <c r="AY98"/>
      <c r="AZ98" s="217"/>
      <c r="BA98" s="204">
        <f t="shared" si="205"/>
        <v>0</v>
      </c>
      <c r="BB98" s="202"/>
      <c r="BC98" s="204">
        <f t="shared" si="256"/>
        <v>0</v>
      </c>
      <c r="BD98" s="497"/>
      <c r="BE98" s="515">
        <f t="shared" si="253"/>
        <v>0</v>
      </c>
      <c r="BF98" s="202"/>
      <c r="BG98" s="204">
        <f t="shared" si="270"/>
        <v>0</v>
      </c>
      <c r="BH98" s="218"/>
      <c r="BI98" s="248"/>
      <c r="BJ98" s="308"/>
      <c r="BK98" s="305">
        <f t="shared" si="271"/>
        <v>0.40213325225564667</v>
      </c>
      <c r="BL98" s="525"/>
      <c r="BM98" s="14"/>
      <c r="BN98" s="14"/>
      <c r="BO98" s="14"/>
      <c r="BP98" s="140">
        <f t="shared" si="176"/>
        <v>39508</v>
      </c>
      <c r="BQ98" s="141"/>
      <c r="BR98" s="141"/>
      <c r="BS98" s="141"/>
      <c r="BT98" s="141"/>
      <c r="BU98" s="141"/>
      <c r="BV98" s="141"/>
      <c r="BW98" s="141"/>
      <c r="BY98" s="209">
        <f>'m1'!BL100</f>
        <v>0.58397575547818681</v>
      </c>
      <c r="BZ98" s="211">
        <f t="shared" si="284"/>
        <v>0</v>
      </c>
      <c r="CA98" s="142"/>
      <c r="CB98" s="142">
        <f t="shared" si="206"/>
        <v>0</v>
      </c>
      <c r="CC98" s="118"/>
      <c r="CD98" s="118">
        <f t="shared" si="177"/>
        <v>39508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09"/>
        <v>0</v>
      </c>
      <c r="CK98" s="142">
        <f>IF(CK$2&lt;=$A98,IF(CK$3&gt;=$A98,(CK$4),0),0)*($A99-$A98)/10000*$BY98</f>
        <v>0</v>
      </c>
      <c r="CL98" s="142">
        <f>IF(CL$2&lt;=$A98,IF(CL$3&gt;=$A98,(CL$4),0),0)*($A99-$A98)/10000*$BY98</f>
        <v>0</v>
      </c>
      <c r="CM98" s="142">
        <f t="shared" si="209"/>
        <v>0</v>
      </c>
      <c r="CN98" s="142">
        <f t="shared" si="209"/>
        <v>0</v>
      </c>
      <c r="CO98" s="142">
        <f t="shared" si="209"/>
        <v>0</v>
      </c>
      <c r="CP98" s="142">
        <f t="shared" si="210"/>
        <v>0</v>
      </c>
      <c r="CQ98" s="142">
        <f t="shared" si="211"/>
        <v>0</v>
      </c>
      <c r="CR98" s="142">
        <f t="shared" si="212"/>
        <v>0</v>
      </c>
      <c r="CS98" s="142">
        <f t="shared" si="254"/>
        <v>0</v>
      </c>
      <c r="CT98"/>
      <c r="CU98" s="118">
        <f t="shared" si="178"/>
        <v>39508</v>
      </c>
      <c r="CV98" s="142">
        <f t="shared" si="213"/>
        <v>0</v>
      </c>
      <c r="CW98" s="142">
        <f t="shared" si="213"/>
        <v>0</v>
      </c>
      <c r="CX98" s="142">
        <f t="shared" si="214"/>
        <v>0</v>
      </c>
      <c r="CY98" s="142">
        <f t="shared" si="214"/>
        <v>0</v>
      </c>
      <c r="CZ98" s="142">
        <f t="shared" si="214"/>
        <v>0</v>
      </c>
      <c r="DA98" s="142">
        <f t="shared" si="215"/>
        <v>0</v>
      </c>
      <c r="DB98" s="142">
        <f t="shared" si="215"/>
        <v>0</v>
      </c>
      <c r="DC98" s="142">
        <f t="shared" si="216"/>
        <v>0</v>
      </c>
      <c r="DD98" s="142">
        <f t="shared" ref="DD98:DD105" si="285">SUM(CV98:DC98)</f>
        <v>0</v>
      </c>
      <c r="DF98" s="118">
        <f t="shared" si="179"/>
        <v>39508</v>
      </c>
      <c r="DG98" s="142">
        <f t="shared" si="217"/>
        <v>0</v>
      </c>
      <c r="DH98" s="142">
        <f t="shared" si="218"/>
        <v>0</v>
      </c>
      <c r="DI98" s="142">
        <f t="shared" si="273"/>
        <v>0</v>
      </c>
      <c r="DJ98"/>
      <c r="DK98" s="118">
        <f t="shared" si="198"/>
        <v>39508</v>
      </c>
      <c r="DL98" s="142">
        <f t="shared" si="219"/>
        <v>0</v>
      </c>
      <c r="DM98" s="142">
        <f t="shared" si="220"/>
        <v>0</v>
      </c>
      <c r="DN98" s="142">
        <f t="shared" si="274"/>
        <v>0</v>
      </c>
      <c r="DP98" s="118">
        <f t="shared" si="180"/>
        <v>39508</v>
      </c>
      <c r="DQ98" s="142">
        <f t="shared" si="221"/>
        <v>0</v>
      </c>
      <c r="DR98" s="142">
        <f t="shared" si="221"/>
        <v>0</v>
      </c>
      <c r="DS98" s="142">
        <f t="shared" si="221"/>
        <v>0</v>
      </c>
      <c r="DT98" s="142">
        <f t="shared" si="221"/>
        <v>0</v>
      </c>
      <c r="DU98" s="142">
        <f t="shared" si="221"/>
        <v>0</v>
      </c>
      <c r="DV98" s="142">
        <f t="shared" si="222"/>
        <v>0</v>
      </c>
      <c r="DW98" s="142">
        <f t="shared" si="275"/>
        <v>0</v>
      </c>
      <c r="DX98"/>
      <c r="DY98" s="118">
        <f t="shared" si="181"/>
        <v>39508</v>
      </c>
      <c r="DZ98" s="142">
        <f t="shared" si="223"/>
        <v>0</v>
      </c>
      <c r="EA98" s="142">
        <f t="shared" si="224"/>
        <v>0</v>
      </c>
      <c r="EB98" s="142">
        <f t="shared" si="276"/>
        <v>0</v>
      </c>
      <c r="EC98" s="142"/>
      <c r="ED98" s="118">
        <f t="shared" si="182"/>
        <v>39508</v>
      </c>
      <c r="EE98" s="142">
        <f t="shared" si="225"/>
        <v>0</v>
      </c>
      <c r="EF98" s="142">
        <f t="shared" si="225"/>
        <v>0</v>
      </c>
      <c r="EG98" s="142">
        <f t="shared" si="226"/>
        <v>0</v>
      </c>
      <c r="EH98" s="142">
        <f t="shared" si="263"/>
        <v>0</v>
      </c>
      <c r="EI98" s="142"/>
      <c r="EJ98" s="118">
        <f t="shared" si="183"/>
        <v>39508</v>
      </c>
      <c r="EK98" s="142">
        <f t="shared" si="227"/>
        <v>0</v>
      </c>
      <c r="EL98" s="142">
        <f t="shared" si="228"/>
        <v>0</v>
      </c>
      <c r="EM98" s="142">
        <f t="shared" si="228"/>
        <v>0</v>
      </c>
      <c r="EN98" s="142">
        <f t="shared" si="228"/>
        <v>0</v>
      </c>
      <c r="EO98" s="142">
        <f t="shared" si="277"/>
        <v>0</v>
      </c>
      <c r="EP98"/>
      <c r="EQ98" s="118">
        <f t="shared" si="184"/>
        <v>39508</v>
      </c>
      <c r="ER98" s="142">
        <f t="shared" si="229"/>
        <v>0</v>
      </c>
      <c r="ES98" s="142">
        <f t="shared" si="230"/>
        <v>0</v>
      </c>
      <c r="ET98" s="142">
        <f t="shared" si="261"/>
        <v>0</v>
      </c>
      <c r="EU98"/>
      <c r="EV98" s="118">
        <f t="shared" si="185"/>
        <v>39508</v>
      </c>
      <c r="EW98" s="142">
        <f t="shared" si="231"/>
        <v>0</v>
      </c>
      <c r="EX98" s="142">
        <f t="shared" si="232"/>
        <v>0</v>
      </c>
      <c r="EY98" s="142">
        <f t="shared" si="262"/>
        <v>0</v>
      </c>
      <c r="EZ98" s="142"/>
      <c r="FA98" s="118">
        <f t="shared" si="186"/>
        <v>39508</v>
      </c>
      <c r="FB98" s="142">
        <f t="shared" si="233"/>
        <v>0</v>
      </c>
      <c r="FC98" s="142">
        <f t="shared" si="233"/>
        <v>0</v>
      </c>
      <c r="FD98" s="142">
        <f t="shared" si="234"/>
        <v>0</v>
      </c>
      <c r="FE98" s="142">
        <f t="shared" si="278"/>
        <v>0</v>
      </c>
      <c r="FF98"/>
      <c r="FG98" s="118">
        <f t="shared" si="187"/>
        <v>39508</v>
      </c>
      <c r="FH98" s="142">
        <f t="shared" si="235"/>
        <v>0</v>
      </c>
      <c r="FI98" s="142">
        <f t="shared" si="235"/>
        <v>0</v>
      </c>
      <c r="FJ98" s="142">
        <f t="shared" si="236"/>
        <v>0</v>
      </c>
      <c r="FK98" s="142">
        <f t="shared" si="279"/>
        <v>0</v>
      </c>
      <c r="FL98"/>
      <c r="FM98" s="118">
        <f t="shared" si="188"/>
        <v>39508</v>
      </c>
      <c r="FN98" s="142">
        <f t="shared" si="237"/>
        <v>0</v>
      </c>
      <c r="FO98" s="142">
        <f t="shared" si="238"/>
        <v>0</v>
      </c>
      <c r="FP98" s="142">
        <f t="shared" si="280"/>
        <v>0</v>
      </c>
      <c r="FR98" s="118">
        <f t="shared" si="239"/>
        <v>39508</v>
      </c>
      <c r="FS98" s="142">
        <f t="shared" si="240"/>
        <v>0</v>
      </c>
      <c r="FT98" s="142">
        <f t="shared" si="240"/>
        <v>0</v>
      </c>
      <c r="FU98" s="142">
        <f t="shared" si="241"/>
        <v>0</v>
      </c>
      <c r="FV98"/>
      <c r="FW98" s="118">
        <f t="shared" si="189"/>
        <v>39508</v>
      </c>
      <c r="FX98" s="142">
        <f t="shared" si="242"/>
        <v>0</v>
      </c>
      <c r="FY98" s="142">
        <f t="shared" si="243"/>
        <v>0</v>
      </c>
      <c r="FZ98" s="142">
        <f t="shared" si="281"/>
        <v>0</v>
      </c>
      <c r="GA98"/>
      <c r="GB98" s="118">
        <f t="shared" si="190"/>
        <v>39508</v>
      </c>
      <c r="GC98" s="142">
        <f t="shared" si="244"/>
        <v>0</v>
      </c>
      <c r="GD98" s="142">
        <f t="shared" si="245"/>
        <v>0</v>
      </c>
      <c r="GE98" s="142">
        <f t="shared" si="282"/>
        <v>0</v>
      </c>
      <c r="GF98"/>
      <c r="GG98" s="118">
        <f t="shared" si="246"/>
        <v>39508</v>
      </c>
      <c r="GH98" s="142">
        <f t="shared" si="247"/>
        <v>0</v>
      </c>
      <c r="GI98" s="142">
        <f t="shared" si="247"/>
        <v>0</v>
      </c>
      <c r="GJ98" s="142">
        <f t="shared" si="248"/>
        <v>0</v>
      </c>
      <c r="GL98" s="118">
        <f t="shared" si="249"/>
        <v>39508</v>
      </c>
      <c r="GM98" s="142">
        <f t="shared" si="250"/>
        <v>0</v>
      </c>
      <c r="GN98" s="142">
        <f t="shared" si="250"/>
        <v>0</v>
      </c>
      <c r="GO98" s="142">
        <f t="shared" si="251"/>
        <v>0</v>
      </c>
      <c r="GQ98" s="585"/>
      <c r="GR98" s="583"/>
      <c r="GS98" s="332"/>
      <c r="GU98"/>
    </row>
    <row r="99" spans="1:203">
      <c r="A99" s="329">
        <v>39539</v>
      </c>
      <c r="B99" s="144">
        <f>'p1'!F108</f>
        <v>0</v>
      </c>
      <c r="C99" s="145">
        <f>+'p1'!C108</f>
        <v>0</v>
      </c>
      <c r="D99" s="193">
        <f>'Transport Pos'!C95</f>
        <v>0</v>
      </c>
      <c r="E99" s="145">
        <f>'p1'!K108+EH99+'Transport Pos'!D95</f>
        <v>0</v>
      </c>
      <c r="F99" s="145">
        <f>'p1'!E108+CS99</f>
        <v>0</v>
      </c>
      <c r="G99" s="145">
        <f>'p1'!H108+'p1'!J108+DD99+'Spread Opt'!D99+'Transport Pos'!E95</f>
        <v>0</v>
      </c>
      <c r="H99" s="145">
        <f>'p1'!D108+DW99</f>
        <v>0</v>
      </c>
      <c r="I99" s="145">
        <f>'p1'!I108+'p1'!AG108+DI99+'Spread Opt'!C99</f>
        <v>0</v>
      </c>
      <c r="J99" s="145">
        <f>'p1'!M108+DL99</f>
        <v>0</v>
      </c>
      <c r="K99" s="145">
        <f>'p1'!L108+'p1'!G108+EB99</f>
        <v>0</v>
      </c>
      <c r="L99" s="146">
        <f t="shared" si="264"/>
        <v>0</v>
      </c>
      <c r="M99" s="14"/>
      <c r="N99" s="144">
        <f>'p1'!O108+ET99</f>
        <v>0</v>
      </c>
      <c r="O99" s="145">
        <f>'p1'!N108+EO99</f>
        <v>0</v>
      </c>
      <c r="P99" s="145">
        <f>'p1'!P108+EY99</f>
        <v>0</v>
      </c>
      <c r="Q99" s="145">
        <f>'p1'!Z108</f>
        <v>0</v>
      </c>
      <c r="R99" s="145">
        <f>'p1'!X108</f>
        <v>0</v>
      </c>
      <c r="S99" s="145">
        <f>'p1'!Y108+FE99</f>
        <v>0</v>
      </c>
      <c r="T99" s="145">
        <f>'p1'!AB108+FK99+'Transport Pos'!B95</f>
        <v>0</v>
      </c>
      <c r="U99" s="145"/>
      <c r="V99" s="145">
        <f>'p1'!W108+FP99</f>
        <v>0</v>
      </c>
      <c r="W99" s="145">
        <f>'p1'!R108+FZ99</f>
        <v>0</v>
      </c>
      <c r="X99" s="145">
        <f>'p1'!S108+FU99</f>
        <v>0</v>
      </c>
      <c r="Y99" s="145"/>
      <c r="Z99" s="145"/>
      <c r="AA99" s="145"/>
      <c r="AB99" s="145"/>
      <c r="AC99" s="145"/>
      <c r="AD99" s="193"/>
      <c r="AE99" s="332">
        <f t="shared" si="265"/>
        <v>0</v>
      </c>
      <c r="AF99" s="14"/>
      <c r="AG99" s="146"/>
      <c r="AH99" s="191"/>
      <c r="AI99" s="146">
        <f>'p1'!AA108+BQ99+'Spread Opt'!E99+'Transport Pos'!G95</f>
        <v>0</v>
      </c>
      <c r="AJ99" s="14"/>
      <c r="AK99" s="143">
        <v>39539</v>
      </c>
      <c r="AL99" s="198"/>
      <c r="AM99" s="189">
        <f t="shared" si="255"/>
        <v>0</v>
      </c>
      <c r="AN99" s="335">
        <f>SUM(AM94:AM105)</f>
        <v>0</v>
      </c>
      <c r="AO99" s="189">
        <f t="shared" si="266"/>
        <v>0</v>
      </c>
      <c r="AP99" s="335">
        <f>SUM(AO94:AO105)</f>
        <v>0</v>
      </c>
      <c r="AQ99" s="508">
        <f t="shared" si="267"/>
        <v>0</v>
      </c>
      <c r="AR99" s="335">
        <f>SUM(AQ94:AQ105)</f>
        <v>-41.967870123028682</v>
      </c>
      <c r="AS99" s="510">
        <f t="shared" si="268"/>
        <v>0</v>
      </c>
      <c r="AT99" s="335">
        <f>SUM(AS94:AS105)</f>
        <v>43.941396593059224</v>
      </c>
      <c r="AU99" s="189">
        <f t="shared" si="269"/>
        <v>0</v>
      </c>
      <c r="AV99" s="335">
        <f>SUM(AU94:AU105)</f>
        <v>0</v>
      </c>
      <c r="AW99" s="189">
        <f t="shared" si="252"/>
        <v>0</v>
      </c>
      <c r="AX99" s="335">
        <f>SUM(AW94:AW105)</f>
        <v>1.9735264700305439</v>
      </c>
      <c r="AY99"/>
      <c r="AZ99" s="217"/>
      <c r="BA99" s="204">
        <f t="shared" si="205"/>
        <v>0</v>
      </c>
      <c r="BB99" s="507">
        <f>SUM(BA94:BA105)</f>
        <v>0</v>
      </c>
      <c r="BC99" s="204">
        <f t="shared" si="256"/>
        <v>0</v>
      </c>
      <c r="BD99" s="517">
        <f>SUM(BC94:BC105)</f>
        <v>0</v>
      </c>
      <c r="BE99" s="515">
        <f t="shared" si="253"/>
        <v>0</v>
      </c>
      <c r="BF99" s="205">
        <f>SUM(BE94:BE105)</f>
        <v>0</v>
      </c>
      <c r="BG99" s="204">
        <f t="shared" si="270"/>
        <v>0</v>
      </c>
      <c r="BH99" s="219">
        <f>SUM(BG94:BG105)</f>
        <v>0</v>
      </c>
      <c r="BI99" s="248"/>
      <c r="BJ99" s="308"/>
      <c r="BK99" s="305">
        <f t="shared" si="271"/>
        <v>0</v>
      </c>
      <c r="BL99" s="526">
        <f>SUM(BK94:BK105)</f>
        <v>1.9735264700305439</v>
      </c>
      <c r="BM99" s="14"/>
      <c r="BN99" s="14"/>
      <c r="BO99" s="14"/>
      <c r="BP99" s="140">
        <f t="shared" si="176"/>
        <v>39539</v>
      </c>
      <c r="BQ99" s="141"/>
      <c r="BR99" s="141"/>
      <c r="BS99" s="141"/>
      <c r="BT99" s="141"/>
      <c r="BU99" s="141"/>
      <c r="BV99" s="141"/>
      <c r="BW99" s="141"/>
      <c r="BY99" s="209">
        <f>'m1'!BL101</f>
        <v>0.58049289253891279</v>
      </c>
      <c r="BZ99" s="211">
        <f t="shared" si="284"/>
        <v>0</v>
      </c>
      <c r="CA99" s="142"/>
      <c r="CB99" s="142">
        <f t="shared" ref="CB99:CB105" si="286">IF(CB$2&lt;=$A99,IF(CB$3&gt;=$A99,(CB$4),0),0)*($A100-$A99)/10000*$BY99</f>
        <v>0</v>
      </c>
      <c r="CC99" s="118"/>
      <c r="CD99" s="118">
        <f t="shared" si="177"/>
        <v>39539</v>
      </c>
      <c r="CE99" s="142">
        <f t="shared" ref="CE99:CE105" si="287">IF(CE$2&lt;=$A99,IF(CE$3&gt;=$A99,(CE$4),0),0)*($A100-$A99)/10000*$BY99</f>
        <v>0</v>
      </c>
      <c r="CF99" s="142">
        <f t="shared" ref="CF99:CF105" si="288">IF(CF$2&lt;=$A99,IF(CF$3&gt;=$A99,(CF$4),0),0)*($A100-$A99)/10000*$BY99</f>
        <v>0</v>
      </c>
      <c r="CG99" s="142">
        <f t="shared" ref="CG99:CO105" si="289">IF(CG$2&lt;=$A99,IF(CG$3&gt;=$A99,(CG$4),0),0)*($A100-$A99)/10000*$BY99</f>
        <v>0</v>
      </c>
      <c r="CH99" s="142">
        <f t="shared" si="289"/>
        <v>0</v>
      </c>
      <c r="CI99" s="142">
        <f t="shared" si="289"/>
        <v>0</v>
      </c>
      <c r="CJ99" s="142">
        <f t="shared" si="289"/>
        <v>0</v>
      </c>
      <c r="CK99" s="142">
        <f t="shared" si="289"/>
        <v>0</v>
      </c>
      <c r="CL99" s="142">
        <f t="shared" si="289"/>
        <v>0</v>
      </c>
      <c r="CM99" s="142">
        <f t="shared" si="289"/>
        <v>0</v>
      </c>
      <c r="CN99" s="142">
        <f t="shared" si="289"/>
        <v>0</v>
      </c>
      <c r="CO99" s="142">
        <f t="shared" si="289"/>
        <v>0</v>
      </c>
      <c r="CP99" s="142">
        <f t="shared" ref="CP99:CP105" si="290">IF(CP$2&lt;=$A99,IF(CP$3&gt;=$A99,(CP$4),0),0)*($A100-$A99)/10000*$BY99</f>
        <v>0</v>
      </c>
      <c r="CQ99" s="142">
        <f t="shared" ref="CQ99:CQ105" si="291">IF(CQ$2&lt;=$A99,IF(CQ$3&gt;=$A99,(CQ$4),0),0)*($A100-$A99)/10000*$BY99</f>
        <v>0</v>
      </c>
      <c r="CR99" s="142">
        <f t="shared" ref="CR99:CR105" si="292">IF(CR$2&lt;=$A99,IF(CR$3&gt;=$A99,(CR$4),0),0)*($A100-$A99)/10000*$BY99</f>
        <v>0</v>
      </c>
      <c r="CS99" s="142">
        <f t="shared" si="254"/>
        <v>0</v>
      </c>
      <c r="CT99"/>
      <c r="CU99" s="118">
        <f t="shared" si="178"/>
        <v>39539</v>
      </c>
      <c r="CV99" s="142">
        <f t="shared" ref="CV99:CW105" si="293">IF(CV$2&lt;=$A99,IF(CV$3&gt;=$A99,(CV$4),0),0)*($A100-$A99)/10000*$BY99</f>
        <v>0</v>
      </c>
      <c r="CW99" s="142">
        <f t="shared" si="293"/>
        <v>0</v>
      </c>
      <c r="CX99" s="142">
        <f t="shared" ref="CX99:CZ105" si="294">IF(CX$2&lt;=$A99,IF(CX$3&gt;=$A99,(CX$4),0),0)*($A100-$A99)/10000*$BY99</f>
        <v>0</v>
      </c>
      <c r="CY99" s="142">
        <f t="shared" si="294"/>
        <v>0</v>
      </c>
      <c r="CZ99" s="142">
        <f t="shared" si="294"/>
        <v>0</v>
      </c>
      <c r="DA99" s="142">
        <f t="shared" ref="DA99:DB105" si="295">IF(DA$2&lt;=$A99,IF(DA$3&gt;=$A99,(DA$4),0),0)*($A100-$A99)/10000*$BY99</f>
        <v>0</v>
      </c>
      <c r="DB99" s="142">
        <f t="shared" si="295"/>
        <v>0</v>
      </c>
      <c r="DC99" s="142">
        <f t="shared" ref="DC99:DC105" si="296">IF(DC$2&lt;=$A99,IF(DC$3&gt;=$A99,(DC$4),0),0)*($A100-$A99)/10000*$BY99</f>
        <v>0</v>
      </c>
      <c r="DD99" s="142">
        <f t="shared" si="285"/>
        <v>0</v>
      </c>
      <c r="DF99" s="118">
        <f t="shared" si="179"/>
        <v>39539</v>
      </c>
      <c r="DG99" s="142">
        <f t="shared" ref="DG99:DG105" si="297">IF(DG$2&lt;=$A99,IF(DG$3&gt;=$A99,(DG$4),0),0)*($A100-$A99)/10000*$BY99</f>
        <v>0</v>
      </c>
      <c r="DH99" s="142">
        <f t="shared" ref="DH99:DH105" si="298">IF(DH$2&lt;=$A99,IF(DH$3&gt;=$A99,(DH$4),0),0)*($A100-$A99)/10000*$BY99</f>
        <v>0</v>
      </c>
      <c r="DI99" s="142">
        <f t="shared" si="273"/>
        <v>0</v>
      </c>
      <c r="DJ99"/>
      <c r="DK99" s="118">
        <f t="shared" si="198"/>
        <v>39539</v>
      </c>
      <c r="DL99" s="142">
        <f t="shared" ref="DL99:DL105" si="299">IF(DL$2&lt;=$A99,IF(DL$3&gt;=$A99,(DL$4),0),0)*($A100-$A99)/10000*$BY99</f>
        <v>0</v>
      </c>
      <c r="DM99" s="142">
        <f t="shared" ref="DM99:DM105" si="300">IF(DM$2&lt;=$A99,IF(DM$3&gt;=$A99,(DM$4),0),0)*($A100-$A99)/10000*$BY99</f>
        <v>0</v>
      </c>
      <c r="DN99" s="142">
        <f t="shared" si="274"/>
        <v>0</v>
      </c>
      <c r="DP99" s="118">
        <f t="shared" si="180"/>
        <v>39539</v>
      </c>
      <c r="DQ99" s="142">
        <f t="shared" ref="DQ99:DU105" si="301">IF(DQ$2&lt;=$A99,IF(DQ$3&gt;=$A99,(DQ$4),0),0)*($A100-$A99)/10000*$BY99</f>
        <v>0</v>
      </c>
      <c r="DR99" s="142">
        <f t="shared" si="301"/>
        <v>0</v>
      </c>
      <c r="DS99" s="142">
        <f t="shared" si="301"/>
        <v>0</v>
      </c>
      <c r="DT99" s="142">
        <f t="shared" si="301"/>
        <v>0</v>
      </c>
      <c r="DU99" s="142">
        <f t="shared" si="301"/>
        <v>0</v>
      </c>
      <c r="DV99" s="142">
        <f t="shared" ref="DV99:DV105" si="302">IF(DV$2&lt;=$A99,IF(DV$3&gt;=$A99,(DV$4),0),0)*($A100-$A99)/10000*$BY99</f>
        <v>0</v>
      </c>
      <c r="DW99" s="142">
        <f t="shared" si="275"/>
        <v>0</v>
      </c>
      <c r="DX99"/>
      <c r="DY99" s="118">
        <f t="shared" si="181"/>
        <v>39539</v>
      </c>
      <c r="DZ99" s="142">
        <f t="shared" ref="DZ99:DZ105" si="303">IF(DZ$2&lt;=$A99,IF(DZ$3&gt;=$A99,(DZ$4),0),0)*($A100-$A99)/10000*$BY99</f>
        <v>0</v>
      </c>
      <c r="EA99" s="142">
        <f t="shared" ref="EA99:EA105" si="304">IF(EA$2&lt;=$A99,IF(EA$3&gt;=$A99,(EA$4),0),0)*($A100-$A99)/10000*$BY99</f>
        <v>0</v>
      </c>
      <c r="EB99" s="142">
        <f t="shared" si="276"/>
        <v>0</v>
      </c>
      <c r="EC99" s="142"/>
      <c r="ED99" s="118">
        <f t="shared" si="182"/>
        <v>39539</v>
      </c>
      <c r="EE99" s="142">
        <f t="shared" ref="EE99:EF105" si="305">IF(EE$2&lt;=$A99,IF(EE$3&gt;=$A99,(EE$4),0),0)*($A100-$A99)/10000*$BY99</f>
        <v>0</v>
      </c>
      <c r="EF99" s="142">
        <f t="shared" si="305"/>
        <v>0</v>
      </c>
      <c r="EG99" s="142">
        <f t="shared" ref="EG99:EG105" si="306">IF(EG$2&lt;=$A99,IF(EG$3&gt;=$A99,(EG$4),0),0)*($A100-$A99)/10000*$BY99</f>
        <v>0</v>
      </c>
      <c r="EH99" s="142">
        <f t="shared" si="263"/>
        <v>0</v>
      </c>
      <c r="EI99" s="142"/>
      <c r="EJ99" s="118">
        <f t="shared" si="183"/>
        <v>39539</v>
      </c>
      <c r="EK99" s="142">
        <f t="shared" ref="EK99:EK105" si="307">IF(EK$2&lt;=$A99,IF(EK$3&gt;=$A99,(EK$4),0),0)*($A100-$A99)/10000*$BY99</f>
        <v>0</v>
      </c>
      <c r="EL99" s="142">
        <f t="shared" ref="EL99:EN105" si="308">IF(EL$2&lt;=$A99,IF(EL$3&gt;=$A99,(EL$4),0),0)*($A100-$A99)/10000*$BY99</f>
        <v>0</v>
      </c>
      <c r="EM99" s="142">
        <f t="shared" si="308"/>
        <v>0</v>
      </c>
      <c r="EN99" s="142">
        <f t="shared" si="308"/>
        <v>0</v>
      </c>
      <c r="EO99" s="142">
        <f t="shared" si="277"/>
        <v>0</v>
      </c>
      <c r="EP99"/>
      <c r="EQ99" s="118">
        <f t="shared" si="184"/>
        <v>39539</v>
      </c>
      <c r="ER99" s="142">
        <f t="shared" ref="ER99:ER105" si="309">IF(ER$2&lt;=$A99,IF(ER$3&gt;=$A99,(ER$4),0),0)*($A100-$A99)/10000*$BY99</f>
        <v>0</v>
      </c>
      <c r="ES99" s="142">
        <f t="shared" ref="ES99:ES105" si="310">IF(ES$2&lt;=$A99,IF(ES$3&gt;=$A99,(ES$4),0),0)*($A100-$A99)/10000*$BY99</f>
        <v>0</v>
      </c>
      <c r="ET99" s="142">
        <f t="shared" si="261"/>
        <v>0</v>
      </c>
      <c r="EU99"/>
      <c r="EV99" s="118">
        <f t="shared" si="185"/>
        <v>39539</v>
      </c>
      <c r="EW99" s="142">
        <f t="shared" ref="EW99:EW105" si="311">IF(EW$2&lt;=$A99,IF(EW$3&gt;=$A99,(EW$4),0),0)*($A100-$A99)/10000*$BY99</f>
        <v>0</v>
      </c>
      <c r="EX99" s="142">
        <f t="shared" ref="EX99:EX105" si="312">IF(EX$2&lt;=$A99,IF(EX$3&gt;=$A99,(EX$4),0),0)*($A100-$A99)/10000*$BY99</f>
        <v>0</v>
      </c>
      <c r="EY99" s="142">
        <f t="shared" si="262"/>
        <v>0</v>
      </c>
      <c r="EZ99" s="142"/>
      <c r="FA99" s="118">
        <f t="shared" si="186"/>
        <v>39539</v>
      </c>
      <c r="FB99" s="142">
        <f t="shared" ref="FB99:FC117" si="313">IF(FB$2&lt;=$A99,IF(FB$3&gt;=$A99,(FB$4),0),0)*($A100-$A99)/10000*$BY99</f>
        <v>0</v>
      </c>
      <c r="FC99" s="142">
        <f t="shared" si="313"/>
        <v>0</v>
      </c>
      <c r="FD99" s="142">
        <f t="shared" ref="FD99:FD117" si="314">IF(FD$2&lt;=$A99,IF(FD$3&gt;=$A99,(FD$4),0),0)*($A100-$A99)/10000*$BY99</f>
        <v>0</v>
      </c>
      <c r="FE99" s="142">
        <f t="shared" si="278"/>
        <v>0</v>
      </c>
      <c r="FF99"/>
      <c r="FG99" s="118">
        <f t="shared" si="187"/>
        <v>39539</v>
      </c>
      <c r="FH99" s="142">
        <f t="shared" ref="FH99:FI105" si="315">IF(FH$2&lt;=$A99,IF(FH$3&gt;=$A99,(FH$4),0),0)*($A100-$A99)/10000*$BY99</f>
        <v>0</v>
      </c>
      <c r="FI99" s="142">
        <f t="shared" si="315"/>
        <v>0</v>
      </c>
      <c r="FJ99" s="142">
        <f t="shared" ref="FJ99:FJ105" si="316">IF(FJ$2&lt;=$A99,IF(FJ$3&gt;=$A99,(FJ$4),0),0)*($A100-$A99)/10000*$BY99</f>
        <v>0</v>
      </c>
      <c r="FK99" s="142">
        <f t="shared" si="279"/>
        <v>0</v>
      </c>
      <c r="FL99"/>
      <c r="FM99" s="118">
        <f t="shared" si="188"/>
        <v>39539</v>
      </c>
      <c r="FN99" s="142">
        <f t="shared" ref="FN99:FN105" si="317">IF(FN$2&lt;=$A99,IF(FN$3&gt;=$A99,(FN$4),0),0)*($A100-$A99)/10000*$BY99</f>
        <v>0</v>
      </c>
      <c r="FO99" s="142">
        <f t="shared" ref="FO99:FO105" si="318">IF(FO$2&lt;=$A99,IF(FO$3&gt;=$A99,(FO$4),0),0)*($A100-$A99)/10000*$BY99</f>
        <v>0</v>
      </c>
      <c r="FP99" s="142">
        <f t="shared" si="280"/>
        <v>0</v>
      </c>
      <c r="FR99" s="118">
        <f t="shared" si="239"/>
        <v>39539</v>
      </c>
      <c r="FS99" s="142">
        <f t="shared" ref="FS99:FT105" si="319">IF(FS$2&lt;=$A99,IF(FS$3&gt;=$A99,(FS$4),0),0)*($A100-$A99)/10000*$BY99</f>
        <v>0</v>
      </c>
      <c r="FT99" s="142">
        <f t="shared" si="319"/>
        <v>0</v>
      </c>
      <c r="FU99" s="142">
        <f t="shared" si="241"/>
        <v>0</v>
      </c>
      <c r="FV99"/>
      <c r="FW99" s="118">
        <f t="shared" si="189"/>
        <v>39539</v>
      </c>
      <c r="FX99" s="142">
        <f t="shared" ref="FX99:FX105" si="320">IF(FX$2&lt;=$A99,IF(FX$3&gt;=$A99,(FX$4),0),0)*($A100-$A99)/10000*$BY99</f>
        <v>0</v>
      </c>
      <c r="FY99" s="142">
        <f t="shared" ref="FY99:FY105" si="321">IF(FY$2&lt;=$A99,IF(FY$3&gt;=$A99,(FY$4),0),0)*($A100-$A99)/10000*$BY99</f>
        <v>0</v>
      </c>
      <c r="FZ99" s="142">
        <f t="shared" si="281"/>
        <v>0</v>
      </c>
      <c r="GA99"/>
      <c r="GB99" s="118">
        <f t="shared" si="190"/>
        <v>39539</v>
      </c>
      <c r="GC99" s="142">
        <f t="shared" ref="GC99:GC105" si="322">IF(GC$2&lt;=$A99,IF(GC$3&gt;=$A99,(GC$4),0),0)*($A100-$A99)/10000*$BY99</f>
        <v>0</v>
      </c>
      <c r="GD99" s="142">
        <f t="shared" ref="GD99:GD105" si="323">IF(GD$2&lt;=$A99,IF(GD$3&gt;=$A99,(GD$4),0),0)*($A100-$A99)/10000*$BY99</f>
        <v>0</v>
      </c>
      <c r="GE99" s="142">
        <f t="shared" si="282"/>
        <v>0</v>
      </c>
      <c r="GF99"/>
      <c r="GG99" s="118">
        <f t="shared" si="246"/>
        <v>39539</v>
      </c>
      <c r="GH99" s="142">
        <f t="shared" ref="GH99:GI105" si="324">IF(GH$2&lt;=$A99,IF(GH$3&gt;=$A99,(GH$4),0),0)*($A100-$A99)/10000*$BY99</f>
        <v>0</v>
      </c>
      <c r="GI99" s="142">
        <f t="shared" si="324"/>
        <v>0</v>
      </c>
      <c r="GJ99" s="142">
        <f t="shared" si="248"/>
        <v>0</v>
      </c>
      <c r="GL99" s="118">
        <f t="shared" si="249"/>
        <v>39539</v>
      </c>
      <c r="GM99" s="142">
        <f t="shared" ref="GM99:GN105" si="325">IF(GM$2&lt;=$A99,IF(GM$3&gt;=$A99,(GM$4),0),0)*($A100-$A99)/10000*$BY99</f>
        <v>0</v>
      </c>
      <c r="GN99" s="142">
        <f t="shared" si="325"/>
        <v>0</v>
      </c>
      <c r="GO99" s="142">
        <f t="shared" si="251"/>
        <v>0</v>
      </c>
      <c r="GQ99" s="585"/>
      <c r="GR99" s="583"/>
      <c r="GS99" s="332"/>
      <c r="GU99"/>
    </row>
    <row r="100" spans="1:203">
      <c r="A100" s="329">
        <v>39569</v>
      </c>
      <c r="B100" s="144">
        <f>'p1'!F109</f>
        <v>0</v>
      </c>
      <c r="C100" s="145">
        <f>+'p1'!C109</f>
        <v>0</v>
      </c>
      <c r="D100" s="193">
        <f>'Transport Pos'!C96</f>
        <v>0</v>
      </c>
      <c r="E100" s="145">
        <f>'p1'!K109+EH100+'Transport Pos'!D96</f>
        <v>0</v>
      </c>
      <c r="F100" s="145">
        <f>'p1'!E109+CS100</f>
        <v>0</v>
      </c>
      <c r="G100" s="145">
        <f>'p1'!H109+'p1'!J109+DD100+'Spread Opt'!D100+'Transport Pos'!E96</f>
        <v>0</v>
      </c>
      <c r="H100" s="145">
        <f>'p1'!D109+DW100</f>
        <v>0</v>
      </c>
      <c r="I100" s="145">
        <f>'p1'!I109+'p1'!AG109+DI100+'Spread Opt'!C100</f>
        <v>0</v>
      </c>
      <c r="J100" s="145">
        <f>'p1'!M109+DL100</f>
        <v>0</v>
      </c>
      <c r="K100" s="145">
        <f>'p1'!L109+'p1'!G109+EB100</f>
        <v>0</v>
      </c>
      <c r="L100" s="146">
        <f t="shared" si="264"/>
        <v>0</v>
      </c>
      <c r="M100" s="14"/>
      <c r="N100" s="144">
        <f>'p1'!O109+ET100</f>
        <v>0</v>
      </c>
      <c r="O100" s="145">
        <f>'p1'!N109+EO100</f>
        <v>0</v>
      </c>
      <c r="P100" s="145">
        <f>'p1'!P109+EY100</f>
        <v>0</v>
      </c>
      <c r="Q100" s="145">
        <f>'p1'!Z109</f>
        <v>0</v>
      </c>
      <c r="R100" s="145">
        <f>'p1'!X109</f>
        <v>0</v>
      </c>
      <c r="S100" s="145">
        <f>'p1'!Y109+FE100</f>
        <v>0</v>
      </c>
      <c r="T100" s="145">
        <f>'p1'!AB109+FK100+'Transport Pos'!B96</f>
        <v>0</v>
      </c>
      <c r="U100" s="145"/>
      <c r="V100" s="145">
        <f>'p1'!W109+FP100</f>
        <v>0</v>
      </c>
      <c r="W100" s="145">
        <f>'p1'!R109+FZ100</f>
        <v>0</v>
      </c>
      <c r="X100" s="145">
        <f>'p1'!S109+FU100</f>
        <v>0</v>
      </c>
      <c r="Y100" s="145"/>
      <c r="Z100" s="145"/>
      <c r="AA100" s="145"/>
      <c r="AB100" s="145"/>
      <c r="AC100" s="145"/>
      <c r="AD100" s="193"/>
      <c r="AE100" s="332">
        <f t="shared" si="265"/>
        <v>0</v>
      </c>
      <c r="AF100" s="14"/>
      <c r="AG100" s="146"/>
      <c r="AH100" s="191"/>
      <c r="AI100" s="146">
        <f>'p1'!AA109+BQ100+'Spread Opt'!E100+'Transport Pos'!G96</f>
        <v>0</v>
      </c>
      <c r="AJ100" s="14"/>
      <c r="AK100" s="143">
        <v>39569</v>
      </c>
      <c r="AL100" s="198"/>
      <c r="AM100" s="189">
        <f t="shared" si="255"/>
        <v>0</v>
      </c>
      <c r="AN100" s="334"/>
      <c r="AO100" s="189">
        <f t="shared" si="266"/>
        <v>0</v>
      </c>
      <c r="AP100" s="334"/>
      <c r="AQ100" s="508">
        <f t="shared" si="267"/>
        <v>0</v>
      </c>
      <c r="AR100" s="334"/>
      <c r="AS100" s="510">
        <f t="shared" si="268"/>
        <v>0</v>
      </c>
      <c r="AT100" s="334"/>
      <c r="AU100" s="189">
        <f t="shared" si="269"/>
        <v>0</v>
      </c>
      <c r="AV100" s="334"/>
      <c r="AW100" s="189">
        <f t="shared" ref="AW100:AW105" si="326">AO100+AQ100+AS100+AU100</f>
        <v>0</v>
      </c>
      <c r="AX100" s="334"/>
      <c r="AY100"/>
      <c r="AZ100" s="217"/>
      <c r="BA100" s="204">
        <f t="shared" si="205"/>
        <v>0</v>
      </c>
      <c r="BB100" s="202"/>
      <c r="BC100" s="204">
        <f t="shared" si="256"/>
        <v>0</v>
      </c>
      <c r="BD100" s="497"/>
      <c r="BE100" s="515">
        <f t="shared" si="253"/>
        <v>0</v>
      </c>
      <c r="BF100" s="202"/>
      <c r="BG100" s="204">
        <f t="shared" si="270"/>
        <v>0</v>
      </c>
      <c r="BH100" s="218"/>
      <c r="BI100" s="248"/>
      <c r="BJ100" s="308"/>
      <c r="BK100" s="305">
        <f t="shared" si="271"/>
        <v>0</v>
      </c>
      <c r="BL100" s="525"/>
      <c r="BM100" s="14"/>
      <c r="BN100" s="14"/>
      <c r="BO100" s="14"/>
      <c r="BP100" s="140">
        <f t="shared" si="176"/>
        <v>39569</v>
      </c>
      <c r="BQ100" s="141"/>
      <c r="BR100" s="141"/>
      <c r="BS100" s="141"/>
      <c r="BT100" s="141"/>
      <c r="BU100" s="141"/>
      <c r="BV100" s="141"/>
      <c r="BW100" s="141"/>
      <c r="BY100" s="209">
        <f>'m1'!BL102</f>
        <v>0.57714246064039298</v>
      </c>
      <c r="BZ100" s="211">
        <f t="shared" si="284"/>
        <v>0</v>
      </c>
      <c r="CA100" s="142"/>
      <c r="CB100" s="142">
        <f t="shared" si="286"/>
        <v>0</v>
      </c>
      <c r="CC100" s="118"/>
      <c r="CD100" s="118">
        <f t="shared" si="177"/>
        <v>39569</v>
      </c>
      <c r="CE100" s="142">
        <f t="shared" si="287"/>
        <v>0</v>
      </c>
      <c r="CF100" s="142">
        <f t="shared" si="288"/>
        <v>0</v>
      </c>
      <c r="CG100" s="142">
        <f t="shared" si="289"/>
        <v>0</v>
      </c>
      <c r="CH100" s="142">
        <f t="shared" si="289"/>
        <v>0</v>
      </c>
      <c r="CI100" s="142">
        <f t="shared" si="289"/>
        <v>0</v>
      </c>
      <c r="CJ100" s="142">
        <f t="shared" si="289"/>
        <v>0</v>
      </c>
      <c r="CK100" s="142">
        <f t="shared" si="289"/>
        <v>0</v>
      </c>
      <c r="CL100" s="142">
        <f t="shared" si="289"/>
        <v>0</v>
      </c>
      <c r="CM100" s="142">
        <f t="shared" si="289"/>
        <v>0</v>
      </c>
      <c r="CN100" s="142">
        <f t="shared" si="289"/>
        <v>0</v>
      </c>
      <c r="CO100" s="142">
        <f t="shared" si="289"/>
        <v>0</v>
      </c>
      <c r="CP100" s="142">
        <f t="shared" si="290"/>
        <v>0</v>
      </c>
      <c r="CQ100" s="142">
        <f t="shared" si="291"/>
        <v>0</v>
      </c>
      <c r="CR100" s="142">
        <f t="shared" si="292"/>
        <v>0</v>
      </c>
      <c r="CS100" s="142">
        <f t="shared" si="254"/>
        <v>0</v>
      </c>
      <c r="CT100"/>
      <c r="CU100" s="118">
        <f t="shared" si="178"/>
        <v>39569</v>
      </c>
      <c r="CV100" s="142">
        <f t="shared" si="293"/>
        <v>0</v>
      </c>
      <c r="CW100" s="142">
        <f t="shared" si="293"/>
        <v>0</v>
      </c>
      <c r="CX100" s="142">
        <f t="shared" si="294"/>
        <v>0</v>
      </c>
      <c r="CY100" s="142">
        <f t="shared" si="294"/>
        <v>0</v>
      </c>
      <c r="CZ100" s="142">
        <f t="shared" si="294"/>
        <v>0</v>
      </c>
      <c r="DA100" s="142">
        <f t="shared" si="295"/>
        <v>0</v>
      </c>
      <c r="DB100" s="142">
        <f t="shared" si="295"/>
        <v>0</v>
      </c>
      <c r="DC100" s="142">
        <f t="shared" si="296"/>
        <v>0</v>
      </c>
      <c r="DD100" s="142">
        <f t="shared" si="285"/>
        <v>0</v>
      </c>
      <c r="DF100" s="118">
        <f t="shared" si="179"/>
        <v>39569</v>
      </c>
      <c r="DG100" s="142">
        <f t="shared" si="297"/>
        <v>0</v>
      </c>
      <c r="DH100" s="142">
        <f t="shared" si="298"/>
        <v>0</v>
      </c>
      <c r="DI100" s="142">
        <f t="shared" si="273"/>
        <v>0</v>
      </c>
      <c r="DJ100"/>
      <c r="DK100" s="118">
        <f t="shared" si="198"/>
        <v>39569</v>
      </c>
      <c r="DL100" s="142">
        <f t="shared" si="299"/>
        <v>0</v>
      </c>
      <c r="DM100" s="142">
        <f t="shared" si="300"/>
        <v>0</v>
      </c>
      <c r="DN100" s="142">
        <f t="shared" si="274"/>
        <v>0</v>
      </c>
      <c r="DP100" s="118">
        <f t="shared" si="180"/>
        <v>39569</v>
      </c>
      <c r="DQ100" s="142">
        <f t="shared" si="301"/>
        <v>0</v>
      </c>
      <c r="DR100" s="142">
        <f t="shared" si="301"/>
        <v>0</v>
      </c>
      <c r="DS100" s="142">
        <f t="shared" si="301"/>
        <v>0</v>
      </c>
      <c r="DT100" s="142">
        <f t="shared" si="301"/>
        <v>0</v>
      </c>
      <c r="DU100" s="142">
        <f t="shared" si="301"/>
        <v>0</v>
      </c>
      <c r="DV100" s="142">
        <f t="shared" si="302"/>
        <v>0</v>
      </c>
      <c r="DW100" s="142">
        <f t="shared" si="275"/>
        <v>0</v>
      </c>
      <c r="DX100"/>
      <c r="DY100" s="118">
        <f t="shared" si="181"/>
        <v>39569</v>
      </c>
      <c r="DZ100" s="142">
        <f t="shared" si="303"/>
        <v>0</v>
      </c>
      <c r="EA100" s="142">
        <f t="shared" si="304"/>
        <v>0</v>
      </c>
      <c r="EB100" s="142">
        <f t="shared" si="276"/>
        <v>0</v>
      </c>
      <c r="EC100" s="142"/>
      <c r="ED100" s="118">
        <f t="shared" si="182"/>
        <v>39569</v>
      </c>
      <c r="EE100" s="142">
        <f t="shared" si="305"/>
        <v>0</v>
      </c>
      <c r="EF100" s="142">
        <f t="shared" si="305"/>
        <v>0</v>
      </c>
      <c r="EG100" s="142">
        <f t="shared" si="306"/>
        <v>0</v>
      </c>
      <c r="EH100" s="142">
        <f t="shared" si="263"/>
        <v>0</v>
      </c>
      <c r="EI100" s="142"/>
      <c r="EJ100" s="118">
        <f t="shared" si="183"/>
        <v>39569</v>
      </c>
      <c r="EK100" s="142">
        <f t="shared" si="307"/>
        <v>0</v>
      </c>
      <c r="EL100" s="142">
        <f t="shared" si="308"/>
        <v>0</v>
      </c>
      <c r="EM100" s="142">
        <f t="shared" si="308"/>
        <v>0</v>
      </c>
      <c r="EN100" s="142">
        <f t="shared" si="308"/>
        <v>0</v>
      </c>
      <c r="EO100" s="142">
        <f t="shared" si="277"/>
        <v>0</v>
      </c>
      <c r="EP100"/>
      <c r="EQ100" s="118">
        <f t="shared" si="184"/>
        <v>39569</v>
      </c>
      <c r="ER100" s="142">
        <f t="shared" si="309"/>
        <v>0</v>
      </c>
      <c r="ES100" s="142">
        <f t="shared" si="310"/>
        <v>0</v>
      </c>
      <c r="ET100" s="142">
        <f t="shared" si="261"/>
        <v>0</v>
      </c>
      <c r="EU100"/>
      <c r="EV100" s="118">
        <f t="shared" si="185"/>
        <v>39569</v>
      </c>
      <c r="EW100" s="142">
        <f t="shared" si="311"/>
        <v>0</v>
      </c>
      <c r="EX100" s="142">
        <f t="shared" si="312"/>
        <v>0</v>
      </c>
      <c r="EY100" s="142">
        <f t="shared" si="262"/>
        <v>0</v>
      </c>
      <c r="EZ100" s="142"/>
      <c r="FA100" s="118">
        <f t="shared" si="186"/>
        <v>39569</v>
      </c>
      <c r="FB100" s="142">
        <f t="shared" si="313"/>
        <v>0</v>
      </c>
      <c r="FC100" s="142">
        <f t="shared" si="313"/>
        <v>0</v>
      </c>
      <c r="FD100" s="142">
        <f t="shared" si="314"/>
        <v>0</v>
      </c>
      <c r="FE100" s="142">
        <f t="shared" si="278"/>
        <v>0</v>
      </c>
      <c r="FF100"/>
      <c r="FG100" s="118">
        <f t="shared" si="187"/>
        <v>39569</v>
      </c>
      <c r="FH100" s="142">
        <f t="shared" si="315"/>
        <v>0</v>
      </c>
      <c r="FI100" s="142">
        <f t="shared" si="315"/>
        <v>0</v>
      </c>
      <c r="FJ100" s="142">
        <f t="shared" si="316"/>
        <v>0</v>
      </c>
      <c r="FK100" s="142">
        <f t="shared" si="279"/>
        <v>0</v>
      </c>
      <c r="FL100"/>
      <c r="FM100" s="118">
        <f t="shared" si="188"/>
        <v>39569</v>
      </c>
      <c r="FN100" s="142">
        <f t="shared" si="317"/>
        <v>0</v>
      </c>
      <c r="FO100" s="142">
        <f t="shared" si="318"/>
        <v>0</v>
      </c>
      <c r="FP100" s="142">
        <f t="shared" si="280"/>
        <v>0</v>
      </c>
      <c r="FR100" s="118">
        <f t="shared" si="239"/>
        <v>39569</v>
      </c>
      <c r="FS100" s="142">
        <f t="shared" si="319"/>
        <v>0</v>
      </c>
      <c r="FT100" s="142">
        <f t="shared" si="319"/>
        <v>0</v>
      </c>
      <c r="FU100" s="142">
        <f t="shared" si="241"/>
        <v>0</v>
      </c>
      <c r="FV100"/>
      <c r="FW100" s="118">
        <f t="shared" si="189"/>
        <v>39569</v>
      </c>
      <c r="FX100" s="142">
        <f t="shared" si="320"/>
        <v>0</v>
      </c>
      <c r="FY100" s="142">
        <f t="shared" si="321"/>
        <v>0</v>
      </c>
      <c r="FZ100" s="142">
        <f t="shared" si="281"/>
        <v>0</v>
      </c>
      <c r="GA100"/>
      <c r="GB100" s="118">
        <f t="shared" si="190"/>
        <v>39569</v>
      </c>
      <c r="GC100" s="142">
        <f t="shared" si="322"/>
        <v>0</v>
      </c>
      <c r="GD100" s="142">
        <f t="shared" si="323"/>
        <v>0</v>
      </c>
      <c r="GE100" s="142">
        <f t="shared" si="282"/>
        <v>0</v>
      </c>
      <c r="GF100"/>
      <c r="GG100" s="118">
        <f t="shared" si="246"/>
        <v>39569</v>
      </c>
      <c r="GH100" s="142">
        <f t="shared" si="324"/>
        <v>0</v>
      </c>
      <c r="GI100" s="142">
        <f t="shared" si="324"/>
        <v>0</v>
      </c>
      <c r="GJ100" s="142">
        <f t="shared" si="248"/>
        <v>0</v>
      </c>
      <c r="GL100" s="118">
        <f t="shared" si="249"/>
        <v>39569</v>
      </c>
      <c r="GM100" s="142">
        <f t="shared" si="325"/>
        <v>0</v>
      </c>
      <c r="GN100" s="142">
        <f t="shared" si="325"/>
        <v>0</v>
      </c>
      <c r="GO100" s="142">
        <f t="shared" si="251"/>
        <v>0</v>
      </c>
      <c r="GQ100" s="585"/>
      <c r="GR100" s="583"/>
      <c r="GS100" s="332"/>
      <c r="GU100"/>
    </row>
    <row r="101" spans="1:203">
      <c r="A101" s="329">
        <v>39600</v>
      </c>
      <c r="B101" s="144">
        <f>'p1'!F110</f>
        <v>0</v>
      </c>
      <c r="C101" s="145">
        <f>+'p1'!C110</f>
        <v>0</v>
      </c>
      <c r="D101" s="193">
        <f>'Transport Pos'!C97</f>
        <v>0</v>
      </c>
      <c r="E101" s="145">
        <f>'p1'!K110+EH101+'Transport Pos'!D97</f>
        <v>0</v>
      </c>
      <c r="F101" s="145">
        <f>'p1'!E110+CS101</f>
        <v>0</v>
      </c>
      <c r="G101" s="145">
        <f>'p1'!H110+'p1'!J110+DD101+'Spread Opt'!D101+'Transport Pos'!E97</f>
        <v>0</v>
      </c>
      <c r="H101" s="145">
        <f>'p1'!D110+DW101</f>
        <v>0</v>
      </c>
      <c r="I101" s="145">
        <f>'p1'!I110+'p1'!AG110+DI101+'Spread Opt'!C101</f>
        <v>0</v>
      </c>
      <c r="J101" s="145">
        <f>'p1'!M110+DL101</f>
        <v>0</v>
      </c>
      <c r="K101" s="145">
        <f>'p1'!L110+'p1'!G110+EB101</f>
        <v>0</v>
      </c>
      <c r="L101" s="146">
        <f t="shared" si="264"/>
        <v>0</v>
      </c>
      <c r="M101" s="14"/>
      <c r="N101" s="144">
        <f>'p1'!O110+ET101</f>
        <v>0</v>
      </c>
      <c r="O101" s="145">
        <f>'p1'!N110+EO101</f>
        <v>0</v>
      </c>
      <c r="P101" s="145">
        <f>'p1'!P110+EY101</f>
        <v>0</v>
      </c>
      <c r="Q101" s="145">
        <f>'p1'!Z110</f>
        <v>0</v>
      </c>
      <c r="R101" s="145">
        <f>'p1'!X110</f>
        <v>0</v>
      </c>
      <c r="S101" s="145">
        <f>'p1'!Y110+FE101</f>
        <v>0</v>
      </c>
      <c r="T101" s="145">
        <f>'p1'!AB110+FK101+'Transport Pos'!B97</f>
        <v>0</v>
      </c>
      <c r="U101" s="145"/>
      <c r="V101" s="145">
        <f>'p1'!W110+FP101</f>
        <v>0</v>
      </c>
      <c r="W101" s="145">
        <f>'p1'!R110+FZ101</f>
        <v>0</v>
      </c>
      <c r="X101" s="145">
        <f>'p1'!S110+FU101</f>
        <v>0</v>
      </c>
      <c r="Y101" s="145"/>
      <c r="Z101" s="145"/>
      <c r="AA101" s="145"/>
      <c r="AB101" s="145"/>
      <c r="AC101" s="145"/>
      <c r="AD101" s="193"/>
      <c r="AE101" s="332">
        <f t="shared" si="265"/>
        <v>0</v>
      </c>
      <c r="AF101" s="14"/>
      <c r="AG101" s="146"/>
      <c r="AH101" s="191"/>
      <c r="AI101" s="146">
        <f>'p1'!AA110+BQ101+'Spread Opt'!E101+'Transport Pos'!G97</f>
        <v>0</v>
      </c>
      <c r="AJ101" s="14"/>
      <c r="AK101" s="143">
        <v>39600</v>
      </c>
      <c r="AL101" s="198"/>
      <c r="AM101" s="189">
        <f t="shared" si="255"/>
        <v>0</v>
      </c>
      <c r="AN101" s="334"/>
      <c r="AO101" s="189">
        <f t="shared" si="266"/>
        <v>0</v>
      </c>
      <c r="AP101" s="334"/>
      <c r="AQ101" s="508">
        <f t="shared" si="267"/>
        <v>0</v>
      </c>
      <c r="AR101" s="334"/>
      <c r="AS101" s="510">
        <f t="shared" si="268"/>
        <v>0</v>
      </c>
      <c r="AT101" s="334"/>
      <c r="AU101" s="189">
        <f t="shared" si="269"/>
        <v>0</v>
      </c>
      <c r="AV101" s="334"/>
      <c r="AW101" s="189">
        <f t="shared" si="326"/>
        <v>0</v>
      </c>
      <c r="AX101" s="334"/>
      <c r="AY101"/>
      <c r="AZ101" s="217"/>
      <c r="BA101" s="204">
        <f t="shared" si="205"/>
        <v>0</v>
      </c>
      <c r="BB101" s="202"/>
      <c r="BC101" s="204">
        <f t="shared" si="256"/>
        <v>0</v>
      </c>
      <c r="BD101" s="497"/>
      <c r="BE101" s="515">
        <f t="shared" si="253"/>
        <v>0</v>
      </c>
      <c r="BF101" s="202"/>
      <c r="BG101" s="204">
        <f t="shared" si="270"/>
        <v>0</v>
      </c>
      <c r="BH101" s="218"/>
      <c r="BI101" s="248"/>
      <c r="BJ101" s="308"/>
      <c r="BK101" s="305">
        <f t="shared" si="271"/>
        <v>0</v>
      </c>
      <c r="BL101" s="525"/>
      <c r="BM101" s="14"/>
      <c r="BN101" s="14"/>
      <c r="BO101" s="14"/>
      <c r="BP101" s="140">
        <f t="shared" si="176"/>
        <v>39600</v>
      </c>
      <c r="BQ101" s="141"/>
      <c r="BR101" s="141"/>
      <c r="BS101" s="141"/>
      <c r="BT101" s="141"/>
      <c r="BU101" s="141"/>
      <c r="BV101" s="141"/>
      <c r="BW101" s="141"/>
      <c r="BY101" s="209">
        <f>'m1'!BL103</f>
        <v>0.57370097155193678</v>
      </c>
      <c r="BZ101" s="211">
        <f t="shared" si="284"/>
        <v>0</v>
      </c>
      <c r="CA101" s="142"/>
      <c r="CB101" s="142">
        <f t="shared" si="286"/>
        <v>0</v>
      </c>
      <c r="CC101" s="118"/>
      <c r="CD101" s="118">
        <f t="shared" si="177"/>
        <v>39600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89"/>
        <v>0</v>
      </c>
      <c r="CK101" s="142">
        <f t="shared" si="289"/>
        <v>0</v>
      </c>
      <c r="CL101" s="142">
        <f t="shared" si="289"/>
        <v>0</v>
      </c>
      <c r="CM101" s="142">
        <f t="shared" si="289"/>
        <v>0</v>
      </c>
      <c r="CN101" s="142">
        <f t="shared" si="289"/>
        <v>0</v>
      </c>
      <c r="CO101" s="142">
        <f t="shared" si="289"/>
        <v>0</v>
      </c>
      <c r="CP101" s="142">
        <f t="shared" si="290"/>
        <v>0</v>
      </c>
      <c r="CQ101" s="142">
        <f t="shared" si="291"/>
        <v>0</v>
      </c>
      <c r="CR101" s="142">
        <f t="shared" si="292"/>
        <v>0</v>
      </c>
      <c r="CS101" s="142">
        <f>SUM(CE101:CR101)</f>
        <v>0</v>
      </c>
      <c r="CT101"/>
      <c r="CU101" s="118">
        <f t="shared" si="178"/>
        <v>39600</v>
      </c>
      <c r="CV101" s="142">
        <f t="shared" si="293"/>
        <v>0</v>
      </c>
      <c r="CW101" s="142">
        <f t="shared" si="293"/>
        <v>0</v>
      </c>
      <c r="CX101" s="142">
        <f t="shared" si="294"/>
        <v>0</v>
      </c>
      <c r="CY101" s="142">
        <f t="shared" si="294"/>
        <v>0</v>
      </c>
      <c r="CZ101" s="142">
        <f t="shared" si="294"/>
        <v>0</v>
      </c>
      <c r="DA101" s="142">
        <f t="shared" si="295"/>
        <v>0</v>
      </c>
      <c r="DB101" s="142">
        <f t="shared" si="295"/>
        <v>0</v>
      </c>
      <c r="DC101" s="142">
        <f t="shared" si="296"/>
        <v>0</v>
      </c>
      <c r="DD101" s="142">
        <f t="shared" si="285"/>
        <v>0</v>
      </c>
      <c r="DF101" s="118">
        <f t="shared" si="179"/>
        <v>39600</v>
      </c>
      <c r="DG101" s="142">
        <f t="shared" si="297"/>
        <v>0</v>
      </c>
      <c r="DH101" s="142">
        <f t="shared" si="298"/>
        <v>0</v>
      </c>
      <c r="DI101" s="142">
        <f t="shared" si="273"/>
        <v>0</v>
      </c>
      <c r="DJ101"/>
      <c r="DK101" s="118">
        <f t="shared" si="198"/>
        <v>39600</v>
      </c>
      <c r="DL101" s="142">
        <f t="shared" si="299"/>
        <v>0</v>
      </c>
      <c r="DM101" s="142">
        <f t="shared" si="300"/>
        <v>0</v>
      </c>
      <c r="DN101" s="142">
        <f t="shared" si="274"/>
        <v>0</v>
      </c>
      <c r="DP101" s="118">
        <f t="shared" si="180"/>
        <v>39600</v>
      </c>
      <c r="DQ101" s="142">
        <f t="shared" si="301"/>
        <v>0</v>
      </c>
      <c r="DR101" s="142">
        <f t="shared" si="301"/>
        <v>0</v>
      </c>
      <c r="DS101" s="142">
        <f t="shared" si="301"/>
        <v>0</v>
      </c>
      <c r="DT101" s="142">
        <f t="shared" si="301"/>
        <v>0</v>
      </c>
      <c r="DU101" s="142">
        <f t="shared" si="301"/>
        <v>0</v>
      </c>
      <c r="DV101" s="142">
        <f t="shared" si="302"/>
        <v>0</v>
      </c>
      <c r="DW101" s="142">
        <f t="shared" si="275"/>
        <v>0</v>
      </c>
      <c r="DX101"/>
      <c r="DY101" s="118">
        <f t="shared" si="181"/>
        <v>39600</v>
      </c>
      <c r="DZ101" s="142">
        <f t="shared" si="303"/>
        <v>0</v>
      </c>
      <c r="EA101" s="142">
        <f t="shared" si="304"/>
        <v>0</v>
      </c>
      <c r="EB101" s="142">
        <f t="shared" si="276"/>
        <v>0</v>
      </c>
      <c r="EC101" s="142"/>
      <c r="ED101" s="118">
        <f t="shared" si="182"/>
        <v>39600</v>
      </c>
      <c r="EE101" s="142">
        <f t="shared" si="305"/>
        <v>0</v>
      </c>
      <c r="EF101" s="142">
        <f t="shared" si="305"/>
        <v>0</v>
      </c>
      <c r="EG101" s="142">
        <f t="shared" si="306"/>
        <v>0</v>
      </c>
      <c r="EH101" s="142">
        <f t="shared" si="263"/>
        <v>0</v>
      </c>
      <c r="EI101" s="142"/>
      <c r="EJ101" s="118">
        <f t="shared" si="183"/>
        <v>39600</v>
      </c>
      <c r="EK101" s="142">
        <f t="shared" si="307"/>
        <v>0</v>
      </c>
      <c r="EL101" s="142">
        <f t="shared" si="308"/>
        <v>0</v>
      </c>
      <c r="EM101" s="142">
        <f t="shared" si="308"/>
        <v>0</v>
      </c>
      <c r="EN101" s="142">
        <f t="shared" si="308"/>
        <v>0</v>
      </c>
      <c r="EO101" s="142">
        <f t="shared" si="277"/>
        <v>0</v>
      </c>
      <c r="EP101"/>
      <c r="EQ101" s="118">
        <f t="shared" si="184"/>
        <v>39600</v>
      </c>
      <c r="ER101" s="142">
        <f t="shared" si="309"/>
        <v>0</v>
      </c>
      <c r="ES101" s="142">
        <f t="shared" si="310"/>
        <v>0</v>
      </c>
      <c r="ET101" s="142">
        <f t="shared" si="261"/>
        <v>0</v>
      </c>
      <c r="EU101"/>
      <c r="EV101" s="118">
        <f t="shared" si="185"/>
        <v>39600</v>
      </c>
      <c r="EW101" s="142">
        <f t="shared" si="311"/>
        <v>0</v>
      </c>
      <c r="EX101" s="142">
        <f t="shared" si="312"/>
        <v>0</v>
      </c>
      <c r="EY101" s="142">
        <f t="shared" si="262"/>
        <v>0</v>
      </c>
      <c r="EZ101" s="142"/>
      <c r="FA101" s="118">
        <f t="shared" si="186"/>
        <v>39600</v>
      </c>
      <c r="FB101" s="142">
        <f t="shared" si="313"/>
        <v>0</v>
      </c>
      <c r="FC101" s="142">
        <f t="shared" si="313"/>
        <v>0</v>
      </c>
      <c r="FD101" s="142">
        <f t="shared" si="314"/>
        <v>0</v>
      </c>
      <c r="FE101" s="142">
        <f t="shared" si="278"/>
        <v>0</v>
      </c>
      <c r="FF101"/>
      <c r="FG101" s="118">
        <f t="shared" si="187"/>
        <v>39600</v>
      </c>
      <c r="FH101" s="142">
        <f t="shared" si="315"/>
        <v>0</v>
      </c>
      <c r="FI101" s="142">
        <f t="shared" si="315"/>
        <v>0</v>
      </c>
      <c r="FJ101" s="142">
        <f t="shared" si="316"/>
        <v>0</v>
      </c>
      <c r="FK101" s="142">
        <f t="shared" si="279"/>
        <v>0</v>
      </c>
      <c r="FL101"/>
      <c r="FM101" s="118">
        <f t="shared" si="188"/>
        <v>39600</v>
      </c>
      <c r="FN101" s="142">
        <f t="shared" si="317"/>
        <v>0</v>
      </c>
      <c r="FO101" s="142">
        <f t="shared" si="318"/>
        <v>0</v>
      </c>
      <c r="FP101" s="142">
        <f t="shared" si="280"/>
        <v>0</v>
      </c>
      <c r="FR101" s="118">
        <f t="shared" si="239"/>
        <v>39600</v>
      </c>
      <c r="FS101" s="142">
        <f t="shared" si="319"/>
        <v>0</v>
      </c>
      <c r="FT101" s="142">
        <f t="shared" si="319"/>
        <v>0</v>
      </c>
      <c r="FU101" s="142">
        <f t="shared" si="241"/>
        <v>0</v>
      </c>
      <c r="FV101"/>
      <c r="FW101" s="118">
        <f t="shared" si="189"/>
        <v>39600</v>
      </c>
      <c r="FX101" s="142">
        <f t="shared" si="320"/>
        <v>0</v>
      </c>
      <c r="FY101" s="142">
        <f t="shared" si="321"/>
        <v>0</v>
      </c>
      <c r="FZ101" s="142">
        <f t="shared" si="281"/>
        <v>0</v>
      </c>
      <c r="GA101"/>
      <c r="GB101" s="118">
        <f t="shared" si="190"/>
        <v>39600</v>
      </c>
      <c r="GC101" s="142">
        <f t="shared" si="322"/>
        <v>0</v>
      </c>
      <c r="GD101" s="142">
        <f t="shared" si="323"/>
        <v>0</v>
      </c>
      <c r="GE101" s="142">
        <f t="shared" si="282"/>
        <v>0</v>
      </c>
      <c r="GF101"/>
      <c r="GG101" s="118">
        <f t="shared" si="246"/>
        <v>39600</v>
      </c>
      <c r="GH101" s="142">
        <f t="shared" si="324"/>
        <v>0</v>
      </c>
      <c r="GI101" s="142">
        <f t="shared" si="324"/>
        <v>0</v>
      </c>
      <c r="GJ101" s="142">
        <f t="shared" si="248"/>
        <v>0</v>
      </c>
      <c r="GL101" s="118">
        <f t="shared" si="249"/>
        <v>39600</v>
      </c>
      <c r="GM101" s="142">
        <f t="shared" si="325"/>
        <v>0</v>
      </c>
      <c r="GN101" s="142">
        <f t="shared" si="325"/>
        <v>0</v>
      </c>
      <c r="GO101" s="142">
        <f t="shared" si="251"/>
        <v>0</v>
      </c>
      <c r="GQ101" s="585"/>
      <c r="GR101" s="583"/>
      <c r="GS101" s="332"/>
      <c r="GU101"/>
    </row>
    <row r="102" spans="1:203">
      <c r="A102" s="329">
        <v>39630</v>
      </c>
      <c r="B102" s="144">
        <f>'p1'!F111</f>
        <v>0</v>
      </c>
      <c r="C102" s="145">
        <f>+'p1'!C111</f>
        <v>0</v>
      </c>
      <c r="D102" s="193">
        <f>'Transport Pos'!C98</f>
        <v>0</v>
      </c>
      <c r="E102" s="145">
        <f>'p1'!K111+EH102+'Transport Pos'!D98</f>
        <v>0</v>
      </c>
      <c r="F102" s="145">
        <f>'p1'!E111+CS102</f>
        <v>0</v>
      </c>
      <c r="G102" s="145">
        <f>'p1'!H111+'p1'!J111+DD102+'Spread Opt'!D102+'Transport Pos'!E98</f>
        <v>0</v>
      </c>
      <c r="H102" s="145">
        <f>'p1'!D111+DW102</f>
        <v>0</v>
      </c>
      <c r="I102" s="145">
        <f>'p1'!I111+'p1'!AG111+DI102+'Spread Opt'!C102</f>
        <v>0</v>
      </c>
      <c r="J102" s="145">
        <f>'p1'!M111+DL102</f>
        <v>0</v>
      </c>
      <c r="K102" s="145">
        <f>'p1'!L111+'p1'!G111+EB102</f>
        <v>0</v>
      </c>
      <c r="L102" s="146">
        <f t="shared" si="264"/>
        <v>0</v>
      </c>
      <c r="M102" s="14"/>
      <c r="N102" s="144">
        <f>'p1'!O111+ET102</f>
        <v>0</v>
      </c>
      <c r="O102" s="145">
        <f>'p1'!N111+EO102</f>
        <v>0</v>
      </c>
      <c r="P102" s="145">
        <f>'p1'!P111+EY102</f>
        <v>0</v>
      </c>
      <c r="Q102" s="145">
        <f>'p1'!Z111</f>
        <v>0</v>
      </c>
      <c r="R102" s="145">
        <f>'p1'!X111</f>
        <v>0</v>
      </c>
      <c r="S102" s="145">
        <f>'p1'!Y111+FE102</f>
        <v>0</v>
      </c>
      <c r="T102" s="145">
        <f>'p1'!AB111+FK102+'Transport Pos'!B98</f>
        <v>0</v>
      </c>
      <c r="U102" s="145"/>
      <c r="V102" s="145">
        <f>'p1'!W111+FP102</f>
        <v>0</v>
      </c>
      <c r="W102" s="145">
        <f>'p1'!R111+FZ102</f>
        <v>0</v>
      </c>
      <c r="X102" s="145">
        <f>'p1'!S111+FU102</f>
        <v>0</v>
      </c>
      <c r="Y102" s="145"/>
      <c r="Z102" s="145"/>
      <c r="AA102" s="145"/>
      <c r="AB102" s="145"/>
      <c r="AC102" s="145"/>
      <c r="AD102" s="193"/>
      <c r="AE102" s="332">
        <f t="shared" si="265"/>
        <v>0</v>
      </c>
      <c r="AF102" s="14"/>
      <c r="AG102" s="146"/>
      <c r="AH102" s="191"/>
      <c r="AI102" s="146">
        <f>'p1'!AA111+BQ102+'Spread Opt'!E102+'Transport Pos'!G98</f>
        <v>0</v>
      </c>
      <c r="AJ102" s="14"/>
      <c r="AK102" s="143">
        <v>39630</v>
      </c>
      <c r="AL102" s="198"/>
      <c r="AM102" s="189">
        <f t="shared" si="255"/>
        <v>0</v>
      </c>
      <c r="AN102" s="513">
        <f>SUM(AM99:AM105)</f>
        <v>0</v>
      </c>
      <c r="AO102" s="189">
        <f t="shared" si="266"/>
        <v>0</v>
      </c>
      <c r="AP102" s="513">
        <f>SUM(AO99:AO105)</f>
        <v>0</v>
      </c>
      <c r="AQ102" s="508">
        <f t="shared" si="267"/>
        <v>0</v>
      </c>
      <c r="AR102" s="513">
        <f>SUM(AQ99:AQ105)</f>
        <v>0</v>
      </c>
      <c r="AS102" s="510">
        <f t="shared" si="268"/>
        <v>0</v>
      </c>
      <c r="AT102" s="513">
        <f>SUM(AS99:AS105)</f>
        <v>0</v>
      </c>
      <c r="AU102" s="189">
        <f t="shared" si="269"/>
        <v>0</v>
      </c>
      <c r="AV102" s="513">
        <f>SUM(AU99:AU105)</f>
        <v>0</v>
      </c>
      <c r="AW102" s="189">
        <f t="shared" si="326"/>
        <v>0</v>
      </c>
      <c r="AX102" s="513">
        <f>SUM(AW99:AW105)</f>
        <v>0</v>
      </c>
      <c r="AY102"/>
      <c r="AZ102" s="217"/>
      <c r="BA102" s="204">
        <f t="shared" si="205"/>
        <v>0</v>
      </c>
      <c r="BB102" s="202"/>
      <c r="BC102" s="204">
        <f t="shared" si="256"/>
        <v>0</v>
      </c>
      <c r="BD102" s="517"/>
      <c r="BE102" s="515">
        <f t="shared" si="253"/>
        <v>0</v>
      </c>
      <c r="BF102" s="205"/>
      <c r="BG102" s="204">
        <f t="shared" si="270"/>
        <v>0</v>
      </c>
      <c r="BH102" s="219"/>
      <c r="BI102" s="248"/>
      <c r="BJ102" s="308"/>
      <c r="BK102" s="305">
        <f t="shared" si="271"/>
        <v>0</v>
      </c>
      <c r="BL102" s="527">
        <f>SUM(BK99:BK105)</f>
        <v>0</v>
      </c>
      <c r="BM102" s="14"/>
      <c r="BN102" s="14"/>
      <c r="BO102" s="14"/>
      <c r="BP102" s="140">
        <f t="shared" si="176"/>
        <v>39630</v>
      </c>
      <c r="BQ102" s="141"/>
      <c r="BR102" s="141"/>
      <c r="BS102" s="141"/>
      <c r="BT102" s="141"/>
      <c r="BU102" s="141"/>
      <c r="BV102" s="141"/>
      <c r="BW102" s="141"/>
      <c r="BY102" s="209">
        <f>'m1'!BL104</f>
        <v>0.5703903368576736</v>
      </c>
      <c r="BZ102" s="211">
        <f t="shared" si="284"/>
        <v>0</v>
      </c>
      <c r="CA102" s="142"/>
      <c r="CB102" s="142">
        <f t="shared" si="286"/>
        <v>0</v>
      </c>
      <c r="CC102" s="118"/>
      <c r="CD102" s="118">
        <f t="shared" si="177"/>
        <v>39630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89"/>
        <v>0</v>
      </c>
      <c r="CK102" s="142">
        <f t="shared" si="289"/>
        <v>0</v>
      </c>
      <c r="CL102" s="142">
        <f t="shared" si="289"/>
        <v>0</v>
      </c>
      <c r="CM102" s="142">
        <f t="shared" si="289"/>
        <v>0</v>
      </c>
      <c r="CN102" s="142">
        <f t="shared" si="289"/>
        <v>0</v>
      </c>
      <c r="CO102" s="142">
        <f t="shared" si="289"/>
        <v>0</v>
      </c>
      <c r="CP102" s="142">
        <f t="shared" si="290"/>
        <v>0</v>
      </c>
      <c r="CQ102" s="142">
        <f t="shared" si="291"/>
        <v>0</v>
      </c>
      <c r="CR102" s="142">
        <f t="shared" si="292"/>
        <v>0</v>
      </c>
      <c r="CS102" s="142">
        <f>SUM(CE102:CR102)</f>
        <v>0</v>
      </c>
      <c r="CT102"/>
      <c r="CU102" s="118">
        <f t="shared" si="178"/>
        <v>39630</v>
      </c>
      <c r="CV102" s="142">
        <f t="shared" si="293"/>
        <v>0</v>
      </c>
      <c r="CW102" s="142">
        <f t="shared" si="293"/>
        <v>0</v>
      </c>
      <c r="CX102" s="142">
        <f t="shared" si="294"/>
        <v>0</v>
      </c>
      <c r="CY102" s="142">
        <f t="shared" si="294"/>
        <v>0</v>
      </c>
      <c r="CZ102" s="142">
        <f t="shared" si="294"/>
        <v>0</v>
      </c>
      <c r="DA102" s="142">
        <f t="shared" si="295"/>
        <v>0</v>
      </c>
      <c r="DB102" s="142">
        <f t="shared" si="295"/>
        <v>0</v>
      </c>
      <c r="DC102" s="142">
        <f t="shared" si="296"/>
        <v>0</v>
      </c>
      <c r="DD102" s="142">
        <f t="shared" si="285"/>
        <v>0</v>
      </c>
      <c r="DF102" s="118">
        <f t="shared" si="179"/>
        <v>39630</v>
      </c>
      <c r="DG102" s="142">
        <f t="shared" si="297"/>
        <v>0</v>
      </c>
      <c r="DH102" s="142">
        <f t="shared" si="298"/>
        <v>0</v>
      </c>
      <c r="DI102" s="142">
        <f t="shared" si="273"/>
        <v>0</v>
      </c>
      <c r="DJ102"/>
      <c r="DK102" s="118">
        <f t="shared" si="198"/>
        <v>39630</v>
      </c>
      <c r="DL102" s="142">
        <f t="shared" si="299"/>
        <v>0</v>
      </c>
      <c r="DM102" s="142">
        <f t="shared" si="300"/>
        <v>0</v>
      </c>
      <c r="DN102" s="142">
        <f t="shared" si="274"/>
        <v>0</v>
      </c>
      <c r="DP102" s="118">
        <f t="shared" si="180"/>
        <v>39630</v>
      </c>
      <c r="DQ102" s="142">
        <f t="shared" si="301"/>
        <v>0</v>
      </c>
      <c r="DR102" s="142">
        <f t="shared" si="301"/>
        <v>0</v>
      </c>
      <c r="DS102" s="142">
        <f t="shared" si="301"/>
        <v>0</v>
      </c>
      <c r="DT102" s="142">
        <f t="shared" si="301"/>
        <v>0</v>
      </c>
      <c r="DU102" s="142">
        <f t="shared" si="301"/>
        <v>0</v>
      </c>
      <c r="DV102" s="142">
        <f t="shared" si="302"/>
        <v>0</v>
      </c>
      <c r="DW102" s="142">
        <f t="shared" si="275"/>
        <v>0</v>
      </c>
      <c r="DX102"/>
      <c r="DY102" s="118">
        <f t="shared" si="181"/>
        <v>39630</v>
      </c>
      <c r="DZ102" s="142">
        <f t="shared" si="303"/>
        <v>0</v>
      </c>
      <c r="EA102" s="142">
        <f t="shared" si="304"/>
        <v>0</v>
      </c>
      <c r="EB102" s="142">
        <f t="shared" si="276"/>
        <v>0</v>
      </c>
      <c r="EC102" s="142"/>
      <c r="ED102" s="118">
        <f t="shared" si="182"/>
        <v>39630</v>
      </c>
      <c r="EE102" s="142">
        <f t="shared" si="305"/>
        <v>0</v>
      </c>
      <c r="EF102" s="142">
        <f t="shared" si="305"/>
        <v>0</v>
      </c>
      <c r="EG102" s="142">
        <f t="shared" si="306"/>
        <v>0</v>
      </c>
      <c r="EH102" s="142">
        <f t="shared" si="263"/>
        <v>0</v>
      </c>
      <c r="EI102" s="142"/>
      <c r="EJ102" s="118">
        <f t="shared" si="183"/>
        <v>39630</v>
      </c>
      <c r="EK102" s="142">
        <f t="shared" si="307"/>
        <v>0</v>
      </c>
      <c r="EL102" s="142">
        <f t="shared" si="308"/>
        <v>0</v>
      </c>
      <c r="EM102" s="142">
        <f t="shared" si="308"/>
        <v>0</v>
      </c>
      <c r="EN102" s="142">
        <f t="shared" si="308"/>
        <v>0</v>
      </c>
      <c r="EO102" s="142">
        <f t="shared" si="277"/>
        <v>0</v>
      </c>
      <c r="EP102"/>
      <c r="EQ102" s="118">
        <f t="shared" si="184"/>
        <v>39630</v>
      </c>
      <c r="ER102" s="142">
        <f t="shared" si="309"/>
        <v>0</v>
      </c>
      <c r="ES102" s="142">
        <f t="shared" si="310"/>
        <v>0</v>
      </c>
      <c r="ET102" s="142">
        <f t="shared" si="261"/>
        <v>0</v>
      </c>
      <c r="EU102"/>
      <c r="EV102" s="118">
        <f t="shared" si="185"/>
        <v>39630</v>
      </c>
      <c r="EW102" s="142">
        <f t="shared" si="311"/>
        <v>0</v>
      </c>
      <c r="EX102" s="142">
        <f t="shared" si="312"/>
        <v>0</v>
      </c>
      <c r="EY102" s="142">
        <f t="shared" si="262"/>
        <v>0</v>
      </c>
      <c r="EZ102" s="142"/>
      <c r="FA102" s="118">
        <f t="shared" si="186"/>
        <v>39630</v>
      </c>
      <c r="FB102" s="142">
        <f t="shared" si="313"/>
        <v>0</v>
      </c>
      <c r="FC102" s="142">
        <f t="shared" si="313"/>
        <v>0</v>
      </c>
      <c r="FD102" s="142">
        <f t="shared" si="314"/>
        <v>0</v>
      </c>
      <c r="FE102" s="142">
        <f t="shared" si="278"/>
        <v>0</v>
      </c>
      <c r="FF102"/>
      <c r="FG102" s="118">
        <f t="shared" si="187"/>
        <v>39630</v>
      </c>
      <c r="FH102" s="142">
        <f t="shared" si="315"/>
        <v>0</v>
      </c>
      <c r="FI102" s="142">
        <f t="shared" si="315"/>
        <v>0</v>
      </c>
      <c r="FJ102" s="142">
        <f t="shared" si="316"/>
        <v>0</v>
      </c>
      <c r="FK102" s="142">
        <f t="shared" si="279"/>
        <v>0</v>
      </c>
      <c r="FL102"/>
      <c r="FM102" s="118">
        <f t="shared" si="188"/>
        <v>39630</v>
      </c>
      <c r="FN102" s="142">
        <f t="shared" si="317"/>
        <v>0</v>
      </c>
      <c r="FO102" s="142">
        <f t="shared" si="318"/>
        <v>0</v>
      </c>
      <c r="FP102" s="142">
        <f t="shared" si="280"/>
        <v>0</v>
      </c>
      <c r="FR102" s="118">
        <f t="shared" si="239"/>
        <v>39630</v>
      </c>
      <c r="FS102" s="142">
        <f t="shared" si="319"/>
        <v>0</v>
      </c>
      <c r="FT102" s="142">
        <f t="shared" si="319"/>
        <v>0</v>
      </c>
      <c r="FU102" s="142">
        <f t="shared" si="241"/>
        <v>0</v>
      </c>
      <c r="FV102"/>
      <c r="FW102" s="118">
        <f t="shared" si="189"/>
        <v>39630</v>
      </c>
      <c r="FX102" s="142">
        <f t="shared" si="320"/>
        <v>0</v>
      </c>
      <c r="FY102" s="142">
        <f t="shared" si="321"/>
        <v>0</v>
      </c>
      <c r="FZ102" s="142">
        <f t="shared" si="281"/>
        <v>0</v>
      </c>
      <c r="GA102"/>
      <c r="GB102" s="118">
        <f t="shared" si="190"/>
        <v>39630</v>
      </c>
      <c r="GC102" s="142">
        <f t="shared" si="322"/>
        <v>0</v>
      </c>
      <c r="GD102" s="142">
        <f t="shared" si="323"/>
        <v>0</v>
      </c>
      <c r="GE102" s="142">
        <f t="shared" si="282"/>
        <v>0</v>
      </c>
      <c r="GF102"/>
      <c r="GG102" s="118">
        <f t="shared" si="246"/>
        <v>39630</v>
      </c>
      <c r="GH102" s="142">
        <f t="shared" si="324"/>
        <v>0</v>
      </c>
      <c r="GI102" s="142">
        <f t="shared" si="324"/>
        <v>0</v>
      </c>
      <c r="GJ102" s="142">
        <f t="shared" si="248"/>
        <v>0</v>
      </c>
      <c r="GL102" s="118">
        <f t="shared" si="249"/>
        <v>39630</v>
      </c>
      <c r="GM102" s="142">
        <f t="shared" si="325"/>
        <v>0</v>
      </c>
      <c r="GN102" s="142">
        <f t="shared" si="325"/>
        <v>0</v>
      </c>
      <c r="GO102" s="142">
        <f t="shared" si="251"/>
        <v>0</v>
      </c>
      <c r="GQ102" s="585"/>
      <c r="GR102" s="583"/>
      <c r="GS102" s="332"/>
      <c r="GU102"/>
    </row>
    <row r="103" spans="1:203">
      <c r="A103" s="329">
        <v>39661</v>
      </c>
      <c r="B103" s="144">
        <f>'p1'!F112</f>
        <v>0</v>
      </c>
      <c r="C103" s="145">
        <f>+'p1'!C112</f>
        <v>0</v>
      </c>
      <c r="D103" s="193">
        <f>'Transport Pos'!C99</f>
        <v>0</v>
      </c>
      <c r="E103" s="145">
        <f>'p1'!K112+EH103+'Transport Pos'!D99</f>
        <v>0</v>
      </c>
      <c r="F103" s="145">
        <f>'p1'!E112+CS103</f>
        <v>0</v>
      </c>
      <c r="G103" s="145">
        <f>'p1'!H112+'p1'!J112+DD103+'Spread Opt'!D103+'Transport Pos'!E99</f>
        <v>0</v>
      </c>
      <c r="H103" s="145">
        <f>'p1'!D112+DW103</f>
        <v>0</v>
      </c>
      <c r="I103" s="145">
        <f>'p1'!I112+'p1'!AG112+DI103+'Spread Opt'!C103</f>
        <v>0</v>
      </c>
      <c r="J103" s="145">
        <f>'p1'!M112+DL103</f>
        <v>0</v>
      </c>
      <c r="K103" s="145">
        <f>'p1'!L112+'p1'!G112+EB103</f>
        <v>0</v>
      </c>
      <c r="L103" s="146">
        <f t="shared" si="264"/>
        <v>0</v>
      </c>
      <c r="M103" s="14"/>
      <c r="N103" s="144">
        <f>'p1'!O112+ET103</f>
        <v>0</v>
      </c>
      <c r="O103" s="145">
        <f>'p1'!N112+EO103</f>
        <v>0</v>
      </c>
      <c r="P103" s="145">
        <f>'p1'!P112+EY103</f>
        <v>0</v>
      </c>
      <c r="Q103" s="145">
        <f>'p1'!Z112</f>
        <v>0</v>
      </c>
      <c r="R103" s="145">
        <f>'p1'!X112</f>
        <v>0</v>
      </c>
      <c r="S103" s="145">
        <f>'p1'!Y112+FE103</f>
        <v>0</v>
      </c>
      <c r="T103" s="145">
        <f>'p1'!AB112+FK103+'Transport Pos'!B99</f>
        <v>0</v>
      </c>
      <c r="U103" s="145"/>
      <c r="V103" s="145">
        <f>'p1'!W112+FP103</f>
        <v>0</v>
      </c>
      <c r="W103" s="145">
        <f>'p1'!R112+FZ103</f>
        <v>0</v>
      </c>
      <c r="X103" s="145">
        <f>'p1'!S112+FU103</f>
        <v>0</v>
      </c>
      <c r="Y103" s="145"/>
      <c r="Z103" s="145"/>
      <c r="AA103" s="145"/>
      <c r="AB103" s="145"/>
      <c r="AC103" s="145"/>
      <c r="AD103" s="193"/>
      <c r="AE103" s="332">
        <f t="shared" si="265"/>
        <v>0</v>
      </c>
      <c r="AF103" s="14"/>
      <c r="AG103" s="146"/>
      <c r="AH103" s="191"/>
      <c r="AI103" s="146">
        <f>'p1'!AA112+BQ103+'Spread Opt'!E103+'Transport Pos'!G99</f>
        <v>0</v>
      </c>
      <c r="AJ103" s="14"/>
      <c r="AK103" s="143">
        <v>39661</v>
      </c>
      <c r="AL103" s="198"/>
      <c r="AM103" s="189">
        <f t="shared" si="255"/>
        <v>0</v>
      </c>
      <c r="AN103" s="334"/>
      <c r="AO103" s="189">
        <f t="shared" si="266"/>
        <v>0</v>
      </c>
      <c r="AP103" s="334"/>
      <c r="AQ103" s="508">
        <f t="shared" si="267"/>
        <v>0</v>
      </c>
      <c r="AR103" s="334"/>
      <c r="AS103" s="510">
        <f t="shared" si="268"/>
        <v>0</v>
      </c>
      <c r="AT103" s="334"/>
      <c r="AU103" s="189">
        <f t="shared" si="269"/>
        <v>0</v>
      </c>
      <c r="AV103" s="334"/>
      <c r="AW103" s="189">
        <f t="shared" si="326"/>
        <v>0</v>
      </c>
      <c r="AX103" s="334"/>
      <c r="AY103"/>
      <c r="AZ103" s="217"/>
      <c r="BA103" s="204">
        <f t="shared" si="205"/>
        <v>0</v>
      </c>
      <c r="BB103" s="202"/>
      <c r="BC103" s="204">
        <f t="shared" si="256"/>
        <v>0</v>
      </c>
      <c r="BD103" s="497"/>
      <c r="BE103" s="515">
        <f t="shared" si="253"/>
        <v>0</v>
      </c>
      <c r="BF103" s="202"/>
      <c r="BG103" s="204">
        <f t="shared" si="270"/>
        <v>0</v>
      </c>
      <c r="BH103" s="218"/>
      <c r="BI103" s="248"/>
      <c r="BJ103" s="308"/>
      <c r="BK103" s="305">
        <f t="shared" si="271"/>
        <v>0</v>
      </c>
      <c r="BL103" s="525"/>
      <c r="BM103" s="14"/>
      <c r="BN103" s="14"/>
      <c r="BO103" s="14"/>
      <c r="BP103" s="140">
        <f t="shared" si="176"/>
        <v>39661</v>
      </c>
      <c r="BQ103" s="141"/>
      <c r="BR103" s="141"/>
      <c r="BS103" s="141"/>
      <c r="BT103" s="141"/>
      <c r="BU103" s="141"/>
      <c r="BV103" s="141"/>
      <c r="BW103" s="141"/>
      <c r="BY103" s="209">
        <f>'m1'!BL105</f>
        <v>0.56698972301475681</v>
      </c>
      <c r="BZ103" s="211">
        <f t="shared" si="284"/>
        <v>0</v>
      </c>
      <c r="CA103" s="142"/>
      <c r="CB103" s="142">
        <f t="shared" si="286"/>
        <v>0</v>
      </c>
      <c r="CC103" s="118"/>
      <c r="CD103" s="118">
        <f t="shared" si="177"/>
        <v>39661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89"/>
        <v>0</v>
      </c>
      <c r="CK103" s="142">
        <f t="shared" si="289"/>
        <v>0</v>
      </c>
      <c r="CL103" s="142">
        <f t="shared" si="289"/>
        <v>0</v>
      </c>
      <c r="CM103" s="142">
        <f t="shared" si="289"/>
        <v>0</v>
      </c>
      <c r="CN103" s="142">
        <f t="shared" si="289"/>
        <v>0</v>
      </c>
      <c r="CO103" s="142">
        <f t="shared" si="289"/>
        <v>0</v>
      </c>
      <c r="CP103" s="142">
        <f t="shared" si="290"/>
        <v>0</v>
      </c>
      <c r="CQ103" s="142">
        <f t="shared" si="291"/>
        <v>0</v>
      </c>
      <c r="CR103" s="142">
        <f t="shared" si="292"/>
        <v>0</v>
      </c>
      <c r="CS103" s="142">
        <f>SUM(CE103:CR103)</f>
        <v>0</v>
      </c>
      <c r="CT103"/>
      <c r="CU103" s="118">
        <f t="shared" si="178"/>
        <v>39661</v>
      </c>
      <c r="CV103" s="142">
        <f t="shared" si="293"/>
        <v>0</v>
      </c>
      <c r="CW103" s="142">
        <f t="shared" si="293"/>
        <v>0</v>
      </c>
      <c r="CX103" s="142">
        <f t="shared" si="294"/>
        <v>0</v>
      </c>
      <c r="CY103" s="142">
        <f t="shared" si="294"/>
        <v>0</v>
      </c>
      <c r="CZ103" s="142">
        <f t="shared" si="294"/>
        <v>0</v>
      </c>
      <c r="DA103" s="142">
        <f t="shared" si="295"/>
        <v>0</v>
      </c>
      <c r="DB103" s="142">
        <f t="shared" si="295"/>
        <v>0</v>
      </c>
      <c r="DC103" s="142">
        <f t="shared" si="296"/>
        <v>0</v>
      </c>
      <c r="DD103" s="142">
        <f t="shared" si="285"/>
        <v>0</v>
      </c>
      <c r="DF103" s="118">
        <f t="shared" si="179"/>
        <v>39661</v>
      </c>
      <c r="DG103" s="142">
        <f t="shared" si="297"/>
        <v>0</v>
      </c>
      <c r="DH103" s="142">
        <f t="shared" si="298"/>
        <v>0</v>
      </c>
      <c r="DI103" s="142">
        <f t="shared" si="273"/>
        <v>0</v>
      </c>
      <c r="DJ103"/>
      <c r="DK103" s="118">
        <f t="shared" si="198"/>
        <v>39661</v>
      </c>
      <c r="DL103" s="142">
        <f t="shared" si="299"/>
        <v>0</v>
      </c>
      <c r="DM103" s="142">
        <f t="shared" si="300"/>
        <v>0</v>
      </c>
      <c r="DN103" s="142">
        <f t="shared" si="274"/>
        <v>0</v>
      </c>
      <c r="DP103" s="118">
        <f t="shared" si="180"/>
        <v>39661</v>
      </c>
      <c r="DQ103" s="142">
        <f t="shared" si="301"/>
        <v>0</v>
      </c>
      <c r="DR103" s="142">
        <f t="shared" si="301"/>
        <v>0</v>
      </c>
      <c r="DS103" s="142">
        <f t="shared" si="301"/>
        <v>0</v>
      </c>
      <c r="DT103" s="142">
        <f t="shared" si="301"/>
        <v>0</v>
      </c>
      <c r="DU103" s="142">
        <f t="shared" si="301"/>
        <v>0</v>
      </c>
      <c r="DV103" s="142">
        <f t="shared" si="302"/>
        <v>0</v>
      </c>
      <c r="DW103" s="142">
        <f t="shared" si="275"/>
        <v>0</v>
      </c>
      <c r="DX103"/>
      <c r="DY103" s="118">
        <f t="shared" si="181"/>
        <v>39661</v>
      </c>
      <c r="DZ103" s="142">
        <f t="shared" si="303"/>
        <v>0</v>
      </c>
      <c r="EA103" s="142">
        <f t="shared" si="304"/>
        <v>0</v>
      </c>
      <c r="EB103" s="142">
        <f t="shared" si="276"/>
        <v>0</v>
      </c>
      <c r="EC103" s="142"/>
      <c r="ED103" s="118">
        <f t="shared" si="182"/>
        <v>39661</v>
      </c>
      <c r="EE103" s="142">
        <f t="shared" si="305"/>
        <v>0</v>
      </c>
      <c r="EF103" s="142">
        <f t="shared" si="305"/>
        <v>0</v>
      </c>
      <c r="EG103" s="142">
        <f t="shared" si="306"/>
        <v>0</v>
      </c>
      <c r="EH103" s="142">
        <f t="shared" si="263"/>
        <v>0</v>
      </c>
      <c r="EI103" s="142"/>
      <c r="EJ103" s="118">
        <f t="shared" si="183"/>
        <v>39661</v>
      </c>
      <c r="EK103" s="142">
        <f t="shared" si="307"/>
        <v>0</v>
      </c>
      <c r="EL103" s="142">
        <f t="shared" si="308"/>
        <v>0</v>
      </c>
      <c r="EM103" s="142">
        <f t="shared" si="308"/>
        <v>0</v>
      </c>
      <c r="EN103" s="142">
        <f t="shared" si="308"/>
        <v>0</v>
      </c>
      <c r="EO103" s="142">
        <f t="shared" si="277"/>
        <v>0</v>
      </c>
      <c r="EP103"/>
      <c r="EQ103" s="118">
        <f t="shared" si="184"/>
        <v>39661</v>
      </c>
      <c r="ER103" s="142">
        <f t="shared" si="309"/>
        <v>0</v>
      </c>
      <c r="ES103" s="142">
        <f t="shared" si="310"/>
        <v>0</v>
      </c>
      <c r="ET103" s="142">
        <f t="shared" si="261"/>
        <v>0</v>
      </c>
      <c r="EU103"/>
      <c r="EV103" s="118">
        <f t="shared" si="185"/>
        <v>39661</v>
      </c>
      <c r="EW103" s="142">
        <f t="shared" si="311"/>
        <v>0</v>
      </c>
      <c r="EX103" s="142">
        <f t="shared" si="312"/>
        <v>0</v>
      </c>
      <c r="EY103" s="142">
        <f t="shared" si="262"/>
        <v>0</v>
      </c>
      <c r="EZ103" s="142"/>
      <c r="FA103" s="118">
        <f t="shared" si="186"/>
        <v>39661</v>
      </c>
      <c r="FB103" s="142">
        <f t="shared" si="313"/>
        <v>0</v>
      </c>
      <c r="FC103" s="142">
        <f t="shared" si="313"/>
        <v>0</v>
      </c>
      <c r="FD103" s="142">
        <f t="shared" si="314"/>
        <v>0</v>
      </c>
      <c r="FE103" s="142">
        <f t="shared" si="278"/>
        <v>0</v>
      </c>
      <c r="FF103"/>
      <c r="FG103" s="118">
        <f t="shared" si="187"/>
        <v>39661</v>
      </c>
      <c r="FH103" s="142">
        <f t="shared" si="315"/>
        <v>0</v>
      </c>
      <c r="FI103" s="142">
        <f t="shared" si="315"/>
        <v>0</v>
      </c>
      <c r="FJ103" s="142">
        <f t="shared" si="316"/>
        <v>0</v>
      </c>
      <c r="FK103" s="142">
        <f t="shared" si="279"/>
        <v>0</v>
      </c>
      <c r="FL103"/>
      <c r="FM103" s="118">
        <f t="shared" si="188"/>
        <v>39661</v>
      </c>
      <c r="FN103" s="142">
        <f t="shared" si="317"/>
        <v>0</v>
      </c>
      <c r="FO103" s="142">
        <f t="shared" si="318"/>
        <v>0</v>
      </c>
      <c r="FP103" s="142">
        <f t="shared" si="280"/>
        <v>0</v>
      </c>
      <c r="FR103" s="118">
        <f t="shared" si="239"/>
        <v>39661</v>
      </c>
      <c r="FS103" s="142">
        <f t="shared" si="319"/>
        <v>0</v>
      </c>
      <c r="FT103" s="142">
        <f t="shared" si="319"/>
        <v>0</v>
      </c>
      <c r="FU103" s="142">
        <f t="shared" si="241"/>
        <v>0</v>
      </c>
      <c r="FV103"/>
      <c r="FW103" s="118">
        <f t="shared" si="189"/>
        <v>39661</v>
      </c>
      <c r="FX103" s="142">
        <f t="shared" si="320"/>
        <v>0</v>
      </c>
      <c r="FY103" s="142">
        <f t="shared" si="321"/>
        <v>0</v>
      </c>
      <c r="FZ103" s="142">
        <f t="shared" si="281"/>
        <v>0</v>
      </c>
      <c r="GA103"/>
      <c r="GB103" s="118">
        <f t="shared" si="190"/>
        <v>39661</v>
      </c>
      <c r="GC103" s="142">
        <f t="shared" si="322"/>
        <v>0</v>
      </c>
      <c r="GD103" s="142">
        <f t="shared" si="323"/>
        <v>0</v>
      </c>
      <c r="GE103" s="142">
        <f t="shared" si="282"/>
        <v>0</v>
      </c>
      <c r="GF103"/>
      <c r="GG103" s="118">
        <f t="shared" si="246"/>
        <v>39661</v>
      </c>
      <c r="GH103" s="142">
        <f t="shared" si="324"/>
        <v>0</v>
      </c>
      <c r="GI103" s="142">
        <f t="shared" si="324"/>
        <v>0</v>
      </c>
      <c r="GJ103" s="142">
        <f t="shared" si="248"/>
        <v>0</v>
      </c>
      <c r="GL103" s="118">
        <f t="shared" si="249"/>
        <v>39661</v>
      </c>
      <c r="GM103" s="142">
        <f t="shared" si="325"/>
        <v>0</v>
      </c>
      <c r="GN103" s="142">
        <f t="shared" si="325"/>
        <v>0</v>
      </c>
      <c r="GO103" s="142">
        <f t="shared" si="251"/>
        <v>0</v>
      </c>
      <c r="GQ103" s="585"/>
      <c r="GR103" s="583"/>
      <c r="GS103" s="332"/>
      <c r="GU103"/>
    </row>
    <row r="104" spans="1:203">
      <c r="A104" s="329">
        <v>39692</v>
      </c>
      <c r="B104" s="144">
        <f>'p1'!F113</f>
        <v>0</v>
      </c>
      <c r="C104" s="145">
        <f>+'p1'!C113</f>
        <v>0</v>
      </c>
      <c r="D104" s="193">
        <f>'Transport Pos'!C100</f>
        <v>0</v>
      </c>
      <c r="E104" s="145">
        <f>'p1'!K113+EH104+'Transport Pos'!D100</f>
        <v>0</v>
      </c>
      <c r="F104" s="145">
        <f>'p1'!E113+CS104</f>
        <v>0</v>
      </c>
      <c r="G104" s="145">
        <f>'p1'!H113+'p1'!J113+DD104+'Spread Opt'!D104+'Transport Pos'!E100</f>
        <v>0</v>
      </c>
      <c r="H104" s="145">
        <f>'p1'!D113+DW104</f>
        <v>0</v>
      </c>
      <c r="I104" s="145">
        <f>'p1'!I113+'p1'!AG113+DI104+'Spread Opt'!C104</f>
        <v>0</v>
      </c>
      <c r="J104" s="145">
        <f>'p1'!M113+DL104</f>
        <v>0</v>
      </c>
      <c r="K104" s="145">
        <f>'p1'!L113+'p1'!G113+EB104</f>
        <v>0</v>
      </c>
      <c r="L104" s="146">
        <f t="shared" si="264"/>
        <v>0</v>
      </c>
      <c r="M104" s="14"/>
      <c r="N104" s="144">
        <f>'p1'!O113+ET104</f>
        <v>0</v>
      </c>
      <c r="O104" s="145">
        <f>'p1'!N113+EO104</f>
        <v>0</v>
      </c>
      <c r="P104" s="145">
        <f>'p1'!P113+EY104</f>
        <v>0</v>
      </c>
      <c r="Q104" s="145">
        <f>'p1'!Z113</f>
        <v>0</v>
      </c>
      <c r="R104" s="145">
        <f>'p1'!X113</f>
        <v>0</v>
      </c>
      <c r="S104" s="145">
        <f>'p1'!Y113+FE104</f>
        <v>0</v>
      </c>
      <c r="T104" s="145">
        <f>'p1'!AB113+FK104+'Transport Pos'!B100</f>
        <v>0</v>
      </c>
      <c r="U104" s="145"/>
      <c r="V104" s="145">
        <f>'p1'!W113+FP104</f>
        <v>0</v>
      </c>
      <c r="W104" s="145">
        <f>'p1'!R113+FZ104</f>
        <v>0</v>
      </c>
      <c r="X104" s="145">
        <f>'p1'!S113+FU104</f>
        <v>0</v>
      </c>
      <c r="Y104" s="145"/>
      <c r="Z104" s="145"/>
      <c r="AA104" s="145"/>
      <c r="AB104" s="145"/>
      <c r="AC104" s="145"/>
      <c r="AD104" s="193"/>
      <c r="AE104" s="332">
        <f t="shared" si="265"/>
        <v>0</v>
      </c>
      <c r="AF104" s="14"/>
      <c r="AG104" s="146"/>
      <c r="AH104" s="191"/>
      <c r="AI104" s="146">
        <f>'p1'!AA113+BQ104+'Spread Opt'!E104+'Transport Pos'!G100</f>
        <v>0</v>
      </c>
      <c r="AJ104" s="14"/>
      <c r="AK104" s="143">
        <v>39692</v>
      </c>
      <c r="AL104" s="198"/>
      <c r="AM104" s="189">
        <f t="shared" si="255"/>
        <v>0</v>
      </c>
      <c r="AN104" s="334"/>
      <c r="AO104" s="189">
        <f t="shared" si="266"/>
        <v>0</v>
      </c>
      <c r="AP104" s="334"/>
      <c r="AQ104" s="508">
        <f t="shared" si="267"/>
        <v>0</v>
      </c>
      <c r="AR104" s="334"/>
      <c r="AS104" s="510">
        <f t="shared" si="268"/>
        <v>0</v>
      </c>
      <c r="AT104" s="334"/>
      <c r="AU104" s="189">
        <f t="shared" si="269"/>
        <v>0</v>
      </c>
      <c r="AV104" s="334"/>
      <c r="AW104" s="189">
        <f t="shared" si="326"/>
        <v>0</v>
      </c>
      <c r="AX104" s="334"/>
      <c r="AY104"/>
      <c r="AZ104" s="217"/>
      <c r="BA104" s="204">
        <f t="shared" si="205"/>
        <v>0</v>
      </c>
      <c r="BB104" s="202"/>
      <c r="BC104" s="204">
        <f t="shared" si="256"/>
        <v>0</v>
      </c>
      <c r="BD104" s="497"/>
      <c r="BE104" s="515">
        <f t="shared" si="253"/>
        <v>0</v>
      </c>
      <c r="BF104" s="202"/>
      <c r="BG104" s="204">
        <f t="shared" si="270"/>
        <v>0</v>
      </c>
      <c r="BH104" s="218"/>
      <c r="BI104" s="248"/>
      <c r="BJ104" s="308"/>
      <c r="BK104" s="305">
        <f t="shared" si="271"/>
        <v>0</v>
      </c>
      <c r="BL104" s="525"/>
      <c r="BM104" s="14"/>
      <c r="BN104" s="14"/>
      <c r="BO104" s="14"/>
      <c r="BP104" s="140">
        <f t="shared" si="176"/>
        <v>39692</v>
      </c>
      <c r="BQ104" s="141"/>
      <c r="BR104" s="141"/>
      <c r="BS104" s="141"/>
      <c r="BT104" s="141"/>
      <c r="BU104" s="141"/>
      <c r="BV104" s="141"/>
      <c r="BW104" s="141"/>
      <c r="BY104" s="209">
        <f>'m1'!BL106</f>
        <v>0.56360969271186745</v>
      </c>
      <c r="BZ104" s="211">
        <f t="shared" si="284"/>
        <v>0</v>
      </c>
      <c r="CA104" s="142"/>
      <c r="CB104" s="142">
        <f t="shared" si="286"/>
        <v>0</v>
      </c>
      <c r="CC104" s="118"/>
      <c r="CD104" s="118">
        <f t="shared" si="177"/>
        <v>39692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89"/>
        <v>0</v>
      </c>
      <c r="CK104" s="142">
        <f t="shared" si="289"/>
        <v>0</v>
      </c>
      <c r="CL104" s="142">
        <f t="shared" si="289"/>
        <v>0</v>
      </c>
      <c r="CM104" s="142">
        <f t="shared" si="289"/>
        <v>0</v>
      </c>
      <c r="CN104" s="142">
        <f t="shared" si="289"/>
        <v>0</v>
      </c>
      <c r="CO104" s="142">
        <f t="shared" si="289"/>
        <v>0</v>
      </c>
      <c r="CP104" s="142">
        <f t="shared" si="290"/>
        <v>0</v>
      </c>
      <c r="CQ104" s="142">
        <f t="shared" si="291"/>
        <v>0</v>
      </c>
      <c r="CR104" s="142">
        <f t="shared" si="292"/>
        <v>0</v>
      </c>
      <c r="CS104" s="142">
        <f>SUM(CE104:CR104)</f>
        <v>0</v>
      </c>
      <c r="CT104"/>
      <c r="CU104" s="118">
        <f t="shared" si="178"/>
        <v>39692</v>
      </c>
      <c r="CV104" s="142">
        <f t="shared" si="293"/>
        <v>0</v>
      </c>
      <c r="CW104" s="142">
        <f t="shared" si="293"/>
        <v>0</v>
      </c>
      <c r="CX104" s="142">
        <f t="shared" si="294"/>
        <v>0</v>
      </c>
      <c r="CY104" s="142">
        <f t="shared" si="294"/>
        <v>0</v>
      </c>
      <c r="CZ104" s="142">
        <f t="shared" si="294"/>
        <v>0</v>
      </c>
      <c r="DA104" s="142">
        <f t="shared" si="295"/>
        <v>0</v>
      </c>
      <c r="DB104" s="142">
        <f t="shared" si="295"/>
        <v>0</v>
      </c>
      <c r="DC104" s="142">
        <f t="shared" si="296"/>
        <v>0</v>
      </c>
      <c r="DD104" s="142">
        <f t="shared" si="285"/>
        <v>0</v>
      </c>
      <c r="DF104" s="118">
        <f t="shared" si="179"/>
        <v>39692</v>
      </c>
      <c r="DG104" s="142">
        <f t="shared" si="297"/>
        <v>0</v>
      </c>
      <c r="DH104" s="142">
        <f t="shared" si="298"/>
        <v>0</v>
      </c>
      <c r="DI104" s="142">
        <f t="shared" si="273"/>
        <v>0</v>
      </c>
      <c r="DJ104"/>
      <c r="DK104" s="118">
        <f t="shared" si="198"/>
        <v>39692</v>
      </c>
      <c r="DL104" s="142">
        <f t="shared" si="299"/>
        <v>0</v>
      </c>
      <c r="DM104" s="142">
        <f t="shared" si="300"/>
        <v>0</v>
      </c>
      <c r="DN104" s="142">
        <f t="shared" si="274"/>
        <v>0</v>
      </c>
      <c r="DP104" s="118">
        <f t="shared" si="180"/>
        <v>39692</v>
      </c>
      <c r="DQ104" s="142">
        <f t="shared" si="301"/>
        <v>0</v>
      </c>
      <c r="DR104" s="142">
        <f t="shared" si="301"/>
        <v>0</v>
      </c>
      <c r="DS104" s="142">
        <f t="shared" si="301"/>
        <v>0</v>
      </c>
      <c r="DT104" s="142">
        <f t="shared" si="301"/>
        <v>0</v>
      </c>
      <c r="DU104" s="142">
        <f t="shared" si="301"/>
        <v>0</v>
      </c>
      <c r="DV104" s="142">
        <f t="shared" si="302"/>
        <v>0</v>
      </c>
      <c r="DW104" s="142">
        <f t="shared" si="275"/>
        <v>0</v>
      </c>
      <c r="DX104"/>
      <c r="DY104" s="118">
        <f t="shared" si="181"/>
        <v>39692</v>
      </c>
      <c r="DZ104" s="142">
        <f t="shared" si="303"/>
        <v>0</v>
      </c>
      <c r="EA104" s="142">
        <f t="shared" si="304"/>
        <v>0</v>
      </c>
      <c r="EB104" s="142">
        <f t="shared" si="276"/>
        <v>0</v>
      </c>
      <c r="EC104" s="142"/>
      <c r="ED104" s="118">
        <f t="shared" si="182"/>
        <v>39692</v>
      </c>
      <c r="EE104" s="142">
        <f t="shared" si="305"/>
        <v>0</v>
      </c>
      <c r="EF104" s="142">
        <f t="shared" si="305"/>
        <v>0</v>
      </c>
      <c r="EG104" s="142">
        <f t="shared" si="306"/>
        <v>0</v>
      </c>
      <c r="EH104" s="142">
        <f t="shared" si="263"/>
        <v>0</v>
      </c>
      <c r="EI104" s="142"/>
      <c r="EJ104" s="118">
        <f t="shared" si="183"/>
        <v>39692</v>
      </c>
      <c r="EK104" s="142">
        <f t="shared" si="307"/>
        <v>0</v>
      </c>
      <c r="EL104" s="142">
        <f t="shared" si="308"/>
        <v>0</v>
      </c>
      <c r="EM104" s="142">
        <f t="shared" si="308"/>
        <v>0</v>
      </c>
      <c r="EN104" s="142">
        <f t="shared" si="308"/>
        <v>0</v>
      </c>
      <c r="EO104" s="142">
        <f t="shared" si="277"/>
        <v>0</v>
      </c>
      <c r="EP104"/>
      <c r="EQ104" s="118">
        <f t="shared" si="184"/>
        <v>39692</v>
      </c>
      <c r="ER104" s="142">
        <f t="shared" si="309"/>
        <v>0</v>
      </c>
      <c r="ES104" s="142">
        <f t="shared" si="310"/>
        <v>0</v>
      </c>
      <c r="ET104" s="142">
        <f t="shared" si="261"/>
        <v>0</v>
      </c>
      <c r="EU104"/>
      <c r="EV104" s="118">
        <f t="shared" si="185"/>
        <v>39692</v>
      </c>
      <c r="EW104" s="142">
        <f t="shared" si="311"/>
        <v>0</v>
      </c>
      <c r="EX104" s="142">
        <f t="shared" si="312"/>
        <v>0</v>
      </c>
      <c r="EY104" s="142">
        <f t="shared" si="262"/>
        <v>0</v>
      </c>
      <c r="EZ104" s="142"/>
      <c r="FA104" s="118">
        <f t="shared" si="186"/>
        <v>39692</v>
      </c>
      <c r="FB104" s="142">
        <f t="shared" si="313"/>
        <v>0</v>
      </c>
      <c r="FC104" s="142">
        <f t="shared" si="313"/>
        <v>0</v>
      </c>
      <c r="FD104" s="142">
        <f t="shared" si="314"/>
        <v>0</v>
      </c>
      <c r="FE104" s="142">
        <f t="shared" si="278"/>
        <v>0</v>
      </c>
      <c r="FF104"/>
      <c r="FG104" s="118">
        <f t="shared" si="187"/>
        <v>39692</v>
      </c>
      <c r="FH104" s="142">
        <f t="shared" si="315"/>
        <v>0</v>
      </c>
      <c r="FI104" s="142">
        <f t="shared" si="315"/>
        <v>0</v>
      </c>
      <c r="FJ104" s="142">
        <f t="shared" si="316"/>
        <v>0</v>
      </c>
      <c r="FK104" s="142">
        <f t="shared" si="279"/>
        <v>0</v>
      </c>
      <c r="FL104"/>
      <c r="FM104" s="118">
        <f t="shared" si="188"/>
        <v>39692</v>
      </c>
      <c r="FN104" s="142">
        <f t="shared" si="317"/>
        <v>0</v>
      </c>
      <c r="FO104" s="142">
        <f t="shared" si="318"/>
        <v>0</v>
      </c>
      <c r="FP104" s="142">
        <f t="shared" si="280"/>
        <v>0</v>
      </c>
      <c r="FR104" s="118">
        <f t="shared" si="239"/>
        <v>39692</v>
      </c>
      <c r="FS104" s="142">
        <f t="shared" si="319"/>
        <v>0</v>
      </c>
      <c r="FT104" s="142">
        <f t="shared" si="319"/>
        <v>0</v>
      </c>
      <c r="FU104" s="142">
        <f t="shared" si="241"/>
        <v>0</v>
      </c>
      <c r="FV104"/>
      <c r="FW104" s="118">
        <f t="shared" si="189"/>
        <v>39692</v>
      </c>
      <c r="FX104" s="142">
        <f t="shared" si="320"/>
        <v>0</v>
      </c>
      <c r="FY104" s="142">
        <f t="shared" si="321"/>
        <v>0</v>
      </c>
      <c r="FZ104" s="142">
        <f t="shared" si="281"/>
        <v>0</v>
      </c>
      <c r="GA104"/>
      <c r="GB104" s="118">
        <f t="shared" si="190"/>
        <v>39692</v>
      </c>
      <c r="GC104" s="142">
        <f t="shared" si="322"/>
        <v>0</v>
      </c>
      <c r="GD104" s="142">
        <f t="shared" si="323"/>
        <v>0</v>
      </c>
      <c r="GE104" s="142">
        <f t="shared" si="282"/>
        <v>0</v>
      </c>
      <c r="GF104"/>
      <c r="GG104" s="118">
        <f t="shared" si="246"/>
        <v>39692</v>
      </c>
      <c r="GH104" s="142">
        <f t="shared" si="324"/>
        <v>0</v>
      </c>
      <c r="GI104" s="142">
        <f t="shared" si="324"/>
        <v>0</v>
      </c>
      <c r="GJ104" s="142">
        <f t="shared" si="248"/>
        <v>0</v>
      </c>
      <c r="GL104" s="118">
        <f t="shared" si="249"/>
        <v>39692</v>
      </c>
      <c r="GM104" s="142">
        <f t="shared" si="325"/>
        <v>0</v>
      </c>
      <c r="GN104" s="142">
        <f t="shared" si="325"/>
        <v>0</v>
      </c>
      <c r="GO104" s="142">
        <f t="shared" si="251"/>
        <v>0</v>
      </c>
      <c r="GQ104" s="585"/>
      <c r="GR104" s="583"/>
      <c r="GS104" s="332"/>
      <c r="GU104"/>
    </row>
    <row r="105" spans="1:203">
      <c r="A105" s="329">
        <v>39722</v>
      </c>
      <c r="B105" s="148">
        <f>'p1'!F114</f>
        <v>0</v>
      </c>
      <c r="C105" s="149">
        <f>+'p1'!C114</f>
        <v>0</v>
      </c>
      <c r="D105" s="194">
        <f>'Transport Pos'!C101</f>
        <v>0</v>
      </c>
      <c r="E105" s="149">
        <f>'p1'!K114+EH105+'Transport Pos'!D101</f>
        <v>0</v>
      </c>
      <c r="F105" s="149">
        <f>'p1'!E114+CS105</f>
        <v>0</v>
      </c>
      <c r="G105" s="149">
        <f>'p1'!H114+'p1'!J114+DD105+'Spread Opt'!D105+'Transport Pos'!E101</f>
        <v>0</v>
      </c>
      <c r="H105" s="149">
        <f>'p1'!D114+DW105</f>
        <v>0</v>
      </c>
      <c r="I105" s="149">
        <f>'p1'!I114+'p1'!AG114+DI105+'Spread Opt'!C105</f>
        <v>0</v>
      </c>
      <c r="J105" s="149">
        <f>'p1'!M114+DL105</f>
        <v>0</v>
      </c>
      <c r="K105" s="149">
        <f>'p1'!L114+'p1'!G114+EB105</f>
        <v>0</v>
      </c>
      <c r="L105" s="150">
        <f t="shared" si="264"/>
        <v>0</v>
      </c>
      <c r="M105" s="14"/>
      <c r="N105" s="148">
        <f>'p1'!O114+ET105</f>
        <v>0</v>
      </c>
      <c r="O105" s="149">
        <f>'p1'!N114+EO105</f>
        <v>0</v>
      </c>
      <c r="P105" s="149">
        <f>'p1'!P114+EY105</f>
        <v>0</v>
      </c>
      <c r="Q105" s="149">
        <f>'p1'!Z114</f>
        <v>0</v>
      </c>
      <c r="R105" s="149">
        <f>'p1'!X114</f>
        <v>0</v>
      </c>
      <c r="S105" s="149">
        <f>'p1'!Y114+FE105</f>
        <v>0</v>
      </c>
      <c r="T105" s="149">
        <f>'p1'!AB114+FK105+'Transport Pos'!B101</f>
        <v>0</v>
      </c>
      <c r="U105" s="149"/>
      <c r="V105" s="149">
        <f>'p1'!W114+FP105</f>
        <v>0</v>
      </c>
      <c r="W105" s="149">
        <f>'p1'!R114+FZ105</f>
        <v>0</v>
      </c>
      <c r="X105" s="149">
        <f>'p1'!S114+FU105</f>
        <v>0</v>
      </c>
      <c r="Y105" s="149"/>
      <c r="Z105" s="149"/>
      <c r="AA105" s="149"/>
      <c r="AB105" s="149"/>
      <c r="AC105" s="149"/>
      <c r="AD105" s="194"/>
      <c r="AE105" s="333">
        <f t="shared" si="265"/>
        <v>0</v>
      </c>
      <c r="AF105" s="14"/>
      <c r="AG105" s="150"/>
      <c r="AH105" s="191"/>
      <c r="AI105" s="150">
        <f>'p1'!AA114+BQ105+'Spread Opt'!E105+'Transport Pos'!G101</f>
        <v>0</v>
      </c>
      <c r="AJ105" s="14"/>
      <c r="AK105" s="143">
        <v>39722</v>
      </c>
      <c r="AL105" s="201"/>
      <c r="AM105" s="190">
        <f t="shared" si="255"/>
        <v>0</v>
      </c>
      <c r="AN105" s="514"/>
      <c r="AO105" s="190">
        <f t="shared" si="266"/>
        <v>0</v>
      </c>
      <c r="AP105" s="514"/>
      <c r="AQ105" s="490">
        <f t="shared" si="267"/>
        <v>0</v>
      </c>
      <c r="AR105" s="514"/>
      <c r="AS105" s="512">
        <f t="shared" si="268"/>
        <v>0</v>
      </c>
      <c r="AT105" s="514"/>
      <c r="AU105" s="190">
        <f t="shared" si="269"/>
        <v>0</v>
      </c>
      <c r="AV105" s="514"/>
      <c r="AW105" s="190">
        <f t="shared" si="326"/>
        <v>0</v>
      </c>
      <c r="AX105" s="514"/>
      <c r="AY105"/>
      <c r="AZ105" s="220"/>
      <c r="BA105" s="206">
        <f t="shared" si="205"/>
        <v>0</v>
      </c>
      <c r="BB105" s="518"/>
      <c r="BC105" s="206">
        <f t="shared" si="256"/>
        <v>0</v>
      </c>
      <c r="BD105" s="518"/>
      <c r="BE105" s="495">
        <f t="shared" si="253"/>
        <v>0</v>
      </c>
      <c r="BF105" s="221"/>
      <c r="BG105" s="206">
        <f t="shared" si="270"/>
        <v>0</v>
      </c>
      <c r="BH105" s="222"/>
      <c r="BI105" s="248"/>
      <c r="BJ105" s="307"/>
      <c r="BK105" s="306">
        <f t="shared" si="271"/>
        <v>0</v>
      </c>
      <c r="BL105" s="528"/>
      <c r="BM105" s="14"/>
      <c r="BN105" s="14"/>
      <c r="BO105" s="14"/>
      <c r="BP105" s="140">
        <f t="shared" si="176"/>
        <v>39722</v>
      </c>
      <c r="BQ105" s="141"/>
      <c r="BR105" s="141"/>
      <c r="BS105" s="141"/>
      <c r="BT105" s="141"/>
      <c r="BU105" s="141"/>
      <c r="BV105" s="141"/>
      <c r="BW105" s="141"/>
      <c r="BY105" s="209">
        <f>'m1'!BL107</f>
        <v>0.56035817484993522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7"/>
        <v>39722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89"/>
        <v>0</v>
      </c>
      <c r="CK105" s="142">
        <f t="shared" si="289"/>
        <v>0</v>
      </c>
      <c r="CL105" s="142">
        <f t="shared" si="289"/>
        <v>0</v>
      </c>
      <c r="CM105" s="142">
        <f t="shared" si="289"/>
        <v>0</v>
      </c>
      <c r="CN105" s="142">
        <f t="shared" si="289"/>
        <v>0</v>
      </c>
      <c r="CO105" s="142">
        <f t="shared" si="289"/>
        <v>0</v>
      </c>
      <c r="CP105" s="142">
        <f t="shared" si="290"/>
        <v>0</v>
      </c>
      <c r="CQ105" s="142">
        <f t="shared" si="291"/>
        <v>0</v>
      </c>
      <c r="CR105" s="142">
        <f t="shared" si="292"/>
        <v>0</v>
      </c>
      <c r="CS105" s="142">
        <f>SUM(CE105:CR105)</f>
        <v>0</v>
      </c>
      <c r="CT105"/>
      <c r="CU105" s="118">
        <f t="shared" si="178"/>
        <v>39722</v>
      </c>
      <c r="CV105" s="142">
        <f t="shared" si="293"/>
        <v>0</v>
      </c>
      <c r="CW105" s="142">
        <f t="shared" si="293"/>
        <v>0</v>
      </c>
      <c r="CX105" s="142">
        <f t="shared" si="294"/>
        <v>0</v>
      </c>
      <c r="CY105" s="142">
        <f t="shared" si="294"/>
        <v>0</v>
      </c>
      <c r="CZ105" s="142">
        <f t="shared" si="294"/>
        <v>0</v>
      </c>
      <c r="DA105" s="142">
        <f t="shared" si="295"/>
        <v>0</v>
      </c>
      <c r="DB105" s="142">
        <f t="shared" si="295"/>
        <v>0</v>
      </c>
      <c r="DC105" s="142">
        <f t="shared" si="296"/>
        <v>0</v>
      </c>
      <c r="DD105" s="142">
        <f t="shared" si="285"/>
        <v>0</v>
      </c>
      <c r="DF105" s="118">
        <f t="shared" si="179"/>
        <v>39722</v>
      </c>
      <c r="DG105" s="142">
        <f t="shared" si="297"/>
        <v>0</v>
      </c>
      <c r="DH105" s="142">
        <f t="shared" si="298"/>
        <v>0</v>
      </c>
      <c r="DI105" s="142">
        <f t="shared" si="273"/>
        <v>0</v>
      </c>
      <c r="DJ105"/>
      <c r="DK105" s="118">
        <f t="shared" si="198"/>
        <v>39722</v>
      </c>
      <c r="DL105" s="142">
        <f t="shared" si="299"/>
        <v>0</v>
      </c>
      <c r="DM105" s="142">
        <f t="shared" si="300"/>
        <v>0</v>
      </c>
      <c r="DN105" s="142">
        <f t="shared" si="274"/>
        <v>0</v>
      </c>
      <c r="DP105" s="118">
        <f t="shared" si="180"/>
        <v>39722</v>
      </c>
      <c r="DQ105" s="142">
        <f t="shared" si="301"/>
        <v>0</v>
      </c>
      <c r="DR105" s="142">
        <f t="shared" si="301"/>
        <v>0</v>
      </c>
      <c r="DS105" s="142">
        <f t="shared" si="301"/>
        <v>0</v>
      </c>
      <c r="DT105" s="142">
        <f t="shared" si="301"/>
        <v>0</v>
      </c>
      <c r="DU105" s="142">
        <f t="shared" si="301"/>
        <v>0</v>
      </c>
      <c r="DV105" s="142">
        <f t="shared" si="302"/>
        <v>0</v>
      </c>
      <c r="DW105" s="142">
        <f t="shared" si="275"/>
        <v>0</v>
      </c>
      <c r="DX105"/>
      <c r="DY105" s="118">
        <f t="shared" si="181"/>
        <v>39722</v>
      </c>
      <c r="DZ105" s="142">
        <f t="shared" si="303"/>
        <v>0</v>
      </c>
      <c r="EA105" s="142">
        <f t="shared" si="304"/>
        <v>0</v>
      </c>
      <c r="EB105" s="142">
        <f t="shared" si="276"/>
        <v>0</v>
      </c>
      <c r="EC105" s="142"/>
      <c r="ED105" s="118">
        <f t="shared" si="182"/>
        <v>39722</v>
      </c>
      <c r="EE105" s="142">
        <f t="shared" si="305"/>
        <v>0</v>
      </c>
      <c r="EF105" s="142">
        <f t="shared" si="305"/>
        <v>0</v>
      </c>
      <c r="EG105" s="142">
        <f t="shared" si="306"/>
        <v>0</v>
      </c>
      <c r="EH105" s="142">
        <f t="shared" si="263"/>
        <v>0</v>
      </c>
      <c r="EI105" s="142"/>
      <c r="EJ105" s="118">
        <f t="shared" si="183"/>
        <v>39722</v>
      </c>
      <c r="EK105" s="142">
        <f t="shared" si="307"/>
        <v>0</v>
      </c>
      <c r="EL105" s="142">
        <f t="shared" si="308"/>
        <v>0</v>
      </c>
      <c r="EM105" s="142">
        <f t="shared" si="308"/>
        <v>0</v>
      </c>
      <c r="EN105" s="142">
        <f t="shared" si="308"/>
        <v>0</v>
      </c>
      <c r="EO105" s="142">
        <f t="shared" si="277"/>
        <v>0</v>
      </c>
      <c r="EP105"/>
      <c r="EQ105" s="118">
        <f t="shared" si="184"/>
        <v>39722</v>
      </c>
      <c r="ER105" s="142">
        <f t="shared" si="309"/>
        <v>0</v>
      </c>
      <c r="ES105" s="142">
        <f t="shared" si="310"/>
        <v>0</v>
      </c>
      <c r="ET105" s="142">
        <f t="shared" si="261"/>
        <v>0</v>
      </c>
      <c r="EU105"/>
      <c r="EV105" s="118">
        <f t="shared" si="185"/>
        <v>39722</v>
      </c>
      <c r="EW105" s="142">
        <f t="shared" si="311"/>
        <v>0</v>
      </c>
      <c r="EX105" s="142">
        <f t="shared" si="312"/>
        <v>0</v>
      </c>
      <c r="EY105" s="142">
        <f t="shared" si="262"/>
        <v>0</v>
      </c>
      <c r="EZ105" s="142"/>
      <c r="FA105" s="118">
        <f t="shared" si="186"/>
        <v>39722</v>
      </c>
      <c r="FB105" s="142">
        <f t="shared" si="313"/>
        <v>0</v>
      </c>
      <c r="FC105" s="142">
        <f t="shared" si="313"/>
        <v>0</v>
      </c>
      <c r="FD105" s="142">
        <f t="shared" si="314"/>
        <v>0</v>
      </c>
      <c r="FE105" s="142">
        <f t="shared" si="278"/>
        <v>0</v>
      </c>
      <c r="FF105"/>
      <c r="FG105" s="118">
        <f t="shared" si="187"/>
        <v>39722</v>
      </c>
      <c r="FH105" s="142">
        <f t="shared" si="315"/>
        <v>0</v>
      </c>
      <c r="FI105" s="142">
        <f t="shared" si="315"/>
        <v>0</v>
      </c>
      <c r="FJ105" s="142">
        <f t="shared" si="316"/>
        <v>0</v>
      </c>
      <c r="FK105" s="142">
        <f t="shared" si="279"/>
        <v>0</v>
      </c>
      <c r="FL105"/>
      <c r="FM105" s="118">
        <f t="shared" si="188"/>
        <v>39722</v>
      </c>
      <c r="FN105" s="142">
        <f t="shared" si="317"/>
        <v>0</v>
      </c>
      <c r="FO105" s="142">
        <f t="shared" si="318"/>
        <v>0</v>
      </c>
      <c r="FP105" s="142">
        <f t="shared" si="280"/>
        <v>0</v>
      </c>
      <c r="FR105" s="118">
        <f t="shared" si="239"/>
        <v>39722</v>
      </c>
      <c r="FS105" s="142">
        <f t="shared" si="319"/>
        <v>0</v>
      </c>
      <c r="FT105" s="142">
        <f t="shared" si="319"/>
        <v>0</v>
      </c>
      <c r="FU105" s="142">
        <f t="shared" si="241"/>
        <v>0</v>
      </c>
      <c r="FV105"/>
      <c r="FW105" s="118">
        <f t="shared" si="189"/>
        <v>39722</v>
      </c>
      <c r="FX105" s="142">
        <f t="shared" si="320"/>
        <v>0</v>
      </c>
      <c r="FY105" s="142">
        <f t="shared" si="321"/>
        <v>0</v>
      </c>
      <c r="FZ105" s="142">
        <f t="shared" si="281"/>
        <v>0</v>
      </c>
      <c r="GA105"/>
      <c r="GB105" s="118">
        <f t="shared" si="190"/>
        <v>39722</v>
      </c>
      <c r="GC105" s="142">
        <f t="shared" si="322"/>
        <v>0</v>
      </c>
      <c r="GD105" s="142">
        <f t="shared" si="323"/>
        <v>0</v>
      </c>
      <c r="GE105" s="142">
        <f t="shared" si="282"/>
        <v>0</v>
      </c>
      <c r="GF105"/>
      <c r="GG105" s="118">
        <f t="shared" si="246"/>
        <v>39722</v>
      </c>
      <c r="GH105" s="142">
        <f t="shared" si="324"/>
        <v>0</v>
      </c>
      <c r="GI105" s="142">
        <f t="shared" si="324"/>
        <v>0</v>
      </c>
      <c r="GJ105" s="142">
        <f t="shared" si="248"/>
        <v>0</v>
      </c>
      <c r="GL105" s="118">
        <f t="shared" si="249"/>
        <v>39722</v>
      </c>
      <c r="GM105" s="142">
        <f t="shared" si="325"/>
        <v>0</v>
      </c>
      <c r="GN105" s="142">
        <f t="shared" si="325"/>
        <v>0</v>
      </c>
      <c r="GO105" s="142">
        <f t="shared" si="251"/>
        <v>0</v>
      </c>
      <c r="GQ105" s="586"/>
      <c r="GR105" s="584"/>
      <c r="GS105" s="333"/>
      <c r="GU105"/>
    </row>
    <row r="106" spans="1:203">
      <c r="A106" s="329">
        <v>39753</v>
      </c>
      <c r="B106" s="587"/>
      <c r="C106" s="582"/>
      <c r="D106" s="331"/>
      <c r="E106" s="157"/>
      <c r="AN106" s="14"/>
      <c r="AP106" s="14"/>
      <c r="AR106" s="14"/>
      <c r="AT106" s="14"/>
      <c r="AV106" s="14"/>
      <c r="BY106" s="209">
        <f>'m1'!BL108</f>
        <v>0.55701827929622483</v>
      </c>
      <c r="CA106" s="142"/>
      <c r="CB106" s="142"/>
      <c r="CC106" s="118"/>
      <c r="CD106" s="118">
        <f t="shared" si="177"/>
        <v>39753</v>
      </c>
      <c r="CE106" s="142"/>
      <c r="CF106" s="142"/>
      <c r="CG106" s="142"/>
      <c r="CH106" s="142"/>
      <c r="CI106" s="142"/>
      <c r="CJ106" s="142"/>
      <c r="CK106" s="142"/>
      <c r="CL106" s="142"/>
      <c r="CM106" s="142"/>
      <c r="CN106" s="142"/>
      <c r="CO106" s="142"/>
      <c r="CP106" s="142"/>
      <c r="CQ106" s="142"/>
      <c r="CR106" s="142"/>
      <c r="FA106" s="118">
        <f t="shared" si="186"/>
        <v>39753</v>
      </c>
      <c r="FB106" s="142">
        <f t="shared" si="313"/>
        <v>0</v>
      </c>
      <c r="FC106" s="142">
        <f t="shared" si="313"/>
        <v>0</v>
      </c>
      <c r="FD106" s="142">
        <f t="shared" si="314"/>
        <v>0</v>
      </c>
      <c r="FE106" s="142">
        <f t="shared" ref="FE106:FE117" si="327">SUM(FB106:FD106)</f>
        <v>0</v>
      </c>
      <c r="GQ106" s="587"/>
      <c r="GR106" s="582"/>
      <c r="GS106" s="331"/>
    </row>
    <row r="107" spans="1:203">
      <c r="A107" s="329">
        <v>39783</v>
      </c>
      <c r="B107" s="585"/>
      <c r="C107" s="583"/>
      <c r="D107" s="332"/>
      <c r="E107" s="157"/>
      <c r="AN107" s="14"/>
      <c r="AP107" s="14"/>
      <c r="AR107" s="14"/>
      <c r="AT107" s="14"/>
      <c r="AV107" s="14"/>
      <c r="BY107" s="209">
        <f>'m1'!BL109</f>
        <v>0.55380536685557458</v>
      </c>
      <c r="CA107" s="142"/>
      <c r="CB107" s="142"/>
      <c r="CC107" s="118"/>
      <c r="CD107" s="118">
        <f t="shared" si="177"/>
        <v>39783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CN107" s="142"/>
      <c r="CO107" s="142"/>
      <c r="CP107" s="142"/>
      <c r="CQ107" s="142"/>
      <c r="CR107" s="142"/>
      <c r="FA107" s="118">
        <f t="shared" si="186"/>
        <v>39783</v>
      </c>
      <c r="FB107" s="142">
        <f t="shared" si="313"/>
        <v>0</v>
      </c>
      <c r="FC107" s="142">
        <f t="shared" si="313"/>
        <v>0</v>
      </c>
      <c r="FD107" s="142">
        <f t="shared" si="314"/>
        <v>0</v>
      </c>
      <c r="FE107" s="142">
        <f t="shared" si="327"/>
        <v>0</v>
      </c>
      <c r="GQ107" s="585"/>
      <c r="GR107" s="583"/>
      <c r="GS107" s="332"/>
    </row>
    <row r="108" spans="1:203">
      <c r="A108" s="329">
        <v>39814</v>
      </c>
      <c r="B108" s="585"/>
      <c r="C108" s="583"/>
      <c r="D108" s="332"/>
      <c r="E108" s="157"/>
      <c r="AN108" s="14"/>
      <c r="AP108" s="14"/>
      <c r="AR108" s="14"/>
      <c r="AT108" s="14"/>
      <c r="AV108" s="14"/>
      <c r="BY108" s="209">
        <f>'m1'!BL110</f>
        <v>0.55050512258349449</v>
      </c>
      <c r="CA108" s="142"/>
      <c r="CB108" s="142"/>
      <c r="CC108" s="118"/>
      <c r="CD108" s="118">
        <f t="shared" si="177"/>
        <v>39814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CN108" s="142"/>
      <c r="CO108" s="142"/>
      <c r="CP108" s="142"/>
      <c r="CQ108" s="142"/>
      <c r="CR108" s="142"/>
      <c r="FA108" s="118">
        <f t="shared" si="186"/>
        <v>39814</v>
      </c>
      <c r="FB108" s="142">
        <f t="shared" si="313"/>
        <v>0</v>
      </c>
      <c r="FC108" s="142">
        <f t="shared" si="313"/>
        <v>0</v>
      </c>
      <c r="FD108" s="142">
        <f t="shared" si="314"/>
        <v>0</v>
      </c>
      <c r="FE108" s="142">
        <f t="shared" si="327"/>
        <v>0</v>
      </c>
      <c r="GQ108" s="585"/>
      <c r="GR108" s="583"/>
      <c r="GS108" s="332"/>
    </row>
    <row r="109" spans="1:203">
      <c r="A109" s="329">
        <v>39845</v>
      </c>
      <c r="B109" s="585"/>
      <c r="C109" s="583"/>
      <c r="D109" s="332"/>
      <c r="E109" s="157"/>
      <c r="AN109" s="14"/>
      <c r="AP109" s="14"/>
      <c r="AR109" s="14"/>
      <c r="AT109" s="14"/>
      <c r="AV109" s="14"/>
      <c r="BY109" s="209">
        <f>'m1'!BL111</f>
        <v>0.5472248455780836</v>
      </c>
      <c r="CA109" s="142"/>
      <c r="CB109" s="142"/>
      <c r="CC109" s="118"/>
      <c r="CD109" s="118">
        <f t="shared" si="177"/>
        <v>39845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CN109" s="142"/>
      <c r="CO109" s="142"/>
      <c r="CP109" s="142"/>
      <c r="CQ109" s="142"/>
      <c r="CR109" s="142"/>
      <c r="FA109" s="118">
        <f t="shared" si="186"/>
        <v>39845</v>
      </c>
      <c r="FB109" s="142">
        <f t="shared" si="313"/>
        <v>0</v>
      </c>
      <c r="FC109" s="142">
        <f t="shared" si="313"/>
        <v>0</v>
      </c>
      <c r="FD109" s="142">
        <f t="shared" si="314"/>
        <v>0</v>
      </c>
      <c r="FE109" s="142">
        <f t="shared" si="327"/>
        <v>0</v>
      </c>
      <c r="GQ109" s="585"/>
      <c r="GR109" s="583"/>
      <c r="GS109" s="332"/>
    </row>
    <row r="110" spans="1:203">
      <c r="A110" s="329">
        <v>39873</v>
      </c>
      <c r="B110" s="585"/>
      <c r="C110" s="583"/>
      <c r="D110" s="332"/>
      <c r="E110" s="157"/>
      <c r="AN110" s="14"/>
      <c r="AP110" s="14"/>
      <c r="AR110" s="14"/>
      <c r="AT110" s="14"/>
      <c r="AV110" s="14"/>
      <c r="BY110" s="209">
        <f>'m1'!BL112</f>
        <v>0.54427907505903184</v>
      </c>
      <c r="CA110" s="142"/>
      <c r="CB110" s="142"/>
      <c r="CC110" s="118"/>
      <c r="CD110" s="118">
        <f t="shared" si="177"/>
        <v>39873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CN110" s="142"/>
      <c r="CO110" s="142"/>
      <c r="CP110" s="142"/>
      <c r="CQ110" s="142"/>
      <c r="CR110" s="142"/>
      <c r="FA110" s="118">
        <f t="shared" si="186"/>
        <v>39873</v>
      </c>
      <c r="FB110" s="142">
        <f t="shared" si="313"/>
        <v>0</v>
      </c>
      <c r="FC110" s="142">
        <f t="shared" si="313"/>
        <v>0</v>
      </c>
      <c r="FD110" s="142">
        <f t="shared" si="314"/>
        <v>0</v>
      </c>
      <c r="FE110" s="142">
        <f t="shared" si="327"/>
        <v>0</v>
      </c>
      <c r="GQ110" s="585"/>
      <c r="GR110" s="583"/>
      <c r="GS110" s="332"/>
    </row>
    <row r="111" spans="1:203">
      <c r="A111" s="329">
        <v>39904</v>
      </c>
      <c r="B111" s="585"/>
      <c r="C111" s="583"/>
      <c r="D111" s="332"/>
      <c r="E111" s="157"/>
      <c r="AN111" s="14"/>
      <c r="AP111" s="14"/>
      <c r="AR111" s="14"/>
      <c r="AT111" s="14"/>
      <c r="AV111" s="14"/>
      <c r="BY111" s="209">
        <f>'m1'!BL113</f>
        <v>0.54103646228009217</v>
      </c>
      <c r="CA111" s="142"/>
      <c r="CB111" s="142"/>
      <c r="CC111" s="118"/>
      <c r="CD111" s="118">
        <f t="shared" si="177"/>
        <v>39904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CN111" s="142"/>
      <c r="CO111" s="142"/>
      <c r="CP111" s="142"/>
      <c r="CQ111" s="142"/>
      <c r="CR111" s="142"/>
      <c r="FA111" s="118">
        <f t="shared" si="186"/>
        <v>39904</v>
      </c>
      <c r="FB111" s="142">
        <f t="shared" si="313"/>
        <v>0</v>
      </c>
      <c r="FC111" s="142">
        <f t="shared" si="313"/>
        <v>0</v>
      </c>
      <c r="FD111" s="142">
        <f t="shared" si="314"/>
        <v>0</v>
      </c>
      <c r="FE111" s="142">
        <f t="shared" si="327"/>
        <v>0</v>
      </c>
      <c r="GQ111" s="585"/>
      <c r="GR111" s="583"/>
      <c r="GS111" s="332"/>
    </row>
    <row r="112" spans="1:203">
      <c r="A112" s="329">
        <v>39934</v>
      </c>
      <c r="B112" s="585"/>
      <c r="C112" s="583"/>
      <c r="D112" s="332"/>
      <c r="E112" s="157"/>
      <c r="AN112" s="14"/>
      <c r="AP112" s="14"/>
      <c r="AR112" s="14"/>
      <c r="AT112" s="14"/>
      <c r="AV112" s="14"/>
      <c r="BY112" s="209">
        <f>'m1'!BL114</f>
        <v>0.53791712583748874</v>
      </c>
      <c r="CA112" s="142"/>
      <c r="CB112" s="142"/>
      <c r="CC112" s="118"/>
      <c r="CD112" s="118">
        <f t="shared" si="177"/>
        <v>39934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CN112" s="142"/>
      <c r="CO112" s="142"/>
      <c r="CP112" s="142"/>
      <c r="CQ112" s="142"/>
      <c r="CR112" s="142"/>
      <c r="FA112" s="118">
        <f t="shared" si="186"/>
        <v>39934</v>
      </c>
      <c r="FB112" s="142">
        <f t="shared" si="313"/>
        <v>0</v>
      </c>
      <c r="FC112" s="142">
        <f t="shared" si="313"/>
        <v>0</v>
      </c>
      <c r="FD112" s="142">
        <f t="shared" si="314"/>
        <v>0</v>
      </c>
      <c r="FE112" s="142">
        <f t="shared" si="327"/>
        <v>0</v>
      </c>
      <c r="GQ112" s="585"/>
      <c r="GR112" s="583"/>
      <c r="GS112" s="332"/>
    </row>
    <row r="113" spans="1:201">
      <c r="A113" s="329">
        <v>39965</v>
      </c>
      <c r="B113" s="585"/>
      <c r="C113" s="583"/>
      <c r="D113" s="332"/>
      <c r="E113" s="157"/>
      <c r="AN113" s="14"/>
      <c r="AP113" s="14"/>
      <c r="AR113" s="14"/>
      <c r="AT113" s="14"/>
      <c r="AV113" s="14"/>
      <c r="BY113" s="209">
        <f>'m1'!BL115</f>
        <v>0.53471299280456686</v>
      </c>
      <c r="CA113" s="142"/>
      <c r="CB113" s="142"/>
      <c r="CC113" s="118"/>
      <c r="CD113" s="118">
        <f t="shared" si="177"/>
        <v>39965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CN113" s="142"/>
      <c r="CO113" s="142"/>
      <c r="CP113" s="142"/>
      <c r="CQ113" s="142"/>
      <c r="CR113" s="142"/>
      <c r="FA113" s="118">
        <f t="shared" si="186"/>
        <v>39965</v>
      </c>
      <c r="FB113" s="142">
        <f t="shared" si="313"/>
        <v>0</v>
      </c>
      <c r="FC113" s="142">
        <f t="shared" si="313"/>
        <v>0</v>
      </c>
      <c r="FD113" s="142">
        <f t="shared" si="314"/>
        <v>0</v>
      </c>
      <c r="FE113" s="142">
        <f t="shared" si="327"/>
        <v>0</v>
      </c>
      <c r="GQ113" s="585"/>
      <c r="GR113" s="583"/>
      <c r="GS113" s="332"/>
    </row>
    <row r="114" spans="1:201">
      <c r="A114" s="329">
        <v>39995</v>
      </c>
      <c r="B114" s="585"/>
      <c r="C114" s="583"/>
      <c r="D114" s="332"/>
      <c r="E114" s="157"/>
      <c r="AN114" s="14"/>
      <c r="AP114" s="14"/>
      <c r="AR114" s="14"/>
      <c r="AT114" s="14"/>
      <c r="AV114" s="14"/>
      <c r="BY114" s="209">
        <f>'m1'!BL116</f>
        <v>0.53163066997630548</v>
      </c>
      <c r="CA114" s="142"/>
      <c r="CB114" s="142"/>
      <c r="CC114" s="118"/>
      <c r="CD114" s="118">
        <f t="shared" si="177"/>
        <v>39995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CN114" s="142"/>
      <c r="CO114" s="142"/>
      <c r="CP114" s="142"/>
      <c r="CQ114" s="142"/>
      <c r="CR114" s="142"/>
      <c r="FA114" s="118">
        <f t="shared" si="186"/>
        <v>39995</v>
      </c>
      <c r="FB114" s="142">
        <f t="shared" si="313"/>
        <v>0</v>
      </c>
      <c r="FC114" s="142">
        <f t="shared" si="313"/>
        <v>0</v>
      </c>
      <c r="FD114" s="142">
        <f t="shared" si="314"/>
        <v>0</v>
      </c>
      <c r="FE114" s="142">
        <f t="shared" si="327"/>
        <v>0</v>
      </c>
      <c r="GQ114" s="585"/>
      <c r="GR114" s="583"/>
      <c r="GS114" s="332"/>
    </row>
    <row r="115" spans="1:201">
      <c r="A115" s="329">
        <v>40026</v>
      </c>
      <c r="B115" s="585"/>
      <c r="C115" s="583"/>
      <c r="D115" s="332"/>
      <c r="E115" s="157"/>
      <c r="AN115" s="14"/>
      <c r="AP115" s="14"/>
      <c r="AR115" s="14"/>
      <c r="AT115" s="14"/>
      <c r="AV115" s="14"/>
      <c r="BY115" s="209">
        <f>'m1'!BL117</f>
        <v>0.52846455343058008</v>
      </c>
      <c r="CA115" s="142"/>
      <c r="CB115" s="142"/>
      <c r="CC115" s="118"/>
      <c r="CD115" s="118">
        <f t="shared" si="177"/>
        <v>40026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CN115" s="142"/>
      <c r="CO115" s="142"/>
      <c r="CP115" s="142"/>
      <c r="CQ115" s="142"/>
      <c r="CR115" s="142"/>
      <c r="FA115" s="118">
        <f t="shared" si="186"/>
        <v>40026</v>
      </c>
      <c r="FB115" s="142">
        <f t="shared" si="313"/>
        <v>0</v>
      </c>
      <c r="FC115" s="142">
        <f t="shared" si="313"/>
        <v>0</v>
      </c>
      <c r="FD115" s="142">
        <f t="shared" si="314"/>
        <v>0</v>
      </c>
      <c r="FE115" s="142">
        <f t="shared" si="327"/>
        <v>0</v>
      </c>
      <c r="GQ115" s="585"/>
      <c r="GR115" s="583"/>
      <c r="GS115" s="332"/>
    </row>
    <row r="116" spans="1:201">
      <c r="A116" s="329">
        <v>40057</v>
      </c>
      <c r="B116" s="585"/>
      <c r="C116" s="583"/>
      <c r="D116" s="332"/>
      <c r="E116" s="157"/>
      <c r="AN116" s="14"/>
      <c r="AP116" s="14"/>
      <c r="AR116" s="14"/>
      <c r="AT116" s="14"/>
      <c r="AV116" s="14"/>
      <c r="BY116" s="209">
        <f>'m1'!BL118</f>
        <v>0.52531758101870962</v>
      </c>
      <c r="CA116" s="142"/>
      <c r="CB116" s="142"/>
      <c r="CC116" s="118"/>
      <c r="CD116" s="118">
        <f t="shared" si="177"/>
        <v>40057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CN116" s="142"/>
      <c r="CO116" s="142"/>
      <c r="CP116" s="142"/>
      <c r="CQ116" s="142"/>
      <c r="CR116" s="142"/>
      <c r="FA116" s="118">
        <f>$A116</f>
        <v>40057</v>
      </c>
      <c r="FB116" s="142">
        <f t="shared" si="313"/>
        <v>0</v>
      </c>
      <c r="FC116" s="142">
        <f t="shared" si="313"/>
        <v>0</v>
      </c>
      <c r="FD116" s="142">
        <f t="shared" si="314"/>
        <v>0</v>
      </c>
      <c r="FE116" s="142">
        <f t="shared" si="327"/>
        <v>0</v>
      </c>
      <c r="GQ116" s="585"/>
      <c r="GR116" s="583"/>
      <c r="GS116" s="332"/>
    </row>
    <row r="117" spans="1:201">
      <c r="A117" s="329">
        <v>40087</v>
      </c>
      <c r="B117" s="586"/>
      <c r="C117" s="584"/>
      <c r="D117" s="333"/>
      <c r="E117" s="157"/>
      <c r="AN117" s="14"/>
      <c r="AP117" s="14"/>
      <c r="AR117" s="14"/>
      <c r="AT117" s="14"/>
      <c r="AV117" s="14"/>
      <c r="BY117" s="209">
        <f>'m1'!BL119</f>
        <v>0.52229024098358068</v>
      </c>
      <c r="CA117" s="142"/>
      <c r="CB117" s="142"/>
      <c r="CC117" s="118"/>
      <c r="CD117" s="118">
        <f>$A117</f>
        <v>40087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CN117" s="142"/>
      <c r="CO117" s="142"/>
      <c r="CP117" s="142"/>
      <c r="CQ117" s="142"/>
      <c r="CR117" s="142"/>
      <c r="FA117" s="118">
        <f>$A117</f>
        <v>40087</v>
      </c>
      <c r="FB117" s="142">
        <f t="shared" si="313"/>
        <v>0</v>
      </c>
      <c r="FC117" s="142">
        <f t="shared" si="313"/>
        <v>0</v>
      </c>
      <c r="FD117" s="142">
        <f t="shared" si="314"/>
        <v>0</v>
      </c>
      <c r="FE117" s="142">
        <f t="shared" si="327"/>
        <v>0</v>
      </c>
      <c r="GQ117" s="586"/>
      <c r="GR117" s="584"/>
      <c r="GS117" s="333"/>
    </row>
    <row r="118" spans="1:201">
      <c r="A118" s="126"/>
      <c r="B118"/>
      <c r="C118"/>
      <c r="D118"/>
      <c r="E118" s="157"/>
      <c r="AN118" s="14"/>
      <c r="AP118" s="14"/>
      <c r="AR118" s="14"/>
      <c r="AT118" s="14"/>
      <c r="AV118" s="14"/>
      <c r="CA118" s="142"/>
      <c r="CB118" s="142"/>
      <c r="CC118" s="118"/>
      <c r="CD118" s="133"/>
      <c r="CE118" s="142"/>
      <c r="CF118" s="142"/>
      <c r="CG118" s="142"/>
      <c r="CH118" s="142"/>
      <c r="CI118" s="142"/>
      <c r="CJ118" s="142"/>
      <c r="CK118" s="142"/>
      <c r="CL118" s="142"/>
      <c r="CM118" s="142"/>
      <c r="CN118" s="142"/>
      <c r="CO118" s="142"/>
      <c r="CP118" s="142"/>
      <c r="CQ118" s="142"/>
      <c r="CR118" s="142"/>
    </row>
    <row r="119" spans="1:20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  <c r="CN119" s="142"/>
      <c r="CO119" s="142"/>
      <c r="CP119" s="142"/>
      <c r="CQ119" s="142"/>
      <c r="CR119" s="142"/>
    </row>
    <row r="120" spans="1:20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  <c r="CN120" s="142"/>
      <c r="CO120" s="142"/>
      <c r="CP120" s="142"/>
      <c r="CQ120" s="142"/>
      <c r="CR120" s="142"/>
    </row>
    <row r="121" spans="1:20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  <c r="CN121" s="142"/>
      <c r="CO121" s="142"/>
      <c r="CP121" s="142"/>
      <c r="CQ121" s="142"/>
      <c r="CR121" s="142"/>
    </row>
    <row r="122" spans="1:20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  <c r="CN122" s="142"/>
      <c r="CO122" s="142"/>
      <c r="CP122" s="142"/>
      <c r="CQ122" s="142"/>
      <c r="CR122" s="142"/>
    </row>
    <row r="123" spans="1:20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  <c r="CN123" s="142"/>
      <c r="CO123" s="142"/>
      <c r="CP123" s="142"/>
      <c r="CQ123" s="142"/>
      <c r="CR123" s="142"/>
    </row>
    <row r="124" spans="1:20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  <c r="CN124" s="142"/>
      <c r="CO124" s="142"/>
      <c r="CP124" s="142"/>
      <c r="CQ124" s="142"/>
      <c r="CR124" s="142"/>
    </row>
    <row r="125" spans="1:20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  <c r="CN125" s="142"/>
      <c r="CO125" s="142"/>
      <c r="CP125" s="142"/>
      <c r="CQ125" s="142"/>
      <c r="CR125" s="142"/>
    </row>
    <row r="126" spans="1:20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  <c r="CN126" s="142"/>
      <c r="CO126" s="142"/>
      <c r="CP126" s="142"/>
      <c r="CQ126" s="142"/>
      <c r="CR126" s="142"/>
    </row>
    <row r="127" spans="1:20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  <c r="CN127" s="142"/>
      <c r="CO127" s="142"/>
      <c r="CP127" s="142"/>
      <c r="CQ127" s="142"/>
      <c r="CR127" s="142"/>
    </row>
    <row r="128" spans="1:201">
      <c r="A128" s="126"/>
      <c r="B128"/>
      <c r="C128"/>
      <c r="D128"/>
      <c r="E128" s="157"/>
      <c r="AR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  <c r="CN128" s="142"/>
      <c r="CO128" s="142"/>
      <c r="CP128" s="142"/>
      <c r="CQ128" s="142"/>
      <c r="CR128" s="142"/>
    </row>
    <row r="129" spans="1:96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  <c r="CN129" s="142"/>
      <c r="CO129" s="142"/>
      <c r="CP129" s="142"/>
      <c r="CQ129" s="142"/>
      <c r="CR129" s="142"/>
    </row>
    <row r="130" spans="1:96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  <c r="CN130" s="142"/>
      <c r="CO130" s="142"/>
      <c r="CP130" s="142"/>
      <c r="CQ130" s="142"/>
      <c r="CR130" s="142"/>
    </row>
    <row r="131" spans="1:96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  <c r="CN131" s="142"/>
      <c r="CO131" s="142"/>
      <c r="CP131" s="142"/>
      <c r="CQ131" s="142"/>
      <c r="CR131" s="142"/>
    </row>
    <row r="132" spans="1:96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  <c r="CN132" s="142"/>
      <c r="CO132" s="142"/>
      <c r="CP132" s="142"/>
      <c r="CQ132" s="142"/>
      <c r="CR132" s="142"/>
    </row>
    <row r="133" spans="1:96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  <c r="CN133" s="142"/>
      <c r="CO133" s="142"/>
      <c r="CP133" s="142"/>
      <c r="CQ133" s="142"/>
      <c r="CR133" s="142"/>
    </row>
    <row r="134" spans="1:96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  <c r="CN134" s="142"/>
      <c r="CO134" s="142"/>
      <c r="CP134" s="142"/>
      <c r="CQ134" s="142"/>
      <c r="CR134" s="142"/>
    </row>
    <row r="135" spans="1:96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  <c r="CN135" s="142"/>
      <c r="CO135" s="142"/>
      <c r="CP135" s="142"/>
      <c r="CQ135" s="142"/>
      <c r="CR135" s="142"/>
    </row>
    <row r="136" spans="1:96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  <c r="CN136" s="142"/>
      <c r="CO136" s="142"/>
      <c r="CP136" s="142"/>
      <c r="CQ136" s="142"/>
      <c r="CR136" s="142"/>
    </row>
    <row r="137" spans="1:96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  <c r="CN137" s="142"/>
      <c r="CO137" s="142"/>
      <c r="CP137" s="142"/>
      <c r="CQ137" s="142"/>
      <c r="CR137" s="142"/>
    </row>
    <row r="138" spans="1:96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  <c r="CN138" s="142"/>
      <c r="CO138" s="142"/>
      <c r="CP138" s="142"/>
      <c r="CQ138" s="142"/>
      <c r="CR138" s="142"/>
    </row>
    <row r="139" spans="1:96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  <c r="CN139" s="142"/>
      <c r="CO139" s="142"/>
      <c r="CP139" s="142"/>
      <c r="CQ139" s="142"/>
      <c r="CR139" s="142"/>
    </row>
    <row r="140" spans="1:96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  <c r="CN140" s="142"/>
      <c r="CO140" s="142"/>
      <c r="CP140" s="142"/>
      <c r="CQ140" s="142"/>
      <c r="CR140" s="142"/>
    </row>
    <row r="141" spans="1:96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  <c r="CN141" s="142"/>
      <c r="CO141" s="142"/>
      <c r="CP141" s="142"/>
      <c r="CQ141" s="142"/>
      <c r="CR141" s="142"/>
    </row>
    <row r="142" spans="1:96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  <c r="CN142" s="142"/>
      <c r="CO142" s="142"/>
      <c r="CP142" s="142"/>
      <c r="CQ142" s="142"/>
      <c r="CR142" s="142"/>
    </row>
    <row r="143" spans="1:96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  <c r="CN143" s="142"/>
      <c r="CO143" s="142"/>
      <c r="CP143" s="142"/>
      <c r="CQ143" s="142"/>
      <c r="CR143" s="142"/>
    </row>
    <row r="144" spans="1:96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  <c r="CN144" s="142"/>
      <c r="CO144" s="142"/>
      <c r="CP144" s="142"/>
      <c r="CQ144" s="142"/>
      <c r="CR144" s="142"/>
    </row>
    <row r="145" spans="1:96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  <c r="CN145" s="142"/>
      <c r="CO145" s="142"/>
      <c r="CP145" s="142"/>
      <c r="CQ145" s="142"/>
      <c r="CR145" s="142"/>
    </row>
    <row r="146" spans="1:96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  <c r="CN146" s="142"/>
      <c r="CO146" s="142"/>
      <c r="CP146" s="142"/>
      <c r="CQ146" s="142"/>
      <c r="CR146" s="142"/>
    </row>
    <row r="147" spans="1:96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  <c r="CN147" s="142"/>
      <c r="CO147" s="142"/>
      <c r="CP147" s="142"/>
      <c r="CQ147" s="142"/>
      <c r="CR147" s="142"/>
    </row>
    <row r="148" spans="1:96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  <c r="CN148" s="142"/>
      <c r="CO148" s="142"/>
      <c r="CP148" s="142"/>
      <c r="CQ148" s="142"/>
      <c r="CR148" s="142"/>
    </row>
    <row r="149" spans="1:96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  <c r="CN149" s="142"/>
      <c r="CO149" s="142"/>
      <c r="CP149" s="142"/>
      <c r="CQ149" s="142"/>
      <c r="CR149" s="142"/>
    </row>
    <row r="150" spans="1:96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  <c r="CN150" s="142"/>
      <c r="CO150" s="142"/>
      <c r="CP150" s="142"/>
      <c r="CQ150" s="142"/>
      <c r="CR150" s="142"/>
    </row>
    <row r="151" spans="1:96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  <c r="CN151" s="142"/>
      <c r="CO151" s="142"/>
      <c r="CP151" s="142"/>
      <c r="CQ151" s="142"/>
      <c r="CR151" s="142"/>
    </row>
    <row r="152" spans="1:96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  <c r="CN152" s="142"/>
      <c r="CO152" s="142"/>
      <c r="CP152" s="142"/>
      <c r="CQ152" s="142"/>
      <c r="CR152" s="142"/>
    </row>
    <row r="153" spans="1:96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  <c r="CN153" s="142"/>
      <c r="CO153" s="142"/>
      <c r="CP153" s="142"/>
      <c r="CQ153" s="142"/>
      <c r="CR153" s="142"/>
    </row>
    <row r="154" spans="1:96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  <c r="CN154" s="142"/>
      <c r="CO154" s="142"/>
      <c r="CP154" s="142"/>
      <c r="CQ154" s="142"/>
      <c r="CR154" s="142"/>
    </row>
    <row r="155" spans="1:96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  <c r="CN155" s="142"/>
      <c r="CO155" s="142"/>
      <c r="CP155" s="142"/>
      <c r="CQ155" s="142"/>
      <c r="CR155" s="142"/>
    </row>
    <row r="156" spans="1:96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  <c r="CN156" s="142"/>
      <c r="CO156" s="142"/>
      <c r="CP156" s="142"/>
      <c r="CQ156" s="142"/>
      <c r="CR156" s="142"/>
    </row>
    <row r="157" spans="1:96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  <c r="CN157" s="142"/>
      <c r="CO157" s="142"/>
      <c r="CP157" s="142"/>
      <c r="CQ157" s="142"/>
      <c r="CR157" s="142"/>
    </row>
    <row r="158" spans="1:96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  <c r="CN158" s="142"/>
      <c r="CO158" s="142"/>
      <c r="CP158" s="142"/>
      <c r="CQ158" s="142"/>
      <c r="CR158" s="142"/>
    </row>
    <row r="159" spans="1:96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  <c r="CN159" s="142"/>
      <c r="CO159" s="142"/>
      <c r="CP159" s="142"/>
      <c r="CQ159" s="142"/>
      <c r="CR159" s="142"/>
    </row>
    <row r="160" spans="1:96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  <c r="CN160" s="142"/>
      <c r="CO160" s="142"/>
      <c r="CP160" s="142"/>
      <c r="CQ160" s="142"/>
      <c r="CR160" s="142"/>
    </row>
    <row r="161" spans="1:96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  <c r="CN161" s="142"/>
      <c r="CO161" s="142"/>
      <c r="CP161" s="142"/>
      <c r="CQ161" s="142"/>
      <c r="CR161" s="142"/>
    </row>
    <row r="162" spans="1:96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  <c r="CN162" s="142"/>
      <c r="CO162" s="142"/>
      <c r="CP162" s="142"/>
      <c r="CQ162" s="142"/>
      <c r="CR162" s="142"/>
    </row>
    <row r="163" spans="1:96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  <c r="CN163" s="142"/>
      <c r="CO163" s="142"/>
      <c r="CP163" s="142"/>
      <c r="CQ163" s="142"/>
      <c r="CR163" s="142"/>
    </row>
    <row r="164" spans="1:96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  <c r="CN164" s="142"/>
      <c r="CO164" s="142"/>
      <c r="CP164" s="142"/>
      <c r="CQ164" s="142"/>
      <c r="CR164" s="142"/>
    </row>
    <row r="165" spans="1:96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  <c r="CN165" s="142"/>
      <c r="CO165" s="142"/>
      <c r="CP165" s="142"/>
      <c r="CQ165" s="142"/>
      <c r="CR165" s="142"/>
    </row>
    <row r="166" spans="1:96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  <c r="CN166" s="142"/>
      <c r="CO166" s="142"/>
      <c r="CP166" s="142"/>
      <c r="CQ166" s="142"/>
      <c r="CR166" s="142"/>
    </row>
    <row r="167" spans="1:96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  <c r="CN167" s="142"/>
      <c r="CO167" s="142"/>
      <c r="CP167" s="142"/>
      <c r="CQ167" s="142"/>
      <c r="CR167" s="142"/>
    </row>
    <row r="168" spans="1:96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  <c r="CN168" s="142"/>
      <c r="CO168" s="142"/>
      <c r="CP168" s="142"/>
      <c r="CQ168" s="142"/>
      <c r="CR168" s="142"/>
    </row>
    <row r="169" spans="1:96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  <c r="CN169" s="142"/>
      <c r="CO169" s="142"/>
      <c r="CP169" s="142"/>
      <c r="CQ169" s="142"/>
      <c r="CR169" s="142"/>
    </row>
    <row r="170" spans="1:96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  <c r="CN170" s="142"/>
      <c r="CO170" s="142"/>
      <c r="CP170" s="142"/>
      <c r="CQ170" s="142"/>
      <c r="CR170" s="142"/>
    </row>
    <row r="171" spans="1:96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  <c r="CN171" s="142"/>
      <c r="CO171" s="142"/>
      <c r="CP171" s="142"/>
      <c r="CQ171" s="142"/>
      <c r="CR171" s="142"/>
    </row>
    <row r="172" spans="1:96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  <c r="CN172" s="142"/>
      <c r="CO172" s="142"/>
      <c r="CP172" s="142"/>
      <c r="CQ172" s="142"/>
      <c r="CR172" s="142"/>
    </row>
    <row r="173" spans="1:96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  <c r="CN173" s="142"/>
      <c r="CO173" s="142"/>
      <c r="CP173" s="142"/>
      <c r="CQ173" s="142"/>
      <c r="CR173" s="142"/>
    </row>
    <row r="174" spans="1:96">
      <c r="A174" s="126"/>
      <c r="B174" s="126"/>
      <c r="C174" s="126"/>
      <c r="D174" s="126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  <c r="CN174" s="142"/>
      <c r="CO174" s="142"/>
      <c r="CP174" s="142"/>
      <c r="CQ174" s="142"/>
      <c r="CR174" s="142"/>
    </row>
    <row r="175" spans="1:96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  <c r="CN175" s="142"/>
      <c r="CO175" s="142"/>
      <c r="CP175" s="142"/>
      <c r="CQ175" s="142"/>
      <c r="CR175" s="142"/>
    </row>
    <row r="176" spans="1:96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  <c r="CN176" s="142"/>
      <c r="CO176" s="142"/>
      <c r="CP176" s="142"/>
      <c r="CQ176" s="142"/>
      <c r="CR176" s="142"/>
    </row>
    <row r="177" spans="1:96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  <c r="CN177" s="142"/>
      <c r="CO177" s="142"/>
      <c r="CP177" s="142"/>
      <c r="CQ177" s="142"/>
      <c r="CR177" s="142"/>
    </row>
    <row r="178" spans="1:96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  <c r="CN178" s="142"/>
      <c r="CO178" s="142"/>
      <c r="CP178" s="142"/>
      <c r="CQ178" s="142"/>
      <c r="CR178" s="142"/>
    </row>
    <row r="179" spans="1:96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  <c r="CN179" s="142"/>
      <c r="CO179" s="142"/>
      <c r="CP179" s="142"/>
      <c r="CQ179" s="142"/>
      <c r="CR179" s="142"/>
    </row>
    <row r="180" spans="1:96">
      <c r="A180" s="126"/>
      <c r="B180" s="126"/>
      <c r="C180" s="126"/>
      <c r="D180" s="126"/>
      <c r="E180" s="157"/>
      <c r="AR180" s="14"/>
      <c r="CA180" s="151"/>
      <c r="CB180" s="151"/>
      <c r="CC180" s="118"/>
      <c r="CD180" s="133"/>
      <c r="CE180" s="151"/>
      <c r="CF180" s="151"/>
      <c r="CG180" s="151"/>
      <c r="CH180" s="151"/>
      <c r="CI180" s="151"/>
      <c r="CJ180" s="151"/>
      <c r="CK180" s="151"/>
      <c r="CL180" s="151"/>
      <c r="CM180" s="151"/>
      <c r="CN180" s="151"/>
      <c r="CO180" s="151"/>
      <c r="CP180" s="151"/>
      <c r="CQ180" s="151"/>
      <c r="CR180" s="151"/>
    </row>
    <row r="181" spans="1:96">
      <c r="A181" s="152"/>
      <c r="B181" s="152"/>
      <c r="C181" s="152"/>
      <c r="D181" s="152"/>
      <c r="E181" s="160"/>
      <c r="AR181" s="14"/>
    </row>
    <row r="182" spans="1:96">
      <c r="A182" s="153"/>
      <c r="B182" s="153"/>
      <c r="C182" s="153"/>
      <c r="D182" s="153"/>
      <c r="E182" s="161"/>
      <c r="AR182" s="14"/>
    </row>
    <row r="183" spans="1:96">
      <c r="A183" s="153"/>
      <c r="B183" s="153"/>
      <c r="C183" s="153"/>
      <c r="D183" s="153"/>
      <c r="E183" s="161"/>
      <c r="AR183" s="14"/>
    </row>
    <row r="184" spans="1:96">
      <c r="A184" s="154"/>
      <c r="B184" s="154"/>
      <c r="C184" s="154"/>
      <c r="D184" s="154"/>
      <c r="E184" s="162"/>
      <c r="AR184" s="14"/>
    </row>
    <row r="185" spans="1:96">
      <c r="A185" s="155"/>
      <c r="B185" s="155"/>
      <c r="C185" s="155"/>
      <c r="D185" s="155"/>
      <c r="E185" s="163"/>
      <c r="AR185" s="14"/>
    </row>
    <row r="186" spans="1:96">
      <c r="A186" s="152"/>
      <c r="B186" s="152"/>
      <c r="C186" s="152"/>
      <c r="D186" s="152"/>
      <c r="E186" s="160"/>
      <c r="AR186" s="14"/>
    </row>
    <row r="187" spans="1:96">
      <c r="A187" s="156"/>
      <c r="B187" s="156"/>
      <c r="C187" s="156"/>
      <c r="D187" s="156"/>
      <c r="E187" s="159"/>
      <c r="AR187" s="14"/>
    </row>
    <row r="188" spans="1:96">
      <c r="A188" s="14"/>
      <c r="B188" s="14"/>
      <c r="C188" s="14"/>
      <c r="D188" s="14"/>
      <c r="E188" s="14"/>
      <c r="AR188" s="14"/>
    </row>
    <row r="189" spans="1:96">
      <c r="A189" s="14"/>
      <c r="B189" s="14"/>
      <c r="C189" s="14"/>
      <c r="D189" s="14"/>
      <c r="E189" s="14"/>
      <c r="AR189" s="14"/>
    </row>
    <row r="190" spans="1:96">
      <c r="A190" s="14"/>
      <c r="B190" s="14"/>
      <c r="C190" s="14"/>
      <c r="D190" s="14"/>
      <c r="E190" s="14"/>
      <c r="AR190" s="14"/>
    </row>
    <row r="191" spans="1:96">
      <c r="A191" s="14"/>
      <c r="B191" s="14"/>
      <c r="C191" s="14"/>
      <c r="D191" s="14"/>
      <c r="E191" s="14"/>
      <c r="AR191" s="14"/>
    </row>
    <row r="192" spans="1:96"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</sheetData>
  <pageMargins left="0" right="0" top="0" bottom="0" header="0" footer="0"/>
  <pageSetup paperSize="5" scale="52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B2:T303"/>
  <sheetViews>
    <sheetView workbookViewId="0">
      <selection activeCell="D22" sqref="D22"/>
    </sheetView>
  </sheetViews>
  <sheetFormatPr defaultRowHeight="13.2"/>
  <cols>
    <col min="1" max="1" width="2.109375" customWidth="1"/>
    <col min="2" max="2" width="13" customWidth="1"/>
    <col min="3" max="4" width="15.33203125" customWidth="1"/>
    <col min="5" max="5" width="12.33203125" customWidth="1"/>
    <col min="6" max="6" width="13.109375" customWidth="1"/>
    <col min="8" max="8" width="12.5546875" customWidth="1"/>
    <col min="10" max="10" width="11.88671875" customWidth="1"/>
    <col min="11" max="11" width="14.44140625" customWidth="1"/>
  </cols>
  <sheetData>
    <row r="2" spans="2:20" ht="13.8" thickBot="1">
      <c r="O2" t="s">
        <v>827</v>
      </c>
    </row>
    <row r="3" spans="2:20" ht="13.8" thickBot="1">
      <c r="B3" s="601"/>
      <c r="C3" s="602"/>
      <c r="D3" s="602"/>
      <c r="E3" s="603" t="s">
        <v>22</v>
      </c>
      <c r="G3" s="295"/>
      <c r="H3" s="295"/>
    </row>
    <row r="4" spans="2:20" ht="13.8" thickBot="1">
      <c r="B4" s="604" t="s">
        <v>828</v>
      </c>
      <c r="C4" s="605" t="s">
        <v>295</v>
      </c>
      <c r="D4" s="606" t="s">
        <v>293</v>
      </c>
      <c r="E4" s="607" t="s">
        <v>829</v>
      </c>
      <c r="G4" s="601" t="s">
        <v>830</v>
      </c>
      <c r="H4" s="608"/>
      <c r="J4" s="609" t="s">
        <v>831</v>
      </c>
      <c r="K4" s="610"/>
    </row>
    <row r="5" spans="2:20">
      <c r="B5" s="611">
        <f>'[5]Spread Options'!AY10</f>
        <v>36678</v>
      </c>
      <c r="C5" s="612">
        <f>'[5]Spread Options'!AZ10/10000</f>
        <v>0</v>
      </c>
      <c r="D5" s="612">
        <f>'[5]Spread Options'!BA10/10000</f>
        <v>0</v>
      </c>
      <c r="E5" s="613">
        <f>D5+C5</f>
        <v>0</v>
      </c>
      <c r="G5" s="614"/>
      <c r="H5" s="615" t="s">
        <v>22</v>
      </c>
      <c r="J5" s="616"/>
      <c r="K5" s="615" t="s">
        <v>832</v>
      </c>
    </row>
    <row r="6" spans="2:20" ht="13.8" thickBot="1">
      <c r="B6" s="611">
        <f>'[5]Spread Options'!AY11</f>
        <v>36708</v>
      </c>
      <c r="C6" s="612">
        <f>'[5]Spread Options'!AZ11/10000</f>
        <v>0</v>
      </c>
      <c r="D6" s="612">
        <f>'[5]Spread Options'!BA11/10000</f>
        <v>0</v>
      </c>
      <c r="E6" s="613">
        <f t="shared" ref="E6:E69" si="0">D6+C6</f>
        <v>0</v>
      </c>
      <c r="G6" s="604" t="s">
        <v>828</v>
      </c>
      <c r="H6" s="617" t="s">
        <v>829</v>
      </c>
      <c r="J6" s="618"/>
      <c r="K6" s="617" t="s">
        <v>833</v>
      </c>
      <c r="R6" s="619" t="s">
        <v>834</v>
      </c>
    </row>
    <row r="7" spans="2:20">
      <c r="B7" s="611">
        <f>'[5]Spread Options'!AY12</f>
        <v>36739</v>
      </c>
      <c r="C7" s="612">
        <f>'[5]Spread Options'!AZ12/10000</f>
        <v>0</v>
      </c>
      <c r="D7" s="612">
        <f>'[5]Spread Options'!BA12/10000</f>
        <v>0</v>
      </c>
      <c r="E7" s="613">
        <f t="shared" si="0"/>
        <v>0</v>
      </c>
      <c r="G7" s="611">
        <f>'[5]Intra-Month'!AZ19</f>
        <v>36526</v>
      </c>
      <c r="H7" s="620">
        <f>'[5]Intra-Month'!BA19/10000</f>
        <v>0</v>
      </c>
      <c r="J7" s="621">
        <f>B5</f>
        <v>36678</v>
      </c>
      <c r="K7" s="622">
        <f>INDEX(spreadpos,MATCH(J7,spreadmonths),spreadcount)+INDEX(gdspreadoptpos,MATCH(J7,gdspreadoptmonths),gdspreadoptcount)</f>
        <v>0</v>
      </c>
      <c r="R7" s="623" t="s">
        <v>835</v>
      </c>
      <c r="S7" s="624"/>
      <c r="T7" s="625">
        <f>COUNT(#REF!)</f>
        <v>0</v>
      </c>
    </row>
    <row r="8" spans="2:20">
      <c r="B8" s="611">
        <f>'[5]Spread Options'!AY13</f>
        <v>36770</v>
      </c>
      <c r="C8" s="612">
        <f>'[5]Spread Options'!AZ13/10000</f>
        <v>0</v>
      </c>
      <c r="D8" s="612">
        <f>'[5]Spread Options'!BA13/10000</f>
        <v>0</v>
      </c>
      <c r="E8" s="613">
        <f t="shared" si="0"/>
        <v>0</v>
      </c>
      <c r="G8" s="611">
        <f>'[5]Intra-Month'!AZ20</f>
        <v>36557</v>
      </c>
      <c r="H8" s="620">
        <f>'[5]Intra-Month'!BA20/10000</f>
        <v>0</v>
      </c>
      <c r="J8" s="621">
        <f t="shared" ref="J8:J71" si="1">B6</f>
        <v>36708</v>
      </c>
      <c r="K8" s="622">
        <f t="shared" ref="K8:K71" si="2">INDEX(spreadpos,MATCH(J8,spreadmonths),spreadcount)+INDEX(gdspreadoptpos,MATCH(J8,gdspreadoptmonths),gdspreadoptcount)</f>
        <v>0</v>
      </c>
      <c r="R8" s="626" t="s">
        <v>836</v>
      </c>
      <c r="S8" s="627"/>
      <c r="T8" s="628">
        <f>COUNT(B5:E5)</f>
        <v>4</v>
      </c>
    </row>
    <row r="9" spans="2:20">
      <c r="B9" s="611">
        <f>'[5]Spread Options'!AY14</f>
        <v>36800</v>
      </c>
      <c r="C9" s="612">
        <f>'[5]Spread Options'!AZ14/10000</f>
        <v>0</v>
      </c>
      <c r="D9" s="612">
        <f>'[5]Spread Options'!BA14/10000</f>
        <v>0</v>
      </c>
      <c r="E9" s="613">
        <f t="shared" si="0"/>
        <v>0</v>
      </c>
      <c r="G9" s="611">
        <f>'[5]Intra-Month'!AZ21</f>
        <v>36586</v>
      </c>
      <c r="H9" s="620">
        <f>'[5]Intra-Month'!BA21/10000</f>
        <v>0</v>
      </c>
      <c r="J9" s="621">
        <f t="shared" si="1"/>
        <v>36739</v>
      </c>
      <c r="K9" s="622">
        <f t="shared" si="2"/>
        <v>0</v>
      </c>
      <c r="R9" s="626" t="s">
        <v>837</v>
      </c>
      <c r="S9" s="627"/>
      <c r="T9" s="628">
        <f>COUNT(B52:D52)</f>
        <v>3</v>
      </c>
    </row>
    <row r="10" spans="2:20">
      <c r="B10" s="611">
        <f>'[5]Spread Options'!AY15</f>
        <v>36831</v>
      </c>
      <c r="C10" s="612">
        <f>'[5]Spread Options'!AZ15/10000</f>
        <v>-13.360410852430974</v>
      </c>
      <c r="D10" s="612">
        <f>'[5]Spread Options'!BA15/10000</f>
        <v>13.708210584102396</v>
      </c>
      <c r="E10" s="613">
        <f t="shared" si="0"/>
        <v>0.34779973167142231</v>
      </c>
      <c r="G10" s="611">
        <f>'[5]Intra-Month'!AZ22</f>
        <v>36617</v>
      </c>
      <c r="H10" s="620">
        <f>'[5]Intra-Month'!BA22/10000</f>
        <v>0</v>
      </c>
      <c r="J10" s="621">
        <f t="shared" si="1"/>
        <v>36770</v>
      </c>
      <c r="K10" s="622">
        <f t="shared" si="2"/>
        <v>0</v>
      </c>
      <c r="R10" s="626" t="s">
        <v>838</v>
      </c>
      <c r="S10" s="627"/>
      <c r="T10" s="628">
        <f>COUNT(G7:H7)</f>
        <v>2</v>
      </c>
    </row>
    <row r="11" spans="2:20" ht="13.8" thickBot="1">
      <c r="B11" s="611">
        <f>'[5]Spread Options'!AY16</f>
        <v>36861</v>
      </c>
      <c r="C11" s="612">
        <f>'[5]Spread Options'!AZ16/10000</f>
        <v>-13.697422605789223</v>
      </c>
      <c r="D11" s="612">
        <f>'[5]Spread Options'!BA16/10000</f>
        <v>14.114487154692577</v>
      </c>
      <c r="E11" s="613">
        <f t="shared" si="0"/>
        <v>0.41706454890335465</v>
      </c>
      <c r="G11" s="611">
        <f>'[5]Intra-Month'!AZ23</f>
        <v>36647</v>
      </c>
      <c r="H11" s="620">
        <f>'[5]Intra-Month'!BA23/10000</f>
        <v>0</v>
      </c>
      <c r="J11" s="621">
        <f t="shared" si="1"/>
        <v>36800</v>
      </c>
      <c r="K11" s="622">
        <f t="shared" si="2"/>
        <v>0</v>
      </c>
      <c r="R11" s="629" t="s">
        <v>839</v>
      </c>
      <c r="S11" s="630"/>
      <c r="T11" s="631">
        <f>COUNT(#REF!)</f>
        <v>0</v>
      </c>
    </row>
    <row r="12" spans="2:20">
      <c r="B12" s="611">
        <f>'[5]Spread Options'!AY17</f>
        <v>36892</v>
      </c>
      <c r="C12" s="612">
        <f>'[5]Spread Options'!AZ17/10000</f>
        <v>-10.580083066120578</v>
      </c>
      <c r="D12" s="612">
        <f>'[5]Spread Options'!BA17/10000</f>
        <v>11.025816020641688</v>
      </c>
      <c r="E12" s="613">
        <f t="shared" si="0"/>
        <v>0.44573295452111061</v>
      </c>
      <c r="G12" s="611">
        <f>'[5]Intra-Month'!AZ24</f>
        <v>36678</v>
      </c>
      <c r="H12" s="620">
        <f>'[5]Intra-Month'!BA24/10000</f>
        <v>0</v>
      </c>
      <c r="J12" s="621">
        <f t="shared" si="1"/>
        <v>36831</v>
      </c>
      <c r="K12" s="622">
        <f t="shared" si="2"/>
        <v>0.34779973167142231</v>
      </c>
    </row>
    <row r="13" spans="2:20">
      <c r="B13" s="611">
        <f>'[5]Spread Options'!AY18</f>
        <v>36923</v>
      </c>
      <c r="C13" s="612">
        <f>'[5]Spread Options'!AZ18/10000</f>
        <v>-9.5592996292344754</v>
      </c>
      <c r="D13" s="612">
        <f>'[5]Spread Options'!BA18/10000</f>
        <v>9.9834045966703542</v>
      </c>
      <c r="E13" s="613">
        <f t="shared" si="0"/>
        <v>0.42410496743587878</v>
      </c>
      <c r="G13" s="611">
        <f>'[5]Intra-Month'!AZ25</f>
        <v>36708</v>
      </c>
      <c r="H13" s="620">
        <f>'[5]Intra-Month'!BA25/10000</f>
        <v>0</v>
      </c>
      <c r="J13" s="621">
        <f t="shared" si="1"/>
        <v>36861</v>
      </c>
      <c r="K13" s="622">
        <f t="shared" si="2"/>
        <v>0.41706454890335465</v>
      </c>
    </row>
    <row r="14" spans="2:20">
      <c r="B14" s="611">
        <f>'[5]Spread Options'!AY19</f>
        <v>36951</v>
      </c>
      <c r="C14" s="612">
        <f>'[5]Spread Options'!AZ19/10000</f>
        <v>-13.434846825091416</v>
      </c>
      <c r="D14" s="612">
        <f>'[5]Spread Options'!BA19/10000</f>
        <v>13.89706391619236</v>
      </c>
      <c r="E14" s="613">
        <f t="shared" si="0"/>
        <v>0.46221709110094444</v>
      </c>
      <c r="G14" s="611">
        <f>'[5]Intra-Month'!AZ26</f>
        <v>36739</v>
      </c>
      <c r="H14" s="620">
        <f>'[5]Intra-Month'!BA26/10000</f>
        <v>0</v>
      </c>
      <c r="J14" s="621">
        <f t="shared" si="1"/>
        <v>36892</v>
      </c>
      <c r="K14" s="622">
        <f t="shared" si="2"/>
        <v>0.44573295452111061</v>
      </c>
    </row>
    <row r="15" spans="2:20">
      <c r="B15" s="611">
        <f>'[5]Spread Options'!AY20</f>
        <v>36982</v>
      </c>
      <c r="C15" s="612">
        <f>'[5]Spread Options'!AZ20/10000</f>
        <v>0</v>
      </c>
      <c r="D15" s="612">
        <f>'[5]Spread Options'!BA20/10000</f>
        <v>0</v>
      </c>
      <c r="E15" s="613">
        <f t="shared" si="0"/>
        <v>0</v>
      </c>
      <c r="G15" s="611">
        <f>'[5]Intra-Month'!AZ27</f>
        <v>36770</v>
      </c>
      <c r="H15" s="620">
        <f>'[5]Intra-Month'!BA27/10000</f>
        <v>0</v>
      </c>
      <c r="J15" s="621">
        <f t="shared" si="1"/>
        <v>36923</v>
      </c>
      <c r="K15" s="622">
        <f t="shared" si="2"/>
        <v>0.42410496743587878</v>
      </c>
    </row>
    <row r="16" spans="2:20">
      <c r="B16" s="611">
        <f>'[5]Spread Options'!AY21</f>
        <v>37012</v>
      </c>
      <c r="C16" s="612">
        <f>'[5]Spread Options'!AZ21/10000</f>
        <v>0</v>
      </c>
      <c r="D16" s="612">
        <f>'[5]Spread Options'!BA21/10000</f>
        <v>0</v>
      </c>
      <c r="E16" s="613">
        <f t="shared" si="0"/>
        <v>0</v>
      </c>
      <c r="G16" s="611">
        <f>'[5]Intra-Month'!AZ28</f>
        <v>36800</v>
      </c>
      <c r="H16" s="620">
        <f>'[5]Intra-Month'!BA28/10000</f>
        <v>0</v>
      </c>
      <c r="J16" s="621">
        <f t="shared" si="1"/>
        <v>36951</v>
      </c>
      <c r="K16" s="622">
        <f t="shared" si="2"/>
        <v>0.46221709110094444</v>
      </c>
    </row>
    <row r="17" spans="2:11">
      <c r="B17" s="611">
        <f>'[5]Spread Options'!AY22</f>
        <v>37043</v>
      </c>
      <c r="C17" s="612">
        <f>'[5]Spread Options'!AZ22/10000</f>
        <v>0</v>
      </c>
      <c r="D17" s="612">
        <f>'[5]Spread Options'!BA22/10000</f>
        <v>0</v>
      </c>
      <c r="E17" s="613">
        <f t="shared" si="0"/>
        <v>0</v>
      </c>
      <c r="G17" s="611">
        <f>'[5]Intra-Month'!AZ29</f>
        <v>36831</v>
      </c>
      <c r="H17" s="620">
        <f>'[5]Intra-Month'!BA29/10000</f>
        <v>0</v>
      </c>
      <c r="J17" s="621">
        <f t="shared" si="1"/>
        <v>36982</v>
      </c>
      <c r="K17" s="622">
        <f t="shared" si="2"/>
        <v>0</v>
      </c>
    </row>
    <row r="18" spans="2:11">
      <c r="B18" s="611">
        <f>'[5]Spread Options'!AY23</f>
        <v>37073</v>
      </c>
      <c r="C18" s="612">
        <f>'[5]Spread Options'!AZ23/10000</f>
        <v>0</v>
      </c>
      <c r="D18" s="612">
        <f>'[5]Spread Options'!BA23/10000</f>
        <v>0</v>
      </c>
      <c r="E18" s="613">
        <f t="shared" si="0"/>
        <v>0</v>
      </c>
      <c r="G18" s="611">
        <f>'[5]Intra-Month'!AZ30</f>
        <v>36861</v>
      </c>
      <c r="H18" s="620">
        <f>'[5]Intra-Month'!BA30/10000</f>
        <v>0</v>
      </c>
      <c r="J18" s="621">
        <f t="shared" si="1"/>
        <v>37012</v>
      </c>
      <c r="K18" s="622">
        <f t="shared" si="2"/>
        <v>0</v>
      </c>
    </row>
    <row r="19" spans="2:11">
      <c r="B19" s="611">
        <f>'[5]Spread Options'!AY24</f>
        <v>37104</v>
      </c>
      <c r="C19" s="612">
        <f>'[5]Spread Options'!AZ24/10000</f>
        <v>0</v>
      </c>
      <c r="D19" s="612">
        <f>'[5]Spread Options'!BA24/10000</f>
        <v>0</v>
      </c>
      <c r="E19" s="613">
        <f t="shared" si="0"/>
        <v>0</v>
      </c>
      <c r="G19" s="611">
        <f>'[5]Intra-Month'!AZ31</f>
        <v>36892</v>
      </c>
      <c r="H19" s="620">
        <f>'[5]Intra-Month'!BA31/10000</f>
        <v>0</v>
      </c>
      <c r="J19" s="621">
        <f t="shared" si="1"/>
        <v>37043</v>
      </c>
      <c r="K19" s="622">
        <f t="shared" si="2"/>
        <v>0</v>
      </c>
    </row>
    <row r="20" spans="2:11">
      <c r="B20" s="611">
        <f>'[5]Spread Options'!AY25</f>
        <v>37135</v>
      </c>
      <c r="C20" s="612">
        <f>'[5]Spread Options'!AZ25/10000</f>
        <v>0</v>
      </c>
      <c r="D20" s="612">
        <f>'[5]Spread Options'!BA25/10000</f>
        <v>0</v>
      </c>
      <c r="E20" s="613">
        <f t="shared" si="0"/>
        <v>0</v>
      </c>
      <c r="G20" s="611">
        <f>'[5]Intra-Month'!AZ32</f>
        <v>36923</v>
      </c>
      <c r="H20" s="620">
        <f>'[5]Intra-Month'!BA32/10000</f>
        <v>0</v>
      </c>
      <c r="J20" s="621">
        <f t="shared" si="1"/>
        <v>37073</v>
      </c>
      <c r="K20" s="622">
        <f t="shared" si="2"/>
        <v>0</v>
      </c>
    </row>
    <row r="21" spans="2:11">
      <c r="B21" s="611">
        <f>'[5]Spread Options'!AY26</f>
        <v>37165</v>
      </c>
      <c r="C21" s="612">
        <f>'[5]Spread Options'!AZ26/10000</f>
        <v>0</v>
      </c>
      <c r="D21" s="612">
        <f>'[5]Spread Options'!BA26/10000</f>
        <v>0</v>
      </c>
      <c r="E21" s="613">
        <f t="shared" si="0"/>
        <v>0</v>
      </c>
      <c r="G21" s="611">
        <f>'[5]Intra-Month'!AZ33</f>
        <v>36951</v>
      </c>
      <c r="H21" s="620">
        <f>'[5]Intra-Month'!BA33/10000</f>
        <v>0</v>
      </c>
      <c r="J21" s="621">
        <f t="shared" si="1"/>
        <v>37104</v>
      </c>
      <c r="K21" s="622">
        <f t="shared" si="2"/>
        <v>0</v>
      </c>
    </row>
    <row r="22" spans="2:11">
      <c r="B22" s="611">
        <f>'[5]Spread Options'!AY27</f>
        <v>37196</v>
      </c>
      <c r="C22" s="612">
        <f>'[5]Spread Options'!AZ27/10000</f>
        <v>-11.823579440381936</v>
      </c>
      <c r="D22" s="612">
        <f>'[5]Spread Options'!BA27/10000</f>
        <v>12.320666122056556</v>
      </c>
      <c r="E22" s="613">
        <f t="shared" si="0"/>
        <v>0.49708668167462022</v>
      </c>
      <c r="G22" s="611">
        <f>'[5]Intra-Month'!AZ34</f>
        <v>36982</v>
      </c>
      <c r="H22" s="620">
        <f>'[5]Intra-Month'!BA34/10000</f>
        <v>0</v>
      </c>
      <c r="J22" s="621">
        <f t="shared" si="1"/>
        <v>37135</v>
      </c>
      <c r="K22" s="622">
        <f t="shared" si="2"/>
        <v>0</v>
      </c>
    </row>
    <row r="23" spans="2:11">
      <c r="B23" s="611">
        <f>'[5]Spread Options'!AY28</f>
        <v>37226</v>
      </c>
      <c r="C23" s="612">
        <f>'[5]Spread Options'!AZ28/10000</f>
        <v>-12.181220324441062</v>
      </c>
      <c r="D23" s="612">
        <f>'[5]Spread Options'!BA28/10000</f>
        <v>12.711298554554386</v>
      </c>
      <c r="E23" s="613">
        <f t="shared" si="0"/>
        <v>0.53007823011332356</v>
      </c>
      <c r="G23" s="611">
        <f>'[5]Intra-Month'!AZ35</f>
        <v>37012</v>
      </c>
      <c r="H23" s="620">
        <f>'[5]Intra-Month'!BA35/10000</f>
        <v>0</v>
      </c>
      <c r="J23" s="621">
        <f t="shared" si="1"/>
        <v>37165</v>
      </c>
      <c r="K23" s="622">
        <f t="shared" si="2"/>
        <v>0</v>
      </c>
    </row>
    <row r="24" spans="2:11">
      <c r="B24" s="611">
        <f>'[5]Spread Options'!AY29</f>
        <v>37257</v>
      </c>
      <c r="C24" s="612">
        <f>'[5]Spread Options'!AZ29/10000</f>
        <v>-12.130878467346612</v>
      </c>
      <c r="D24" s="612">
        <f>'[5]Spread Options'!BA29/10000</f>
        <v>12.676391362909046</v>
      </c>
      <c r="E24" s="613">
        <f t="shared" si="0"/>
        <v>0.54551289556243354</v>
      </c>
      <c r="G24" s="611">
        <f>'[5]Intra-Month'!AZ36</f>
        <v>37043</v>
      </c>
      <c r="H24" s="620">
        <f>'[5]Intra-Month'!BA36/10000</f>
        <v>0</v>
      </c>
      <c r="J24" s="621">
        <f t="shared" si="1"/>
        <v>37196</v>
      </c>
      <c r="K24" s="622">
        <f t="shared" si="2"/>
        <v>0.49708668167462022</v>
      </c>
    </row>
    <row r="25" spans="2:11">
      <c r="B25" s="611">
        <f>'[5]Spread Options'!AY30</f>
        <v>37288</v>
      </c>
      <c r="C25" s="612">
        <f>'[5]Spread Options'!AZ30/10000</f>
        <v>-10.877462271714077</v>
      </c>
      <c r="D25" s="612">
        <f>'[5]Spread Options'!BA30/10000</f>
        <v>11.370905330141822</v>
      </c>
      <c r="E25" s="613">
        <f t="shared" si="0"/>
        <v>0.49344305842774538</v>
      </c>
      <c r="G25" s="611">
        <f>'[5]Intra-Month'!AZ37</f>
        <v>37073</v>
      </c>
      <c r="H25" s="620">
        <f>'[5]Intra-Month'!BA37/10000</f>
        <v>0</v>
      </c>
      <c r="J25" s="621">
        <f t="shared" si="1"/>
        <v>37226</v>
      </c>
      <c r="K25" s="622">
        <f t="shared" si="2"/>
        <v>0.53007823011332356</v>
      </c>
    </row>
    <row r="26" spans="2:11">
      <c r="B26" s="611">
        <f>'[5]Spread Options'!AY31</f>
        <v>37316</v>
      </c>
      <c r="C26" s="612">
        <f>'[5]Spread Options'!AZ31/10000</f>
        <v>-11.935898179848119</v>
      </c>
      <c r="D26" s="612">
        <f>'[5]Spread Options'!BA31/10000</f>
        <v>12.45743569263702</v>
      </c>
      <c r="E26" s="613">
        <f t="shared" si="0"/>
        <v>0.52153751278890148</v>
      </c>
      <c r="G26" s="611">
        <f>'[5]Intra-Month'!AZ38</f>
        <v>37104</v>
      </c>
      <c r="H26" s="620">
        <f>'[5]Intra-Month'!BA38/10000</f>
        <v>0</v>
      </c>
      <c r="J26" s="621">
        <f t="shared" si="1"/>
        <v>37257</v>
      </c>
      <c r="K26" s="622">
        <f t="shared" si="2"/>
        <v>0.54551289556243354</v>
      </c>
    </row>
    <row r="27" spans="2:11">
      <c r="B27" s="611">
        <f>'[5]Spread Options'!AY32</f>
        <v>37347</v>
      </c>
      <c r="C27" s="612">
        <f>'[5]Spread Options'!AZ32/10000</f>
        <v>0</v>
      </c>
      <c r="D27" s="612">
        <f>'[5]Spread Options'!BA32/10000</f>
        <v>0</v>
      </c>
      <c r="E27" s="613">
        <f t="shared" si="0"/>
        <v>0</v>
      </c>
      <c r="G27" s="611">
        <f>'[5]Intra-Month'!AZ39</f>
        <v>37135</v>
      </c>
      <c r="H27" s="620">
        <f>'[5]Intra-Month'!BA39/10000</f>
        <v>0</v>
      </c>
      <c r="J27" s="621">
        <f t="shared" si="1"/>
        <v>37288</v>
      </c>
      <c r="K27" s="622">
        <f t="shared" si="2"/>
        <v>0.49344305842774538</v>
      </c>
    </row>
    <row r="28" spans="2:11">
      <c r="B28" s="611">
        <f>'[5]Spread Options'!AY33</f>
        <v>37377</v>
      </c>
      <c r="C28" s="612">
        <f>'[5]Spread Options'!AZ33/10000</f>
        <v>0</v>
      </c>
      <c r="D28" s="612">
        <f>'[5]Spread Options'!BA33/10000</f>
        <v>0</v>
      </c>
      <c r="E28" s="613">
        <f t="shared" si="0"/>
        <v>0</v>
      </c>
      <c r="G28" s="611">
        <f>'[5]Intra-Month'!AZ40</f>
        <v>37165</v>
      </c>
      <c r="H28" s="620">
        <f>'[5]Intra-Month'!BA40/10000</f>
        <v>0</v>
      </c>
      <c r="J28" s="621">
        <f t="shared" si="1"/>
        <v>37316</v>
      </c>
      <c r="K28" s="622">
        <f t="shared" si="2"/>
        <v>0.52153751278890148</v>
      </c>
    </row>
    <row r="29" spans="2:11">
      <c r="B29" s="611">
        <f>'[5]Spread Options'!AY34</f>
        <v>37408</v>
      </c>
      <c r="C29" s="612">
        <f>'[5]Spread Options'!AZ34/10000</f>
        <v>0</v>
      </c>
      <c r="D29" s="612">
        <f>'[5]Spread Options'!BA34/10000</f>
        <v>0</v>
      </c>
      <c r="E29" s="613">
        <f t="shared" si="0"/>
        <v>0</v>
      </c>
      <c r="G29" s="611">
        <f>'[5]Intra-Month'!AZ41</f>
        <v>37196</v>
      </c>
      <c r="H29" s="620">
        <f>'[5]Intra-Month'!BA41/10000</f>
        <v>0</v>
      </c>
      <c r="J29" s="621">
        <f t="shared" si="1"/>
        <v>37347</v>
      </c>
      <c r="K29" s="622">
        <f t="shared" si="2"/>
        <v>0</v>
      </c>
    </row>
    <row r="30" spans="2:11">
      <c r="B30" s="611">
        <f>'[5]Spread Options'!AY35</f>
        <v>37438</v>
      </c>
      <c r="C30" s="612">
        <f>'[5]Spread Options'!AZ35/10000</f>
        <v>0</v>
      </c>
      <c r="D30" s="612">
        <f>'[5]Spread Options'!BA35/10000</f>
        <v>0</v>
      </c>
      <c r="E30" s="613">
        <f t="shared" si="0"/>
        <v>0</v>
      </c>
      <c r="G30" s="611">
        <f>'[5]Intra-Month'!AZ42</f>
        <v>37226</v>
      </c>
      <c r="H30" s="620">
        <f>'[5]Intra-Month'!BA42/10000</f>
        <v>0</v>
      </c>
      <c r="J30" s="621">
        <f t="shared" si="1"/>
        <v>37377</v>
      </c>
      <c r="K30" s="622">
        <f t="shared" si="2"/>
        <v>0</v>
      </c>
    </row>
    <row r="31" spans="2:11">
      <c r="B31" s="611">
        <f>'[5]Spread Options'!AY36</f>
        <v>37469</v>
      </c>
      <c r="C31" s="612">
        <f>'[5]Spread Options'!AZ36/10000</f>
        <v>0</v>
      </c>
      <c r="D31" s="612">
        <f>'[5]Spread Options'!BA36/10000</f>
        <v>0</v>
      </c>
      <c r="E31" s="613">
        <f t="shared" si="0"/>
        <v>0</v>
      </c>
      <c r="G31" s="611">
        <f>'[5]Intra-Month'!AZ43</f>
        <v>37257</v>
      </c>
      <c r="H31" s="620">
        <f>'[5]Intra-Month'!BA43/10000</f>
        <v>0</v>
      </c>
      <c r="J31" s="621">
        <f t="shared" si="1"/>
        <v>37408</v>
      </c>
      <c r="K31" s="622">
        <f t="shared" si="2"/>
        <v>0</v>
      </c>
    </row>
    <row r="32" spans="2:11">
      <c r="B32" s="611">
        <f>'[5]Spread Options'!AY37</f>
        <v>37500</v>
      </c>
      <c r="C32" s="612">
        <f>'[5]Spread Options'!AZ37/10000</f>
        <v>0</v>
      </c>
      <c r="D32" s="612">
        <f>'[5]Spread Options'!BA37/10000</f>
        <v>0</v>
      </c>
      <c r="E32" s="613">
        <f t="shared" si="0"/>
        <v>0</v>
      </c>
      <c r="G32" s="611">
        <f>'[5]Intra-Month'!AZ44</f>
        <v>37288</v>
      </c>
      <c r="H32" s="620">
        <f>'[5]Intra-Month'!BA44/10000</f>
        <v>0</v>
      </c>
      <c r="J32" s="621">
        <f t="shared" si="1"/>
        <v>37438</v>
      </c>
      <c r="K32" s="622">
        <f t="shared" si="2"/>
        <v>0</v>
      </c>
    </row>
    <row r="33" spans="2:11" ht="13.8" thickBot="1">
      <c r="B33" s="611">
        <f>'[5]Spread Options'!AY38</f>
        <v>37530</v>
      </c>
      <c r="C33" s="612">
        <f>'[5]Spread Options'!AZ38/10000</f>
        <v>0</v>
      </c>
      <c r="D33" s="612">
        <f>'[5]Spread Options'!BA38/10000</f>
        <v>0</v>
      </c>
      <c r="E33" s="613">
        <f t="shared" si="0"/>
        <v>0</v>
      </c>
      <c r="G33" s="611">
        <f>'[5]Intra-Month'!AZ45</f>
        <v>37316</v>
      </c>
      <c r="H33" s="620">
        <f>'[5]Intra-Month'!BA45/10000</f>
        <v>0</v>
      </c>
      <c r="J33" s="621">
        <f t="shared" si="1"/>
        <v>37469</v>
      </c>
      <c r="K33" s="622">
        <f t="shared" si="2"/>
        <v>0</v>
      </c>
    </row>
    <row r="34" spans="2:11" ht="13.8" thickBot="1">
      <c r="B34" s="611">
        <f>'[5]Spread Options'!AY39</f>
        <v>37561</v>
      </c>
      <c r="C34" s="612">
        <f>'[5]Spread Options'!AZ39/10000</f>
        <v>-10.745716371188966</v>
      </c>
      <c r="D34" s="612">
        <f>'[5]Spread Options'!BA39/10000</f>
        <v>11.212804766926588</v>
      </c>
      <c r="E34" s="613">
        <f t="shared" si="0"/>
        <v>0.46708839573762262</v>
      </c>
      <c r="G34" s="632" t="s">
        <v>22</v>
      </c>
      <c r="H34" s="633">
        <f>SUM(H7:H33)</f>
        <v>0</v>
      </c>
      <c r="J34" s="621">
        <f t="shared" si="1"/>
        <v>37500</v>
      </c>
      <c r="K34" s="622">
        <f t="shared" si="2"/>
        <v>0</v>
      </c>
    </row>
    <row r="35" spans="2:11">
      <c r="B35" s="611">
        <f>'[5]Spread Options'!AY40</f>
        <v>37591</v>
      </c>
      <c r="C35" s="612">
        <f>'[5]Spread Options'!AZ40/10000</f>
        <v>-11.075432481434971</v>
      </c>
      <c r="D35" s="612">
        <f>'[5]Spread Options'!BA40/10000</f>
        <v>11.56754505982774</v>
      </c>
      <c r="E35" s="613">
        <f t="shared" si="0"/>
        <v>0.4921125783927689</v>
      </c>
      <c r="G35" s="313"/>
      <c r="H35" s="634"/>
      <c r="J35" s="621">
        <f t="shared" si="1"/>
        <v>37530</v>
      </c>
      <c r="K35" s="622">
        <f t="shared" si="2"/>
        <v>0</v>
      </c>
    </row>
    <row r="36" spans="2:11" ht="12.75" customHeight="1">
      <c r="B36" s="611">
        <f>'[5]Spread Options'!AY41</f>
        <v>37622</v>
      </c>
      <c r="C36" s="612">
        <f>'[5]Spread Options'!AZ41/10000</f>
        <v>-11.013143132392941</v>
      </c>
      <c r="D36" s="612">
        <f>'[5]Spread Options'!BA41/10000</f>
        <v>11.500117209074929</v>
      </c>
      <c r="E36" s="613">
        <f t="shared" si="0"/>
        <v>0.48697407668198878</v>
      </c>
      <c r="G36" s="313"/>
      <c r="H36" s="634"/>
      <c r="J36" s="621">
        <f t="shared" si="1"/>
        <v>37561</v>
      </c>
      <c r="K36" s="622">
        <f t="shared" si="2"/>
        <v>0.46708839573762262</v>
      </c>
    </row>
    <row r="37" spans="2:11">
      <c r="B37" s="611">
        <f>'[5]Spread Options'!AY42</f>
        <v>37653</v>
      </c>
      <c r="C37" s="612">
        <f>'[5]Spread Options'!AZ42/10000</f>
        <v>-9.8824487525256863</v>
      </c>
      <c r="D37" s="612">
        <f>'[5]Spread Options'!BA42/10000</f>
        <v>10.327190378783129</v>
      </c>
      <c r="E37" s="613">
        <f t="shared" si="0"/>
        <v>0.44474162625744285</v>
      </c>
      <c r="J37" s="621">
        <f t="shared" si="1"/>
        <v>37591</v>
      </c>
      <c r="K37" s="622">
        <f t="shared" si="2"/>
        <v>0.4921125783927689</v>
      </c>
    </row>
    <row r="38" spans="2:11">
      <c r="B38" s="611">
        <f>'[5]Spread Options'!AY43</f>
        <v>37681</v>
      </c>
      <c r="C38" s="612">
        <f>'[5]Spread Options'!AZ43/10000</f>
        <v>-10.848257157544669</v>
      </c>
      <c r="D38" s="612">
        <f>'[5]Spread Options'!BA43/10000</f>
        <v>11.333829666618289</v>
      </c>
      <c r="E38" s="613">
        <f t="shared" si="0"/>
        <v>0.48557250907362004</v>
      </c>
      <c r="J38" s="621">
        <f t="shared" si="1"/>
        <v>37622</v>
      </c>
      <c r="K38" s="622">
        <f t="shared" si="2"/>
        <v>0.48697407668198878</v>
      </c>
    </row>
    <row r="39" spans="2:11">
      <c r="B39" s="611">
        <f>'[5]Spread Options'!AY44</f>
        <v>37712</v>
      </c>
      <c r="C39" s="612">
        <f>'[5]Spread Options'!AZ44/10000</f>
        <v>0</v>
      </c>
      <c r="D39" s="612">
        <f>'[5]Spread Options'!BA44/10000</f>
        <v>0</v>
      </c>
      <c r="E39" s="613">
        <f t="shared" si="0"/>
        <v>0</v>
      </c>
      <c r="J39" s="621">
        <f t="shared" si="1"/>
        <v>37653</v>
      </c>
      <c r="K39" s="622">
        <f t="shared" si="2"/>
        <v>0.44474162625744285</v>
      </c>
    </row>
    <row r="40" spans="2:11">
      <c r="B40" s="611">
        <f>'[5]Spread Options'!AY45</f>
        <v>37742</v>
      </c>
      <c r="C40" s="612">
        <f>'[5]Spread Options'!AZ45/10000</f>
        <v>0</v>
      </c>
      <c r="D40" s="612">
        <f>'[5]Spread Options'!BA45/10000</f>
        <v>0</v>
      </c>
      <c r="E40" s="613">
        <f t="shared" si="0"/>
        <v>0</v>
      </c>
      <c r="J40" s="621">
        <f t="shared" si="1"/>
        <v>37681</v>
      </c>
      <c r="K40" s="622">
        <f t="shared" si="2"/>
        <v>0.48557250907362004</v>
      </c>
    </row>
    <row r="41" spans="2:11">
      <c r="B41" s="611">
        <f>'[5]Spread Options'!AY46</f>
        <v>37773</v>
      </c>
      <c r="C41" s="612">
        <f>'[5]Spread Options'!AZ46/10000</f>
        <v>0</v>
      </c>
      <c r="D41" s="612">
        <f>'[5]Spread Options'!BA46/10000</f>
        <v>0</v>
      </c>
      <c r="E41" s="613">
        <f t="shared" si="0"/>
        <v>0</v>
      </c>
      <c r="J41" s="621">
        <f t="shared" si="1"/>
        <v>37712</v>
      </c>
      <c r="K41" s="622">
        <f t="shared" si="2"/>
        <v>0</v>
      </c>
    </row>
    <row r="42" spans="2:11">
      <c r="B42" s="611">
        <f>'[5]Spread Options'!AY47</f>
        <v>37803</v>
      </c>
      <c r="C42" s="612">
        <f>'[5]Spread Options'!AZ47/10000</f>
        <v>0</v>
      </c>
      <c r="D42" s="612">
        <f>'[5]Spread Options'!BA47/10000</f>
        <v>0</v>
      </c>
      <c r="E42" s="613">
        <f t="shared" si="0"/>
        <v>0</v>
      </c>
      <c r="J42" s="621">
        <f t="shared" si="1"/>
        <v>37742</v>
      </c>
      <c r="K42" s="622">
        <f t="shared" si="2"/>
        <v>0</v>
      </c>
    </row>
    <row r="43" spans="2:11">
      <c r="B43" s="611">
        <f>'[5]Spread Options'!AY48</f>
        <v>37834</v>
      </c>
      <c r="C43" s="612">
        <f>'[5]Spread Options'!AZ48/10000</f>
        <v>0</v>
      </c>
      <c r="D43" s="612">
        <f>'[5]Spread Options'!BA48/10000</f>
        <v>0</v>
      </c>
      <c r="E43" s="613">
        <f t="shared" si="0"/>
        <v>0</v>
      </c>
      <c r="J43" s="635">
        <f t="shared" si="1"/>
        <v>37773</v>
      </c>
      <c r="K43" s="622">
        <f t="shared" si="2"/>
        <v>0</v>
      </c>
    </row>
    <row r="44" spans="2:11">
      <c r="B44" s="611">
        <f>'[5]Spread Options'!AY49</f>
        <v>37865</v>
      </c>
      <c r="C44" s="612">
        <f>'[5]Spread Options'!AZ49/10000</f>
        <v>0</v>
      </c>
      <c r="D44" s="612">
        <f>'[5]Spread Options'!BA49/10000</f>
        <v>0</v>
      </c>
      <c r="E44" s="613">
        <f t="shared" si="0"/>
        <v>0</v>
      </c>
      <c r="J44" s="621">
        <f t="shared" si="1"/>
        <v>37803</v>
      </c>
      <c r="K44" s="622">
        <f t="shared" si="2"/>
        <v>0</v>
      </c>
    </row>
    <row r="45" spans="2:11">
      <c r="B45" s="611">
        <f>'[5]Spread Options'!AY50</f>
        <v>37895</v>
      </c>
      <c r="C45" s="612">
        <f>'[5]Spread Options'!AZ50/10000</f>
        <v>0</v>
      </c>
      <c r="D45" s="612">
        <f>'[5]Spread Options'!BA50/10000</f>
        <v>0</v>
      </c>
      <c r="E45" s="613">
        <f t="shared" si="0"/>
        <v>0</v>
      </c>
      <c r="J45" s="621">
        <f t="shared" si="1"/>
        <v>37834</v>
      </c>
      <c r="K45" s="622">
        <f t="shared" si="2"/>
        <v>0</v>
      </c>
    </row>
    <row r="46" spans="2:11">
      <c r="B46" s="611">
        <f>'[5]Spread Options'!AY51</f>
        <v>37926</v>
      </c>
      <c r="C46" s="612">
        <f>'[5]Spread Options'!AZ51/10000</f>
        <v>-10.255418422277518</v>
      </c>
      <c r="D46" s="612">
        <f>'[5]Spread Options'!BA51/10000</f>
        <v>10.743318451859865</v>
      </c>
      <c r="E46" s="613">
        <f t="shared" si="0"/>
        <v>0.48790002958234702</v>
      </c>
      <c r="J46" s="621">
        <f t="shared" si="1"/>
        <v>37865</v>
      </c>
      <c r="K46" s="622">
        <f t="shared" si="2"/>
        <v>0</v>
      </c>
    </row>
    <row r="47" spans="2:11">
      <c r="B47" s="611">
        <f>'[5]Spread Options'!AY52</f>
        <v>37956</v>
      </c>
      <c r="C47" s="612">
        <f>'[5]Spread Options'!AZ52/10000</f>
        <v>-10.555811251297131</v>
      </c>
      <c r="D47" s="612">
        <f>'[5]Spread Options'!BA52/10000</f>
        <v>11.06723587727082</v>
      </c>
      <c r="E47" s="613">
        <f t="shared" si="0"/>
        <v>0.51142462597368876</v>
      </c>
      <c r="J47" s="621">
        <f t="shared" si="1"/>
        <v>37895</v>
      </c>
      <c r="K47" s="622">
        <f t="shared" si="2"/>
        <v>0</v>
      </c>
    </row>
    <row r="48" spans="2:11">
      <c r="B48" s="611">
        <f>'[5]Spread Options'!AY53</f>
        <v>37987</v>
      </c>
      <c r="C48" s="612">
        <f>'[5]Spread Options'!AZ53/10000</f>
        <v>-10.50993084809526</v>
      </c>
      <c r="D48" s="612">
        <f>'[5]Spread Options'!BA53/10000</f>
        <v>11.057959140478662</v>
      </c>
      <c r="E48" s="613">
        <f t="shared" si="0"/>
        <v>0.54802829238340145</v>
      </c>
      <c r="J48" s="621">
        <f t="shared" si="1"/>
        <v>37926</v>
      </c>
      <c r="K48" s="622">
        <f t="shared" si="2"/>
        <v>0.48790002958234702</v>
      </c>
    </row>
    <row r="49" spans="2:11">
      <c r="B49" s="611">
        <f>'[5]Spread Options'!AY54</f>
        <v>38018</v>
      </c>
      <c r="C49" s="612">
        <f>'[5]Spread Options'!AZ54/10000</f>
        <v>-9.7658495059380765</v>
      </c>
      <c r="D49" s="612">
        <f>'[5]Spread Options'!BA54/10000</f>
        <v>10.266036507218535</v>
      </c>
      <c r="E49" s="613">
        <f t="shared" si="0"/>
        <v>0.50018700128045879</v>
      </c>
      <c r="J49" s="621">
        <f t="shared" si="1"/>
        <v>37956</v>
      </c>
      <c r="K49" s="622">
        <f t="shared" si="2"/>
        <v>0.51142462597368876</v>
      </c>
    </row>
    <row r="50" spans="2:11">
      <c r="B50" s="611">
        <f>'[5]Spread Options'!AY55</f>
        <v>38047</v>
      </c>
      <c r="C50" s="612">
        <f>'[5]Spread Options'!AZ55/10000</f>
        <v>-10.366041614944079</v>
      </c>
      <c r="D50" s="612">
        <f>'[5]Spread Options'!BA55/10000</f>
        <v>10.895185371386589</v>
      </c>
      <c r="E50" s="613">
        <f t="shared" si="0"/>
        <v>0.52914375644250988</v>
      </c>
      <c r="J50" s="621">
        <f t="shared" si="1"/>
        <v>37987</v>
      </c>
      <c r="K50" s="622">
        <f t="shared" si="2"/>
        <v>0.54802829238340145</v>
      </c>
    </row>
    <row r="51" spans="2:11">
      <c r="B51" s="611">
        <f>'[5]Spread Options'!AY56</f>
        <v>38078</v>
      </c>
      <c r="C51" s="612">
        <f>'[5]Spread Options'!AZ56/10000</f>
        <v>0</v>
      </c>
      <c r="D51" s="612">
        <f>'[5]Spread Options'!BA56/10000</f>
        <v>0</v>
      </c>
      <c r="E51" s="613">
        <f t="shared" si="0"/>
        <v>0</v>
      </c>
      <c r="J51" s="621">
        <f t="shared" si="1"/>
        <v>38018</v>
      </c>
      <c r="K51" s="622">
        <f t="shared" si="2"/>
        <v>0.50018700128045879</v>
      </c>
    </row>
    <row r="52" spans="2:11">
      <c r="B52" s="611">
        <f>'[5]Spread Options'!AY57</f>
        <v>38108</v>
      </c>
      <c r="C52" s="612">
        <f>'[5]Spread Options'!AZ57/10000</f>
        <v>0</v>
      </c>
      <c r="D52" s="612">
        <f>'[5]Spread Options'!BA57/10000</f>
        <v>0</v>
      </c>
      <c r="E52" s="613">
        <f t="shared" si="0"/>
        <v>0</v>
      </c>
      <c r="J52" s="621">
        <f t="shared" si="1"/>
        <v>38047</v>
      </c>
      <c r="K52" s="622">
        <f t="shared" si="2"/>
        <v>0.52914375644250988</v>
      </c>
    </row>
    <row r="53" spans="2:11">
      <c r="B53" s="611">
        <f>'[5]Spread Options'!AY58</f>
        <v>38139</v>
      </c>
      <c r="C53" s="612">
        <f>'[5]Spread Options'!AZ58/10000</f>
        <v>0</v>
      </c>
      <c r="D53" s="612">
        <f>'[5]Spread Options'!BA58/10000</f>
        <v>0</v>
      </c>
      <c r="E53" s="613">
        <f t="shared" si="0"/>
        <v>0</v>
      </c>
      <c r="J53" s="621">
        <f t="shared" si="1"/>
        <v>38078</v>
      </c>
      <c r="K53" s="622">
        <f t="shared" si="2"/>
        <v>0</v>
      </c>
    </row>
    <row r="54" spans="2:11">
      <c r="B54" s="611">
        <f>'[5]Spread Options'!AY59</f>
        <v>38169</v>
      </c>
      <c r="C54" s="612">
        <f>'[5]Spread Options'!AZ59/10000</f>
        <v>0</v>
      </c>
      <c r="D54" s="612">
        <f>'[5]Spread Options'!BA59/10000</f>
        <v>0</v>
      </c>
      <c r="E54" s="613">
        <f t="shared" si="0"/>
        <v>0</v>
      </c>
      <c r="J54" s="621">
        <f t="shared" si="1"/>
        <v>38108</v>
      </c>
      <c r="K54" s="622">
        <f t="shared" si="2"/>
        <v>0</v>
      </c>
    </row>
    <row r="55" spans="2:11">
      <c r="B55" s="611">
        <f>'[5]Spread Options'!AY60</f>
        <v>38200</v>
      </c>
      <c r="C55" s="612">
        <f>'[5]Spread Options'!AZ60/10000</f>
        <v>0</v>
      </c>
      <c r="D55" s="612">
        <f>'[5]Spread Options'!BA60/10000</f>
        <v>0</v>
      </c>
      <c r="E55" s="613">
        <f t="shared" si="0"/>
        <v>0</v>
      </c>
      <c r="J55" s="621">
        <f t="shared" si="1"/>
        <v>38139</v>
      </c>
      <c r="K55" s="622">
        <f t="shared" si="2"/>
        <v>0</v>
      </c>
    </row>
    <row r="56" spans="2:11">
      <c r="B56" s="611">
        <f>'[5]Spread Options'!AY61</f>
        <v>38231</v>
      </c>
      <c r="C56" s="612">
        <f>'[5]Spread Options'!AZ61/10000</f>
        <v>0</v>
      </c>
      <c r="D56" s="612">
        <f>'[5]Spread Options'!BA61/10000</f>
        <v>0</v>
      </c>
      <c r="E56" s="613">
        <f t="shared" si="0"/>
        <v>0</v>
      </c>
      <c r="J56" s="621">
        <f t="shared" si="1"/>
        <v>38169</v>
      </c>
      <c r="K56" s="622">
        <f t="shared" si="2"/>
        <v>0</v>
      </c>
    </row>
    <row r="57" spans="2:11">
      <c r="B57" s="611">
        <f>'[5]Spread Options'!AY62</f>
        <v>38261</v>
      </c>
      <c r="C57" s="612">
        <f>'[5]Spread Options'!AZ62/10000</f>
        <v>0</v>
      </c>
      <c r="D57" s="612">
        <f>'[5]Spread Options'!BA62/10000</f>
        <v>0</v>
      </c>
      <c r="E57" s="613">
        <f t="shared" si="0"/>
        <v>0</v>
      </c>
      <c r="J57" s="621">
        <f t="shared" si="1"/>
        <v>38200</v>
      </c>
      <c r="K57" s="622">
        <f t="shared" si="2"/>
        <v>0</v>
      </c>
    </row>
    <row r="58" spans="2:11">
      <c r="B58" s="611">
        <f>'[5]Spread Options'!AY63</f>
        <v>38292</v>
      </c>
      <c r="C58" s="612">
        <f>'[5]Spread Options'!AZ63/10000</f>
        <v>-9.5579636249403848</v>
      </c>
      <c r="D58" s="612">
        <f>'[5]Spread Options'!BA63/10000</f>
        <v>10.056091339233557</v>
      </c>
      <c r="E58" s="613">
        <f t="shared" si="0"/>
        <v>0.49812771429317237</v>
      </c>
      <c r="J58" s="621">
        <f t="shared" si="1"/>
        <v>38231</v>
      </c>
      <c r="K58" s="622">
        <f t="shared" si="2"/>
        <v>0</v>
      </c>
    </row>
    <row r="59" spans="2:11">
      <c r="B59" s="611">
        <f>'[5]Spread Options'!AY64</f>
        <v>38322</v>
      </c>
      <c r="C59" s="612">
        <f>'[5]Spread Options'!AZ64/10000</f>
        <v>-9.8267244783949348</v>
      </c>
      <c r="D59" s="612">
        <f>'[5]Spread Options'!BA64/10000</f>
        <v>10.34781756092397</v>
      </c>
      <c r="E59" s="613">
        <f t="shared" si="0"/>
        <v>0.52109308252903475</v>
      </c>
      <c r="J59" s="621">
        <f t="shared" si="1"/>
        <v>38261</v>
      </c>
      <c r="K59" s="622">
        <f t="shared" si="2"/>
        <v>0</v>
      </c>
    </row>
    <row r="60" spans="2:11">
      <c r="B60" s="611">
        <f>'[5]Spread Options'!AY65</f>
        <v>38353</v>
      </c>
      <c r="C60" s="612">
        <f>'[5]Spread Options'!AZ65/10000</f>
        <v>-9.7814807324858037</v>
      </c>
      <c r="D60" s="612">
        <f>'[5]Spread Options'!BA65/10000</f>
        <v>10.313171669322632</v>
      </c>
      <c r="E60" s="613">
        <f t="shared" si="0"/>
        <v>0.53169093683682789</v>
      </c>
      <c r="J60" s="621">
        <f t="shared" si="1"/>
        <v>38292</v>
      </c>
      <c r="K60" s="622">
        <f t="shared" si="2"/>
        <v>0.49812771429317237</v>
      </c>
    </row>
    <row r="61" spans="2:11">
      <c r="B61" s="611">
        <f>'[5]Spread Options'!AY66</f>
        <v>38384</v>
      </c>
      <c r="C61" s="612">
        <f>'[5]Spread Options'!AZ66/10000</f>
        <v>-8.7754023736941118</v>
      </c>
      <c r="D61" s="612">
        <f>'[5]Spread Options'!BA66/10000</f>
        <v>9.2333954471177364</v>
      </c>
      <c r="E61" s="613">
        <f t="shared" si="0"/>
        <v>0.45799307342362461</v>
      </c>
      <c r="J61" s="621">
        <f t="shared" si="1"/>
        <v>38322</v>
      </c>
      <c r="K61" s="622">
        <f t="shared" si="2"/>
        <v>0.52109308252903475</v>
      </c>
    </row>
    <row r="62" spans="2:11">
      <c r="B62" s="611">
        <f>'[5]Spread Options'!AY67</f>
        <v>38412</v>
      </c>
      <c r="C62" s="612">
        <f>'[5]Spread Options'!AZ67/10000</f>
        <v>-9.6466819633235765</v>
      </c>
      <c r="D62" s="612">
        <f>'[5]Spread Options'!BA67/10000</f>
        <v>10.146377937634227</v>
      </c>
      <c r="E62" s="613">
        <f t="shared" si="0"/>
        <v>0.49969597431065083</v>
      </c>
      <c r="J62" s="621">
        <f t="shared" si="1"/>
        <v>38353</v>
      </c>
      <c r="K62" s="622">
        <f t="shared" si="2"/>
        <v>0.53169093683682789</v>
      </c>
    </row>
    <row r="63" spans="2:11">
      <c r="B63" s="611">
        <f>'[5]Spread Options'!AY68</f>
        <v>38443</v>
      </c>
      <c r="C63" s="612">
        <f>'[5]Spread Options'!AZ68/10000</f>
        <v>0</v>
      </c>
      <c r="D63" s="612">
        <f>'[5]Spread Options'!BA68/10000</f>
        <v>0</v>
      </c>
      <c r="E63" s="613">
        <f t="shared" si="0"/>
        <v>0</v>
      </c>
      <c r="J63" s="621">
        <f t="shared" si="1"/>
        <v>38384</v>
      </c>
      <c r="K63" s="622">
        <f t="shared" si="2"/>
        <v>0.45799307342362461</v>
      </c>
    </row>
    <row r="64" spans="2:11">
      <c r="B64" s="611">
        <f>'[5]Spread Options'!AY69</f>
        <v>38473</v>
      </c>
      <c r="C64" s="612">
        <f>'[5]Spread Options'!AZ69/10000</f>
        <v>0</v>
      </c>
      <c r="D64" s="612">
        <f>'[5]Spread Options'!BA69/10000</f>
        <v>0</v>
      </c>
      <c r="E64" s="613">
        <f t="shared" si="0"/>
        <v>0</v>
      </c>
      <c r="J64" s="621">
        <f t="shared" si="1"/>
        <v>38412</v>
      </c>
      <c r="K64" s="622">
        <f t="shared" si="2"/>
        <v>0.49969597431065083</v>
      </c>
    </row>
    <row r="65" spans="2:11">
      <c r="B65" s="611">
        <f>'[5]Spread Options'!AY70</f>
        <v>38504</v>
      </c>
      <c r="C65" s="612">
        <f>'[5]Spread Options'!AZ70/10000</f>
        <v>0</v>
      </c>
      <c r="D65" s="612">
        <f>'[5]Spread Options'!BA70/10000</f>
        <v>0</v>
      </c>
      <c r="E65" s="613">
        <f t="shared" si="0"/>
        <v>0</v>
      </c>
      <c r="J65" s="621">
        <f t="shared" si="1"/>
        <v>38443</v>
      </c>
      <c r="K65" s="622">
        <f t="shared" si="2"/>
        <v>0</v>
      </c>
    </row>
    <row r="66" spans="2:11">
      <c r="B66" s="611">
        <f>'[5]Spread Options'!AY71</f>
        <v>38534</v>
      </c>
      <c r="C66" s="612">
        <f>'[5]Spread Options'!AZ71/10000</f>
        <v>0</v>
      </c>
      <c r="D66" s="612">
        <f>'[5]Spread Options'!BA71/10000</f>
        <v>0</v>
      </c>
      <c r="E66" s="613">
        <f t="shared" si="0"/>
        <v>0</v>
      </c>
      <c r="J66" s="621">
        <f t="shared" si="1"/>
        <v>38473</v>
      </c>
      <c r="K66" s="622">
        <f t="shared" si="2"/>
        <v>0</v>
      </c>
    </row>
    <row r="67" spans="2:11">
      <c r="B67" s="611">
        <f>'[5]Spread Options'!AY72</f>
        <v>38565</v>
      </c>
      <c r="C67" s="612">
        <f>'[5]Spread Options'!AZ72/10000</f>
        <v>0</v>
      </c>
      <c r="D67" s="612">
        <f>'[5]Spread Options'!BA72/10000</f>
        <v>0</v>
      </c>
      <c r="E67" s="613">
        <f t="shared" si="0"/>
        <v>0</v>
      </c>
      <c r="J67" s="621">
        <f t="shared" si="1"/>
        <v>38504</v>
      </c>
      <c r="K67" s="622">
        <f t="shared" si="2"/>
        <v>0</v>
      </c>
    </row>
    <row r="68" spans="2:11">
      <c r="B68" s="611">
        <f>'[5]Spread Options'!AY73</f>
        <v>38596</v>
      </c>
      <c r="C68" s="612">
        <f>'[5]Spread Options'!AZ73/10000</f>
        <v>0</v>
      </c>
      <c r="D68" s="612">
        <f>'[5]Spread Options'!BA73/10000</f>
        <v>0</v>
      </c>
      <c r="E68" s="613">
        <f t="shared" si="0"/>
        <v>0</v>
      </c>
      <c r="J68" s="621">
        <f t="shared" si="1"/>
        <v>38534</v>
      </c>
      <c r="K68" s="622">
        <f t="shared" si="2"/>
        <v>0</v>
      </c>
    </row>
    <row r="69" spans="2:11">
      <c r="B69" s="611">
        <f>'[5]Spread Options'!AY74</f>
        <v>38626</v>
      </c>
      <c r="C69" s="612">
        <f>'[5]Spread Options'!AZ74/10000</f>
        <v>0</v>
      </c>
      <c r="D69" s="612">
        <f>'[5]Spread Options'!BA74/10000</f>
        <v>0</v>
      </c>
      <c r="E69" s="613">
        <f t="shared" si="0"/>
        <v>0</v>
      </c>
      <c r="J69" s="621">
        <f t="shared" si="1"/>
        <v>38565</v>
      </c>
      <c r="K69" s="622">
        <f t="shared" si="2"/>
        <v>0</v>
      </c>
    </row>
    <row r="70" spans="2:11">
      <c r="B70" s="611">
        <f>'[5]Spread Options'!AY75</f>
        <v>38657</v>
      </c>
      <c r="C70" s="612">
        <f>'[5]Spread Options'!AZ75/10000</f>
        <v>-8.8826860518835407</v>
      </c>
      <c r="D70" s="612">
        <f>'[5]Spread Options'!BA75/10000</f>
        <v>9.3366164699423084</v>
      </c>
      <c r="E70" s="613">
        <f t="shared" ref="E70:E108" si="3">D70+C70</f>
        <v>0.45393041805876777</v>
      </c>
      <c r="J70" s="621">
        <f t="shared" si="1"/>
        <v>38596</v>
      </c>
      <c r="K70" s="622">
        <f t="shared" si="2"/>
        <v>0</v>
      </c>
    </row>
    <row r="71" spans="2:11">
      <c r="B71" s="611">
        <f>'[5]Spread Options'!AY76</f>
        <v>38687</v>
      </c>
      <c r="C71" s="612">
        <f>'[5]Spread Options'!AZ76/10000</f>
        <v>-9.134263628396349</v>
      </c>
      <c r="D71" s="612">
        <f>'[5]Spread Options'!BA76/10000</f>
        <v>9.805413072497414</v>
      </c>
      <c r="E71" s="613">
        <f t="shared" si="3"/>
        <v>0.67114944410106503</v>
      </c>
      <c r="J71" s="621">
        <f t="shared" si="1"/>
        <v>38626</v>
      </c>
      <c r="K71" s="622">
        <f t="shared" si="2"/>
        <v>0</v>
      </c>
    </row>
    <row r="72" spans="2:11">
      <c r="B72" s="611">
        <f>'[5]Spread Options'!AY77</f>
        <v>38718</v>
      </c>
      <c r="C72" s="612">
        <f>'[5]Spread Options'!AZ77/10000</f>
        <v>-9.0873827310896917</v>
      </c>
      <c r="D72" s="612">
        <f>'[5]Spread Options'!BA77/10000</f>
        <v>9.7595772003449124</v>
      </c>
      <c r="E72" s="613">
        <f t="shared" si="3"/>
        <v>0.67219446925522064</v>
      </c>
      <c r="J72" s="621">
        <f t="shared" ref="J72:J107" si="4">B70</f>
        <v>38657</v>
      </c>
      <c r="K72" s="622">
        <f t="shared" ref="K72:K107" si="5">INDEX(spreadpos,MATCH(J72,spreadmonths),spreadcount)+INDEX(gdspreadoptpos,MATCH(J72,gdspreadoptmonths),gdspreadoptcount)</f>
        <v>0.45393041805876777</v>
      </c>
    </row>
    <row r="73" spans="2:11">
      <c r="B73" s="611">
        <f>'[5]Spread Options'!AY78</f>
        <v>38749</v>
      </c>
      <c r="C73" s="612">
        <f>'[5]Spread Options'!AZ78/10000</f>
        <v>-8.1516492835833745</v>
      </c>
      <c r="D73" s="612">
        <f>'[5]Spread Options'!BA78/10000</f>
        <v>8.7539579112268395</v>
      </c>
      <c r="E73" s="613">
        <f t="shared" si="3"/>
        <v>0.60230862764346504</v>
      </c>
      <c r="J73" s="621">
        <f t="shared" si="4"/>
        <v>38687</v>
      </c>
      <c r="K73" s="622">
        <f t="shared" si="5"/>
        <v>0.67114944410106503</v>
      </c>
    </row>
    <row r="74" spans="2:11">
      <c r="B74" s="611">
        <f>'[5]Spread Options'!AY79</f>
        <v>38777</v>
      </c>
      <c r="C74" s="612">
        <f>'[5]Spread Options'!AZ79/10000</f>
        <v>-8.9660006908197136</v>
      </c>
      <c r="D74" s="612">
        <f>'[5]Spread Options'!BA79/10000</f>
        <v>9.6208959041870266</v>
      </c>
      <c r="E74" s="613">
        <f t="shared" si="3"/>
        <v>0.65489521336731293</v>
      </c>
      <c r="J74" s="621">
        <f t="shared" si="4"/>
        <v>38718</v>
      </c>
      <c r="K74" s="622">
        <f t="shared" si="5"/>
        <v>0.67219446925522064</v>
      </c>
    </row>
    <row r="75" spans="2:11">
      <c r="B75" s="611">
        <f>'[5]Spread Options'!AY80</f>
        <v>38808</v>
      </c>
      <c r="C75" s="612">
        <f>'[5]Spread Options'!AZ80/10000</f>
        <v>0</v>
      </c>
      <c r="D75" s="612">
        <f>'[5]Spread Options'!BA80/10000</f>
        <v>0</v>
      </c>
      <c r="E75" s="613">
        <f t="shared" si="3"/>
        <v>0</v>
      </c>
      <c r="J75" s="621">
        <f t="shared" si="4"/>
        <v>38749</v>
      </c>
      <c r="K75" s="622">
        <f t="shared" si="5"/>
        <v>0.60230862764346504</v>
      </c>
    </row>
    <row r="76" spans="2:11">
      <c r="B76" s="611">
        <f>'[5]Spread Options'!AY81</f>
        <v>38838</v>
      </c>
      <c r="C76" s="612">
        <f>'[5]Spread Options'!AZ81/10000</f>
        <v>0</v>
      </c>
      <c r="D76" s="612">
        <f>'[5]Spread Options'!BA81/10000</f>
        <v>0</v>
      </c>
      <c r="E76" s="613">
        <f t="shared" si="3"/>
        <v>0</v>
      </c>
      <c r="J76" s="621">
        <f t="shared" si="4"/>
        <v>38777</v>
      </c>
      <c r="K76" s="622">
        <f t="shared" si="5"/>
        <v>0.65489521336731293</v>
      </c>
    </row>
    <row r="77" spans="2:11">
      <c r="B77" s="611">
        <f>'[5]Spread Options'!AY82</f>
        <v>38869</v>
      </c>
      <c r="C77" s="612">
        <f>'[5]Spread Options'!AZ82/10000</f>
        <v>0</v>
      </c>
      <c r="D77" s="612">
        <f>'[5]Spread Options'!BA82/10000</f>
        <v>0</v>
      </c>
      <c r="E77" s="613">
        <f t="shared" si="3"/>
        <v>0</v>
      </c>
      <c r="J77" s="621">
        <f t="shared" si="4"/>
        <v>38808</v>
      </c>
      <c r="K77" s="622">
        <f t="shared" si="5"/>
        <v>0</v>
      </c>
    </row>
    <row r="78" spans="2:11">
      <c r="B78" s="611">
        <f>'[5]Spread Options'!AY83</f>
        <v>38899</v>
      </c>
      <c r="C78" s="612">
        <f>'[5]Spread Options'!AZ83/10000</f>
        <v>0</v>
      </c>
      <c r="D78" s="612">
        <f>'[5]Spread Options'!BA83/10000</f>
        <v>0</v>
      </c>
      <c r="E78" s="613">
        <f t="shared" si="3"/>
        <v>0</v>
      </c>
      <c r="J78" s="621">
        <f t="shared" si="4"/>
        <v>38838</v>
      </c>
      <c r="K78" s="622">
        <f t="shared" si="5"/>
        <v>0</v>
      </c>
    </row>
    <row r="79" spans="2:11">
      <c r="B79" s="611">
        <f>'[5]Spread Options'!AY84</f>
        <v>38930</v>
      </c>
      <c r="C79" s="612">
        <f>'[5]Spread Options'!AZ84/10000</f>
        <v>0</v>
      </c>
      <c r="D79" s="612">
        <f>'[5]Spread Options'!BA84/10000</f>
        <v>0</v>
      </c>
      <c r="E79" s="613">
        <f t="shared" si="3"/>
        <v>0</v>
      </c>
      <c r="J79" s="621">
        <f t="shared" si="4"/>
        <v>38869</v>
      </c>
      <c r="K79" s="622">
        <f t="shared" si="5"/>
        <v>0</v>
      </c>
    </row>
    <row r="80" spans="2:11">
      <c r="B80" s="611">
        <f>'[5]Spread Options'!AY85</f>
        <v>38961</v>
      </c>
      <c r="C80" s="612">
        <f>'[5]Spread Options'!AZ85/10000</f>
        <v>0</v>
      </c>
      <c r="D80" s="612">
        <f>'[5]Spread Options'!BA85/10000</f>
        <v>0</v>
      </c>
      <c r="E80" s="613">
        <f t="shared" si="3"/>
        <v>0</v>
      </c>
      <c r="J80" s="621">
        <f t="shared" si="4"/>
        <v>38899</v>
      </c>
      <c r="K80" s="622">
        <f t="shared" si="5"/>
        <v>0</v>
      </c>
    </row>
    <row r="81" spans="2:11">
      <c r="B81" s="611">
        <f>'[5]Spread Options'!AY86</f>
        <v>38991</v>
      </c>
      <c r="C81" s="612">
        <f>'[5]Spread Options'!AZ86/10000</f>
        <v>0</v>
      </c>
      <c r="D81" s="612">
        <f>'[5]Spread Options'!BA86/10000</f>
        <v>0</v>
      </c>
      <c r="E81" s="613">
        <f t="shared" si="3"/>
        <v>0</v>
      </c>
      <c r="J81" s="621">
        <f t="shared" si="4"/>
        <v>38930</v>
      </c>
      <c r="K81" s="622">
        <f t="shared" si="5"/>
        <v>0</v>
      </c>
    </row>
    <row r="82" spans="2:11">
      <c r="B82" s="611">
        <f>'[5]Spread Options'!AY87</f>
        <v>39022</v>
      </c>
      <c r="C82" s="612">
        <f>'[5]Spread Options'!AZ87/10000</f>
        <v>-8.2346811425349244</v>
      </c>
      <c r="D82" s="612">
        <f>'[5]Spread Options'!BA87/10000</f>
        <v>8.6246260967151542</v>
      </c>
      <c r="E82" s="613">
        <f t="shared" si="3"/>
        <v>0.38994495418022979</v>
      </c>
      <c r="J82" s="621">
        <f t="shared" si="4"/>
        <v>38961</v>
      </c>
      <c r="K82" s="622">
        <f t="shared" si="5"/>
        <v>0</v>
      </c>
    </row>
    <row r="83" spans="2:11">
      <c r="B83" s="611">
        <f>'[5]Spread Options'!AY88</f>
        <v>39052</v>
      </c>
      <c r="C83" s="612">
        <f>'[5]Spread Options'!AZ88/10000</f>
        <v>-8.4670495052269263</v>
      </c>
      <c r="D83" s="612">
        <f>'[5]Spread Options'!BA88/10000</f>
        <v>8.8701605384351883</v>
      </c>
      <c r="E83" s="613">
        <f t="shared" si="3"/>
        <v>0.40311103320826192</v>
      </c>
      <c r="J83" s="621">
        <f t="shared" si="4"/>
        <v>38991</v>
      </c>
      <c r="K83" s="622">
        <f t="shared" si="5"/>
        <v>0</v>
      </c>
    </row>
    <row r="84" spans="2:11">
      <c r="B84" s="611">
        <f>'[5]Spread Options'!AY89</f>
        <v>39083</v>
      </c>
      <c r="C84" s="612">
        <f>'[5]Spread Options'!AZ89/10000</f>
        <v>-8.4312957873673788</v>
      </c>
      <c r="D84" s="612">
        <f>'[5]Spread Options'!BA89/10000</f>
        <v>8.8345394982635259</v>
      </c>
      <c r="E84" s="613">
        <f t="shared" si="3"/>
        <v>0.40324371089614708</v>
      </c>
      <c r="J84" s="621">
        <f t="shared" si="4"/>
        <v>39022</v>
      </c>
      <c r="K84" s="622">
        <f t="shared" si="5"/>
        <v>0.38994495418022979</v>
      </c>
    </row>
    <row r="85" spans="2:11" ht="12" customHeight="1">
      <c r="B85" s="611">
        <f>'[5]Spread Options'!AY90</f>
        <v>39114</v>
      </c>
      <c r="C85" s="612">
        <f>'[5]Spread Options'!AZ90/10000</f>
        <v>-7.5604649391013448</v>
      </c>
      <c r="D85" s="612">
        <f>'[5]Spread Options'!BA90/10000</f>
        <v>7.924748952042358</v>
      </c>
      <c r="E85" s="613">
        <f t="shared" si="3"/>
        <v>0.3642840129410132</v>
      </c>
      <c r="J85" s="621">
        <f t="shared" si="4"/>
        <v>39052</v>
      </c>
      <c r="K85" s="622">
        <f t="shared" si="5"/>
        <v>0.40311103320826192</v>
      </c>
    </row>
    <row r="86" spans="2:11">
      <c r="B86" s="611">
        <f>'[5]Spread Options'!AY91</f>
        <v>39142</v>
      </c>
      <c r="C86" s="612">
        <f>'[5]Spread Options'!AZ91/10000</f>
        <v>-8.3112139600178505</v>
      </c>
      <c r="D86" s="612">
        <f>'[5]Spread Options'!BA91/10000</f>
        <v>8.7145280677670431</v>
      </c>
      <c r="E86" s="613">
        <f t="shared" si="3"/>
        <v>0.40331410774919263</v>
      </c>
      <c r="J86" s="621">
        <f t="shared" si="4"/>
        <v>39083</v>
      </c>
      <c r="K86" s="622">
        <f t="shared" si="5"/>
        <v>0.40324371089614708</v>
      </c>
    </row>
    <row r="87" spans="2:11">
      <c r="B87" s="611">
        <f>'[5]Spread Options'!AY92</f>
        <v>39173</v>
      </c>
      <c r="C87" s="612">
        <f>'[5]Spread Options'!AZ92/10000</f>
        <v>0</v>
      </c>
      <c r="D87" s="612">
        <f>'[5]Spread Options'!BA92/10000</f>
        <v>0</v>
      </c>
      <c r="E87" s="613">
        <f t="shared" si="3"/>
        <v>0</v>
      </c>
      <c r="J87" s="621">
        <f t="shared" si="4"/>
        <v>39114</v>
      </c>
      <c r="K87" s="622">
        <f t="shared" si="5"/>
        <v>0.3642840129410132</v>
      </c>
    </row>
    <row r="88" spans="2:11">
      <c r="B88" s="611">
        <f>'[5]Spread Options'!AY93</f>
        <v>39203</v>
      </c>
      <c r="C88" s="612">
        <f>'[5]Spread Options'!AZ93/10000</f>
        <v>0</v>
      </c>
      <c r="D88" s="612">
        <f>'[5]Spread Options'!BA93/10000</f>
        <v>0</v>
      </c>
      <c r="E88" s="613">
        <f t="shared" si="3"/>
        <v>0</v>
      </c>
      <c r="J88" s="621">
        <f t="shared" si="4"/>
        <v>39142</v>
      </c>
      <c r="K88" s="622">
        <f t="shared" si="5"/>
        <v>0.40331410774919263</v>
      </c>
    </row>
    <row r="89" spans="2:11">
      <c r="B89" s="611">
        <f>'[5]Spread Options'!AY94</f>
        <v>39234</v>
      </c>
      <c r="C89" s="612">
        <f>'[5]Spread Options'!AZ94/10000</f>
        <v>0</v>
      </c>
      <c r="D89" s="612">
        <f>'[5]Spread Options'!BA94/10000</f>
        <v>0</v>
      </c>
      <c r="E89" s="613">
        <f t="shared" si="3"/>
        <v>0</v>
      </c>
      <c r="J89" s="621">
        <f t="shared" si="4"/>
        <v>39173</v>
      </c>
      <c r="K89" s="622">
        <f t="shared" si="5"/>
        <v>0</v>
      </c>
    </row>
    <row r="90" spans="2:11">
      <c r="B90" s="611">
        <f>'[5]Spread Options'!AY95</f>
        <v>39264</v>
      </c>
      <c r="C90" s="612">
        <f>'[5]Spread Options'!AZ95/10000</f>
        <v>0</v>
      </c>
      <c r="D90" s="612">
        <f>'[5]Spread Options'!BA95/10000</f>
        <v>0</v>
      </c>
      <c r="E90" s="613">
        <f t="shared" si="3"/>
        <v>0</v>
      </c>
      <c r="J90" s="621">
        <f t="shared" si="4"/>
        <v>39203</v>
      </c>
      <c r="K90" s="622">
        <f t="shared" si="5"/>
        <v>0</v>
      </c>
    </row>
    <row r="91" spans="2:11">
      <c r="B91" s="611">
        <f>'[5]Spread Options'!AY96</f>
        <v>39295</v>
      </c>
      <c r="C91" s="612">
        <f>'[5]Spread Options'!AZ96/10000</f>
        <v>0</v>
      </c>
      <c r="D91" s="612">
        <f>'[5]Spread Options'!BA96/10000</f>
        <v>0</v>
      </c>
      <c r="E91" s="613">
        <f t="shared" si="3"/>
        <v>0</v>
      </c>
      <c r="J91" s="621">
        <f t="shared" si="4"/>
        <v>39234</v>
      </c>
      <c r="K91" s="622">
        <f t="shared" si="5"/>
        <v>0</v>
      </c>
    </row>
    <row r="92" spans="2:11">
      <c r="B92" s="611">
        <f>'[5]Spread Options'!AY97</f>
        <v>39326</v>
      </c>
      <c r="C92" s="612">
        <f>'[5]Spread Options'!AZ97/10000</f>
        <v>0</v>
      </c>
      <c r="D92" s="612">
        <f>'[5]Spread Options'!BA97/10000</f>
        <v>0</v>
      </c>
      <c r="E92" s="613">
        <f t="shared" si="3"/>
        <v>0</v>
      </c>
      <c r="J92" s="621">
        <f t="shared" si="4"/>
        <v>39264</v>
      </c>
      <c r="K92" s="622">
        <f t="shared" si="5"/>
        <v>0</v>
      </c>
    </row>
    <row r="93" spans="2:11">
      <c r="B93" s="611">
        <f>'[5]Spread Options'!AY98</f>
        <v>39356</v>
      </c>
      <c r="C93" s="612">
        <f>'[5]Spread Options'!AZ98/10000</f>
        <v>0</v>
      </c>
      <c r="D93" s="612">
        <f>'[5]Spread Options'!BA98/10000</f>
        <v>0</v>
      </c>
      <c r="E93" s="613">
        <f t="shared" si="3"/>
        <v>0</v>
      </c>
      <c r="J93" s="621">
        <f t="shared" si="4"/>
        <v>39295</v>
      </c>
      <c r="K93" s="622">
        <f t="shared" si="5"/>
        <v>0</v>
      </c>
    </row>
    <row r="94" spans="2:11">
      <c r="B94" s="611">
        <f>'[5]Spread Options'!AY99</f>
        <v>39387</v>
      </c>
      <c r="C94" s="612">
        <f>'[5]Spread Options'!AZ99/10000</f>
        <v>-7.6545196964178963</v>
      </c>
      <c r="D94" s="612">
        <f>'[5]Spread Options'!BA99/10000</f>
        <v>8.0442972921710485</v>
      </c>
      <c r="E94" s="613">
        <f t="shared" si="3"/>
        <v>0.38977759575315218</v>
      </c>
      <c r="J94" s="621">
        <f t="shared" si="4"/>
        <v>39326</v>
      </c>
      <c r="K94" s="622">
        <f t="shared" si="5"/>
        <v>0</v>
      </c>
    </row>
    <row r="95" spans="2:11">
      <c r="B95" s="611">
        <f>'[5]Spread Options'!AY100</f>
        <v>39417</v>
      </c>
      <c r="C95" s="612">
        <f>'[5]Spread Options'!AZ100/10000</f>
        <v>-7.8709916821999082</v>
      </c>
      <c r="D95" s="612">
        <f>'[5]Spread Options'!BA100/10000</f>
        <v>8.2736578159891501</v>
      </c>
      <c r="E95" s="613">
        <f t="shared" si="3"/>
        <v>0.40266613378924188</v>
      </c>
      <c r="J95" s="621">
        <f t="shared" si="4"/>
        <v>39356</v>
      </c>
      <c r="K95" s="622">
        <f t="shared" si="5"/>
        <v>0</v>
      </c>
    </row>
    <row r="96" spans="2:11">
      <c r="B96" s="611">
        <f>'[5]Spread Options'!AY101</f>
        <v>39448</v>
      </c>
      <c r="C96" s="612">
        <f>'[5]Spread Options'!AZ101/10000</f>
        <v>-7.8392183298139777</v>
      </c>
      <c r="D96" s="612">
        <f>'[5]Spread Options'!BA101/10000</f>
        <v>8.2417734530318185</v>
      </c>
      <c r="E96" s="613">
        <f t="shared" si="3"/>
        <v>0.40255512321784082</v>
      </c>
      <c r="J96" s="621">
        <f t="shared" si="4"/>
        <v>39387</v>
      </c>
      <c r="K96" s="622">
        <f t="shared" si="5"/>
        <v>0.38977759575315218</v>
      </c>
    </row>
    <row r="97" spans="2:12">
      <c r="B97" s="611">
        <f>'[5]Spread Options'!AY102</f>
        <v>39479</v>
      </c>
      <c r="C97" s="612">
        <f>'[5]Spread Options'!AZ102/10000</f>
        <v>-7.2827527885446717</v>
      </c>
      <c r="D97" s="612">
        <f>'[5]Spread Options'!BA102/10000</f>
        <v>7.6591471535593332</v>
      </c>
      <c r="E97" s="613">
        <f t="shared" si="3"/>
        <v>0.3763943650146615</v>
      </c>
      <c r="J97" s="621">
        <f t="shared" si="4"/>
        <v>39417</v>
      </c>
      <c r="K97" s="622">
        <f t="shared" si="5"/>
        <v>0.40266613378924188</v>
      </c>
    </row>
    <row r="98" spans="2:12">
      <c r="B98" s="611">
        <f>'[5]Spread Options'!AY103</f>
        <v>39508</v>
      </c>
      <c r="C98" s="612">
        <f>'[5]Spread Options'!AZ103/10000</f>
        <v>-7.7311209099643206</v>
      </c>
      <c r="D98" s="612">
        <f>'[5]Spread Options'!BA103/10000</f>
        <v>8.1332541622199681</v>
      </c>
      <c r="E98" s="613">
        <f t="shared" si="3"/>
        <v>0.40213325225564756</v>
      </c>
      <c r="J98" s="621">
        <f t="shared" si="4"/>
        <v>39448</v>
      </c>
      <c r="K98" s="622">
        <f t="shared" si="5"/>
        <v>0.40255512321784082</v>
      </c>
    </row>
    <row r="99" spans="2:12">
      <c r="B99" s="611">
        <f>'[5]Spread Options'!AY104</f>
        <v>39539</v>
      </c>
      <c r="C99" s="612">
        <f>'[5]Spread Options'!AZ104/10000</f>
        <v>0</v>
      </c>
      <c r="D99" s="612">
        <f>'[5]Spread Options'!BA104/10000</f>
        <v>0</v>
      </c>
      <c r="E99" s="613">
        <f t="shared" si="3"/>
        <v>0</v>
      </c>
      <c r="J99" s="621">
        <f t="shared" si="4"/>
        <v>39479</v>
      </c>
      <c r="K99" s="622">
        <f t="shared" si="5"/>
        <v>0.3763943650146615</v>
      </c>
    </row>
    <row r="100" spans="2:12">
      <c r="B100" s="611">
        <f>'[5]Spread Options'!AY105</f>
        <v>39569</v>
      </c>
      <c r="C100" s="612">
        <f>'[5]Spread Options'!AZ105/10000</f>
        <v>0</v>
      </c>
      <c r="D100" s="612">
        <f>'[5]Spread Options'!BA105/10000</f>
        <v>0</v>
      </c>
      <c r="E100" s="613">
        <f t="shared" si="3"/>
        <v>0</v>
      </c>
      <c r="J100" s="621">
        <f t="shared" si="4"/>
        <v>39508</v>
      </c>
      <c r="K100" s="622">
        <f t="shared" si="5"/>
        <v>0.40213325225564756</v>
      </c>
    </row>
    <row r="101" spans="2:12">
      <c r="B101" s="611">
        <f>'[5]Spread Options'!AY106</f>
        <v>39600</v>
      </c>
      <c r="C101" s="612">
        <f>'[5]Spread Options'!AZ106/10000</f>
        <v>0</v>
      </c>
      <c r="D101" s="612">
        <f>'[5]Spread Options'!BA106/10000</f>
        <v>0</v>
      </c>
      <c r="E101" s="613">
        <f t="shared" si="3"/>
        <v>0</v>
      </c>
      <c r="J101" s="621">
        <f t="shared" si="4"/>
        <v>39539</v>
      </c>
      <c r="K101" s="622">
        <f t="shared" si="5"/>
        <v>0</v>
      </c>
    </row>
    <row r="102" spans="2:12">
      <c r="B102" s="611">
        <f>'[5]Spread Options'!AY107</f>
        <v>39630</v>
      </c>
      <c r="C102" s="612">
        <f>'[5]Spread Options'!AZ107/10000</f>
        <v>0</v>
      </c>
      <c r="D102" s="612">
        <f>'[5]Spread Options'!BA107/10000</f>
        <v>0</v>
      </c>
      <c r="E102" s="613">
        <f t="shared" si="3"/>
        <v>0</v>
      </c>
      <c r="J102" s="621">
        <f t="shared" si="4"/>
        <v>39569</v>
      </c>
      <c r="K102" s="622">
        <f t="shared" si="5"/>
        <v>0</v>
      </c>
    </row>
    <row r="103" spans="2:12">
      <c r="B103" s="611">
        <f>'[5]Spread Options'!AY108</f>
        <v>39661</v>
      </c>
      <c r="C103" s="612">
        <f>'[5]Spread Options'!AZ108/10000</f>
        <v>0</v>
      </c>
      <c r="D103" s="612">
        <f>'[5]Spread Options'!BA108/10000</f>
        <v>0</v>
      </c>
      <c r="E103" s="613">
        <f t="shared" si="3"/>
        <v>0</v>
      </c>
      <c r="J103" s="621">
        <f t="shared" si="4"/>
        <v>39600</v>
      </c>
      <c r="K103" s="622">
        <f t="shared" si="5"/>
        <v>0</v>
      </c>
    </row>
    <row r="104" spans="2:12">
      <c r="B104" s="611">
        <f>'[5]Spread Options'!AY109</f>
        <v>39692</v>
      </c>
      <c r="C104" s="612">
        <f>'[5]Spread Options'!AZ109/10000</f>
        <v>0</v>
      </c>
      <c r="D104" s="612">
        <f>'[5]Spread Options'!BA109/10000</f>
        <v>0</v>
      </c>
      <c r="E104" s="613">
        <f t="shared" si="3"/>
        <v>0</v>
      </c>
      <c r="J104" s="621">
        <f t="shared" si="4"/>
        <v>39630</v>
      </c>
      <c r="K104" s="622">
        <f t="shared" si="5"/>
        <v>0</v>
      </c>
    </row>
    <row r="105" spans="2:12">
      <c r="B105" s="611">
        <f>'[5]Spread Options'!AY110</f>
        <v>39722</v>
      </c>
      <c r="C105" s="612">
        <f>'[5]Spread Options'!AZ110/10000</f>
        <v>0</v>
      </c>
      <c r="D105" s="612">
        <f>'[5]Spread Options'!BA110/10000</f>
        <v>0</v>
      </c>
      <c r="E105" s="613">
        <f t="shared" si="3"/>
        <v>0</v>
      </c>
      <c r="J105" s="621">
        <f t="shared" si="4"/>
        <v>39661</v>
      </c>
      <c r="K105" s="622">
        <f t="shared" si="5"/>
        <v>0</v>
      </c>
    </row>
    <row r="106" spans="2:12">
      <c r="B106" s="611">
        <f>'[5]Spread Options'!AY111</f>
        <v>39753</v>
      </c>
      <c r="C106" s="612">
        <f>'[5]Spread Options'!AZ111/10000</f>
        <v>0</v>
      </c>
      <c r="D106" s="612">
        <f>'[5]Spread Options'!BA111/10000</f>
        <v>0</v>
      </c>
      <c r="E106" s="613">
        <f t="shared" si="3"/>
        <v>0</v>
      </c>
      <c r="J106" s="621">
        <f t="shared" si="4"/>
        <v>39692</v>
      </c>
      <c r="K106" s="622">
        <f t="shared" si="5"/>
        <v>0</v>
      </c>
    </row>
    <row r="107" spans="2:12" ht="13.8" thickBot="1">
      <c r="B107" s="611">
        <f>'[5]Spread Options'!AY112</f>
        <v>39783</v>
      </c>
      <c r="C107" s="612">
        <f>'[5]Spread Options'!AZ112/10000</f>
        <v>0</v>
      </c>
      <c r="D107" s="612">
        <f>'[5]Spread Options'!BA112/10000</f>
        <v>0</v>
      </c>
      <c r="E107" s="613">
        <f t="shared" si="3"/>
        <v>0</v>
      </c>
      <c r="J107" s="621">
        <f t="shared" si="4"/>
        <v>39722</v>
      </c>
      <c r="K107" s="622">
        <f t="shared" si="5"/>
        <v>0</v>
      </c>
    </row>
    <row r="108" spans="2:12" ht="13.8" thickBot="1">
      <c r="B108" s="636" t="s">
        <v>22</v>
      </c>
      <c r="C108" s="637">
        <f>SUM(C5:C107)</f>
        <v>-395.79269549983854</v>
      </c>
      <c r="D108" s="638">
        <f>SUM(D5:D107)</f>
        <v>414.93094930666865</v>
      </c>
      <c r="E108" s="639">
        <f t="shared" si="3"/>
        <v>19.138253806830107</v>
      </c>
      <c r="J108" s="636" t="s">
        <v>22</v>
      </c>
      <c r="K108" s="640">
        <f>SUM(K7:K107)</f>
        <v>19.138253806830114</v>
      </c>
      <c r="L108" s="641"/>
    </row>
    <row r="109" spans="2:12">
      <c r="B109" s="642"/>
      <c r="C109" s="642"/>
      <c r="D109" s="643"/>
      <c r="E109" s="295"/>
    </row>
    <row r="110" spans="2:12">
      <c r="B110" s="642"/>
      <c r="C110" s="642"/>
      <c r="D110" s="643"/>
      <c r="E110" s="295"/>
    </row>
    <row r="111" spans="2:12">
      <c r="B111" s="642"/>
      <c r="C111" s="642"/>
      <c r="D111" s="643"/>
      <c r="E111" s="295"/>
    </row>
    <row r="112" spans="2:12">
      <c r="B112" s="642"/>
      <c r="C112" s="642"/>
      <c r="D112" s="643"/>
      <c r="E112" s="295"/>
    </row>
    <row r="113" spans="2:5">
      <c r="B113" s="642"/>
      <c r="C113" s="642"/>
      <c r="D113" s="643"/>
      <c r="E113" s="295"/>
    </row>
    <row r="114" spans="2:5">
      <c r="B114" s="642"/>
      <c r="C114" s="642"/>
      <c r="D114" s="643"/>
      <c r="E114" s="295"/>
    </row>
    <row r="115" spans="2:5">
      <c r="B115" s="642"/>
      <c r="C115" s="642"/>
      <c r="D115" s="643"/>
      <c r="E115" s="295"/>
    </row>
    <row r="116" spans="2:5">
      <c r="B116" s="642"/>
      <c r="C116" s="642"/>
      <c r="D116" s="643"/>
      <c r="E116" s="295"/>
    </row>
    <row r="117" spans="2:5">
      <c r="B117" s="642"/>
      <c r="C117" s="642"/>
      <c r="D117" s="643"/>
      <c r="E117" s="295"/>
    </row>
    <row r="118" spans="2:5">
      <c r="B118" s="642"/>
      <c r="C118" s="642"/>
      <c r="D118" s="643"/>
      <c r="E118" s="295"/>
    </row>
    <row r="119" spans="2:5">
      <c r="B119" s="642"/>
      <c r="C119" s="642"/>
      <c r="D119" s="643"/>
      <c r="E119" s="295"/>
    </row>
    <row r="120" spans="2:5">
      <c r="B120" s="642"/>
      <c r="C120" s="642"/>
      <c r="D120" s="643"/>
      <c r="E120" s="295"/>
    </row>
    <row r="121" spans="2:5">
      <c r="B121" s="642"/>
      <c r="C121" s="642"/>
      <c r="D121" s="643"/>
      <c r="E121" s="295"/>
    </row>
    <row r="122" spans="2:5">
      <c r="B122" s="642"/>
      <c r="C122" s="642"/>
      <c r="D122" s="643"/>
      <c r="E122" s="295"/>
    </row>
    <row r="123" spans="2:5">
      <c r="B123" s="642"/>
      <c r="C123" s="642"/>
      <c r="D123" s="643"/>
      <c r="E123" s="295"/>
    </row>
    <row r="124" spans="2:5">
      <c r="B124" s="642"/>
      <c r="C124" s="642"/>
      <c r="D124" s="643"/>
      <c r="E124" s="295"/>
    </row>
    <row r="125" spans="2:5">
      <c r="B125" s="642"/>
      <c r="C125" s="642"/>
      <c r="D125" s="643"/>
      <c r="E125" s="295"/>
    </row>
    <row r="126" spans="2:5">
      <c r="B126" s="642"/>
      <c r="C126" s="642"/>
      <c r="D126" s="643"/>
      <c r="E126" s="295"/>
    </row>
    <row r="127" spans="2:5">
      <c r="B127" s="642"/>
      <c r="C127" s="642"/>
      <c r="D127" s="643"/>
      <c r="E127" s="295"/>
    </row>
    <row r="128" spans="2:5">
      <c r="B128" s="642"/>
      <c r="C128" s="642"/>
      <c r="D128" s="643"/>
      <c r="E128" s="295"/>
    </row>
    <row r="129" spans="2:5">
      <c r="B129" s="642"/>
      <c r="C129" s="642"/>
      <c r="D129" s="643"/>
      <c r="E129" s="295"/>
    </row>
    <row r="130" spans="2:5">
      <c r="B130" s="642"/>
      <c r="C130" s="642"/>
      <c r="D130" s="643"/>
      <c r="E130" s="295"/>
    </row>
    <row r="131" spans="2:5">
      <c r="B131" s="642"/>
      <c r="C131" s="642"/>
      <c r="D131" s="643"/>
      <c r="E131" s="295"/>
    </row>
    <row r="132" spans="2:5">
      <c r="B132" s="642"/>
      <c r="C132" s="642"/>
      <c r="D132" s="643"/>
      <c r="E132" s="295"/>
    </row>
    <row r="133" spans="2:5">
      <c r="B133" s="642"/>
      <c r="C133" s="642"/>
      <c r="D133" s="643"/>
      <c r="E133" s="295"/>
    </row>
    <row r="134" spans="2:5">
      <c r="B134" s="642"/>
      <c r="C134" s="642"/>
      <c r="D134" s="643"/>
      <c r="E134" s="295"/>
    </row>
    <row r="135" spans="2:5">
      <c r="B135" s="642"/>
      <c r="C135" s="642"/>
      <c r="D135" s="643"/>
      <c r="E135" s="295"/>
    </row>
    <row r="136" spans="2:5">
      <c r="B136" s="642"/>
      <c r="C136" s="642"/>
      <c r="D136" s="643"/>
      <c r="E136" s="295"/>
    </row>
    <row r="137" spans="2:5">
      <c r="B137" s="642"/>
      <c r="C137" s="642"/>
      <c r="D137" s="643"/>
      <c r="E137" s="295"/>
    </row>
    <row r="138" spans="2:5">
      <c r="B138" s="642"/>
      <c r="C138" s="642"/>
      <c r="D138" s="643"/>
      <c r="E138" s="295"/>
    </row>
    <row r="139" spans="2:5">
      <c r="B139" s="642"/>
      <c r="C139" s="642"/>
      <c r="D139" s="643"/>
      <c r="E139" s="295"/>
    </row>
    <row r="140" spans="2:5">
      <c r="B140" s="642"/>
      <c r="C140" s="642"/>
      <c r="D140" s="643"/>
      <c r="E140" s="295"/>
    </row>
    <row r="141" spans="2:5">
      <c r="B141" s="642"/>
      <c r="C141" s="642"/>
      <c r="D141" s="643"/>
      <c r="E141" s="295"/>
    </row>
    <row r="142" spans="2:5">
      <c r="B142" s="642"/>
      <c r="C142" s="642"/>
      <c r="D142" s="643"/>
      <c r="E142" s="295"/>
    </row>
    <row r="143" spans="2:5">
      <c r="B143" s="642"/>
      <c r="C143" s="642"/>
      <c r="D143" s="643"/>
      <c r="E143" s="295"/>
    </row>
    <row r="144" spans="2:5">
      <c r="B144" s="642"/>
      <c r="C144" s="642"/>
      <c r="D144" s="643"/>
      <c r="E144" s="295"/>
    </row>
    <row r="145" spans="2:5">
      <c r="B145" s="642"/>
      <c r="C145" s="642"/>
      <c r="D145" s="643"/>
      <c r="E145" s="295"/>
    </row>
    <row r="146" spans="2:5">
      <c r="B146" s="642"/>
      <c r="C146" s="642"/>
      <c r="D146" s="643"/>
      <c r="E146" s="295"/>
    </row>
    <row r="147" spans="2:5">
      <c r="B147" s="642"/>
      <c r="C147" s="642"/>
      <c r="D147" s="643"/>
      <c r="E147" s="295"/>
    </row>
    <row r="148" spans="2:5">
      <c r="B148" s="642"/>
      <c r="C148" s="642"/>
      <c r="D148" s="643"/>
      <c r="E148" s="295"/>
    </row>
    <row r="149" spans="2:5">
      <c r="B149" s="642"/>
      <c r="C149" s="642"/>
      <c r="D149" s="643"/>
      <c r="E149" s="295"/>
    </row>
    <row r="150" spans="2:5">
      <c r="B150" s="642"/>
      <c r="C150" s="642"/>
      <c r="D150" s="643"/>
      <c r="E150" s="295"/>
    </row>
    <row r="151" spans="2:5">
      <c r="B151" s="642"/>
      <c r="C151" s="642"/>
      <c r="D151" s="643"/>
      <c r="E151" s="295"/>
    </row>
    <row r="152" spans="2:5">
      <c r="B152" s="642"/>
      <c r="C152" s="642"/>
      <c r="D152" s="643"/>
      <c r="E152" s="295"/>
    </row>
    <row r="153" spans="2:5">
      <c r="B153" s="642"/>
      <c r="C153" s="642"/>
      <c r="D153" s="643"/>
      <c r="E153" s="295"/>
    </row>
    <row r="154" spans="2:5">
      <c r="B154" s="642"/>
      <c r="C154" s="642"/>
      <c r="D154" s="643"/>
      <c r="E154" s="295"/>
    </row>
    <row r="155" spans="2:5">
      <c r="B155" s="642"/>
      <c r="C155" s="642"/>
      <c r="D155" s="643"/>
      <c r="E155" s="295"/>
    </row>
    <row r="156" spans="2:5">
      <c r="B156" s="642"/>
      <c r="C156" s="642"/>
      <c r="D156" s="643"/>
      <c r="E156" s="295"/>
    </row>
    <row r="157" spans="2:5">
      <c r="B157" s="642"/>
      <c r="C157" s="642"/>
      <c r="D157" s="643"/>
      <c r="E157" s="295"/>
    </row>
    <row r="158" spans="2:5">
      <c r="B158" s="642"/>
      <c r="C158" s="642"/>
      <c r="D158" s="643"/>
      <c r="E158" s="295"/>
    </row>
    <row r="159" spans="2:5">
      <c r="B159" s="642"/>
      <c r="C159" s="642"/>
      <c r="D159" s="643"/>
      <c r="E159" s="295"/>
    </row>
    <row r="160" spans="2:5">
      <c r="B160" s="642"/>
      <c r="C160" s="642"/>
      <c r="D160" s="643"/>
      <c r="E160" s="295"/>
    </row>
    <row r="161" spans="2:5">
      <c r="B161" s="642"/>
      <c r="C161" s="642"/>
      <c r="D161" s="643"/>
      <c r="E161" s="295"/>
    </row>
    <row r="162" spans="2:5">
      <c r="B162" s="642"/>
      <c r="C162" s="642"/>
      <c r="D162" s="643"/>
      <c r="E162" s="295"/>
    </row>
    <row r="163" spans="2:5">
      <c r="B163" s="642"/>
      <c r="C163" s="642"/>
      <c r="D163" s="643"/>
      <c r="E163" s="295"/>
    </row>
    <row r="164" spans="2:5">
      <c r="B164" s="642"/>
      <c r="C164" s="642"/>
      <c r="D164" s="643"/>
      <c r="E164" s="295"/>
    </row>
    <row r="165" spans="2:5">
      <c r="B165" s="642"/>
      <c r="C165" s="642"/>
      <c r="D165" s="643"/>
      <c r="E165" s="295"/>
    </row>
    <row r="166" spans="2:5">
      <c r="B166" s="642"/>
      <c r="C166" s="642"/>
      <c r="D166" s="643"/>
      <c r="E166" s="295"/>
    </row>
    <row r="167" spans="2:5">
      <c r="B167" s="642"/>
      <c r="C167" s="642"/>
      <c r="D167" s="643"/>
      <c r="E167" s="295"/>
    </row>
    <row r="168" spans="2:5">
      <c r="B168" s="642"/>
      <c r="C168" s="642"/>
      <c r="D168" s="643"/>
      <c r="E168" s="295"/>
    </row>
    <row r="169" spans="2:5">
      <c r="B169" s="642"/>
      <c r="C169" s="642"/>
      <c r="D169" s="643"/>
      <c r="E169" s="295"/>
    </row>
    <row r="170" spans="2:5">
      <c r="B170" s="642"/>
      <c r="C170" s="642"/>
      <c r="D170" s="643"/>
      <c r="E170" s="295"/>
    </row>
    <row r="171" spans="2:5">
      <c r="B171" s="642"/>
      <c r="C171" s="642"/>
      <c r="D171" s="643"/>
      <c r="E171" s="295"/>
    </row>
    <row r="172" spans="2:5">
      <c r="B172" s="642"/>
      <c r="C172" s="642"/>
      <c r="D172" s="643"/>
      <c r="E172" s="295"/>
    </row>
    <row r="173" spans="2:5">
      <c r="B173" s="642"/>
      <c r="C173" s="642"/>
      <c r="D173" s="643"/>
      <c r="E173" s="295"/>
    </row>
    <row r="174" spans="2:5">
      <c r="B174" s="642"/>
      <c r="C174" s="642"/>
      <c r="D174" s="643"/>
      <c r="E174" s="295"/>
    </row>
    <row r="175" spans="2:5">
      <c r="B175" s="642"/>
      <c r="C175" s="642"/>
      <c r="D175" s="643"/>
      <c r="E175" s="295"/>
    </row>
    <row r="176" spans="2:5">
      <c r="B176" s="642"/>
      <c r="C176" s="642"/>
      <c r="D176" s="643"/>
      <c r="E176" s="295"/>
    </row>
    <row r="177" spans="2:5">
      <c r="B177" s="642"/>
      <c r="C177" s="642"/>
      <c r="D177" s="643"/>
      <c r="E177" s="295"/>
    </row>
    <row r="178" spans="2:5">
      <c r="B178" s="642"/>
      <c r="C178" s="642"/>
      <c r="D178" s="643"/>
      <c r="E178" s="295"/>
    </row>
    <row r="179" spans="2:5">
      <c r="B179" s="642"/>
      <c r="C179" s="642"/>
      <c r="D179" s="643"/>
      <c r="E179" s="295"/>
    </row>
    <row r="180" spans="2:5">
      <c r="B180" s="642"/>
      <c r="C180" s="642"/>
      <c r="D180" s="643"/>
      <c r="E180" s="295"/>
    </row>
    <row r="181" spans="2:5">
      <c r="B181" s="642"/>
      <c r="C181" s="642"/>
      <c r="D181" s="643"/>
      <c r="E181" s="295"/>
    </row>
    <row r="182" spans="2:5">
      <c r="B182" s="642"/>
      <c r="C182" s="642"/>
      <c r="D182" s="643"/>
      <c r="E182" s="295"/>
    </row>
    <row r="183" spans="2:5">
      <c r="B183" s="642"/>
      <c r="C183" s="642"/>
      <c r="D183" s="643"/>
      <c r="E183" s="295"/>
    </row>
    <row r="184" spans="2:5">
      <c r="B184" s="642"/>
      <c r="C184" s="642"/>
      <c r="D184" s="643"/>
      <c r="E184" s="295"/>
    </row>
    <row r="185" spans="2:5">
      <c r="B185" s="642"/>
      <c r="C185" s="642"/>
      <c r="D185" s="643"/>
      <c r="E185" s="295"/>
    </row>
    <row r="186" spans="2:5">
      <c r="B186" s="642"/>
      <c r="C186" s="642"/>
      <c r="D186" s="643"/>
      <c r="E186" s="295"/>
    </row>
    <row r="187" spans="2:5">
      <c r="B187" s="642"/>
      <c r="C187" s="642"/>
      <c r="D187" s="643"/>
      <c r="E187" s="295"/>
    </row>
    <row r="188" spans="2:5">
      <c r="B188" s="642"/>
      <c r="C188" s="642"/>
      <c r="D188" s="643"/>
      <c r="E188" s="295"/>
    </row>
    <row r="189" spans="2:5">
      <c r="B189" s="642"/>
      <c r="C189" s="642"/>
      <c r="D189" s="643"/>
      <c r="E189" s="295"/>
    </row>
    <row r="190" spans="2:5">
      <c r="B190" s="642"/>
      <c r="C190" s="642"/>
      <c r="D190" s="643"/>
      <c r="E190" s="295"/>
    </row>
    <row r="191" spans="2:5">
      <c r="B191" s="642"/>
      <c r="C191" s="642"/>
      <c r="D191" s="643"/>
      <c r="E191" s="295"/>
    </row>
    <row r="192" spans="2:5">
      <c r="B192" s="642"/>
      <c r="C192" s="642"/>
      <c r="D192" s="643"/>
      <c r="E192" s="295"/>
    </row>
    <row r="193" spans="2:5">
      <c r="B193" s="642"/>
      <c r="C193" s="642"/>
      <c r="D193" s="643"/>
      <c r="E193" s="295"/>
    </row>
    <row r="194" spans="2:5">
      <c r="B194" s="642"/>
      <c r="C194" s="642"/>
      <c r="D194" s="643"/>
      <c r="E194" s="295"/>
    </row>
    <row r="195" spans="2:5">
      <c r="B195" s="642"/>
      <c r="C195" s="642"/>
      <c r="D195" s="643"/>
      <c r="E195" s="295"/>
    </row>
    <row r="196" spans="2:5">
      <c r="B196" s="642"/>
      <c r="C196" s="642"/>
      <c r="D196" s="643"/>
      <c r="E196" s="295"/>
    </row>
    <row r="197" spans="2:5">
      <c r="B197" s="642"/>
      <c r="C197" s="642"/>
      <c r="D197" s="643"/>
      <c r="E197" s="295"/>
    </row>
    <row r="198" spans="2:5">
      <c r="B198" s="642"/>
      <c r="C198" s="642"/>
      <c r="D198" s="643"/>
      <c r="E198" s="295"/>
    </row>
    <row r="199" spans="2:5">
      <c r="B199" s="642"/>
      <c r="C199" s="642"/>
      <c r="D199" s="643"/>
      <c r="E199" s="295"/>
    </row>
    <row r="200" spans="2:5">
      <c r="B200" s="642"/>
      <c r="C200" s="642"/>
      <c r="D200" s="643"/>
      <c r="E200" s="295"/>
    </row>
    <row r="201" spans="2:5">
      <c r="B201" s="642"/>
      <c r="C201" s="642"/>
      <c r="D201" s="643"/>
      <c r="E201" s="295"/>
    </row>
    <row r="202" spans="2:5">
      <c r="B202" s="642"/>
      <c r="C202" s="642"/>
      <c r="D202" s="643"/>
      <c r="E202" s="295"/>
    </row>
    <row r="203" spans="2:5">
      <c r="B203" s="642"/>
      <c r="C203" s="642"/>
      <c r="D203" s="643"/>
      <c r="E203" s="295"/>
    </row>
    <row r="204" spans="2:5">
      <c r="B204" s="642"/>
      <c r="C204" s="642"/>
      <c r="D204" s="643"/>
      <c r="E204" s="295"/>
    </row>
    <row r="205" spans="2:5">
      <c r="B205" s="642"/>
      <c r="C205" s="642"/>
      <c r="D205" s="643"/>
      <c r="E205" s="295"/>
    </row>
    <row r="206" spans="2:5">
      <c r="B206" s="642"/>
      <c r="C206" s="642"/>
      <c r="D206" s="643"/>
      <c r="E206" s="295"/>
    </row>
    <row r="207" spans="2:5">
      <c r="B207" s="642"/>
      <c r="C207" s="642"/>
      <c r="D207" s="643"/>
      <c r="E207" s="295"/>
    </row>
    <row r="208" spans="2:5">
      <c r="B208" s="642"/>
      <c r="C208" s="642"/>
      <c r="D208" s="643"/>
      <c r="E208" s="295"/>
    </row>
    <row r="209" spans="2:5">
      <c r="B209" s="642"/>
      <c r="C209" s="642"/>
      <c r="D209" s="643"/>
      <c r="E209" s="295"/>
    </row>
    <row r="210" spans="2:5">
      <c r="B210" s="642"/>
      <c r="C210" s="642"/>
      <c r="D210" s="643"/>
      <c r="E210" s="295"/>
    </row>
    <row r="211" spans="2:5">
      <c r="B211" s="642"/>
      <c r="C211" s="642"/>
      <c r="D211" s="643"/>
      <c r="E211" s="295"/>
    </row>
    <row r="212" spans="2:5">
      <c r="B212" s="642"/>
      <c r="C212" s="642"/>
      <c r="D212" s="643"/>
      <c r="E212" s="295"/>
    </row>
    <row r="213" spans="2:5">
      <c r="B213" s="642"/>
      <c r="C213" s="642"/>
      <c r="D213" s="643"/>
      <c r="E213" s="295"/>
    </row>
    <row r="214" spans="2:5">
      <c r="B214" s="642"/>
      <c r="C214" s="642"/>
      <c r="D214" s="643"/>
      <c r="E214" s="295"/>
    </row>
    <row r="215" spans="2:5">
      <c r="B215" s="642"/>
      <c r="C215" s="642"/>
      <c r="D215" s="643"/>
      <c r="E215" s="295"/>
    </row>
    <row r="216" spans="2:5">
      <c r="B216" s="642"/>
      <c r="C216" s="642"/>
      <c r="D216" s="643"/>
      <c r="E216" s="295"/>
    </row>
    <row r="217" spans="2:5">
      <c r="B217" s="642"/>
      <c r="C217" s="642"/>
      <c r="D217" s="643"/>
      <c r="E217" s="295"/>
    </row>
    <row r="218" spans="2:5">
      <c r="B218" s="642"/>
      <c r="C218" s="642"/>
      <c r="D218" s="643"/>
      <c r="E218" s="295"/>
    </row>
    <row r="219" spans="2:5">
      <c r="B219" s="642"/>
      <c r="C219" s="642"/>
      <c r="D219" s="643"/>
      <c r="E219" s="295"/>
    </row>
    <row r="220" spans="2:5">
      <c r="B220" s="642"/>
      <c r="C220" s="642"/>
      <c r="D220" s="643"/>
      <c r="E220" s="295"/>
    </row>
    <row r="221" spans="2:5">
      <c r="B221" s="642"/>
      <c r="C221" s="642"/>
      <c r="D221" s="643"/>
      <c r="E221" s="295"/>
    </row>
    <row r="222" spans="2:5">
      <c r="B222" s="642"/>
      <c r="C222" s="642"/>
      <c r="D222" s="643"/>
      <c r="E222" s="295"/>
    </row>
    <row r="223" spans="2:5">
      <c r="B223" s="642"/>
      <c r="C223" s="642"/>
      <c r="D223" s="643"/>
      <c r="E223" s="295"/>
    </row>
    <row r="224" spans="2:5">
      <c r="B224" s="642"/>
      <c r="C224" s="642"/>
      <c r="D224" s="643"/>
      <c r="E224" s="295"/>
    </row>
    <row r="225" spans="2:5">
      <c r="B225" s="642"/>
      <c r="C225" s="642"/>
      <c r="D225" s="643"/>
      <c r="E225" s="295"/>
    </row>
    <row r="226" spans="2:5">
      <c r="B226" s="642"/>
      <c r="C226" s="642"/>
      <c r="D226" s="643"/>
      <c r="E226" s="295"/>
    </row>
    <row r="227" spans="2:5">
      <c r="B227" s="642"/>
      <c r="C227" s="642"/>
      <c r="D227" s="643"/>
      <c r="E227" s="295"/>
    </row>
    <row r="228" spans="2:5">
      <c r="B228" s="642"/>
      <c r="C228" s="642"/>
      <c r="D228" s="643"/>
      <c r="E228" s="295"/>
    </row>
    <row r="229" spans="2:5">
      <c r="B229" s="642"/>
      <c r="C229" s="642"/>
      <c r="D229" s="643"/>
      <c r="E229" s="295"/>
    </row>
    <row r="230" spans="2:5">
      <c r="B230" s="642"/>
      <c r="C230" s="642"/>
      <c r="D230" s="643"/>
      <c r="E230" s="295"/>
    </row>
    <row r="231" spans="2:5">
      <c r="B231" s="642"/>
      <c r="C231" s="642"/>
      <c r="D231" s="643"/>
      <c r="E231" s="295"/>
    </row>
    <row r="232" spans="2:5">
      <c r="B232" s="642"/>
      <c r="C232" s="642"/>
      <c r="D232" s="643"/>
      <c r="E232" s="295"/>
    </row>
    <row r="233" spans="2:5">
      <c r="B233" s="642"/>
      <c r="C233" s="642"/>
      <c r="D233" s="643"/>
      <c r="E233" s="295"/>
    </row>
    <row r="234" spans="2:5">
      <c r="B234" s="642"/>
      <c r="C234" s="642"/>
      <c r="D234" s="643"/>
      <c r="E234" s="295"/>
    </row>
    <row r="235" spans="2:5">
      <c r="B235" s="642"/>
      <c r="C235" s="642"/>
      <c r="D235" s="643"/>
      <c r="E235" s="295"/>
    </row>
    <row r="236" spans="2:5">
      <c r="B236" s="642"/>
      <c r="C236" s="642"/>
      <c r="D236" s="643"/>
      <c r="E236" s="295"/>
    </row>
    <row r="237" spans="2:5">
      <c r="B237" s="642"/>
      <c r="C237" s="642"/>
      <c r="D237" s="643"/>
      <c r="E237" s="295"/>
    </row>
    <row r="238" spans="2:5">
      <c r="B238" s="642"/>
      <c r="C238" s="642"/>
      <c r="D238" s="643"/>
      <c r="E238" s="295"/>
    </row>
    <row r="239" spans="2:5">
      <c r="B239" s="642"/>
      <c r="C239" s="642"/>
      <c r="D239" s="643"/>
      <c r="E239" s="295"/>
    </row>
    <row r="240" spans="2:5">
      <c r="B240" s="642"/>
      <c r="C240" s="642"/>
      <c r="D240" s="643"/>
      <c r="E240" s="295"/>
    </row>
    <row r="241" spans="2:5">
      <c r="B241" s="642"/>
      <c r="C241" s="642"/>
      <c r="D241" s="643"/>
      <c r="E241" s="295"/>
    </row>
    <row r="242" spans="2:5">
      <c r="B242" s="295"/>
      <c r="C242" s="295"/>
      <c r="D242" s="295"/>
      <c r="E242" s="295"/>
    </row>
    <row r="243" spans="2:5">
      <c r="B243" s="295"/>
      <c r="C243" s="295"/>
      <c r="D243" s="295"/>
      <c r="E243" s="295"/>
    </row>
    <row r="244" spans="2:5">
      <c r="B244" s="295"/>
      <c r="C244" s="295"/>
      <c r="D244" s="295"/>
      <c r="E244" s="295"/>
    </row>
    <row r="245" spans="2:5">
      <c r="B245" s="295"/>
      <c r="C245" s="295"/>
      <c r="D245" s="295"/>
      <c r="E245" s="295"/>
    </row>
    <row r="246" spans="2:5">
      <c r="B246" s="295"/>
      <c r="C246" s="295"/>
      <c r="D246" s="295"/>
      <c r="E246" s="295"/>
    </row>
    <row r="247" spans="2:5">
      <c r="B247" s="295"/>
      <c r="C247" s="295"/>
      <c r="D247" s="295"/>
      <c r="E247" s="295"/>
    </row>
    <row r="248" spans="2:5">
      <c r="B248" s="295"/>
      <c r="C248" s="295"/>
      <c r="D248" s="295"/>
      <c r="E248" s="295"/>
    </row>
    <row r="249" spans="2:5">
      <c r="B249" s="295"/>
      <c r="C249" s="295"/>
      <c r="D249" s="295"/>
      <c r="E249" s="295"/>
    </row>
    <row r="250" spans="2:5">
      <c r="B250" s="295"/>
      <c r="C250" s="295"/>
      <c r="D250" s="295"/>
      <c r="E250" s="295"/>
    </row>
    <row r="251" spans="2:5">
      <c r="B251" s="295"/>
      <c r="C251" s="295"/>
      <c r="D251" s="295"/>
      <c r="E251" s="295"/>
    </row>
    <row r="252" spans="2:5">
      <c r="B252" s="295"/>
      <c r="C252" s="295"/>
      <c r="D252" s="295"/>
      <c r="E252" s="295"/>
    </row>
    <row r="253" spans="2:5">
      <c r="B253" s="295"/>
      <c r="C253" s="295"/>
      <c r="D253" s="295"/>
      <c r="E253" s="295"/>
    </row>
    <row r="254" spans="2:5">
      <c r="B254" s="295"/>
      <c r="C254" s="295"/>
      <c r="D254" s="295"/>
      <c r="E254" s="295"/>
    </row>
    <row r="255" spans="2:5">
      <c r="B255" s="295"/>
      <c r="C255" s="295"/>
      <c r="D255" s="295"/>
      <c r="E255" s="295"/>
    </row>
    <row r="256" spans="2:5">
      <c r="B256" s="295"/>
      <c r="C256" s="295"/>
      <c r="D256" s="295"/>
      <c r="E256" s="295"/>
    </row>
    <row r="257" spans="2:5">
      <c r="B257" s="295"/>
      <c r="C257" s="295"/>
      <c r="D257" s="295"/>
      <c r="E257" s="295"/>
    </row>
    <row r="258" spans="2:5">
      <c r="B258" s="295"/>
      <c r="C258" s="295"/>
      <c r="D258" s="295"/>
      <c r="E258" s="295"/>
    </row>
    <row r="259" spans="2:5">
      <c r="B259" s="295"/>
      <c r="C259" s="295"/>
      <c r="D259" s="295"/>
      <c r="E259" s="295"/>
    </row>
    <row r="260" spans="2:5">
      <c r="B260" s="295"/>
      <c r="C260" s="295"/>
      <c r="D260" s="295"/>
      <c r="E260" s="295"/>
    </row>
    <row r="261" spans="2:5">
      <c r="B261" s="295"/>
      <c r="C261" s="295"/>
      <c r="D261" s="295"/>
      <c r="E261" s="295"/>
    </row>
    <row r="262" spans="2:5">
      <c r="B262" s="295"/>
      <c r="C262" s="295"/>
      <c r="D262" s="295"/>
      <c r="E262" s="295"/>
    </row>
    <row r="263" spans="2:5">
      <c r="B263" s="295"/>
      <c r="C263" s="295"/>
      <c r="D263" s="295"/>
      <c r="E263" s="295"/>
    </row>
    <row r="264" spans="2:5">
      <c r="B264" s="295"/>
      <c r="C264" s="295"/>
      <c r="D264" s="295"/>
      <c r="E264" s="295"/>
    </row>
    <row r="265" spans="2:5">
      <c r="B265" s="295"/>
      <c r="C265" s="295"/>
      <c r="D265" s="295"/>
      <c r="E265" s="295"/>
    </row>
    <row r="266" spans="2:5">
      <c r="B266" s="295"/>
      <c r="C266" s="295"/>
      <c r="D266" s="295"/>
      <c r="E266" s="295"/>
    </row>
    <row r="267" spans="2:5">
      <c r="B267" s="295"/>
      <c r="C267" s="295"/>
      <c r="D267" s="295"/>
      <c r="E267" s="295"/>
    </row>
    <row r="268" spans="2:5">
      <c r="B268" s="295"/>
      <c r="C268" s="295"/>
      <c r="D268" s="295"/>
      <c r="E268" s="295"/>
    </row>
    <row r="269" spans="2:5">
      <c r="B269" s="295"/>
      <c r="C269" s="295"/>
      <c r="D269" s="295"/>
      <c r="E269" s="295"/>
    </row>
    <row r="270" spans="2:5">
      <c r="B270" s="295"/>
      <c r="C270" s="295"/>
      <c r="D270" s="295"/>
      <c r="E270" s="295"/>
    </row>
    <row r="271" spans="2:5">
      <c r="B271" s="295"/>
      <c r="C271" s="295"/>
      <c r="D271" s="295"/>
      <c r="E271" s="295"/>
    </row>
    <row r="272" spans="2:5">
      <c r="B272" s="295"/>
      <c r="C272" s="295"/>
      <c r="D272" s="295"/>
      <c r="E272" s="295"/>
    </row>
    <row r="273" spans="2:5">
      <c r="B273" s="295"/>
      <c r="C273" s="295"/>
      <c r="D273" s="295"/>
      <c r="E273" s="295"/>
    </row>
    <row r="274" spans="2:5">
      <c r="B274" s="295"/>
      <c r="C274" s="295"/>
      <c r="D274" s="295"/>
      <c r="E274" s="295"/>
    </row>
    <row r="275" spans="2:5">
      <c r="B275" s="295"/>
      <c r="C275" s="295"/>
      <c r="D275" s="295"/>
      <c r="E275" s="295"/>
    </row>
    <row r="276" spans="2:5">
      <c r="B276" s="295"/>
      <c r="C276" s="295"/>
      <c r="D276" s="295"/>
      <c r="E276" s="295"/>
    </row>
    <row r="277" spans="2:5">
      <c r="B277" s="295"/>
      <c r="C277" s="295"/>
      <c r="D277" s="295"/>
      <c r="E277" s="295"/>
    </row>
    <row r="278" spans="2:5">
      <c r="B278" s="295"/>
      <c r="C278" s="295"/>
      <c r="D278" s="295"/>
      <c r="E278" s="295"/>
    </row>
    <row r="279" spans="2:5">
      <c r="B279" s="295"/>
      <c r="C279" s="295"/>
      <c r="D279" s="295"/>
      <c r="E279" s="295"/>
    </row>
    <row r="280" spans="2:5">
      <c r="B280" s="295"/>
      <c r="C280" s="295"/>
      <c r="D280" s="295"/>
      <c r="E280" s="295"/>
    </row>
    <row r="281" spans="2:5">
      <c r="B281" s="295"/>
      <c r="C281" s="295"/>
      <c r="D281" s="295"/>
      <c r="E281" s="295"/>
    </row>
    <row r="282" spans="2:5">
      <c r="B282" s="295"/>
      <c r="C282" s="295"/>
      <c r="D282" s="295"/>
      <c r="E282" s="295"/>
    </row>
    <row r="283" spans="2:5">
      <c r="B283" s="295"/>
      <c r="C283" s="295"/>
      <c r="D283" s="295"/>
      <c r="E283" s="295"/>
    </row>
    <row r="284" spans="2:5">
      <c r="B284" s="295"/>
      <c r="C284" s="295"/>
      <c r="D284" s="295"/>
      <c r="E284" s="295"/>
    </row>
    <row r="285" spans="2:5">
      <c r="B285" s="295"/>
      <c r="C285" s="295"/>
      <c r="D285" s="295"/>
      <c r="E285" s="295"/>
    </row>
    <row r="286" spans="2:5">
      <c r="B286" s="295"/>
      <c r="C286" s="295"/>
      <c r="D286" s="295"/>
      <c r="E286" s="295"/>
    </row>
    <row r="287" spans="2:5">
      <c r="B287" s="295"/>
      <c r="C287" s="295"/>
      <c r="D287" s="295"/>
      <c r="E287" s="295"/>
    </row>
    <row r="288" spans="2:5">
      <c r="B288" s="295"/>
      <c r="C288" s="295"/>
      <c r="D288" s="295"/>
      <c r="E288" s="295"/>
    </row>
    <row r="289" spans="2:5">
      <c r="B289" s="295"/>
      <c r="C289" s="295"/>
      <c r="D289" s="295"/>
      <c r="E289" s="295"/>
    </row>
    <row r="290" spans="2:5">
      <c r="B290" s="295"/>
      <c r="C290" s="295"/>
      <c r="D290" s="295"/>
      <c r="E290" s="295"/>
    </row>
    <row r="291" spans="2:5">
      <c r="B291" s="295"/>
      <c r="C291" s="295"/>
      <c r="D291" s="295"/>
      <c r="E291" s="295"/>
    </row>
    <row r="292" spans="2:5">
      <c r="B292" s="295"/>
      <c r="C292" s="295"/>
      <c r="D292" s="295"/>
      <c r="E292" s="295"/>
    </row>
    <row r="293" spans="2:5">
      <c r="B293" s="295"/>
      <c r="C293" s="295"/>
      <c r="D293" s="295"/>
      <c r="E293" s="295"/>
    </row>
    <row r="294" spans="2:5">
      <c r="B294" s="295"/>
      <c r="C294" s="295"/>
      <c r="D294" s="295"/>
      <c r="E294" s="295"/>
    </row>
    <row r="295" spans="2:5">
      <c r="B295" s="295"/>
      <c r="C295" s="295"/>
      <c r="D295" s="295"/>
      <c r="E295" s="295"/>
    </row>
    <row r="296" spans="2:5">
      <c r="B296" s="295"/>
      <c r="C296" s="295"/>
      <c r="D296" s="295"/>
      <c r="E296" s="295"/>
    </row>
    <row r="297" spans="2:5">
      <c r="B297" s="295"/>
      <c r="C297" s="295"/>
      <c r="D297" s="295"/>
      <c r="E297" s="295"/>
    </row>
    <row r="298" spans="2:5">
      <c r="B298" s="295"/>
      <c r="C298" s="295"/>
      <c r="D298" s="295"/>
      <c r="E298" s="295"/>
    </row>
    <row r="299" spans="2:5">
      <c r="B299" s="295"/>
      <c r="C299" s="295"/>
      <c r="D299" s="295"/>
      <c r="E299" s="295"/>
    </row>
    <row r="300" spans="2:5">
      <c r="B300" s="295"/>
      <c r="C300" s="295"/>
      <c r="D300" s="295"/>
      <c r="E300" s="295"/>
    </row>
    <row r="301" spans="2:5">
      <c r="B301" s="295"/>
      <c r="C301" s="295"/>
      <c r="D301" s="295"/>
      <c r="E301" s="295"/>
    </row>
    <row r="302" spans="2:5">
      <c r="B302" s="295"/>
      <c r="C302" s="295"/>
      <c r="D302" s="295"/>
      <c r="E302" s="295"/>
    </row>
    <row r="303" spans="2:5">
      <c r="B303" s="295"/>
      <c r="C303" s="295"/>
      <c r="D303" s="295"/>
      <c r="E303" s="295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Button 1">
              <controlPr defaultSize="0" print="0" autoFill="0" autoPict="0" macro="[5]!PRINTEXOTIC">
                <anchor moveWithCells="1" sizeWithCells="1">
                  <from>
                    <xdr:col>11</xdr:col>
                    <xdr:colOff>419100</xdr:colOff>
                    <xdr:row>2</xdr:row>
                    <xdr:rowOff>114300</xdr:rowOff>
                  </from>
                  <to>
                    <xdr:col>14</xdr:col>
                    <xdr:colOff>365760</xdr:colOff>
                    <xdr:row>6</xdr:row>
                    <xdr:rowOff>7620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G56"/>
  <sheetViews>
    <sheetView workbookViewId="0">
      <selection activeCell="F6" sqref="F6"/>
    </sheetView>
  </sheetViews>
  <sheetFormatPr defaultRowHeight="13.2"/>
  <cols>
    <col min="1" max="1" width="18.6640625" customWidth="1"/>
    <col min="3" max="4" width="10.109375" customWidth="1"/>
    <col min="5" max="5" width="10.44140625" customWidth="1"/>
  </cols>
  <sheetData>
    <row r="2" spans="1:7">
      <c r="B2" t="s">
        <v>863</v>
      </c>
      <c r="C2" t="s">
        <v>864</v>
      </c>
      <c r="D2" t="s">
        <v>143</v>
      </c>
      <c r="E2" t="s">
        <v>134</v>
      </c>
      <c r="F2" t="s">
        <v>138</v>
      </c>
      <c r="G2" t="s">
        <v>618</v>
      </c>
    </row>
    <row r="3" spans="1:7">
      <c r="A3" s="645">
        <v>36739</v>
      </c>
      <c r="B3" s="466">
        <f>'[6]Central Position Rpt'!$H$27/10000</f>
        <v>0</v>
      </c>
      <c r="C3" s="466">
        <f>'[6]Central Position Rpt'!$H$28/10000</f>
        <v>0</v>
      </c>
      <c r="D3" s="466">
        <f>'[6]Central Position Rpt'!$H$29/10000</f>
        <v>0</v>
      </c>
      <c r="E3" s="466">
        <f>'[6]Central Position Rpt'!$H$30/10000</f>
        <v>0</v>
      </c>
      <c r="F3" s="466">
        <f>'[6]Central Position Rpt'!$H$31/10000</f>
        <v>0</v>
      </c>
      <c r="G3">
        <v>0</v>
      </c>
    </row>
    <row r="4" spans="1:7">
      <c r="A4" s="645">
        <f>A3+31</f>
        <v>36770</v>
      </c>
      <c r="B4" s="466">
        <f>'[6]Central Position Rpt'!$I$27/10000</f>
        <v>0</v>
      </c>
      <c r="C4" s="466">
        <f>'[6]Central Position Rpt'!$I$28/10000</f>
        <v>0</v>
      </c>
      <c r="D4" s="466">
        <f>'[6]Central Position Rpt'!$I$29/10000</f>
        <v>0</v>
      </c>
      <c r="E4" s="466">
        <f>'[6]Central Position Rpt'!$I$30/10000</f>
        <v>0</v>
      </c>
      <c r="F4" s="466">
        <f>'[6]Central Position Rpt'!$I$31/10000</f>
        <v>0</v>
      </c>
      <c r="G4">
        <v>0</v>
      </c>
    </row>
    <row r="5" spans="1:7">
      <c r="A5" s="645">
        <f t="shared" ref="A5:A56" si="0">A4+31</f>
        <v>36801</v>
      </c>
      <c r="B5" s="466">
        <f>'[6]Central Position Rpt'!$J$27/10000</f>
        <v>0</v>
      </c>
      <c r="C5" s="466">
        <f>'[6]Central Position Rpt'!$J$28/10000</f>
        <v>0</v>
      </c>
      <c r="D5" s="466">
        <f>'[6]Central Position Rpt'!$J$29/10000</f>
        <v>0</v>
      </c>
      <c r="E5" s="466">
        <f>'[6]Central Position Rpt'!$J$30/10000</f>
        <v>0</v>
      </c>
      <c r="F5" s="466">
        <f>'[6]Central Position Rpt'!$J$31/10000</f>
        <v>0</v>
      </c>
      <c r="G5">
        <v>0</v>
      </c>
    </row>
    <row r="6" spans="1:7">
      <c r="A6" s="645">
        <f t="shared" si="0"/>
        <v>36832</v>
      </c>
      <c r="B6" s="466">
        <f>'[6]Central Position Rpt'!$K$27/10000</f>
        <v>-63.977147997493041</v>
      </c>
      <c r="C6" s="466">
        <f>'[6]Central Position Rpt'!$K$28/10000</f>
        <v>63.228615365922373</v>
      </c>
      <c r="D6" s="466">
        <f>'[6]Central Position Rpt'!$K$29/10000</f>
        <v>-50.951006710194505</v>
      </c>
      <c r="E6" s="466">
        <f>'[6]Central Position Rpt'!$K$30/10000</f>
        <v>24.249091907328324</v>
      </c>
      <c r="F6" s="466">
        <f>'[6]Central Position Rpt'!$K$31/10000</f>
        <v>26.133927483557464</v>
      </c>
      <c r="G6" s="647">
        <f>[7]LongTerm1!$X$2/10000</f>
        <v>-1.3129708450914301</v>
      </c>
    </row>
    <row r="7" spans="1:7">
      <c r="A7" s="645">
        <f t="shared" si="0"/>
        <v>36863</v>
      </c>
      <c r="B7" s="466">
        <f>'[6]Central Position Rpt'!$L$27/10000</f>
        <v>-61.752494255659485</v>
      </c>
      <c r="C7" s="466">
        <f>'[6]Central Position Rpt'!$L$28/10000</f>
        <v>61.029990072868266</v>
      </c>
      <c r="D7" s="466">
        <f>'[6]Central Position Rpt'!$L$29/10000</f>
        <v>-108.88922819109335</v>
      </c>
      <c r="E7" s="466">
        <f>'[6]Central Position Rpt'!$L$30/10000</f>
        <v>52.713446095634509</v>
      </c>
      <c r="F7" s="466">
        <f>'[6]Central Position Rpt'!$L$31/10000</f>
        <v>54.96631401464569</v>
      </c>
      <c r="G7" s="647">
        <f>[7]LongTerm1!$X$3/10000</f>
        <v>-1.926369681481074</v>
      </c>
    </row>
    <row r="8" spans="1:7">
      <c r="A8" s="645">
        <f t="shared" si="0"/>
        <v>36894</v>
      </c>
      <c r="B8" s="466">
        <f>'[6]Central Position Rpt'!$M$27/10000</f>
        <v>-63.705431536886792</v>
      </c>
      <c r="C8" s="466">
        <f>'[6]Central Position Rpt'!$M$28/10000</f>
        <v>62.960077987905223</v>
      </c>
      <c r="D8" s="466">
        <f>'[6]Central Position Rpt'!$M$29/10000</f>
        <v>-282.57048563971546</v>
      </c>
      <c r="E8" s="466">
        <f>'[6]Central Position Rpt'!$M$30/10000</f>
        <v>138.78408921957433</v>
      </c>
      <c r="F8" s="466">
        <f>'[6]Central Position Rpt'!$M$31/10000</f>
        <v>140.65763599490668</v>
      </c>
      <c r="G8" s="647">
        <f>[7]LongTerm1!$X$4/10000</f>
        <v>-3.8602911381550715</v>
      </c>
    </row>
    <row r="9" spans="1:7">
      <c r="A9" s="645">
        <f t="shared" si="0"/>
        <v>36925</v>
      </c>
      <c r="B9" s="466">
        <f>'[6]Central Position Rpt'!$N$27/10000/2</f>
        <v>-67.773440197537795</v>
      </c>
      <c r="C9" s="466">
        <f>'[6]Central Position Rpt'!$N$28/10000/2</f>
        <v>66.980490947226599</v>
      </c>
      <c r="D9" s="466">
        <f>'[6]Central Position Rpt'!$N$29/10000*0.9</f>
        <v>-273.49486139839274</v>
      </c>
      <c r="E9" s="466">
        <f>'[6]Central Position Rpt'!$N$30/10000*0.8</f>
        <v>118.74871614793922</v>
      </c>
      <c r="F9" s="466">
        <f>'[6]Central Position Rpt'!$N$31/10000*0.8</f>
        <v>121.66280516886269</v>
      </c>
      <c r="G9" s="647">
        <f>[7]LongTerm1!$X$5/10000</f>
        <v>-3.4980230006601314</v>
      </c>
    </row>
    <row r="10" spans="1:7">
      <c r="A10" s="645">
        <f t="shared" si="0"/>
        <v>36956</v>
      </c>
      <c r="B10" s="466">
        <f>'[6]Central Position Rpt'!$N$27/10000/2</f>
        <v>-67.773440197537795</v>
      </c>
      <c r="C10" s="466">
        <f>'[6]Central Position Rpt'!$N$28/10000/2</f>
        <v>66.980490947226599</v>
      </c>
      <c r="D10" s="466">
        <f>'[6]Central Position Rpt'!$N$29/10000*0.1</f>
        <v>-30.388317933154749</v>
      </c>
      <c r="E10" s="466">
        <f>'[6]Central Position Rpt'!$N$30/10000*0.2</f>
        <v>29.687179036984805</v>
      </c>
      <c r="F10" s="466">
        <f>'[6]Central Position Rpt'!$N$31/10000*0.2</f>
        <v>30.415701292215672</v>
      </c>
      <c r="G10" s="647">
        <f>[7]LongTerm1!$X$6/10000</f>
        <v>-1.4142751084088174</v>
      </c>
    </row>
    <row r="11" spans="1:7">
      <c r="A11" s="645">
        <f t="shared" si="0"/>
        <v>36987</v>
      </c>
      <c r="B11" s="466">
        <f>0</f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645">
        <f t="shared" si="0"/>
        <v>37018</v>
      </c>
      <c r="B12" s="466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s="645">
        <f t="shared" si="0"/>
        <v>37049</v>
      </c>
      <c r="B13" s="466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s="645">
        <f t="shared" si="0"/>
        <v>37080</v>
      </c>
      <c r="B14" s="466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s="645">
        <f t="shared" si="0"/>
        <v>37111</v>
      </c>
      <c r="B15" s="466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645">
        <f t="shared" si="0"/>
        <v>37142</v>
      </c>
      <c r="B16" s="46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645">
        <f t="shared" si="0"/>
        <v>37173</v>
      </c>
      <c r="B17" s="466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s="645">
        <f t="shared" si="0"/>
        <v>37204</v>
      </c>
      <c r="B18" s="466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 s="645">
        <f t="shared" si="0"/>
        <v>37235</v>
      </c>
      <c r="B19" s="466">
        <v>0</v>
      </c>
      <c r="C19">
        <v>0</v>
      </c>
    </row>
    <row r="20" spans="1:7">
      <c r="A20" s="645">
        <f t="shared" si="0"/>
        <v>37266</v>
      </c>
    </row>
    <row r="21" spans="1:7">
      <c r="A21" s="645">
        <f t="shared" si="0"/>
        <v>37297</v>
      </c>
    </row>
    <row r="22" spans="1:7">
      <c r="A22" s="645">
        <f t="shared" si="0"/>
        <v>37328</v>
      </c>
    </row>
    <row r="23" spans="1:7">
      <c r="A23" s="645">
        <f t="shared" si="0"/>
        <v>37359</v>
      </c>
    </row>
    <row r="24" spans="1:7">
      <c r="A24" s="645">
        <f t="shared" si="0"/>
        <v>37390</v>
      </c>
    </row>
    <row r="25" spans="1:7">
      <c r="A25" s="645">
        <f t="shared" si="0"/>
        <v>37421</v>
      </c>
    </row>
    <row r="26" spans="1:7">
      <c r="A26" s="645">
        <f t="shared" si="0"/>
        <v>37452</v>
      </c>
    </row>
    <row r="27" spans="1:7">
      <c r="A27" s="645">
        <f t="shared" si="0"/>
        <v>37483</v>
      </c>
    </row>
    <row r="28" spans="1:7">
      <c r="A28" s="645">
        <f t="shared" si="0"/>
        <v>37514</v>
      </c>
    </row>
    <row r="29" spans="1:7">
      <c r="A29" s="645">
        <f t="shared" si="0"/>
        <v>37545</v>
      </c>
    </row>
    <row r="30" spans="1:7">
      <c r="A30" s="645">
        <f t="shared" si="0"/>
        <v>37576</v>
      </c>
    </row>
    <row r="31" spans="1:7">
      <c r="A31" s="645">
        <f t="shared" si="0"/>
        <v>37607</v>
      </c>
    </row>
    <row r="32" spans="1:7">
      <c r="A32" s="645">
        <f t="shared" si="0"/>
        <v>37638</v>
      </c>
    </row>
    <row r="33" spans="1:1">
      <c r="A33" s="645">
        <f t="shared" si="0"/>
        <v>37669</v>
      </c>
    </row>
    <row r="34" spans="1:1">
      <c r="A34" s="645">
        <f t="shared" si="0"/>
        <v>37700</v>
      </c>
    </row>
    <row r="35" spans="1:1">
      <c r="A35" s="645">
        <f t="shared" si="0"/>
        <v>37731</v>
      </c>
    </row>
    <row r="36" spans="1:1">
      <c r="A36" s="645">
        <f t="shared" si="0"/>
        <v>37762</v>
      </c>
    </row>
    <row r="37" spans="1:1">
      <c r="A37" s="645">
        <f t="shared" si="0"/>
        <v>37793</v>
      </c>
    </row>
    <row r="38" spans="1:1">
      <c r="A38" s="645">
        <f t="shared" si="0"/>
        <v>37824</v>
      </c>
    </row>
    <row r="39" spans="1:1">
      <c r="A39" s="645">
        <f t="shared" si="0"/>
        <v>37855</v>
      </c>
    </row>
    <row r="40" spans="1:1">
      <c r="A40" s="645">
        <f t="shared" si="0"/>
        <v>37886</v>
      </c>
    </row>
    <row r="41" spans="1:1">
      <c r="A41" s="645">
        <f t="shared" si="0"/>
        <v>37917</v>
      </c>
    </row>
    <row r="42" spans="1:1">
      <c r="A42" s="645">
        <f t="shared" si="0"/>
        <v>37948</v>
      </c>
    </row>
    <row r="43" spans="1:1">
      <c r="A43" s="645">
        <f t="shared" si="0"/>
        <v>37979</v>
      </c>
    </row>
    <row r="44" spans="1:1">
      <c r="A44" s="645">
        <f t="shared" si="0"/>
        <v>38010</v>
      </c>
    </row>
    <row r="45" spans="1:1">
      <c r="A45" s="645">
        <f t="shared" si="0"/>
        <v>38041</v>
      </c>
    </row>
    <row r="46" spans="1:1">
      <c r="A46" s="645">
        <f t="shared" si="0"/>
        <v>38072</v>
      </c>
    </row>
    <row r="47" spans="1:1">
      <c r="A47" s="645">
        <f t="shared" si="0"/>
        <v>38103</v>
      </c>
    </row>
    <row r="48" spans="1:1">
      <c r="A48" s="645">
        <f t="shared" si="0"/>
        <v>38134</v>
      </c>
    </row>
    <row r="49" spans="1:1">
      <c r="A49" s="645">
        <f t="shared" si="0"/>
        <v>38165</v>
      </c>
    </row>
    <row r="50" spans="1:1">
      <c r="A50" s="645">
        <f t="shared" si="0"/>
        <v>38196</v>
      </c>
    </row>
    <row r="51" spans="1:1">
      <c r="A51" s="645">
        <f t="shared" si="0"/>
        <v>38227</v>
      </c>
    </row>
    <row r="52" spans="1:1">
      <c r="A52" s="645">
        <f t="shared" si="0"/>
        <v>38258</v>
      </c>
    </row>
    <row r="53" spans="1:1">
      <c r="A53" s="645">
        <f t="shared" si="0"/>
        <v>38289</v>
      </c>
    </row>
    <row r="54" spans="1:1">
      <c r="A54" s="645">
        <f t="shared" si="0"/>
        <v>38320</v>
      </c>
    </row>
    <row r="55" spans="1:1">
      <c r="A55" s="645">
        <f t="shared" si="0"/>
        <v>38351</v>
      </c>
    </row>
    <row r="56" spans="1:1">
      <c r="A56" s="645">
        <f t="shared" si="0"/>
        <v>38382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J232"/>
  <sheetViews>
    <sheetView showGridLines="0" topLeftCell="F1" workbookViewId="0">
      <selection activeCell="Q16" sqref="Q16"/>
    </sheetView>
  </sheetViews>
  <sheetFormatPr defaultColWidth="9.109375" defaultRowHeight="13.2"/>
  <cols>
    <col min="1" max="5" width="9.109375" style="20"/>
    <col min="6" max="6" width="10" style="20" customWidth="1"/>
    <col min="7" max="29" width="9.109375" style="20"/>
    <col min="30" max="31" width="16.33203125" style="20" customWidth="1"/>
    <col min="32" max="32" width="16.88671875" style="20" customWidth="1"/>
    <col min="33" max="33" width="17" style="20" customWidth="1"/>
    <col min="34" max="16384" width="9.10937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869</v>
      </c>
      <c r="F4" s="20" t="s">
        <v>43</v>
      </c>
      <c r="G4" s="20" t="s">
        <v>44</v>
      </c>
    </row>
    <row r="5" spans="1:36">
      <c r="A5" s="20" t="s">
        <v>688</v>
      </c>
      <c r="B5" s="20" t="s">
        <v>870</v>
      </c>
      <c r="F5" s="20" t="s">
        <v>45</v>
      </c>
      <c r="G5" s="596">
        <v>36732</v>
      </c>
      <c r="H5" s="413"/>
      <c r="I5" s="413"/>
      <c r="J5" s="413"/>
      <c r="K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844318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  <c r="AA12" s="20">
        <v>225.68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90.28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363.99</v>
      </c>
      <c r="F16" s="20">
        <v>0</v>
      </c>
      <c r="G16" s="20">
        <v>110.08</v>
      </c>
      <c r="H16" s="20">
        <v>17.989999999999998</v>
      </c>
      <c r="I16" s="20">
        <v>-41.05</v>
      </c>
      <c r="J16" s="20">
        <v>28.45</v>
      </c>
      <c r="K16" s="20">
        <v>-68.11</v>
      </c>
      <c r="L16" s="20">
        <v>-57.94</v>
      </c>
      <c r="M16" s="20">
        <v>-23.05</v>
      </c>
      <c r="N16" s="20">
        <v>-108.36</v>
      </c>
      <c r="O16" s="20">
        <v>9.24</v>
      </c>
      <c r="P16" s="20">
        <v>-61.43</v>
      </c>
      <c r="Q16" s="20">
        <v>-77.400000000000006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-185.76</v>
      </c>
      <c r="Z16" s="20">
        <v>-30.96</v>
      </c>
      <c r="AA16" s="20">
        <v>193</v>
      </c>
      <c r="AB16" s="20">
        <v>61.92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157.08000000000001</v>
      </c>
      <c r="AI16" s="20">
        <v>0.16</v>
      </c>
      <c r="AJ16" s="20">
        <v>-9.92</v>
      </c>
    </row>
    <row r="17" spans="1:36">
      <c r="A17" s="90">
        <v>36770</v>
      </c>
      <c r="B17" s="20">
        <v>0</v>
      </c>
      <c r="C17" s="20">
        <v>0</v>
      </c>
      <c r="D17" s="20">
        <v>-35.85</v>
      </c>
      <c r="E17" s="20">
        <v>255.22</v>
      </c>
      <c r="F17" s="20">
        <v>0</v>
      </c>
      <c r="G17" s="20">
        <v>105.92</v>
      </c>
      <c r="H17" s="20">
        <v>181.17</v>
      </c>
      <c r="I17" s="20">
        <v>-39.5</v>
      </c>
      <c r="J17" s="20">
        <v>27.38</v>
      </c>
      <c r="K17" s="20">
        <v>53.63</v>
      </c>
      <c r="L17" s="20">
        <v>-55.75</v>
      </c>
      <c r="M17" s="20">
        <v>-22.18</v>
      </c>
      <c r="N17" s="20">
        <v>-134.06</v>
      </c>
      <c r="O17" s="20">
        <v>8.94</v>
      </c>
      <c r="P17" s="20">
        <v>-59.11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-193.65</v>
      </c>
      <c r="Z17" s="20">
        <v>-29.79</v>
      </c>
      <c r="AA17" s="20">
        <v>-50.5</v>
      </c>
      <c r="AB17" s="20">
        <v>119.17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131.03</v>
      </c>
      <c r="AI17" s="20">
        <v>0.16</v>
      </c>
      <c r="AJ17" s="20">
        <v>-12.48</v>
      </c>
    </row>
    <row r="18" spans="1:36">
      <c r="A18" s="90">
        <v>36800</v>
      </c>
      <c r="B18" s="20">
        <v>0</v>
      </c>
      <c r="C18" s="20">
        <v>0</v>
      </c>
      <c r="D18" s="20">
        <v>-38.020000000000003</v>
      </c>
      <c r="E18" s="20">
        <v>59.7</v>
      </c>
      <c r="F18" s="20">
        <v>0</v>
      </c>
      <c r="G18" s="20">
        <v>108.85</v>
      </c>
      <c r="H18" s="20">
        <v>170.86</v>
      </c>
      <c r="I18" s="20">
        <v>-40.590000000000003</v>
      </c>
      <c r="J18" s="20">
        <v>28.13</v>
      </c>
      <c r="K18" s="20">
        <v>55.11</v>
      </c>
      <c r="L18" s="20">
        <v>-57.29</v>
      </c>
      <c r="M18" s="20">
        <v>-22.79</v>
      </c>
      <c r="N18" s="20">
        <v>-137.77000000000001</v>
      </c>
      <c r="O18" s="20">
        <v>9.14</v>
      </c>
      <c r="P18" s="20">
        <v>-60.74</v>
      </c>
      <c r="Q18" s="20">
        <v>0</v>
      </c>
      <c r="R18" s="20">
        <v>30.61</v>
      </c>
      <c r="S18" s="20">
        <v>91.84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-122.46</v>
      </c>
      <c r="Z18" s="20">
        <v>-30.61</v>
      </c>
      <c r="AA18" s="20">
        <v>-117.88</v>
      </c>
      <c r="AB18" s="20">
        <v>-107.15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-181.07</v>
      </c>
      <c r="AI18" s="20">
        <v>0.16</v>
      </c>
      <c r="AJ18" s="20">
        <v>4.88</v>
      </c>
    </row>
    <row r="19" spans="1:36">
      <c r="A19" s="90">
        <v>36831</v>
      </c>
      <c r="B19" s="20">
        <v>0.77</v>
      </c>
      <c r="C19" s="20">
        <v>-35.619999999999997</v>
      </c>
      <c r="D19" s="20">
        <v>-0.99</v>
      </c>
      <c r="E19" s="20">
        <v>334.58</v>
      </c>
      <c r="F19" s="20">
        <v>-29.46</v>
      </c>
      <c r="G19" s="20">
        <v>104.73</v>
      </c>
      <c r="H19" s="20">
        <v>-174.35</v>
      </c>
      <c r="I19" s="20">
        <v>6.48</v>
      </c>
      <c r="J19" s="20">
        <v>0</v>
      </c>
      <c r="K19" s="20">
        <v>-29.46</v>
      </c>
      <c r="L19" s="20">
        <v>16.27</v>
      </c>
      <c r="M19" s="20">
        <v>9.9700000000000006</v>
      </c>
      <c r="N19" s="20">
        <v>-117.82</v>
      </c>
      <c r="O19" s="20">
        <v>-12.27</v>
      </c>
      <c r="P19" s="20">
        <v>-8.84</v>
      </c>
      <c r="Q19" s="20">
        <v>0</v>
      </c>
      <c r="R19" s="20">
        <v>29.46</v>
      </c>
      <c r="S19" s="20">
        <v>0</v>
      </c>
      <c r="T19" s="20">
        <v>0</v>
      </c>
      <c r="U19" s="20">
        <v>29.46</v>
      </c>
      <c r="V19" s="20">
        <v>0</v>
      </c>
      <c r="W19" s="20">
        <v>0</v>
      </c>
      <c r="X19" s="20">
        <v>29.46</v>
      </c>
      <c r="Y19" s="20">
        <v>-58.91</v>
      </c>
      <c r="AA19" s="20">
        <v>0.77</v>
      </c>
      <c r="AB19" s="20">
        <v>-117.82</v>
      </c>
      <c r="AC19" s="20">
        <v>0</v>
      </c>
      <c r="AD19" s="20">
        <v>0</v>
      </c>
      <c r="AE19" s="20">
        <v>0</v>
      </c>
      <c r="AF19" s="20">
        <v>0</v>
      </c>
      <c r="AG19" s="20">
        <v>27.07</v>
      </c>
      <c r="AH19" s="20">
        <v>3.47</v>
      </c>
      <c r="AI19" s="20">
        <v>7.95</v>
      </c>
      <c r="AJ19" s="20">
        <v>15.25</v>
      </c>
    </row>
    <row r="20" spans="1:36">
      <c r="A20" s="90">
        <v>36861</v>
      </c>
      <c r="B20" s="20">
        <v>0.79</v>
      </c>
      <c r="C20" s="20">
        <v>-36.6</v>
      </c>
      <c r="D20" s="20">
        <v>-1.41</v>
      </c>
      <c r="E20" s="20">
        <v>118.59</v>
      </c>
      <c r="F20" s="20">
        <v>-30.27</v>
      </c>
      <c r="G20" s="20">
        <v>107.61</v>
      </c>
      <c r="H20" s="20">
        <v>-138.29</v>
      </c>
      <c r="I20" s="20">
        <v>6.66</v>
      </c>
      <c r="J20" s="20">
        <v>0</v>
      </c>
      <c r="K20" s="20">
        <v>-30.27</v>
      </c>
      <c r="L20" s="20">
        <v>16.72</v>
      </c>
      <c r="M20" s="20">
        <v>10.24</v>
      </c>
      <c r="N20" s="20">
        <v>-121.07</v>
      </c>
      <c r="O20" s="20">
        <v>-12.2</v>
      </c>
      <c r="P20" s="20">
        <v>-9.08</v>
      </c>
      <c r="Q20" s="20">
        <v>0</v>
      </c>
      <c r="R20" s="20">
        <v>30.27</v>
      </c>
      <c r="S20" s="20">
        <v>0</v>
      </c>
      <c r="T20" s="20">
        <v>0</v>
      </c>
      <c r="U20" s="20">
        <v>30.27</v>
      </c>
      <c r="V20" s="20">
        <v>0</v>
      </c>
      <c r="W20" s="20">
        <v>0</v>
      </c>
      <c r="X20" s="20">
        <v>30.27</v>
      </c>
      <c r="Y20" s="20">
        <v>-60.54</v>
      </c>
      <c r="AA20" s="20">
        <v>1.77</v>
      </c>
      <c r="AB20" s="20">
        <v>30.27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-28.46</v>
      </c>
      <c r="AI20" s="20">
        <v>8.2200000000000006</v>
      </c>
      <c r="AJ20" s="20">
        <v>9.3000000000000007</v>
      </c>
    </row>
    <row r="21" spans="1:36">
      <c r="A21" s="90">
        <v>36892</v>
      </c>
      <c r="B21" s="20">
        <v>0.79</v>
      </c>
      <c r="C21" s="20">
        <v>-36.39</v>
      </c>
      <c r="D21" s="20">
        <v>5.51</v>
      </c>
      <c r="E21" s="20">
        <v>213.03</v>
      </c>
      <c r="F21" s="20">
        <v>-30.09</v>
      </c>
      <c r="G21" s="20">
        <v>106.99</v>
      </c>
      <c r="H21" s="20">
        <v>-137.47999999999999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-105.32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-15.05</v>
      </c>
      <c r="W21" s="20">
        <v>0</v>
      </c>
      <c r="X21" s="20">
        <v>30.09</v>
      </c>
      <c r="Y21" s="20">
        <v>-60.18</v>
      </c>
      <c r="AA21" s="20">
        <v>0.79</v>
      </c>
      <c r="AB21" s="20">
        <v>30.09</v>
      </c>
      <c r="AC21" s="20">
        <v>15.05</v>
      </c>
      <c r="AD21" s="20">
        <v>0</v>
      </c>
      <c r="AE21" s="20">
        <v>0</v>
      </c>
      <c r="AF21" s="20">
        <v>0</v>
      </c>
      <c r="AG21" s="20">
        <v>27.65</v>
      </c>
      <c r="AH21" s="20">
        <v>87.81</v>
      </c>
      <c r="AI21" s="20">
        <v>8.2200000000000006</v>
      </c>
      <c r="AJ21" s="20">
        <v>-2.94</v>
      </c>
    </row>
    <row r="22" spans="1:36">
      <c r="A22" s="90">
        <v>36923</v>
      </c>
      <c r="B22" s="20">
        <v>0.7</v>
      </c>
      <c r="C22" s="20">
        <v>-32.67</v>
      </c>
      <c r="D22" s="20">
        <v>4.83</v>
      </c>
      <c r="E22" s="20">
        <v>-44.02</v>
      </c>
      <c r="F22" s="20">
        <v>-27.02</v>
      </c>
      <c r="G22" s="20">
        <v>96.06</v>
      </c>
      <c r="H22" s="20">
        <v>-123.45</v>
      </c>
      <c r="I22" s="20">
        <v>5.94</v>
      </c>
      <c r="J22" s="20">
        <v>0</v>
      </c>
      <c r="K22" s="20">
        <v>-27.02</v>
      </c>
      <c r="L22" s="20">
        <v>14.93</v>
      </c>
      <c r="M22" s="20">
        <v>9.14</v>
      </c>
      <c r="N22" s="20">
        <v>-108.08</v>
      </c>
      <c r="O22" s="20">
        <v>-12.06</v>
      </c>
      <c r="P22" s="20">
        <v>-8.11</v>
      </c>
      <c r="Q22" s="20">
        <v>0</v>
      </c>
      <c r="R22" s="20">
        <v>27.02</v>
      </c>
      <c r="S22" s="20">
        <v>0</v>
      </c>
      <c r="T22" s="20">
        <v>0</v>
      </c>
      <c r="U22" s="20">
        <v>27.02</v>
      </c>
      <c r="V22" s="20">
        <v>0</v>
      </c>
      <c r="W22" s="20">
        <v>0</v>
      </c>
      <c r="X22" s="20">
        <v>27.02</v>
      </c>
      <c r="Y22" s="20">
        <v>-54.04</v>
      </c>
      <c r="AA22" s="20">
        <v>3.12</v>
      </c>
      <c r="AB22" s="20">
        <v>27.02</v>
      </c>
      <c r="AC22" s="20">
        <v>0</v>
      </c>
      <c r="AD22" s="20">
        <v>0</v>
      </c>
      <c r="AE22" s="20">
        <v>0</v>
      </c>
      <c r="AF22" s="20">
        <v>0</v>
      </c>
      <c r="AG22" s="20">
        <v>24.83</v>
      </c>
      <c r="AH22" s="20">
        <v>-168.83</v>
      </c>
      <c r="AI22" s="20">
        <v>7.42</v>
      </c>
      <c r="AJ22" s="20">
        <v>-81.459999999999994</v>
      </c>
    </row>
    <row r="23" spans="1:36">
      <c r="A23" s="90">
        <v>36951</v>
      </c>
      <c r="B23" s="20">
        <v>0.78</v>
      </c>
      <c r="C23" s="20">
        <v>-35.979999999999997</v>
      </c>
      <c r="D23" s="20">
        <v>5.75</v>
      </c>
      <c r="E23" s="20">
        <v>243.75</v>
      </c>
      <c r="F23" s="20">
        <v>-29.75</v>
      </c>
      <c r="G23" s="20">
        <v>105.79</v>
      </c>
      <c r="H23" s="20">
        <v>-176.11</v>
      </c>
      <c r="I23" s="20">
        <v>6.54</v>
      </c>
      <c r="J23" s="20">
        <v>0</v>
      </c>
      <c r="K23" s="20">
        <v>-29.75</v>
      </c>
      <c r="L23" s="20">
        <v>16.440000000000001</v>
      </c>
      <c r="M23" s="20">
        <v>10.07</v>
      </c>
      <c r="N23" s="20">
        <v>-119.02</v>
      </c>
      <c r="O23" s="20">
        <v>-12</v>
      </c>
      <c r="P23" s="20">
        <v>-8.93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29.75</v>
      </c>
      <c r="Y23" s="20">
        <v>-59.51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27.34</v>
      </c>
      <c r="AH23" s="20">
        <v>62.32</v>
      </c>
      <c r="AI23" s="20">
        <v>8.2200000000000006</v>
      </c>
      <c r="AJ23" s="20">
        <v>-51.23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75.62</v>
      </c>
      <c r="F24" s="20">
        <v>0</v>
      </c>
      <c r="G24" s="20">
        <v>101.77</v>
      </c>
      <c r="H24" s="20">
        <v>59.57</v>
      </c>
      <c r="I24" s="20">
        <v>-79.58</v>
      </c>
      <c r="J24" s="20">
        <v>26.3</v>
      </c>
      <c r="K24" s="20">
        <v>0</v>
      </c>
      <c r="L24" s="20">
        <v>-105.84</v>
      </c>
      <c r="M24" s="20">
        <v>-18.940000000000001</v>
      </c>
      <c r="N24" s="20">
        <v>-14.31</v>
      </c>
      <c r="O24" s="20">
        <v>0</v>
      </c>
      <c r="P24" s="20">
        <v>-37.21</v>
      </c>
      <c r="Q24" s="20">
        <v>0</v>
      </c>
      <c r="R24" s="20">
        <v>0</v>
      </c>
      <c r="S24" s="20">
        <v>57.25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41.02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104.19</v>
      </c>
      <c r="AI24" s="20">
        <v>0</v>
      </c>
      <c r="AJ24" s="20">
        <v>1.31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48.07</v>
      </c>
      <c r="F25" s="20">
        <v>0</v>
      </c>
      <c r="G25" s="20">
        <v>104.56</v>
      </c>
      <c r="H25" s="20">
        <v>61.2</v>
      </c>
      <c r="I25" s="20">
        <v>-81.760000000000005</v>
      </c>
      <c r="J25" s="20">
        <v>27.02</v>
      </c>
      <c r="K25" s="20">
        <v>0</v>
      </c>
      <c r="L25" s="20">
        <v>-108.74</v>
      </c>
      <c r="M25" s="20">
        <v>-19.46</v>
      </c>
      <c r="N25" s="20">
        <v>-14.7</v>
      </c>
      <c r="O25" s="20">
        <v>0</v>
      </c>
      <c r="P25" s="20">
        <v>-38.229999999999997</v>
      </c>
      <c r="Q25" s="20">
        <v>0</v>
      </c>
      <c r="R25" s="20">
        <v>0</v>
      </c>
      <c r="S25" s="20">
        <v>58.82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29.94</v>
      </c>
      <c r="AI25" s="20">
        <v>0</v>
      </c>
      <c r="AJ25" s="20">
        <v>8.98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46.45</v>
      </c>
      <c r="F26" s="20">
        <v>0</v>
      </c>
      <c r="G26" s="20">
        <v>100.59</v>
      </c>
      <c r="H26" s="20">
        <v>58.88</v>
      </c>
      <c r="I26" s="20">
        <v>-78.66</v>
      </c>
      <c r="J26" s="20">
        <v>26</v>
      </c>
      <c r="K26" s="20">
        <v>0</v>
      </c>
      <c r="L26" s="20">
        <v>-104.61</v>
      </c>
      <c r="M26" s="20">
        <v>-18.72</v>
      </c>
      <c r="N26" s="20">
        <v>-14.15</v>
      </c>
      <c r="O26" s="20">
        <v>0</v>
      </c>
      <c r="P26" s="20">
        <v>-36.78</v>
      </c>
      <c r="Q26" s="20">
        <v>0</v>
      </c>
      <c r="R26" s="20">
        <v>0</v>
      </c>
      <c r="S26" s="20">
        <v>56.58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28.4</v>
      </c>
      <c r="AI26" s="20">
        <v>0</v>
      </c>
      <c r="AJ26" s="20">
        <v>-2.0299999999999998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86.89</v>
      </c>
      <c r="F27" s="20">
        <v>0</v>
      </c>
      <c r="G27" s="20">
        <v>103.35</v>
      </c>
      <c r="H27" s="20">
        <v>60.49</v>
      </c>
      <c r="I27" s="20">
        <v>-80.81</v>
      </c>
      <c r="J27" s="20">
        <v>26.71</v>
      </c>
      <c r="K27" s="20">
        <v>0</v>
      </c>
      <c r="L27" s="20">
        <v>-107.48</v>
      </c>
      <c r="M27" s="20">
        <v>-19.23</v>
      </c>
      <c r="N27" s="20">
        <v>-14.53</v>
      </c>
      <c r="O27" s="20">
        <v>0</v>
      </c>
      <c r="P27" s="20">
        <v>-37.79</v>
      </c>
      <c r="Q27" s="20">
        <v>0</v>
      </c>
      <c r="R27" s="20">
        <v>0</v>
      </c>
      <c r="S27" s="20">
        <v>58.14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70.44</v>
      </c>
      <c r="AI27" s="20">
        <v>0</v>
      </c>
      <c r="AJ27" s="20">
        <v>16.559999999999999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47.23</v>
      </c>
      <c r="F28" s="20">
        <v>0</v>
      </c>
      <c r="G28" s="20">
        <v>102.74</v>
      </c>
      <c r="H28" s="20">
        <v>60.14</v>
      </c>
      <c r="I28" s="20">
        <v>-80.33</v>
      </c>
      <c r="J28" s="20">
        <v>26.55</v>
      </c>
      <c r="K28" s="20">
        <v>0</v>
      </c>
      <c r="L28" s="20">
        <v>-106.85</v>
      </c>
      <c r="M28" s="20">
        <v>-19.12</v>
      </c>
      <c r="N28" s="20">
        <v>-14.45</v>
      </c>
      <c r="O28" s="20">
        <v>0</v>
      </c>
      <c r="P28" s="20">
        <v>-37.57</v>
      </c>
      <c r="Q28" s="20">
        <v>0</v>
      </c>
      <c r="R28" s="20">
        <v>0</v>
      </c>
      <c r="S28" s="20">
        <v>57.79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28.13</v>
      </c>
      <c r="AI28" s="20">
        <v>0</v>
      </c>
      <c r="AJ28" s="20">
        <v>-13.24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45.64</v>
      </c>
      <c r="F29" s="20">
        <v>0</v>
      </c>
      <c r="G29" s="20">
        <v>98.83</v>
      </c>
      <c r="H29" s="20">
        <v>57.85</v>
      </c>
      <c r="I29" s="20">
        <v>-77.28</v>
      </c>
      <c r="J29" s="20">
        <v>25.54</v>
      </c>
      <c r="K29" s="20">
        <v>0</v>
      </c>
      <c r="L29" s="20">
        <v>-102.79</v>
      </c>
      <c r="M29" s="20">
        <v>-18.39</v>
      </c>
      <c r="N29" s="20">
        <v>-13.9</v>
      </c>
      <c r="O29" s="20">
        <v>0</v>
      </c>
      <c r="P29" s="20">
        <v>-36.14</v>
      </c>
      <c r="Q29" s="20">
        <v>0</v>
      </c>
      <c r="R29" s="20">
        <v>0</v>
      </c>
      <c r="S29" s="20">
        <v>55.6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28.09</v>
      </c>
      <c r="AI29" s="20">
        <v>0</v>
      </c>
      <c r="AJ29" s="20">
        <v>-2.06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46.68</v>
      </c>
      <c r="F30" s="20">
        <v>0</v>
      </c>
      <c r="G30" s="20">
        <v>101.54</v>
      </c>
      <c r="H30" s="20">
        <v>59.44</v>
      </c>
      <c r="I30" s="20">
        <v>-79.400000000000006</v>
      </c>
      <c r="J30" s="20">
        <v>26.24</v>
      </c>
      <c r="K30" s="20">
        <v>0</v>
      </c>
      <c r="L30" s="20">
        <v>-105.6</v>
      </c>
      <c r="M30" s="20">
        <v>-18.899999999999999</v>
      </c>
      <c r="N30" s="20">
        <v>-14.28</v>
      </c>
      <c r="O30" s="20">
        <v>0</v>
      </c>
      <c r="P30" s="20">
        <v>-37.130000000000003</v>
      </c>
      <c r="Q30" s="20">
        <v>0</v>
      </c>
      <c r="R30" s="20">
        <v>0</v>
      </c>
      <c r="S30" s="20">
        <v>57.12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28.61</v>
      </c>
      <c r="AI30" s="20">
        <v>0</v>
      </c>
      <c r="AJ30" s="20">
        <v>-2.04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47.21</v>
      </c>
      <c r="F31" s="20">
        <v>0</v>
      </c>
      <c r="G31" s="20">
        <v>97.68</v>
      </c>
      <c r="H31" s="20">
        <v>-11.51</v>
      </c>
      <c r="I31" s="20">
        <v>-88.95</v>
      </c>
      <c r="J31" s="20">
        <v>0</v>
      </c>
      <c r="K31" s="20">
        <v>0</v>
      </c>
      <c r="L31" s="20">
        <v>-97.68</v>
      </c>
      <c r="M31" s="20">
        <v>-30.03</v>
      </c>
      <c r="N31" s="20">
        <v>-13.74</v>
      </c>
      <c r="O31" s="20">
        <v>-6.41</v>
      </c>
      <c r="P31" s="20">
        <v>-35.72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41.21</v>
      </c>
      <c r="AA31" s="20">
        <v>0</v>
      </c>
      <c r="AB31" s="20">
        <v>41.21</v>
      </c>
      <c r="AC31" s="20">
        <v>0</v>
      </c>
      <c r="AD31" s="20">
        <v>0</v>
      </c>
      <c r="AE31" s="20">
        <v>0</v>
      </c>
      <c r="AF31" s="20">
        <v>0</v>
      </c>
      <c r="AG31" s="20">
        <v>25.25</v>
      </c>
      <c r="AH31" s="20">
        <v>-31.73</v>
      </c>
      <c r="AI31" s="20">
        <v>0</v>
      </c>
      <c r="AJ31" s="20">
        <v>0.6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76.73</v>
      </c>
      <c r="F32" s="20">
        <v>0</v>
      </c>
      <c r="G32" s="20">
        <v>100.36</v>
      </c>
      <c r="H32" s="20">
        <v>-11.82</v>
      </c>
      <c r="I32" s="20">
        <v>-91.39</v>
      </c>
      <c r="J32" s="20">
        <v>0</v>
      </c>
      <c r="K32" s="20">
        <v>0</v>
      </c>
      <c r="L32" s="20">
        <v>-100.36</v>
      </c>
      <c r="M32" s="20">
        <v>-30.85</v>
      </c>
      <c r="N32" s="20">
        <v>-14.11</v>
      </c>
      <c r="O32" s="20">
        <v>-6.37</v>
      </c>
      <c r="P32" s="20">
        <v>-36.700000000000003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42.34</v>
      </c>
      <c r="AA32" s="20">
        <v>0</v>
      </c>
      <c r="AB32" s="20">
        <v>42.34</v>
      </c>
      <c r="AC32" s="20">
        <v>0</v>
      </c>
      <c r="AD32" s="20">
        <v>0</v>
      </c>
      <c r="AE32" s="20">
        <v>0</v>
      </c>
      <c r="AF32" s="20">
        <v>0</v>
      </c>
      <c r="AG32" s="20">
        <v>25.94</v>
      </c>
      <c r="AH32" s="20">
        <v>-4.1900000000000004</v>
      </c>
      <c r="AI32" s="20">
        <v>0</v>
      </c>
      <c r="AJ32" s="20">
        <v>-0.27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48.21</v>
      </c>
      <c r="F33" s="20">
        <v>0</v>
      </c>
      <c r="G33" s="20">
        <v>99.76</v>
      </c>
      <c r="H33" s="20">
        <v>-11.75</v>
      </c>
      <c r="I33" s="20">
        <v>-90.84</v>
      </c>
      <c r="J33" s="20">
        <v>0</v>
      </c>
      <c r="K33" s="20">
        <v>0</v>
      </c>
      <c r="L33" s="20">
        <v>-99.76</v>
      </c>
      <c r="M33" s="20">
        <v>-30.67</v>
      </c>
      <c r="N33" s="20">
        <v>-14.03</v>
      </c>
      <c r="O33" s="20">
        <v>-6.34</v>
      </c>
      <c r="P33" s="20">
        <v>-36.479999999999997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42.09</v>
      </c>
      <c r="AA33" s="20">
        <v>0</v>
      </c>
      <c r="AB33" s="20">
        <v>42.09</v>
      </c>
      <c r="AC33" s="20">
        <v>0</v>
      </c>
      <c r="AD33" s="20">
        <v>0</v>
      </c>
      <c r="AE33" s="20">
        <v>0</v>
      </c>
      <c r="AF33" s="20">
        <v>0</v>
      </c>
      <c r="AG33" s="20">
        <v>25.78</v>
      </c>
      <c r="AH33" s="20">
        <v>-32.229999999999997</v>
      </c>
      <c r="AI33" s="20">
        <v>0</v>
      </c>
      <c r="AJ33" s="20">
        <v>-1.1599999999999999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89.57</v>
      </c>
      <c r="H34" s="20">
        <v>-10.55</v>
      </c>
      <c r="I34" s="20">
        <v>-81.56</v>
      </c>
      <c r="J34" s="20">
        <v>0</v>
      </c>
      <c r="K34" s="20">
        <v>0</v>
      </c>
      <c r="L34" s="20">
        <v>-89.57</v>
      </c>
      <c r="M34" s="20">
        <v>-27.53</v>
      </c>
      <c r="N34" s="20">
        <v>-12.6</v>
      </c>
      <c r="O34" s="20">
        <v>-6.3</v>
      </c>
      <c r="P34" s="20">
        <v>-32.75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37.79</v>
      </c>
      <c r="AA34" s="20">
        <v>-1.8</v>
      </c>
      <c r="AB34" s="20">
        <v>37.79</v>
      </c>
      <c r="AC34" s="20">
        <v>0</v>
      </c>
      <c r="AD34" s="20">
        <v>0</v>
      </c>
      <c r="AE34" s="20">
        <v>0</v>
      </c>
      <c r="AF34" s="20">
        <v>0</v>
      </c>
      <c r="AG34" s="20">
        <v>23.15</v>
      </c>
      <c r="AH34" s="20">
        <v>-68.97</v>
      </c>
      <c r="AI34" s="20">
        <v>0</v>
      </c>
      <c r="AJ34" s="20">
        <v>-19.88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47.67</v>
      </c>
      <c r="F35" s="20">
        <v>0</v>
      </c>
      <c r="G35" s="20">
        <v>98.63</v>
      </c>
      <c r="H35" s="20">
        <v>-11.62</v>
      </c>
      <c r="I35" s="20">
        <v>-89.81</v>
      </c>
      <c r="J35" s="20">
        <v>0</v>
      </c>
      <c r="K35" s="20">
        <v>0</v>
      </c>
      <c r="L35" s="20">
        <v>-98.63</v>
      </c>
      <c r="M35" s="20">
        <v>-30.32</v>
      </c>
      <c r="N35" s="20">
        <v>-13.87</v>
      </c>
      <c r="O35" s="20">
        <v>-6.26</v>
      </c>
      <c r="P35" s="20">
        <v>-36.06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41.61</v>
      </c>
      <c r="AA35" s="20">
        <v>0</v>
      </c>
      <c r="AB35" s="20">
        <v>41.61</v>
      </c>
      <c r="AC35" s="20">
        <v>0</v>
      </c>
      <c r="AD35" s="20">
        <v>0</v>
      </c>
      <c r="AE35" s="20">
        <v>0</v>
      </c>
      <c r="AF35" s="20">
        <v>0</v>
      </c>
      <c r="AG35" s="20">
        <v>25.49</v>
      </c>
      <c r="AH35" s="20">
        <v>-31.66</v>
      </c>
      <c r="AI35" s="20">
        <v>0</v>
      </c>
      <c r="AJ35" s="20">
        <v>0.72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46.94</v>
      </c>
      <c r="F36" s="20">
        <v>0</v>
      </c>
      <c r="G36" s="20">
        <v>94.88</v>
      </c>
      <c r="H36" s="20">
        <v>-11.18</v>
      </c>
      <c r="I36" s="20">
        <v>-85.7</v>
      </c>
      <c r="J36" s="20">
        <v>24.52</v>
      </c>
      <c r="K36" s="20">
        <v>0</v>
      </c>
      <c r="L36" s="20">
        <v>-94.88</v>
      </c>
      <c r="M36" s="20">
        <v>-29.17</v>
      </c>
      <c r="N36" s="20">
        <v>0</v>
      </c>
      <c r="O36" s="20">
        <v>0</v>
      </c>
      <c r="P36" s="20">
        <v>-34.69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53.37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-22.64</v>
      </c>
      <c r="AI36" s="20">
        <v>0</v>
      </c>
      <c r="AJ36" s="20">
        <v>1.59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48.43</v>
      </c>
      <c r="F37" s="20">
        <v>0</v>
      </c>
      <c r="G37" s="20">
        <v>97.48</v>
      </c>
      <c r="H37" s="20">
        <v>-11.49</v>
      </c>
      <c r="I37" s="20">
        <v>-88.05</v>
      </c>
      <c r="J37" s="20">
        <v>25.19</v>
      </c>
      <c r="K37" s="20">
        <v>0</v>
      </c>
      <c r="L37" s="20">
        <v>-97.48</v>
      </c>
      <c r="M37" s="20">
        <v>-29.97</v>
      </c>
      <c r="N37" s="20">
        <v>0</v>
      </c>
      <c r="O37" s="20">
        <v>0</v>
      </c>
      <c r="P37" s="20">
        <v>-35.64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13.71</v>
      </c>
      <c r="AA37" s="20">
        <v>0</v>
      </c>
      <c r="AB37" s="20">
        <v>54.84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-23.04</v>
      </c>
      <c r="AI37" s="20">
        <v>0</v>
      </c>
      <c r="AJ37" s="20">
        <v>1.56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46.39</v>
      </c>
      <c r="F38" s="20">
        <v>0</v>
      </c>
      <c r="G38" s="20">
        <v>93.78</v>
      </c>
      <c r="H38" s="20">
        <v>-11.05</v>
      </c>
      <c r="I38" s="20">
        <v>-84.71</v>
      </c>
      <c r="J38" s="20">
        <v>24.24</v>
      </c>
      <c r="K38" s="20">
        <v>0</v>
      </c>
      <c r="L38" s="20">
        <v>-93.78</v>
      </c>
      <c r="M38" s="20">
        <v>-28.83</v>
      </c>
      <c r="N38" s="20">
        <v>0</v>
      </c>
      <c r="O38" s="20">
        <v>0</v>
      </c>
      <c r="P38" s="20">
        <v>-34.29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13.19</v>
      </c>
      <c r="AA38" s="20">
        <v>0</v>
      </c>
      <c r="AB38" s="20">
        <v>52.75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1.47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47.87</v>
      </c>
      <c r="F39" s="20">
        <v>0</v>
      </c>
      <c r="G39" s="20">
        <v>96.35</v>
      </c>
      <c r="H39" s="20">
        <v>-11.35</v>
      </c>
      <c r="I39" s="20">
        <v>-87.03</v>
      </c>
      <c r="J39" s="20">
        <v>24.9</v>
      </c>
      <c r="K39" s="20">
        <v>0</v>
      </c>
      <c r="L39" s="20">
        <v>-96.35</v>
      </c>
      <c r="M39" s="20">
        <v>-29.62</v>
      </c>
      <c r="N39" s="20">
        <v>0</v>
      </c>
      <c r="O39" s="20">
        <v>0</v>
      </c>
      <c r="P39" s="20">
        <v>-35.229999999999997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13.55</v>
      </c>
      <c r="AA39" s="20">
        <v>0</v>
      </c>
      <c r="AB39" s="20">
        <v>54.2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-22.73</v>
      </c>
      <c r="AI39" s="20">
        <v>0</v>
      </c>
      <c r="AJ39" s="20">
        <v>1.44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47.59</v>
      </c>
      <c r="F40" s="20">
        <v>0</v>
      </c>
      <c r="G40" s="20">
        <v>95.78</v>
      </c>
      <c r="H40" s="20">
        <v>-11.28</v>
      </c>
      <c r="I40" s="20">
        <v>-86.51</v>
      </c>
      <c r="J40" s="20">
        <v>24.75</v>
      </c>
      <c r="K40" s="20">
        <v>0</v>
      </c>
      <c r="L40" s="20">
        <v>-95.78</v>
      </c>
      <c r="M40" s="20">
        <v>-29.44</v>
      </c>
      <c r="N40" s="20">
        <v>0</v>
      </c>
      <c r="O40" s="20">
        <v>0</v>
      </c>
      <c r="P40" s="20">
        <v>-35.020000000000003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13.47</v>
      </c>
      <c r="AA40" s="20">
        <v>0</v>
      </c>
      <c r="AB40" s="20">
        <v>53.88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-22.57</v>
      </c>
      <c r="AI40" s="20">
        <v>0</v>
      </c>
      <c r="AJ40" s="20">
        <v>1.42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45.58</v>
      </c>
      <c r="F41" s="20">
        <v>0</v>
      </c>
      <c r="G41" s="20">
        <v>92.14</v>
      </c>
      <c r="H41" s="20">
        <v>-10.86</v>
      </c>
      <c r="I41" s="20">
        <v>-83.23</v>
      </c>
      <c r="J41" s="20">
        <v>23.81</v>
      </c>
      <c r="K41" s="20">
        <v>0</v>
      </c>
      <c r="L41" s="20">
        <v>-92.14</v>
      </c>
      <c r="M41" s="20">
        <v>-28.32</v>
      </c>
      <c r="N41" s="20">
        <v>0</v>
      </c>
      <c r="O41" s="20">
        <v>0</v>
      </c>
      <c r="P41" s="20">
        <v>-33.69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12.96</v>
      </c>
      <c r="AA41" s="20">
        <v>0</v>
      </c>
      <c r="AB41" s="20">
        <v>51.83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-21.91</v>
      </c>
      <c r="AI41" s="20">
        <v>0</v>
      </c>
      <c r="AJ41" s="20">
        <v>1.36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47.03</v>
      </c>
      <c r="F42" s="20">
        <v>0</v>
      </c>
      <c r="G42" s="20">
        <v>94.67</v>
      </c>
      <c r="H42" s="20">
        <v>-11.15</v>
      </c>
      <c r="I42" s="20">
        <v>-85.51</v>
      </c>
      <c r="J42" s="20">
        <v>24.47</v>
      </c>
      <c r="K42" s="20">
        <v>0</v>
      </c>
      <c r="L42" s="20">
        <v>-94.67</v>
      </c>
      <c r="M42" s="20">
        <v>-29.1</v>
      </c>
      <c r="N42" s="20">
        <v>0</v>
      </c>
      <c r="O42" s="20">
        <v>0</v>
      </c>
      <c r="P42" s="20">
        <v>-34.61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53.25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-22.31</v>
      </c>
      <c r="AI42" s="20">
        <v>0</v>
      </c>
      <c r="AJ42" s="20">
        <v>1.52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25.61</v>
      </c>
      <c r="F43" s="20">
        <v>0</v>
      </c>
      <c r="G43" s="20">
        <v>91.07</v>
      </c>
      <c r="H43" s="20">
        <v>-10.73</v>
      </c>
      <c r="I43" s="20">
        <v>-25.39</v>
      </c>
      <c r="J43" s="20">
        <v>0</v>
      </c>
      <c r="K43" s="20">
        <v>0</v>
      </c>
      <c r="L43" s="20">
        <v>-91.07</v>
      </c>
      <c r="M43" s="20">
        <v>5.75</v>
      </c>
      <c r="N43" s="20">
        <v>0</v>
      </c>
      <c r="O43" s="20">
        <v>0</v>
      </c>
      <c r="P43" s="20">
        <v>-33.299999999999997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25.61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23.54</v>
      </c>
      <c r="AH43" s="20">
        <v>11.1</v>
      </c>
      <c r="AI43" s="20">
        <v>0</v>
      </c>
      <c r="AJ43" s="20">
        <v>-0.06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26.32</v>
      </c>
      <c r="F44" s="20">
        <v>0</v>
      </c>
      <c r="G44" s="20">
        <v>93.57</v>
      </c>
      <c r="H44" s="20">
        <v>-11.02</v>
      </c>
      <c r="I44" s="20">
        <v>-26.08</v>
      </c>
      <c r="J44" s="20">
        <v>0</v>
      </c>
      <c r="K44" s="20">
        <v>0</v>
      </c>
      <c r="L44" s="20">
        <v>-93.57</v>
      </c>
      <c r="M44" s="20">
        <v>5.91</v>
      </c>
      <c r="N44" s="20">
        <v>0</v>
      </c>
      <c r="O44" s="20">
        <v>0</v>
      </c>
      <c r="P44" s="20">
        <v>-34.21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26.32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24.18</v>
      </c>
      <c r="AH44" s="20">
        <v>11.41</v>
      </c>
      <c r="AI44" s="20">
        <v>0</v>
      </c>
      <c r="AJ44" s="20">
        <v>0.05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26.16</v>
      </c>
      <c r="F45" s="20">
        <v>0</v>
      </c>
      <c r="G45" s="20">
        <v>93.01</v>
      </c>
      <c r="H45" s="20">
        <v>-10.96</v>
      </c>
      <c r="I45" s="20">
        <v>-25.93</v>
      </c>
      <c r="J45" s="20">
        <v>0</v>
      </c>
      <c r="K45" s="20">
        <v>0</v>
      </c>
      <c r="L45" s="20">
        <v>-93.01</v>
      </c>
      <c r="M45" s="20">
        <v>5.88</v>
      </c>
      <c r="N45" s="20">
        <v>0</v>
      </c>
      <c r="O45" s="20">
        <v>0</v>
      </c>
      <c r="P45" s="20">
        <v>-34.01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24.04</v>
      </c>
      <c r="AH45" s="20">
        <v>11.34</v>
      </c>
      <c r="AI45" s="20">
        <v>0</v>
      </c>
      <c r="AJ45" s="20">
        <v>-0.05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23.49</v>
      </c>
      <c r="F46" s="20">
        <v>0</v>
      </c>
      <c r="G46" s="20">
        <v>83.51</v>
      </c>
      <c r="H46" s="20">
        <v>-9.84</v>
      </c>
      <c r="I46" s="20">
        <v>-23.28</v>
      </c>
      <c r="J46" s="20">
        <v>0</v>
      </c>
      <c r="K46" s="20">
        <v>0</v>
      </c>
      <c r="L46" s="20">
        <v>-83.51</v>
      </c>
      <c r="M46" s="20">
        <v>5.28</v>
      </c>
      <c r="N46" s="20">
        <v>0</v>
      </c>
      <c r="O46" s="20">
        <v>0</v>
      </c>
      <c r="P46" s="20">
        <v>-30.54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21.58</v>
      </c>
      <c r="AH46" s="20">
        <v>10.18</v>
      </c>
      <c r="AI46" s="20">
        <v>0</v>
      </c>
      <c r="AJ46" s="20">
        <v>0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25.87</v>
      </c>
      <c r="F47" s="20">
        <v>0</v>
      </c>
      <c r="G47" s="20">
        <v>91.96</v>
      </c>
      <c r="H47" s="20">
        <v>-10.83</v>
      </c>
      <c r="I47" s="20">
        <v>-25.63</v>
      </c>
      <c r="J47" s="20">
        <v>0</v>
      </c>
      <c r="K47" s="20">
        <v>0</v>
      </c>
      <c r="L47" s="20">
        <v>-91.96</v>
      </c>
      <c r="M47" s="20">
        <v>5.81</v>
      </c>
      <c r="N47" s="20">
        <v>0</v>
      </c>
      <c r="O47" s="20">
        <v>0</v>
      </c>
      <c r="P47" s="20">
        <v>-33.619999999999997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25.87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23.77</v>
      </c>
      <c r="AH47" s="20">
        <v>11.21</v>
      </c>
      <c r="AI47" s="20">
        <v>0</v>
      </c>
      <c r="AJ47" s="20">
        <v>0.05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88.47</v>
      </c>
      <c r="H48" s="20">
        <v>-10.42</v>
      </c>
      <c r="I48" s="20">
        <v>-24.66</v>
      </c>
      <c r="J48" s="20">
        <v>22.86</v>
      </c>
      <c r="K48" s="20">
        <v>0</v>
      </c>
      <c r="L48" s="20">
        <v>-88.47</v>
      </c>
      <c r="M48" s="20">
        <v>5.59</v>
      </c>
      <c r="N48" s="20">
        <v>0</v>
      </c>
      <c r="O48" s="20">
        <v>0</v>
      </c>
      <c r="P48" s="20">
        <v>-32.35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24.88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-14.1</v>
      </c>
      <c r="AI48" s="20">
        <v>0</v>
      </c>
      <c r="AJ48" s="20">
        <v>0.52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90.89</v>
      </c>
      <c r="H49" s="20">
        <v>-10.71</v>
      </c>
      <c r="I49" s="20">
        <v>-25.34</v>
      </c>
      <c r="J49" s="20">
        <v>23.49</v>
      </c>
      <c r="K49" s="20">
        <v>0</v>
      </c>
      <c r="L49" s="20">
        <v>-90.89</v>
      </c>
      <c r="M49" s="20">
        <v>5.74</v>
      </c>
      <c r="N49" s="20">
        <v>0</v>
      </c>
      <c r="O49" s="20">
        <v>0</v>
      </c>
      <c r="P49" s="20">
        <v>-33.229999999999997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-40.049999999999997</v>
      </c>
      <c r="AI49" s="20">
        <v>0</v>
      </c>
      <c r="AJ49" s="20">
        <v>0.55000000000000004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87.44</v>
      </c>
      <c r="H50" s="20">
        <v>-10.3</v>
      </c>
      <c r="I50" s="20">
        <v>-24.37</v>
      </c>
      <c r="J50" s="20">
        <v>22.6</v>
      </c>
      <c r="K50" s="20">
        <v>0</v>
      </c>
      <c r="L50" s="20">
        <v>-87.44</v>
      </c>
      <c r="M50" s="20">
        <v>5.52</v>
      </c>
      <c r="N50" s="20">
        <v>0</v>
      </c>
      <c r="O50" s="20">
        <v>0</v>
      </c>
      <c r="P50" s="20">
        <v>-31.97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-38.53</v>
      </c>
      <c r="AI50" s="20">
        <v>0</v>
      </c>
      <c r="AJ50" s="20">
        <v>0.53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89.84</v>
      </c>
      <c r="H51" s="20">
        <v>-10.58</v>
      </c>
      <c r="I51" s="20">
        <v>-25.04</v>
      </c>
      <c r="J51" s="20">
        <v>23.22</v>
      </c>
      <c r="K51" s="20">
        <v>0</v>
      </c>
      <c r="L51" s="20">
        <v>-89.84</v>
      </c>
      <c r="M51" s="20">
        <v>5.68</v>
      </c>
      <c r="N51" s="20">
        <v>0</v>
      </c>
      <c r="O51" s="20">
        <v>0</v>
      </c>
      <c r="P51" s="20">
        <v>-32.85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-39.58</v>
      </c>
      <c r="AI51" s="20">
        <v>0</v>
      </c>
      <c r="AJ51" s="20">
        <v>0.55000000000000004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89.31</v>
      </c>
      <c r="H52" s="20">
        <v>-10.52</v>
      </c>
      <c r="I52" s="20">
        <v>-24.9</v>
      </c>
      <c r="J52" s="20">
        <v>23.08</v>
      </c>
      <c r="K52" s="20">
        <v>0</v>
      </c>
      <c r="L52" s="20">
        <v>-89.31</v>
      </c>
      <c r="M52" s="20">
        <v>5.64</v>
      </c>
      <c r="N52" s="20">
        <v>0</v>
      </c>
      <c r="O52" s="20">
        <v>0</v>
      </c>
      <c r="P52" s="20">
        <v>-32.65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-39.35</v>
      </c>
      <c r="AI52" s="20">
        <v>0</v>
      </c>
      <c r="AJ52" s="20">
        <v>0.55000000000000004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85.92</v>
      </c>
      <c r="H53" s="20">
        <v>-10.119999999999999</v>
      </c>
      <c r="I53" s="20">
        <v>-23.95</v>
      </c>
      <c r="J53" s="20">
        <v>22.21</v>
      </c>
      <c r="K53" s="20">
        <v>0</v>
      </c>
      <c r="L53" s="20">
        <v>-85.92</v>
      </c>
      <c r="M53" s="20">
        <v>5.43</v>
      </c>
      <c r="N53" s="20">
        <v>0</v>
      </c>
      <c r="O53" s="20">
        <v>0</v>
      </c>
      <c r="P53" s="20">
        <v>-31.41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-37.85</v>
      </c>
      <c r="AI53" s="20">
        <v>0</v>
      </c>
      <c r="AJ53" s="20">
        <v>0.53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88.27</v>
      </c>
      <c r="H54" s="20">
        <v>-10.4</v>
      </c>
      <c r="I54" s="20">
        <v>-24.61</v>
      </c>
      <c r="J54" s="20">
        <v>22.81</v>
      </c>
      <c r="K54" s="20">
        <v>0</v>
      </c>
      <c r="L54" s="20">
        <v>-88.27</v>
      </c>
      <c r="M54" s="20">
        <v>5.58</v>
      </c>
      <c r="N54" s="20">
        <v>0</v>
      </c>
      <c r="O54" s="20">
        <v>0</v>
      </c>
      <c r="P54" s="20">
        <v>-32.28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-38.89</v>
      </c>
      <c r="AI54" s="20">
        <v>0</v>
      </c>
      <c r="AJ54" s="20">
        <v>0.55000000000000004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84.92</v>
      </c>
      <c r="H55" s="20">
        <v>-21.95</v>
      </c>
      <c r="I55" s="20">
        <v>2.34</v>
      </c>
      <c r="J55" s="20">
        <v>0</v>
      </c>
      <c r="K55" s="20">
        <v>0</v>
      </c>
      <c r="L55" s="20">
        <v>-84.92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21.95</v>
      </c>
      <c r="AH55" s="20">
        <v>14.29</v>
      </c>
      <c r="AI55" s="20">
        <v>0</v>
      </c>
      <c r="AJ55" s="20">
        <v>0.31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87.25</v>
      </c>
      <c r="H56" s="20">
        <v>-22.55</v>
      </c>
      <c r="I56" s="20">
        <v>2.41</v>
      </c>
      <c r="J56" s="20">
        <v>0</v>
      </c>
      <c r="K56" s="20">
        <v>0</v>
      </c>
      <c r="L56" s="20">
        <v>-87.25</v>
      </c>
      <c r="M56" s="20">
        <v>12.27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22.55</v>
      </c>
      <c r="AH56" s="20">
        <v>14.68</v>
      </c>
      <c r="AI56" s="20">
        <v>0</v>
      </c>
      <c r="AJ56" s="20">
        <v>-0.16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86.73</v>
      </c>
      <c r="H57" s="20">
        <v>-22.42</v>
      </c>
      <c r="I57" s="20">
        <v>2.39</v>
      </c>
      <c r="J57" s="20">
        <v>0</v>
      </c>
      <c r="K57" s="20">
        <v>0</v>
      </c>
      <c r="L57" s="20">
        <v>-86.73</v>
      </c>
      <c r="M57" s="20">
        <v>12.2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22.42</v>
      </c>
      <c r="AH57" s="20">
        <v>14.59</v>
      </c>
      <c r="AI57" s="20">
        <v>0</v>
      </c>
      <c r="AJ57" s="20">
        <v>-0.57999999999999996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80.650000000000006</v>
      </c>
      <c r="H58" s="20">
        <v>-20.84</v>
      </c>
      <c r="I58" s="20">
        <v>2.23</v>
      </c>
      <c r="J58" s="20">
        <v>0</v>
      </c>
      <c r="K58" s="20">
        <v>0</v>
      </c>
      <c r="L58" s="20">
        <v>-80.650000000000006</v>
      </c>
      <c r="M58" s="20">
        <v>11.34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20.84</v>
      </c>
      <c r="AH58" s="20">
        <v>13.57</v>
      </c>
      <c r="AI58" s="20">
        <v>0</v>
      </c>
      <c r="AJ58" s="20">
        <v>-0.51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85.73</v>
      </c>
      <c r="H59" s="20">
        <v>-22.16</v>
      </c>
      <c r="I59" s="20">
        <v>2.37</v>
      </c>
      <c r="J59" s="20">
        <v>0</v>
      </c>
      <c r="K59" s="20">
        <v>0</v>
      </c>
      <c r="L59" s="20">
        <v>-85.73</v>
      </c>
      <c r="M59" s="20">
        <v>12.06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22.16</v>
      </c>
      <c r="AH59" s="20">
        <v>14.42</v>
      </c>
      <c r="AI59" s="20">
        <v>0</v>
      </c>
      <c r="AJ59" s="20">
        <v>-0.23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82.48</v>
      </c>
      <c r="H60" s="20">
        <v>-21.32</v>
      </c>
      <c r="I60" s="20">
        <v>2.2799999999999998</v>
      </c>
      <c r="J60" s="20">
        <v>21.32</v>
      </c>
      <c r="K60" s="20">
        <v>0</v>
      </c>
      <c r="L60" s="20">
        <v>-82.48</v>
      </c>
      <c r="M60" s="20">
        <v>11.6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13.87</v>
      </c>
      <c r="AI60" s="20">
        <v>0</v>
      </c>
      <c r="AJ60" s="20">
        <v>0.34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84.74</v>
      </c>
      <c r="H61" s="20">
        <v>-21.9</v>
      </c>
      <c r="I61" s="20">
        <v>2.34</v>
      </c>
      <c r="J61" s="20">
        <v>21.9</v>
      </c>
      <c r="K61" s="20">
        <v>0</v>
      </c>
      <c r="L61" s="20">
        <v>-84.74</v>
      </c>
      <c r="M61" s="20">
        <v>11.92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14.25</v>
      </c>
      <c r="AI61" s="20">
        <v>0</v>
      </c>
      <c r="AJ61" s="20">
        <v>0.35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81.52</v>
      </c>
      <c r="H62" s="20">
        <v>-21.07</v>
      </c>
      <c r="I62" s="20">
        <v>2.25</v>
      </c>
      <c r="J62" s="20">
        <v>21.07</v>
      </c>
      <c r="K62" s="20">
        <v>0</v>
      </c>
      <c r="L62" s="20">
        <v>-81.52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13.71</v>
      </c>
      <c r="AI62" s="20">
        <v>0</v>
      </c>
      <c r="AJ62" s="20">
        <v>0.34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83.75</v>
      </c>
      <c r="H63" s="20">
        <v>-21.65</v>
      </c>
      <c r="I63" s="20">
        <v>2.31</v>
      </c>
      <c r="J63" s="20">
        <v>21.65</v>
      </c>
      <c r="K63" s="20">
        <v>0</v>
      </c>
      <c r="L63" s="20">
        <v>-83.75</v>
      </c>
      <c r="M63" s="20">
        <v>11.78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14.09</v>
      </c>
      <c r="AI63" s="20">
        <v>0</v>
      </c>
      <c r="AJ63" s="20">
        <v>0.35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83.25</v>
      </c>
      <c r="H64" s="20">
        <v>-21.52</v>
      </c>
      <c r="I64" s="20">
        <v>2.2999999999999998</v>
      </c>
      <c r="J64" s="20">
        <v>21.52</v>
      </c>
      <c r="K64" s="20">
        <v>0</v>
      </c>
      <c r="L64" s="20">
        <v>-83.25</v>
      </c>
      <c r="M64" s="20">
        <v>11.71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14</v>
      </c>
      <c r="AI64" s="20">
        <v>0</v>
      </c>
      <c r="AJ64" s="20">
        <v>0.35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80.08</v>
      </c>
      <c r="H65" s="20">
        <v>-20.7</v>
      </c>
      <c r="I65" s="20">
        <v>2.21</v>
      </c>
      <c r="J65" s="20">
        <v>20.7</v>
      </c>
      <c r="K65" s="20">
        <v>0</v>
      </c>
      <c r="L65" s="20">
        <v>-80.08</v>
      </c>
      <c r="M65" s="20">
        <v>11.26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13.47</v>
      </c>
      <c r="AI65" s="20">
        <v>0</v>
      </c>
      <c r="AJ65" s="20">
        <v>0.34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82.26</v>
      </c>
      <c r="H66" s="20">
        <v>-21.26</v>
      </c>
      <c r="I66" s="20">
        <v>2.27</v>
      </c>
      <c r="J66" s="20">
        <v>21.26</v>
      </c>
      <c r="K66" s="20">
        <v>0</v>
      </c>
      <c r="L66" s="20">
        <v>-82.26</v>
      </c>
      <c r="M66" s="20">
        <v>11.57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13.84</v>
      </c>
      <c r="AI66" s="20">
        <v>0</v>
      </c>
      <c r="AJ66" s="20">
        <v>0.35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79.13</v>
      </c>
      <c r="H67" s="20">
        <v>-20.45</v>
      </c>
      <c r="I67" s="20">
        <v>2.1800000000000002</v>
      </c>
      <c r="J67" s="20">
        <v>0</v>
      </c>
      <c r="K67" s="20">
        <v>0</v>
      </c>
      <c r="L67" s="20">
        <v>-79.13</v>
      </c>
      <c r="M67" s="20">
        <v>11.13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20.45</v>
      </c>
      <c r="AH67" s="20">
        <v>13.31</v>
      </c>
      <c r="AI67" s="20">
        <v>0</v>
      </c>
      <c r="AJ67" s="20">
        <v>0.28000000000000003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81.290000000000006</v>
      </c>
      <c r="H68" s="20">
        <v>-21.01</v>
      </c>
      <c r="I68" s="20">
        <v>2.2400000000000002</v>
      </c>
      <c r="J68" s="20">
        <v>0</v>
      </c>
      <c r="K68" s="20">
        <v>0</v>
      </c>
      <c r="L68" s="20">
        <v>-81.290000000000006</v>
      </c>
      <c r="M68" s="20">
        <v>11.43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21.01</v>
      </c>
      <c r="AH68" s="20">
        <v>13.67</v>
      </c>
      <c r="AI68" s="20">
        <v>0</v>
      </c>
      <c r="AJ68" s="20">
        <v>-0.2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80.8</v>
      </c>
      <c r="H69" s="20">
        <v>-20.88</v>
      </c>
      <c r="I69" s="20">
        <v>2.23</v>
      </c>
      <c r="J69" s="20">
        <v>0</v>
      </c>
      <c r="K69" s="20">
        <v>0</v>
      </c>
      <c r="L69" s="20">
        <v>-80.8</v>
      </c>
      <c r="M69" s="20">
        <v>11.36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20.88</v>
      </c>
      <c r="AH69" s="20">
        <v>13.59</v>
      </c>
      <c r="AI69" s="20">
        <v>0</v>
      </c>
      <c r="AJ69" s="20">
        <v>-0.62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72.540000000000006</v>
      </c>
      <c r="H70" s="20">
        <v>-18.75</v>
      </c>
      <c r="I70" s="20">
        <v>2</v>
      </c>
      <c r="J70" s="20">
        <v>0</v>
      </c>
      <c r="K70" s="20">
        <v>0</v>
      </c>
      <c r="L70" s="20">
        <v>-72.540000000000006</v>
      </c>
      <c r="M70" s="20">
        <v>10.199999999999999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18.75</v>
      </c>
      <c r="AH70" s="20">
        <v>12.2</v>
      </c>
      <c r="AI70" s="20">
        <v>0</v>
      </c>
      <c r="AJ70" s="20">
        <v>-0.53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79.87</v>
      </c>
      <c r="H71" s="20">
        <v>-20.64</v>
      </c>
      <c r="I71" s="20">
        <v>2.2000000000000002</v>
      </c>
      <c r="J71" s="20">
        <v>0</v>
      </c>
      <c r="K71" s="20">
        <v>0</v>
      </c>
      <c r="L71" s="20">
        <v>-79.87</v>
      </c>
      <c r="M71" s="20">
        <v>11.23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20.64</v>
      </c>
      <c r="AH71" s="20">
        <v>13.44</v>
      </c>
      <c r="AI71" s="20">
        <v>0</v>
      </c>
      <c r="AJ71" s="20">
        <v>-0.27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76.83</v>
      </c>
      <c r="H72" s="20">
        <v>-19.86</v>
      </c>
      <c r="I72" s="20">
        <v>7.05</v>
      </c>
      <c r="J72" s="20">
        <v>19.86</v>
      </c>
      <c r="K72" s="20">
        <v>0</v>
      </c>
      <c r="L72" s="20">
        <v>-76.83</v>
      </c>
      <c r="M72" s="20">
        <v>10.8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17.850000000000001</v>
      </c>
      <c r="AI72" s="20">
        <v>0</v>
      </c>
      <c r="AJ72" s="20">
        <v>0.22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78.92</v>
      </c>
      <c r="H73" s="20">
        <v>-20.399999999999999</v>
      </c>
      <c r="I73" s="20">
        <v>7.24</v>
      </c>
      <c r="J73" s="20">
        <v>20.399999999999999</v>
      </c>
      <c r="K73" s="20">
        <v>0</v>
      </c>
      <c r="L73" s="20">
        <v>-78.92</v>
      </c>
      <c r="M73" s="20">
        <v>11.1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18.34</v>
      </c>
      <c r="AI73" s="20">
        <v>0</v>
      </c>
      <c r="AJ73" s="20">
        <v>0.22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75.91</v>
      </c>
      <c r="H74" s="20">
        <v>-19.62</v>
      </c>
      <c r="I74" s="20">
        <v>6.96</v>
      </c>
      <c r="J74" s="20">
        <v>19.62</v>
      </c>
      <c r="K74" s="20">
        <v>0</v>
      </c>
      <c r="L74" s="20">
        <v>-75.91</v>
      </c>
      <c r="M74" s="20">
        <v>10.68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17.64</v>
      </c>
      <c r="AI74" s="20">
        <v>0</v>
      </c>
      <c r="AJ74" s="20">
        <v>0.22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77.98</v>
      </c>
      <c r="H75" s="20">
        <v>-20.149999999999999</v>
      </c>
      <c r="I75" s="20">
        <v>7.15</v>
      </c>
      <c r="J75" s="20">
        <v>20.149999999999999</v>
      </c>
      <c r="K75" s="20">
        <v>0</v>
      </c>
      <c r="L75" s="20">
        <v>-77.98</v>
      </c>
      <c r="M75" s="20">
        <v>10.97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18.12</v>
      </c>
      <c r="AI75" s="20">
        <v>0</v>
      </c>
      <c r="AJ75" s="20">
        <v>0.22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77.510000000000005</v>
      </c>
      <c r="H76" s="20">
        <v>-20.03</v>
      </c>
      <c r="I76" s="20">
        <v>7.11</v>
      </c>
      <c r="J76" s="20">
        <v>20.03</v>
      </c>
      <c r="K76" s="20">
        <v>0</v>
      </c>
      <c r="L76" s="20">
        <v>-77.510000000000005</v>
      </c>
      <c r="M76" s="20">
        <v>10.9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18.010000000000002</v>
      </c>
      <c r="AI76" s="20">
        <v>0</v>
      </c>
      <c r="AJ76" s="20">
        <v>0.22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74.55</v>
      </c>
      <c r="H77" s="20">
        <v>-19.27</v>
      </c>
      <c r="I77" s="20">
        <v>6.84</v>
      </c>
      <c r="J77" s="20">
        <v>19.27</v>
      </c>
      <c r="K77" s="20">
        <v>0</v>
      </c>
      <c r="L77" s="20">
        <v>-74.55</v>
      </c>
      <c r="M77" s="20">
        <v>10.48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17.32</v>
      </c>
      <c r="AI77" s="20">
        <v>0</v>
      </c>
      <c r="AJ77" s="20">
        <v>0.22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76.569999999999993</v>
      </c>
      <c r="H78" s="20">
        <v>-19.79</v>
      </c>
      <c r="I78" s="20">
        <v>7.02</v>
      </c>
      <c r="J78" s="20">
        <v>19.79</v>
      </c>
      <c r="K78" s="20">
        <v>0</v>
      </c>
      <c r="L78" s="20">
        <v>-76.569999999999993</v>
      </c>
      <c r="M78" s="20">
        <v>10.77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17.79</v>
      </c>
      <c r="AI78" s="20">
        <v>0</v>
      </c>
      <c r="AJ78" s="20">
        <v>0.22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73.650000000000006</v>
      </c>
      <c r="H79" s="20">
        <v>-19.03</v>
      </c>
      <c r="I79" s="20">
        <v>6.75</v>
      </c>
      <c r="J79" s="20">
        <v>0</v>
      </c>
      <c r="K79" s="20">
        <v>0</v>
      </c>
      <c r="L79" s="20">
        <v>-73.650000000000006</v>
      </c>
      <c r="M79" s="20">
        <v>10.36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19.03</v>
      </c>
      <c r="AH79" s="20">
        <v>17.11</v>
      </c>
      <c r="AI79" s="20">
        <v>0</v>
      </c>
      <c r="AJ79" s="20">
        <v>0.28999999999999998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75.650000000000006</v>
      </c>
      <c r="H80" s="20">
        <v>-19.55</v>
      </c>
      <c r="I80" s="20">
        <v>6.94</v>
      </c>
      <c r="J80" s="20">
        <v>0</v>
      </c>
      <c r="K80" s="20">
        <v>0</v>
      </c>
      <c r="L80" s="20">
        <v>-75.650000000000006</v>
      </c>
      <c r="M80" s="20">
        <v>10.64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19.55</v>
      </c>
      <c r="AH80" s="20">
        <v>17.579999999999998</v>
      </c>
      <c r="AI80" s="20">
        <v>0</v>
      </c>
      <c r="AJ80" s="20">
        <v>-0.18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75.180000000000007</v>
      </c>
      <c r="H81" s="20">
        <v>-19.43</v>
      </c>
      <c r="I81" s="20">
        <v>6.9</v>
      </c>
      <c r="J81" s="20">
        <v>0</v>
      </c>
      <c r="K81" s="20">
        <v>0</v>
      </c>
      <c r="L81" s="20">
        <v>-75.180000000000007</v>
      </c>
      <c r="M81" s="20">
        <v>10.57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19.43</v>
      </c>
      <c r="AH81" s="20">
        <v>17.47</v>
      </c>
      <c r="AI81" s="20">
        <v>0</v>
      </c>
      <c r="AJ81" s="20">
        <v>-0.57999999999999996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67.489999999999995</v>
      </c>
      <c r="H82" s="20">
        <v>-17.440000000000001</v>
      </c>
      <c r="I82" s="20">
        <v>6.19</v>
      </c>
      <c r="J82" s="20">
        <v>0</v>
      </c>
      <c r="K82" s="20">
        <v>0</v>
      </c>
      <c r="L82" s="20">
        <v>-67.489999999999995</v>
      </c>
      <c r="M82" s="20">
        <v>9.49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17.440000000000001</v>
      </c>
      <c r="AH82" s="20">
        <v>15.68</v>
      </c>
      <c r="AI82" s="20">
        <v>0</v>
      </c>
      <c r="AJ82" s="20">
        <v>-0.46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74.3</v>
      </c>
      <c r="H83" s="20">
        <v>-19.2</v>
      </c>
      <c r="I83" s="20">
        <v>6.81</v>
      </c>
      <c r="J83" s="20">
        <v>0</v>
      </c>
      <c r="K83" s="20">
        <v>0</v>
      </c>
      <c r="L83" s="20">
        <v>-74.3</v>
      </c>
      <c r="M83" s="20">
        <v>10.45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19.2</v>
      </c>
      <c r="AH83" s="20">
        <v>17.260000000000002</v>
      </c>
      <c r="AI83" s="20">
        <v>0</v>
      </c>
      <c r="AJ83" s="20">
        <v>-0.2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71.459999999999994</v>
      </c>
      <c r="H84" s="20">
        <v>-18.47</v>
      </c>
      <c r="I84" s="20">
        <v>6.55</v>
      </c>
      <c r="J84" s="20">
        <v>18.47</v>
      </c>
      <c r="K84" s="20">
        <v>0</v>
      </c>
      <c r="L84" s="20">
        <v>-71.459999999999994</v>
      </c>
      <c r="M84" s="20">
        <v>10.050000000000001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16.600000000000001</v>
      </c>
      <c r="AI84" s="20">
        <v>0</v>
      </c>
      <c r="AJ84" s="20">
        <v>0.21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73.400000000000006</v>
      </c>
      <c r="H85" s="20">
        <v>-18.97</v>
      </c>
      <c r="I85" s="20">
        <v>6.73</v>
      </c>
      <c r="J85" s="20">
        <v>18.97</v>
      </c>
      <c r="K85" s="20">
        <v>0</v>
      </c>
      <c r="L85" s="20">
        <v>-73.400000000000006</v>
      </c>
      <c r="M85" s="20">
        <v>10.32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17.05</v>
      </c>
      <c r="AI85" s="20">
        <v>0</v>
      </c>
      <c r="AJ85" s="20">
        <v>0.21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70.59</v>
      </c>
      <c r="H86" s="20">
        <v>-18.239999999999998</v>
      </c>
      <c r="I86" s="20">
        <v>6.47</v>
      </c>
      <c r="J86" s="20">
        <v>18.239999999999998</v>
      </c>
      <c r="K86" s="20">
        <v>0</v>
      </c>
      <c r="L86" s="20">
        <v>-70.59</v>
      </c>
      <c r="M86" s="20">
        <v>9.93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16.399999999999999</v>
      </c>
      <c r="AI86" s="20">
        <v>0</v>
      </c>
      <c r="AJ86" s="20">
        <v>0.21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72.5</v>
      </c>
      <c r="H87" s="20">
        <v>-18.739999999999998</v>
      </c>
      <c r="I87" s="20">
        <v>6.65</v>
      </c>
      <c r="J87" s="20">
        <v>18.739999999999998</v>
      </c>
      <c r="K87" s="20">
        <v>0</v>
      </c>
      <c r="L87" s="20">
        <v>-72.5</v>
      </c>
      <c r="M87" s="20">
        <v>10.199999999999999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16.850000000000001</v>
      </c>
      <c r="AI87" s="20">
        <v>0</v>
      </c>
      <c r="AJ87" s="20">
        <v>0.21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72.05</v>
      </c>
      <c r="H88" s="20">
        <v>-18.62</v>
      </c>
      <c r="I88" s="20">
        <v>6.61</v>
      </c>
      <c r="J88" s="20">
        <v>18.62</v>
      </c>
      <c r="K88" s="20">
        <v>0</v>
      </c>
      <c r="L88" s="20">
        <v>-72.05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16.739999999999998</v>
      </c>
      <c r="AI88" s="20">
        <v>0</v>
      </c>
      <c r="AJ88" s="20">
        <v>0.21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69.290000000000006</v>
      </c>
      <c r="H89" s="20">
        <v>-17.91</v>
      </c>
      <c r="I89" s="20">
        <v>6.36</v>
      </c>
      <c r="J89" s="20">
        <v>17.91</v>
      </c>
      <c r="K89" s="20">
        <v>0</v>
      </c>
      <c r="L89" s="20">
        <v>-69.290000000000006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16.100000000000001</v>
      </c>
      <c r="AI89" s="20">
        <v>0</v>
      </c>
      <c r="AJ89" s="20">
        <v>0.21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71.17</v>
      </c>
      <c r="H90" s="20">
        <v>-18.39</v>
      </c>
      <c r="I90" s="20">
        <v>6.53</v>
      </c>
      <c r="J90" s="20">
        <v>18.39</v>
      </c>
      <c r="K90" s="20">
        <v>0</v>
      </c>
      <c r="L90" s="20">
        <v>-71.17</v>
      </c>
      <c r="M90" s="20">
        <v>10.01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16.54</v>
      </c>
      <c r="AI90" s="20">
        <v>0</v>
      </c>
      <c r="AJ90" s="20">
        <v>0.21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68.45</v>
      </c>
      <c r="H91" s="20">
        <v>-17.690000000000001</v>
      </c>
      <c r="I91" s="20">
        <v>-9.1199999999999992</v>
      </c>
      <c r="J91" s="20">
        <v>0</v>
      </c>
      <c r="K91" s="20">
        <v>0</v>
      </c>
      <c r="L91" s="20">
        <v>-68.45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17.690000000000001</v>
      </c>
      <c r="AH91" s="20">
        <v>-9.1199999999999992</v>
      </c>
      <c r="AI91" s="20">
        <v>0</v>
      </c>
      <c r="AJ91" s="20">
        <v>-0.05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70.3</v>
      </c>
      <c r="H92" s="20">
        <v>-18.170000000000002</v>
      </c>
      <c r="I92" s="20">
        <v>-9.3699999999999992</v>
      </c>
      <c r="J92" s="20">
        <v>0</v>
      </c>
      <c r="K92" s="20">
        <v>0</v>
      </c>
      <c r="L92" s="20">
        <v>-70.3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18.170000000000002</v>
      </c>
      <c r="AH92" s="20">
        <v>-9.3699999999999992</v>
      </c>
      <c r="AI92" s="20">
        <v>0</v>
      </c>
      <c r="AJ92" s="20">
        <v>-0.05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69.86</v>
      </c>
      <c r="H93" s="20">
        <v>-18.059999999999999</v>
      </c>
      <c r="I93" s="20">
        <v>-9.31</v>
      </c>
      <c r="J93" s="20">
        <v>0</v>
      </c>
      <c r="K93" s="20">
        <v>0</v>
      </c>
      <c r="L93" s="20">
        <v>-69.86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18.059999999999999</v>
      </c>
      <c r="AH93" s="20">
        <v>-9.31</v>
      </c>
      <c r="AI93" s="20">
        <v>0</v>
      </c>
      <c r="AJ93" s="20">
        <v>-0.09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62.71</v>
      </c>
      <c r="H94" s="20">
        <v>-16.21</v>
      </c>
      <c r="I94" s="20">
        <v>-8.36</v>
      </c>
      <c r="J94" s="20">
        <v>0</v>
      </c>
      <c r="K94" s="20">
        <v>0</v>
      </c>
      <c r="L94" s="20">
        <v>-62.71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16.21</v>
      </c>
      <c r="AH94" s="20">
        <v>-8.36</v>
      </c>
      <c r="AI94" s="20">
        <v>0</v>
      </c>
      <c r="AJ94" s="20">
        <v>-0.16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69.03</v>
      </c>
      <c r="H95" s="20">
        <v>-17.84</v>
      </c>
      <c r="I95" s="20">
        <v>-9.1999999999999993</v>
      </c>
      <c r="J95" s="20">
        <v>0</v>
      </c>
      <c r="K95" s="20">
        <v>0</v>
      </c>
      <c r="L95" s="20">
        <v>-69.03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17.84</v>
      </c>
      <c r="AH95" s="20">
        <v>-9.1999999999999993</v>
      </c>
      <c r="AI95" s="20">
        <v>0</v>
      </c>
      <c r="AJ95" s="20">
        <v>-0.17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66.39</v>
      </c>
      <c r="H96" s="20">
        <v>-17.16</v>
      </c>
      <c r="I96" s="20">
        <v>-8.85</v>
      </c>
      <c r="J96" s="20">
        <v>17.16</v>
      </c>
      <c r="K96" s="20">
        <v>0</v>
      </c>
      <c r="L96" s="20">
        <v>-66.39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-8.85</v>
      </c>
      <c r="AI96" s="20">
        <v>0</v>
      </c>
      <c r="AJ96" s="20">
        <v>0.23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68.180000000000007</v>
      </c>
      <c r="H97" s="20">
        <v>-17.62</v>
      </c>
      <c r="I97" s="20">
        <v>-9.09</v>
      </c>
      <c r="J97" s="20">
        <v>17.62</v>
      </c>
      <c r="K97" s="20">
        <v>0</v>
      </c>
      <c r="L97" s="20">
        <v>-68.180000000000007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-9.09</v>
      </c>
      <c r="AI97" s="20">
        <v>0</v>
      </c>
      <c r="AJ97" s="20">
        <v>0.24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65.569999999999993</v>
      </c>
      <c r="H98" s="20">
        <v>-16.95</v>
      </c>
      <c r="I98" s="20">
        <v>-8.74</v>
      </c>
      <c r="J98" s="20">
        <v>16.95</v>
      </c>
      <c r="K98" s="20">
        <v>0</v>
      </c>
      <c r="L98" s="20">
        <v>-65.569999999999993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-8.74</v>
      </c>
      <c r="AI98" s="20">
        <v>0</v>
      </c>
      <c r="AJ98" s="20">
        <v>0.23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67.34</v>
      </c>
      <c r="H99" s="20">
        <v>-17.399999999999999</v>
      </c>
      <c r="I99" s="20">
        <v>-8.98</v>
      </c>
      <c r="J99" s="20">
        <v>17.399999999999999</v>
      </c>
      <c r="K99" s="20">
        <v>0</v>
      </c>
      <c r="L99" s="20">
        <v>-67.34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-8.98</v>
      </c>
      <c r="AI99" s="20">
        <v>0</v>
      </c>
      <c r="AJ99" s="20">
        <v>0.24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66.92</v>
      </c>
      <c r="H100" s="20">
        <v>-17.3</v>
      </c>
      <c r="I100" s="20">
        <v>-8.92</v>
      </c>
      <c r="J100" s="20">
        <v>17.3</v>
      </c>
      <c r="K100" s="20">
        <v>0</v>
      </c>
      <c r="L100" s="20">
        <v>-66.92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0.24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64.37</v>
      </c>
      <c r="H101" s="20">
        <v>-16.64</v>
      </c>
      <c r="I101" s="20">
        <v>-8.58</v>
      </c>
      <c r="J101" s="20">
        <v>16.64</v>
      </c>
      <c r="K101" s="20">
        <v>0</v>
      </c>
      <c r="L101" s="20">
        <v>-64.37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0.23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66.13</v>
      </c>
      <c r="H102" s="20">
        <v>-17.09</v>
      </c>
      <c r="I102" s="20">
        <v>-8.81</v>
      </c>
      <c r="J102" s="20">
        <v>17.09</v>
      </c>
      <c r="K102" s="20">
        <v>0</v>
      </c>
      <c r="L102" s="20">
        <v>-66.13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0.24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-16.440000000000001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16.440000000000001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-16.89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16.89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-16.79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16.79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-15.61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15.61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-16.399999999999999</v>
      </c>
      <c r="I109" s="20">
        <v>0</v>
      </c>
      <c r="J109" s="20">
        <v>16.399999999999999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-16.11</v>
      </c>
      <c r="I112" s="20">
        <v>0</v>
      </c>
      <c r="J112" s="20">
        <v>16.11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-15.92</v>
      </c>
      <c r="I114" s="20">
        <v>0</v>
      </c>
      <c r="J114" s="20">
        <v>15.92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-177.25</v>
      </c>
      <c r="D116" s="20">
        <v>-72.14</v>
      </c>
      <c r="E116" s="20">
        <v>2624.02</v>
      </c>
      <c r="F116" s="20">
        <v>-146.59</v>
      </c>
      <c r="G116" s="20">
        <v>7390.99</v>
      </c>
      <c r="H116" s="20">
        <v>-1350.64</v>
      </c>
      <c r="I116" s="20">
        <v>-1929.11</v>
      </c>
      <c r="J116" s="20">
        <v>1250.3800000000001</v>
      </c>
      <c r="K116" s="20">
        <v>-105.97</v>
      </c>
      <c r="L116" s="20">
        <v>-6663.5</v>
      </c>
      <c r="M116" s="20">
        <v>-43.16</v>
      </c>
      <c r="N116" s="20">
        <v>-1120.17</v>
      </c>
      <c r="O116" s="20">
        <v>-65.040000000000006</v>
      </c>
      <c r="P116" s="20">
        <v>-1299.4000000000001</v>
      </c>
      <c r="Q116" s="20">
        <v>-77.400000000000006</v>
      </c>
      <c r="R116" s="20">
        <v>177.2</v>
      </c>
      <c r="S116" s="20">
        <v>493.14</v>
      </c>
      <c r="T116" s="20">
        <v>0</v>
      </c>
      <c r="U116" s="20">
        <v>146.59</v>
      </c>
      <c r="V116" s="20">
        <v>-15.05</v>
      </c>
      <c r="W116" s="20">
        <v>0</v>
      </c>
      <c r="X116" s="20">
        <v>146.59</v>
      </c>
      <c r="Y116" s="20">
        <v>-344.14</v>
      </c>
      <c r="Z116" s="20" t="s">
        <v>871</v>
      </c>
      <c r="AA116" s="20">
        <v>62.56</v>
      </c>
      <c r="AB116" s="20">
        <v>652.41999999999996</v>
      </c>
      <c r="AC116" s="20">
        <v>15.05</v>
      </c>
      <c r="AD116" s="20">
        <v>0</v>
      </c>
      <c r="AE116" s="20">
        <v>0</v>
      </c>
      <c r="AF116" s="20">
        <v>0</v>
      </c>
      <c r="AG116" s="20">
        <v>854.02</v>
      </c>
      <c r="AH116" s="20">
        <v>315.83999999999997</v>
      </c>
      <c r="AI116" s="20">
        <v>13.88</v>
      </c>
      <c r="AJ116" s="20" t="s">
        <v>872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869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870</v>
      </c>
      <c r="F121" s="20" t="s">
        <v>45</v>
      </c>
      <c r="G121" s="20">
        <v>36732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844318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90.28</v>
      </c>
    </row>
    <row r="132" spans="1:11">
      <c r="A132" s="20">
        <v>36739</v>
      </c>
      <c r="B132" s="20">
        <v>225.68</v>
      </c>
      <c r="C132" s="20">
        <v>61.92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157.08000000000001</v>
      </c>
      <c r="J132" s="20">
        <v>0.16</v>
      </c>
      <c r="K132" s="20">
        <v>-9.92</v>
      </c>
    </row>
    <row r="133" spans="1:11">
      <c r="A133" s="20">
        <v>36770</v>
      </c>
      <c r="B133" s="20">
        <v>-50.5</v>
      </c>
      <c r="C133" s="20">
        <v>119.17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131.03</v>
      </c>
      <c r="J133" s="20">
        <v>0.16</v>
      </c>
      <c r="K133" s="20">
        <v>-12.48</v>
      </c>
    </row>
    <row r="134" spans="1:11">
      <c r="A134" s="20">
        <v>36800</v>
      </c>
      <c r="B134" s="20">
        <v>-117.88</v>
      </c>
      <c r="C134" s="20">
        <v>-107.15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-181.07</v>
      </c>
      <c r="J134" s="20">
        <v>0.16</v>
      </c>
      <c r="K134" s="20">
        <v>4.88</v>
      </c>
    </row>
    <row r="135" spans="1:11">
      <c r="A135" s="20">
        <v>36831</v>
      </c>
      <c r="B135" s="20">
        <v>0.77</v>
      </c>
      <c r="C135" s="20">
        <v>-117.82</v>
      </c>
      <c r="D135" s="20">
        <v>0</v>
      </c>
      <c r="E135" s="20">
        <v>0</v>
      </c>
      <c r="F135" s="20">
        <v>0</v>
      </c>
      <c r="G135" s="20">
        <v>0</v>
      </c>
      <c r="H135" s="20">
        <v>27.07</v>
      </c>
      <c r="I135" s="20">
        <v>3.47</v>
      </c>
      <c r="J135" s="20">
        <v>7.95</v>
      </c>
      <c r="K135" s="20">
        <v>15.25</v>
      </c>
    </row>
    <row r="136" spans="1:11">
      <c r="A136" s="20">
        <v>36861</v>
      </c>
      <c r="B136" s="20">
        <v>1.77</v>
      </c>
      <c r="C136" s="20">
        <v>30.27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-28.46</v>
      </c>
      <c r="J136" s="20">
        <v>8.2200000000000006</v>
      </c>
      <c r="K136" s="20">
        <v>9.3000000000000007</v>
      </c>
    </row>
    <row r="137" spans="1:11">
      <c r="A137" s="20">
        <v>36892</v>
      </c>
      <c r="B137" s="20">
        <v>0.79</v>
      </c>
      <c r="C137" s="20">
        <v>30.09</v>
      </c>
      <c r="D137" s="20">
        <v>15.05</v>
      </c>
      <c r="E137" s="20">
        <v>0</v>
      </c>
      <c r="F137" s="20">
        <v>0</v>
      </c>
      <c r="G137" s="20">
        <v>0</v>
      </c>
      <c r="H137" s="20">
        <v>27.65</v>
      </c>
      <c r="I137" s="20">
        <v>87.81</v>
      </c>
      <c r="J137" s="20">
        <v>8.2200000000000006</v>
      </c>
      <c r="K137" s="20">
        <v>-2.94</v>
      </c>
    </row>
    <row r="138" spans="1:11">
      <c r="A138" s="20">
        <v>36923</v>
      </c>
      <c r="B138" s="20">
        <v>3.12</v>
      </c>
      <c r="C138" s="20">
        <v>27.02</v>
      </c>
      <c r="D138" s="20">
        <v>0</v>
      </c>
      <c r="E138" s="20">
        <v>0</v>
      </c>
      <c r="F138" s="20">
        <v>0</v>
      </c>
      <c r="G138" s="20">
        <v>0</v>
      </c>
      <c r="H138" s="20">
        <v>24.83</v>
      </c>
      <c r="I138" s="20">
        <v>-168.83</v>
      </c>
      <c r="J138" s="20">
        <v>7.42</v>
      </c>
      <c r="K138" s="20">
        <v>-81.459999999999994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27.34</v>
      </c>
      <c r="I139" s="20">
        <v>62.32</v>
      </c>
      <c r="J139" s="20">
        <v>8.2200000000000006</v>
      </c>
      <c r="K139" s="20">
        <v>-51.23</v>
      </c>
    </row>
    <row r="140" spans="1:11">
      <c r="A140" s="20">
        <v>36982</v>
      </c>
      <c r="B140" s="20">
        <v>41.02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104.19</v>
      </c>
      <c r="J140" s="20">
        <v>0</v>
      </c>
      <c r="K140" s="20">
        <v>1.31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29.94</v>
      </c>
      <c r="J141" s="20">
        <v>0</v>
      </c>
      <c r="K141" s="20">
        <v>8.98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28.4</v>
      </c>
      <c r="J142" s="20">
        <v>0</v>
      </c>
      <c r="K142" s="20">
        <v>-2.0299999999999998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70.44</v>
      </c>
      <c r="J143" s="20">
        <v>0</v>
      </c>
      <c r="K143" s="20">
        <v>16.559999999999999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28.13</v>
      </c>
      <c r="J144" s="20">
        <v>0</v>
      </c>
      <c r="K144" s="20">
        <v>-13.24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28.09</v>
      </c>
      <c r="J145" s="20">
        <v>0</v>
      </c>
      <c r="K145" s="20">
        <v>-2.06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28.61</v>
      </c>
      <c r="J146" s="20">
        <v>0</v>
      </c>
      <c r="K146" s="20">
        <v>-2.04</v>
      </c>
    </row>
    <row r="147" spans="1:11">
      <c r="A147" s="20">
        <v>37196</v>
      </c>
      <c r="B147" s="20">
        <v>0</v>
      </c>
      <c r="C147" s="20">
        <v>41.21</v>
      </c>
      <c r="D147" s="20">
        <v>0</v>
      </c>
      <c r="E147" s="20">
        <v>0</v>
      </c>
      <c r="F147" s="20">
        <v>0</v>
      </c>
      <c r="G147" s="20">
        <v>0</v>
      </c>
      <c r="H147" s="20">
        <v>25.25</v>
      </c>
      <c r="I147" s="20">
        <v>-31.73</v>
      </c>
      <c r="J147" s="20">
        <v>0</v>
      </c>
      <c r="K147" s="20">
        <v>0.6</v>
      </c>
    </row>
    <row r="148" spans="1:11">
      <c r="A148" s="20">
        <v>37226</v>
      </c>
      <c r="B148" s="20">
        <v>0</v>
      </c>
      <c r="C148" s="20">
        <v>42.34</v>
      </c>
      <c r="D148" s="20">
        <v>0</v>
      </c>
      <c r="E148" s="20">
        <v>0</v>
      </c>
      <c r="F148" s="20">
        <v>0</v>
      </c>
      <c r="G148" s="20">
        <v>0</v>
      </c>
      <c r="H148" s="20">
        <v>25.94</v>
      </c>
      <c r="I148" s="20">
        <v>-4.1900000000000004</v>
      </c>
      <c r="J148" s="20">
        <v>0</v>
      </c>
      <c r="K148" s="20">
        <v>-0.27</v>
      </c>
    </row>
    <row r="149" spans="1:11">
      <c r="A149" s="20">
        <v>37257</v>
      </c>
      <c r="B149" s="20">
        <v>0</v>
      </c>
      <c r="C149" s="20">
        <v>42.09</v>
      </c>
      <c r="D149" s="20">
        <v>0</v>
      </c>
      <c r="E149" s="20">
        <v>0</v>
      </c>
      <c r="F149" s="20">
        <v>0</v>
      </c>
      <c r="G149" s="20">
        <v>0</v>
      </c>
      <c r="H149" s="20">
        <v>25.78</v>
      </c>
      <c r="I149" s="20">
        <v>-32.229999999999997</v>
      </c>
      <c r="J149" s="20">
        <v>0</v>
      </c>
      <c r="K149" s="20">
        <v>-1.1599999999999999</v>
      </c>
    </row>
    <row r="150" spans="1:11">
      <c r="A150" s="20">
        <v>37288</v>
      </c>
      <c r="B150" s="20">
        <v>-1.8</v>
      </c>
      <c r="C150" s="20">
        <v>37.79</v>
      </c>
      <c r="D150" s="20">
        <v>0</v>
      </c>
      <c r="E150" s="20">
        <v>0</v>
      </c>
      <c r="F150" s="20">
        <v>0</v>
      </c>
      <c r="G150" s="20">
        <v>0</v>
      </c>
      <c r="H150" s="20">
        <v>23.15</v>
      </c>
      <c r="I150" s="20">
        <v>-68.97</v>
      </c>
      <c r="J150" s="20">
        <v>0</v>
      </c>
      <c r="K150" s="20">
        <v>-19.88</v>
      </c>
    </row>
    <row r="151" spans="1:11">
      <c r="A151" s="20">
        <v>37316</v>
      </c>
      <c r="B151" s="20">
        <v>0</v>
      </c>
      <c r="C151" s="20">
        <v>41.61</v>
      </c>
      <c r="D151" s="20">
        <v>0</v>
      </c>
      <c r="E151" s="20">
        <v>0</v>
      </c>
      <c r="F151" s="20">
        <v>0</v>
      </c>
      <c r="G151" s="20">
        <v>0</v>
      </c>
      <c r="H151" s="20">
        <v>25.49</v>
      </c>
      <c r="I151" s="20">
        <v>-31.66</v>
      </c>
      <c r="J151" s="20">
        <v>0</v>
      </c>
      <c r="K151" s="20">
        <v>0.72</v>
      </c>
    </row>
    <row r="152" spans="1:11">
      <c r="A152" s="20">
        <v>37347</v>
      </c>
      <c r="B152" s="20">
        <v>0</v>
      </c>
      <c r="C152" s="20">
        <v>53.37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-22.64</v>
      </c>
      <c r="J152" s="20">
        <v>0</v>
      </c>
      <c r="K152" s="20">
        <v>1.59</v>
      </c>
    </row>
    <row r="153" spans="1:11">
      <c r="A153" s="20">
        <v>37377</v>
      </c>
      <c r="B153" s="20">
        <v>0</v>
      </c>
      <c r="C153" s="20">
        <v>54.84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-23.04</v>
      </c>
      <c r="J153" s="20">
        <v>0</v>
      </c>
      <c r="K153" s="20">
        <v>1.56</v>
      </c>
    </row>
    <row r="154" spans="1:11">
      <c r="A154" s="20">
        <v>37408</v>
      </c>
      <c r="B154" s="20">
        <v>0</v>
      </c>
      <c r="C154" s="20">
        <v>52.75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1.47</v>
      </c>
    </row>
    <row r="155" spans="1:11">
      <c r="A155" s="20">
        <v>37438</v>
      </c>
      <c r="B155" s="20">
        <v>0</v>
      </c>
      <c r="C155" s="20">
        <v>54.2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-22.73</v>
      </c>
      <c r="J155" s="20">
        <v>0</v>
      </c>
      <c r="K155" s="20">
        <v>1.44</v>
      </c>
    </row>
    <row r="156" spans="1:11">
      <c r="A156" s="20">
        <v>37469</v>
      </c>
      <c r="B156" s="20">
        <v>0</v>
      </c>
      <c r="C156" s="20">
        <v>53.88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-22.57</v>
      </c>
      <c r="J156" s="20">
        <v>0</v>
      </c>
      <c r="K156" s="20">
        <v>1.42</v>
      </c>
    </row>
    <row r="157" spans="1:11">
      <c r="A157" s="20">
        <v>37500</v>
      </c>
      <c r="B157" s="20">
        <v>0</v>
      </c>
      <c r="C157" s="20">
        <v>51.83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-21.91</v>
      </c>
      <c r="J157" s="20">
        <v>0</v>
      </c>
      <c r="K157" s="20">
        <v>1.36</v>
      </c>
    </row>
    <row r="158" spans="1:11">
      <c r="A158" s="20">
        <v>37530</v>
      </c>
      <c r="B158" s="20">
        <v>0</v>
      </c>
      <c r="C158" s="20">
        <v>53.25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-22.31</v>
      </c>
      <c r="J158" s="20">
        <v>0</v>
      </c>
      <c r="K158" s="20">
        <v>1.52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23.54</v>
      </c>
      <c r="I159" s="20">
        <v>11.1</v>
      </c>
      <c r="J159" s="20">
        <v>0</v>
      </c>
      <c r="K159" s="20">
        <v>-0.06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24.18</v>
      </c>
      <c r="I160" s="20">
        <v>11.41</v>
      </c>
      <c r="J160" s="20">
        <v>0</v>
      </c>
      <c r="K160" s="20">
        <v>0.05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24.04</v>
      </c>
      <c r="I161" s="20">
        <v>11.34</v>
      </c>
      <c r="J161" s="20">
        <v>0</v>
      </c>
      <c r="K161" s="20">
        <v>-0.05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21.58</v>
      </c>
      <c r="I162" s="20">
        <v>10.18</v>
      </c>
      <c r="J162" s="20">
        <v>0</v>
      </c>
      <c r="K162" s="20">
        <v>0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23.77</v>
      </c>
      <c r="I163" s="20">
        <v>11.21</v>
      </c>
      <c r="J163" s="20">
        <v>0</v>
      </c>
      <c r="K163" s="20">
        <v>0.05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-14.1</v>
      </c>
      <c r="J164" s="20">
        <v>0</v>
      </c>
      <c r="K164" s="20">
        <v>0.52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-40.049999999999997</v>
      </c>
      <c r="J165" s="20">
        <v>0</v>
      </c>
      <c r="K165" s="20">
        <v>0.55000000000000004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-38.53</v>
      </c>
      <c r="J166" s="20">
        <v>0</v>
      </c>
      <c r="K166" s="20">
        <v>0.53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-39.58</v>
      </c>
      <c r="J167" s="20">
        <v>0</v>
      </c>
      <c r="K167" s="20">
        <v>0.55000000000000004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-39.35</v>
      </c>
      <c r="J168" s="20">
        <v>0</v>
      </c>
      <c r="K168" s="20">
        <v>0.55000000000000004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-37.85</v>
      </c>
      <c r="J169" s="20">
        <v>0</v>
      </c>
      <c r="K169" s="20">
        <v>0.53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-38.89</v>
      </c>
      <c r="J170" s="20">
        <v>0</v>
      </c>
      <c r="K170" s="20">
        <v>0.55000000000000004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21.95</v>
      </c>
      <c r="I171" s="20">
        <v>14.29</v>
      </c>
      <c r="J171" s="20">
        <v>0</v>
      </c>
      <c r="K171" s="20">
        <v>0.31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22.55</v>
      </c>
      <c r="I172" s="20">
        <v>14.68</v>
      </c>
      <c r="J172" s="20">
        <v>0</v>
      </c>
      <c r="K172" s="20">
        <v>-0.16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22.42</v>
      </c>
      <c r="I173" s="20">
        <v>14.59</v>
      </c>
      <c r="J173" s="20">
        <v>0</v>
      </c>
      <c r="K173" s="20">
        <v>-0.57999999999999996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20.84</v>
      </c>
      <c r="I174" s="20">
        <v>13.57</v>
      </c>
      <c r="J174" s="20">
        <v>0</v>
      </c>
      <c r="K174" s="20">
        <v>-0.51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22.16</v>
      </c>
      <c r="I175" s="20">
        <v>14.42</v>
      </c>
      <c r="J175" s="20">
        <v>0</v>
      </c>
      <c r="K175" s="20">
        <v>-0.23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13.87</v>
      </c>
      <c r="J176" s="20">
        <v>0</v>
      </c>
      <c r="K176" s="20">
        <v>0.34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14.25</v>
      </c>
      <c r="J177" s="20">
        <v>0</v>
      </c>
      <c r="K177" s="20">
        <v>0.35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13.71</v>
      </c>
      <c r="J178" s="20">
        <v>0</v>
      </c>
      <c r="K178" s="20">
        <v>0.34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14.09</v>
      </c>
      <c r="J179" s="20">
        <v>0</v>
      </c>
      <c r="K179" s="20">
        <v>0.35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14</v>
      </c>
      <c r="J180" s="20">
        <v>0</v>
      </c>
      <c r="K180" s="20">
        <v>0.35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13.47</v>
      </c>
      <c r="J181" s="20">
        <v>0</v>
      </c>
      <c r="K181" s="20">
        <v>0.34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13.84</v>
      </c>
      <c r="J182" s="20">
        <v>0</v>
      </c>
      <c r="K182" s="20">
        <v>0.35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20.45</v>
      </c>
      <c r="I183" s="20">
        <v>13.31</v>
      </c>
      <c r="J183" s="20">
        <v>0</v>
      </c>
      <c r="K183" s="20">
        <v>0.28000000000000003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21.01</v>
      </c>
      <c r="I184" s="20">
        <v>13.67</v>
      </c>
      <c r="J184" s="20">
        <v>0</v>
      </c>
      <c r="K184" s="20">
        <v>-0.2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20.88</v>
      </c>
      <c r="I185" s="20">
        <v>13.59</v>
      </c>
      <c r="J185" s="20">
        <v>0</v>
      </c>
      <c r="K185" s="20">
        <v>-0.62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18.75</v>
      </c>
      <c r="I186" s="20">
        <v>12.2</v>
      </c>
      <c r="J186" s="20">
        <v>0</v>
      </c>
      <c r="K186" s="20">
        <v>-0.53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20.64</v>
      </c>
      <c r="I187" s="20">
        <v>13.44</v>
      </c>
      <c r="J187" s="20">
        <v>0</v>
      </c>
      <c r="K187" s="20">
        <v>-0.27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17.850000000000001</v>
      </c>
      <c r="J188" s="20">
        <v>0</v>
      </c>
      <c r="K188" s="20">
        <v>0.22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18.34</v>
      </c>
      <c r="J189" s="20">
        <v>0</v>
      </c>
      <c r="K189" s="20">
        <v>0.22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17.64</v>
      </c>
      <c r="J190" s="20">
        <v>0</v>
      </c>
      <c r="K190" s="20">
        <v>0.22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18.12</v>
      </c>
      <c r="J191" s="20">
        <v>0</v>
      </c>
      <c r="K191" s="20">
        <v>0.22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18.010000000000002</v>
      </c>
      <c r="J192" s="20">
        <v>0</v>
      </c>
      <c r="K192" s="20">
        <v>0.22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17.32</v>
      </c>
      <c r="J193" s="20">
        <v>0</v>
      </c>
      <c r="K193" s="20">
        <v>0.22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17.79</v>
      </c>
      <c r="J194" s="20">
        <v>0</v>
      </c>
      <c r="K194" s="20">
        <v>0.22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19.03</v>
      </c>
      <c r="I195" s="20">
        <v>17.11</v>
      </c>
      <c r="J195" s="20">
        <v>0</v>
      </c>
      <c r="K195" s="20">
        <v>0.28999999999999998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19.55</v>
      </c>
      <c r="I196" s="20">
        <v>17.579999999999998</v>
      </c>
      <c r="J196" s="20">
        <v>0</v>
      </c>
      <c r="K196" s="20">
        <v>-0.18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19.43</v>
      </c>
      <c r="I197" s="20">
        <v>17.47</v>
      </c>
      <c r="J197" s="20">
        <v>0</v>
      </c>
      <c r="K197" s="20">
        <v>-0.57999999999999996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17.440000000000001</v>
      </c>
      <c r="I198" s="20">
        <v>15.68</v>
      </c>
      <c r="J198" s="20">
        <v>0</v>
      </c>
      <c r="K198" s="20">
        <v>-0.46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19.2</v>
      </c>
      <c r="I199" s="20">
        <v>17.260000000000002</v>
      </c>
      <c r="J199" s="20">
        <v>0</v>
      </c>
      <c r="K199" s="20">
        <v>-0.2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16.600000000000001</v>
      </c>
      <c r="J200" s="20">
        <v>0</v>
      </c>
      <c r="K200" s="20">
        <v>0.21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17.05</v>
      </c>
      <c r="J201" s="20">
        <v>0</v>
      </c>
      <c r="K201" s="20">
        <v>0.21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16.399999999999999</v>
      </c>
      <c r="J202" s="20">
        <v>0</v>
      </c>
      <c r="K202" s="20">
        <v>0.21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16.850000000000001</v>
      </c>
      <c r="J203" s="20">
        <v>0</v>
      </c>
      <c r="K203" s="20">
        <v>0.21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16.739999999999998</v>
      </c>
      <c r="J204" s="20">
        <v>0</v>
      </c>
      <c r="K204" s="20">
        <v>0.21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16.100000000000001</v>
      </c>
      <c r="J205" s="20">
        <v>0</v>
      </c>
      <c r="K205" s="20">
        <v>0.21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16.54</v>
      </c>
      <c r="J206" s="20">
        <v>0</v>
      </c>
      <c r="K206" s="20">
        <v>0.21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17.690000000000001</v>
      </c>
      <c r="I207" s="20">
        <v>-9.1199999999999992</v>
      </c>
      <c r="J207" s="20">
        <v>0</v>
      </c>
      <c r="K207" s="20">
        <v>-0.05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18.170000000000002</v>
      </c>
      <c r="I208" s="20">
        <v>-9.3699999999999992</v>
      </c>
      <c r="J208" s="20">
        <v>0</v>
      </c>
      <c r="K208" s="20">
        <v>-0.05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18.059999999999999</v>
      </c>
      <c r="I209" s="20">
        <v>-9.31</v>
      </c>
      <c r="J209" s="20">
        <v>0</v>
      </c>
      <c r="K209" s="20">
        <v>-0.09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16.21</v>
      </c>
      <c r="I210" s="20">
        <v>-8.36</v>
      </c>
      <c r="J210" s="20">
        <v>0</v>
      </c>
      <c r="K210" s="20">
        <v>-0.16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17.84</v>
      </c>
      <c r="I211" s="20">
        <v>-9.1999999999999993</v>
      </c>
      <c r="J211" s="20">
        <v>0</v>
      </c>
      <c r="K211" s="20">
        <v>-0.17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-8.85</v>
      </c>
      <c r="J212" s="20">
        <v>0</v>
      </c>
      <c r="K212" s="20">
        <v>0.23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-9.09</v>
      </c>
      <c r="J213" s="20">
        <v>0</v>
      </c>
      <c r="K213" s="20">
        <v>0.24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-8.74</v>
      </c>
      <c r="J214" s="20">
        <v>0</v>
      </c>
      <c r="K214" s="20">
        <v>0.23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-8.98</v>
      </c>
      <c r="J215" s="20">
        <v>0</v>
      </c>
      <c r="K215" s="20">
        <v>0.24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0.24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0.23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0.24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16.440000000000001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16.89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16.79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15.61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1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1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1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1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1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1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</row>
    <row r="231" spans="1:11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</row>
    <row r="232" spans="1:11">
      <c r="A232" s="20" t="s">
        <v>67</v>
      </c>
      <c r="B232" s="20">
        <v>62.56</v>
      </c>
      <c r="C232" s="20">
        <v>652.41999999999996</v>
      </c>
      <c r="D232" s="20">
        <v>15.05</v>
      </c>
      <c r="E232" s="20">
        <v>0</v>
      </c>
      <c r="F232" s="20">
        <v>0</v>
      </c>
      <c r="G232" s="20">
        <v>0</v>
      </c>
      <c r="H232" s="20">
        <v>854.02</v>
      </c>
      <c r="I232" s="20">
        <v>315.83999999999997</v>
      </c>
      <c r="J232" s="20">
        <v>13.88</v>
      </c>
      <c r="K232" s="20" t="s">
        <v>872</v>
      </c>
    </row>
  </sheetData>
  <pageMargins left="0.75" right="0.75" top="1" bottom="1" header="0.5" footer="0.5"/>
  <pageSetup scale="70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22860</xdr:rowOff>
                  </from>
                  <to>
                    <xdr:col>4</xdr:col>
                    <xdr:colOff>441960</xdr:colOff>
                    <xdr:row>5</xdr:row>
                    <xdr:rowOff>121920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J233"/>
  <sheetViews>
    <sheetView showGridLines="0" topLeftCell="AA1" workbookViewId="0">
      <selection activeCell="AA16" sqref="AA16"/>
    </sheetView>
  </sheetViews>
  <sheetFormatPr defaultColWidth="9.109375" defaultRowHeight="13.2"/>
  <cols>
    <col min="1" max="6" width="9.109375" style="20"/>
    <col min="7" max="7" width="11.44140625" style="20" customWidth="1"/>
    <col min="8" max="27" width="9.109375" style="20"/>
    <col min="28" max="29" width="16.33203125" style="20" customWidth="1"/>
    <col min="30" max="30" width="16.88671875" style="20" customWidth="1"/>
    <col min="31" max="31" width="17" style="20" customWidth="1"/>
    <col min="32" max="16384" width="9.109375" style="20"/>
  </cols>
  <sheetData>
    <row r="3" spans="1:36">
      <c r="A3" s="20" t="s">
        <v>688</v>
      </c>
      <c r="B3" s="20" t="s">
        <v>40</v>
      </c>
      <c r="F3" s="20" t="s">
        <v>41</v>
      </c>
      <c r="I3" s="20" t="s">
        <v>42</v>
      </c>
    </row>
    <row r="4" spans="1:36">
      <c r="A4" s="20" t="s">
        <v>688</v>
      </c>
      <c r="B4" s="20" t="s">
        <v>865</v>
      </c>
      <c r="F4" s="20" t="s">
        <v>43</v>
      </c>
      <c r="G4" s="20" t="s">
        <v>44</v>
      </c>
    </row>
    <row r="5" spans="1:36">
      <c r="A5" s="20" t="s">
        <v>688</v>
      </c>
      <c r="B5" s="20" t="s">
        <v>866</v>
      </c>
      <c r="F5" s="20" t="s">
        <v>45</v>
      </c>
      <c r="G5" s="413">
        <v>36731</v>
      </c>
      <c r="H5" s="413"/>
      <c r="I5" s="413"/>
      <c r="J5" s="413"/>
    </row>
    <row r="6" spans="1:36">
      <c r="A6" s="20" t="s">
        <v>688</v>
      </c>
    </row>
    <row r="7" spans="1:36">
      <c r="A7" s="20" t="s">
        <v>688</v>
      </c>
      <c r="D7" s="20" t="s">
        <v>46</v>
      </c>
    </row>
    <row r="8" spans="1:36">
      <c r="A8" s="20" t="s">
        <v>688</v>
      </c>
    </row>
    <row r="9" spans="1:36">
      <c r="A9" s="20" t="s">
        <v>688</v>
      </c>
      <c r="B9" s="20" t="s">
        <v>47</v>
      </c>
      <c r="C9" s="20">
        <v>842751</v>
      </c>
      <c r="D9" s="20" t="s">
        <v>545</v>
      </c>
    </row>
    <row r="10" spans="1:36">
      <c r="A10" s="20" t="s">
        <v>688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6">
      <c r="A11" s="20" t="s">
        <v>688</v>
      </c>
      <c r="B11" s="20" t="s">
        <v>51</v>
      </c>
      <c r="C11" s="20" t="s">
        <v>540</v>
      </c>
    </row>
    <row r="12" spans="1:36">
      <c r="A12" s="20" t="s">
        <v>688</v>
      </c>
    </row>
    <row r="13" spans="1:36">
      <c r="A13" s="20" t="s">
        <v>689</v>
      </c>
      <c r="B13" s="20" t="s">
        <v>52</v>
      </c>
      <c r="C13" s="20" t="s">
        <v>784</v>
      </c>
      <c r="D13" s="20" t="s">
        <v>53</v>
      </c>
      <c r="E13" s="20" t="s">
        <v>54</v>
      </c>
      <c r="F13" s="20" t="s">
        <v>769</v>
      </c>
      <c r="G13" s="20" t="s">
        <v>719</v>
      </c>
      <c r="H13" s="20" t="s">
        <v>55</v>
      </c>
      <c r="I13" s="20" t="s">
        <v>56</v>
      </c>
      <c r="J13" s="20" t="s">
        <v>720</v>
      </c>
      <c r="K13" s="20" t="s">
        <v>758</v>
      </c>
      <c r="L13" s="20" t="s">
        <v>57</v>
      </c>
      <c r="M13" s="20" t="s">
        <v>643</v>
      </c>
      <c r="N13" s="20" t="s">
        <v>723</v>
      </c>
      <c r="O13" s="20" t="s">
        <v>724</v>
      </c>
      <c r="P13" s="20" t="s">
        <v>725</v>
      </c>
      <c r="Q13" s="20" t="s">
        <v>862</v>
      </c>
      <c r="R13" s="20" t="s">
        <v>770</v>
      </c>
      <c r="S13" s="20" t="s">
        <v>238</v>
      </c>
      <c r="T13" s="20" t="s">
        <v>788</v>
      </c>
      <c r="U13" s="20" t="s">
        <v>785</v>
      </c>
      <c r="V13" s="20" t="s">
        <v>726</v>
      </c>
      <c r="W13" s="20" t="s">
        <v>58</v>
      </c>
      <c r="X13" s="20" t="s">
        <v>733</v>
      </c>
      <c r="Y13" s="20" t="s">
        <v>59</v>
      </c>
      <c r="Z13" s="20" t="s">
        <v>686</v>
      </c>
      <c r="AA13" s="20" t="s">
        <v>60</v>
      </c>
      <c r="AB13" s="20" t="s">
        <v>61</v>
      </c>
      <c r="AC13" s="20" t="s">
        <v>804</v>
      </c>
      <c r="AD13" s="20" t="s">
        <v>721</v>
      </c>
      <c r="AE13" s="20" t="s">
        <v>692</v>
      </c>
      <c r="AF13" s="20" t="s">
        <v>693</v>
      </c>
      <c r="AG13" s="20" t="s">
        <v>755</v>
      </c>
      <c r="AH13" s="20" t="s">
        <v>62</v>
      </c>
      <c r="AI13" s="20" t="s">
        <v>63</v>
      </c>
      <c r="AJ13" s="20" t="s">
        <v>64</v>
      </c>
    </row>
    <row r="14" spans="1:36">
      <c r="A14" s="20" t="s">
        <v>690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</row>
    <row r="15" spans="1:36">
      <c r="A15" s="90">
        <v>36708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-26.64</v>
      </c>
      <c r="AJ15" s="20">
        <v>90.81</v>
      </c>
    </row>
    <row r="16" spans="1:36">
      <c r="A16" s="90">
        <v>36739</v>
      </c>
      <c r="B16" s="20">
        <v>0</v>
      </c>
      <c r="C16" s="20">
        <v>0</v>
      </c>
      <c r="D16" s="20">
        <v>-6.21</v>
      </c>
      <c r="E16" s="20">
        <v>414.85</v>
      </c>
      <c r="F16" s="20">
        <v>0</v>
      </c>
      <c r="G16" s="20">
        <v>110.06</v>
      </c>
      <c r="H16" s="20">
        <v>110.85</v>
      </c>
      <c r="I16" s="20">
        <v>-41.04</v>
      </c>
      <c r="J16" s="20">
        <v>28.44</v>
      </c>
      <c r="K16" s="20">
        <v>55.72</v>
      </c>
      <c r="L16" s="20">
        <v>-88.88</v>
      </c>
      <c r="M16" s="20">
        <v>-23.05</v>
      </c>
      <c r="N16" s="20">
        <v>-77.39</v>
      </c>
      <c r="O16" s="20">
        <v>9.24</v>
      </c>
      <c r="P16" s="20">
        <v>-61.41</v>
      </c>
      <c r="Q16" s="20">
        <v>-77.39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-309.55</v>
      </c>
      <c r="Z16" s="20">
        <v>-30.95</v>
      </c>
      <c r="AA16" s="20">
        <v>193.35</v>
      </c>
      <c r="AB16" s="20">
        <v>123.82</v>
      </c>
      <c r="AC16" s="20">
        <v>0</v>
      </c>
      <c r="AD16" s="20">
        <v>0</v>
      </c>
      <c r="AE16" s="20">
        <v>0</v>
      </c>
      <c r="AF16" s="20">
        <v>0</v>
      </c>
      <c r="AG16" s="20">
        <v>0</v>
      </c>
      <c r="AH16" s="20">
        <v>330.46</v>
      </c>
      <c r="AI16" s="20">
        <v>0.16</v>
      </c>
      <c r="AJ16" s="20">
        <v>2.73</v>
      </c>
    </row>
    <row r="17" spans="1:36">
      <c r="A17" s="90">
        <v>36770</v>
      </c>
      <c r="B17" s="20">
        <v>0</v>
      </c>
      <c r="C17" s="20">
        <v>0</v>
      </c>
      <c r="D17" s="20">
        <v>-35.840000000000003</v>
      </c>
      <c r="E17" s="20">
        <v>209.5</v>
      </c>
      <c r="F17" s="20">
        <v>0</v>
      </c>
      <c r="G17" s="20">
        <v>105.9</v>
      </c>
      <c r="H17" s="20">
        <v>181.13</v>
      </c>
      <c r="I17" s="20">
        <v>-39.49</v>
      </c>
      <c r="J17" s="20">
        <v>27.37</v>
      </c>
      <c r="K17" s="20">
        <v>53.62</v>
      </c>
      <c r="L17" s="20">
        <v>-55.74</v>
      </c>
      <c r="M17" s="20">
        <v>-22.18</v>
      </c>
      <c r="N17" s="20">
        <v>-104.25</v>
      </c>
      <c r="O17" s="20">
        <v>8.94</v>
      </c>
      <c r="P17" s="20">
        <v>-59.1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-193.61</v>
      </c>
      <c r="Z17" s="20">
        <v>-29.79</v>
      </c>
      <c r="AA17" s="20">
        <v>-81.27</v>
      </c>
      <c r="AB17" s="20">
        <v>119.15</v>
      </c>
      <c r="AC17" s="20">
        <v>0</v>
      </c>
      <c r="AD17" s="20">
        <v>0</v>
      </c>
      <c r="AE17" s="20">
        <v>0</v>
      </c>
      <c r="AF17" s="20">
        <v>0</v>
      </c>
      <c r="AG17" s="20">
        <v>0</v>
      </c>
      <c r="AH17" s="20">
        <v>84.34</v>
      </c>
      <c r="AI17" s="20">
        <v>0.16</v>
      </c>
      <c r="AJ17" s="20">
        <v>-24.87</v>
      </c>
    </row>
    <row r="18" spans="1:36">
      <c r="A18" s="90">
        <v>36800</v>
      </c>
      <c r="B18" s="20">
        <v>0</v>
      </c>
      <c r="C18" s="20">
        <v>0</v>
      </c>
      <c r="D18" s="20">
        <v>-38.01</v>
      </c>
      <c r="E18" s="20">
        <v>90.3</v>
      </c>
      <c r="F18" s="20">
        <v>0</v>
      </c>
      <c r="G18" s="20">
        <v>108.83</v>
      </c>
      <c r="H18" s="20">
        <v>170.83</v>
      </c>
      <c r="I18" s="20">
        <v>-40.58</v>
      </c>
      <c r="J18" s="20">
        <v>28.13</v>
      </c>
      <c r="K18" s="20">
        <v>55.1</v>
      </c>
      <c r="L18" s="20">
        <v>-57.28</v>
      </c>
      <c r="M18" s="20">
        <v>-22.79</v>
      </c>
      <c r="N18" s="20">
        <v>-107.13</v>
      </c>
      <c r="O18" s="20">
        <v>9.1300000000000008</v>
      </c>
      <c r="P18" s="20">
        <v>-60.73</v>
      </c>
      <c r="Q18" s="20">
        <v>0</v>
      </c>
      <c r="R18" s="20">
        <v>30.61</v>
      </c>
      <c r="S18" s="20">
        <v>91.83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-122.44</v>
      </c>
      <c r="Z18" s="20">
        <v>-30.61</v>
      </c>
      <c r="AA18" s="20">
        <v>-117.86</v>
      </c>
      <c r="AB18" s="20">
        <v>-107.13</v>
      </c>
      <c r="AC18" s="20">
        <v>0</v>
      </c>
      <c r="AD18" s="20">
        <v>0</v>
      </c>
      <c r="AE18" s="20">
        <v>0</v>
      </c>
      <c r="AF18" s="20">
        <v>0</v>
      </c>
      <c r="AG18" s="20">
        <v>0</v>
      </c>
      <c r="AH18" s="20">
        <v>-119.82</v>
      </c>
      <c r="AI18" s="20">
        <v>0.16</v>
      </c>
      <c r="AJ18" s="20">
        <v>4.2</v>
      </c>
    </row>
    <row r="19" spans="1:36">
      <c r="A19" s="90">
        <v>36831</v>
      </c>
      <c r="B19" s="20">
        <v>0.77</v>
      </c>
      <c r="C19" s="20">
        <v>-35.61</v>
      </c>
      <c r="D19" s="20">
        <v>-0.99</v>
      </c>
      <c r="E19" s="20">
        <v>241.26</v>
      </c>
      <c r="F19" s="20">
        <v>-29.45</v>
      </c>
      <c r="G19" s="20">
        <v>104.71</v>
      </c>
      <c r="H19" s="20">
        <v>-174.31</v>
      </c>
      <c r="I19" s="20">
        <v>6.48</v>
      </c>
      <c r="J19" s="20">
        <v>0</v>
      </c>
      <c r="K19" s="20">
        <v>-29.45</v>
      </c>
      <c r="L19" s="20">
        <v>16.27</v>
      </c>
      <c r="M19" s="20">
        <v>9.9700000000000006</v>
      </c>
      <c r="N19" s="20">
        <v>-103.08</v>
      </c>
      <c r="O19" s="20">
        <v>-12.27</v>
      </c>
      <c r="P19" s="20">
        <v>-8.84</v>
      </c>
      <c r="Q19" s="20">
        <v>0</v>
      </c>
      <c r="R19" s="20">
        <v>29.45</v>
      </c>
      <c r="S19" s="20">
        <v>0</v>
      </c>
      <c r="T19" s="20">
        <v>0</v>
      </c>
      <c r="U19" s="20">
        <v>29.45</v>
      </c>
      <c r="V19" s="20">
        <v>0</v>
      </c>
      <c r="W19" s="20">
        <v>0</v>
      </c>
      <c r="X19" s="20">
        <v>14.73</v>
      </c>
      <c r="Y19" s="20">
        <v>0</v>
      </c>
      <c r="AA19" s="20">
        <v>0.77</v>
      </c>
      <c r="AB19" s="20">
        <v>-117.8</v>
      </c>
      <c r="AC19" s="20">
        <v>0</v>
      </c>
      <c r="AD19" s="20">
        <v>0</v>
      </c>
      <c r="AE19" s="20">
        <v>0</v>
      </c>
      <c r="AF19" s="20">
        <v>0</v>
      </c>
      <c r="AG19" s="20">
        <v>27.06</v>
      </c>
      <c r="AH19" s="20">
        <v>-30.89</v>
      </c>
      <c r="AI19" s="20">
        <v>7.95</v>
      </c>
      <c r="AJ19" s="20">
        <v>-4.04</v>
      </c>
    </row>
    <row r="20" spans="1:36">
      <c r="A20" s="90">
        <v>36861</v>
      </c>
      <c r="B20" s="20">
        <v>0.79</v>
      </c>
      <c r="C20" s="20">
        <v>-36.590000000000003</v>
      </c>
      <c r="D20" s="20">
        <v>-1.41</v>
      </c>
      <c r="E20" s="20">
        <v>73.17</v>
      </c>
      <c r="F20" s="20">
        <v>-30.26</v>
      </c>
      <c r="G20" s="20">
        <v>107.59</v>
      </c>
      <c r="H20" s="20">
        <v>-138.26</v>
      </c>
      <c r="I20" s="20">
        <v>6.65</v>
      </c>
      <c r="J20" s="20">
        <v>0</v>
      </c>
      <c r="K20" s="20">
        <v>-30.26</v>
      </c>
      <c r="L20" s="20">
        <v>16.72</v>
      </c>
      <c r="M20" s="20">
        <v>10.24</v>
      </c>
      <c r="N20" s="20">
        <v>-105.92</v>
      </c>
      <c r="O20" s="20">
        <v>-12.2</v>
      </c>
      <c r="P20" s="20">
        <v>-9.08</v>
      </c>
      <c r="Q20" s="20">
        <v>0</v>
      </c>
      <c r="R20" s="20">
        <v>30.26</v>
      </c>
      <c r="S20" s="20">
        <v>0</v>
      </c>
      <c r="T20" s="20">
        <v>0</v>
      </c>
      <c r="U20" s="20">
        <v>30.26</v>
      </c>
      <c r="V20" s="20">
        <v>0</v>
      </c>
      <c r="W20" s="20">
        <v>0</v>
      </c>
      <c r="X20" s="20">
        <v>15.13</v>
      </c>
      <c r="Y20" s="20">
        <v>0</v>
      </c>
      <c r="AA20" s="20">
        <v>1.77</v>
      </c>
      <c r="AB20" s="20">
        <v>30.26</v>
      </c>
      <c r="AC20" s="20">
        <v>0</v>
      </c>
      <c r="AD20" s="20">
        <v>0</v>
      </c>
      <c r="AE20" s="20">
        <v>0</v>
      </c>
      <c r="AF20" s="20">
        <v>0</v>
      </c>
      <c r="AG20" s="20">
        <v>27.81</v>
      </c>
      <c r="AH20" s="20">
        <v>-13.33</v>
      </c>
      <c r="AI20" s="20">
        <v>8.2200000000000006</v>
      </c>
      <c r="AJ20" s="20">
        <v>9.17</v>
      </c>
    </row>
    <row r="21" spans="1:36">
      <c r="A21" s="90">
        <v>36892</v>
      </c>
      <c r="B21" s="20">
        <v>0.78</v>
      </c>
      <c r="C21" s="20">
        <v>-36.380000000000003</v>
      </c>
      <c r="D21" s="20">
        <v>5.51</v>
      </c>
      <c r="E21" s="20">
        <v>167.86</v>
      </c>
      <c r="F21" s="20">
        <v>-30.09</v>
      </c>
      <c r="G21" s="20">
        <v>106.97</v>
      </c>
      <c r="H21" s="20">
        <v>-137.46</v>
      </c>
      <c r="I21" s="20">
        <v>6.62</v>
      </c>
      <c r="J21" s="20">
        <v>0</v>
      </c>
      <c r="K21" s="20">
        <v>-30.09</v>
      </c>
      <c r="L21" s="20">
        <v>16.62</v>
      </c>
      <c r="M21" s="20">
        <v>10.18</v>
      </c>
      <c r="N21" s="20">
        <v>-90.26</v>
      </c>
      <c r="O21" s="20">
        <v>-12.13</v>
      </c>
      <c r="P21" s="20">
        <v>-9.0299999999999994</v>
      </c>
      <c r="Q21" s="20">
        <v>0</v>
      </c>
      <c r="R21" s="20">
        <v>30.09</v>
      </c>
      <c r="S21" s="20">
        <v>0</v>
      </c>
      <c r="T21" s="20">
        <v>0</v>
      </c>
      <c r="U21" s="20">
        <v>30.09</v>
      </c>
      <c r="V21" s="20">
        <v>-15.04</v>
      </c>
      <c r="W21" s="20">
        <v>0</v>
      </c>
      <c r="X21" s="20">
        <v>15.04</v>
      </c>
      <c r="Y21" s="20">
        <v>0</v>
      </c>
      <c r="AA21" s="20">
        <v>0.78</v>
      </c>
      <c r="AB21" s="20">
        <v>30.09</v>
      </c>
      <c r="AC21" s="20">
        <v>15.04</v>
      </c>
      <c r="AD21" s="20">
        <v>0</v>
      </c>
      <c r="AE21" s="20">
        <v>0</v>
      </c>
      <c r="AF21" s="20">
        <v>0</v>
      </c>
      <c r="AG21" s="20">
        <v>27.65</v>
      </c>
      <c r="AH21" s="20">
        <v>102.84</v>
      </c>
      <c r="AI21" s="20">
        <v>8.2200000000000006</v>
      </c>
      <c r="AJ21" s="20">
        <v>-2.78</v>
      </c>
    </row>
    <row r="22" spans="1:36">
      <c r="A22" s="90">
        <v>36923</v>
      </c>
      <c r="B22" s="20">
        <v>0.7</v>
      </c>
      <c r="C22" s="20">
        <v>-32.659999999999997</v>
      </c>
      <c r="D22" s="20">
        <v>4.83</v>
      </c>
      <c r="E22" s="20">
        <v>-84.53</v>
      </c>
      <c r="F22" s="20">
        <v>-27.01</v>
      </c>
      <c r="G22" s="20">
        <v>96.04</v>
      </c>
      <c r="H22" s="20">
        <v>-123.42</v>
      </c>
      <c r="I22" s="20">
        <v>5.94</v>
      </c>
      <c r="J22" s="20">
        <v>0</v>
      </c>
      <c r="K22" s="20">
        <v>-27.01</v>
      </c>
      <c r="L22" s="20">
        <v>14.92</v>
      </c>
      <c r="M22" s="20">
        <v>9.14</v>
      </c>
      <c r="N22" s="20">
        <v>-94.55</v>
      </c>
      <c r="O22" s="20">
        <v>-12.06</v>
      </c>
      <c r="P22" s="20">
        <v>-8.1</v>
      </c>
      <c r="Q22" s="20">
        <v>0</v>
      </c>
      <c r="R22" s="20">
        <v>27.01</v>
      </c>
      <c r="S22" s="20">
        <v>0</v>
      </c>
      <c r="T22" s="20">
        <v>0</v>
      </c>
      <c r="U22" s="20">
        <v>27.01</v>
      </c>
      <c r="V22" s="20">
        <v>0</v>
      </c>
      <c r="W22" s="20">
        <v>0</v>
      </c>
      <c r="X22" s="20">
        <v>13.51</v>
      </c>
      <c r="Y22" s="20">
        <v>0</v>
      </c>
      <c r="AA22" s="20">
        <v>3.12</v>
      </c>
      <c r="AB22" s="20">
        <v>27.01</v>
      </c>
      <c r="AC22" s="20">
        <v>0</v>
      </c>
      <c r="AD22" s="20">
        <v>0</v>
      </c>
      <c r="AE22" s="20">
        <v>0</v>
      </c>
      <c r="AF22" s="20">
        <v>0</v>
      </c>
      <c r="AG22" s="20">
        <v>24.82</v>
      </c>
      <c r="AH22" s="20">
        <v>-155.29</v>
      </c>
      <c r="AI22" s="20">
        <v>7.42</v>
      </c>
      <c r="AJ22" s="20">
        <v>-81.87</v>
      </c>
    </row>
    <row r="23" spans="1:36">
      <c r="A23" s="90">
        <v>36951</v>
      </c>
      <c r="B23" s="20">
        <v>0.78</v>
      </c>
      <c r="C23" s="20">
        <v>-35.97</v>
      </c>
      <c r="D23" s="20">
        <v>5.74</v>
      </c>
      <c r="E23" s="20">
        <v>199.08</v>
      </c>
      <c r="F23" s="20">
        <v>-29.75</v>
      </c>
      <c r="G23" s="20">
        <v>105.76</v>
      </c>
      <c r="H23" s="20">
        <v>-176.07</v>
      </c>
      <c r="I23" s="20">
        <v>6.54</v>
      </c>
      <c r="J23" s="20">
        <v>0</v>
      </c>
      <c r="K23" s="20">
        <v>-29.75</v>
      </c>
      <c r="L23" s="20">
        <v>16.43</v>
      </c>
      <c r="M23" s="20">
        <v>10.07</v>
      </c>
      <c r="N23" s="20">
        <v>-104.12</v>
      </c>
      <c r="O23" s="20">
        <v>-11.99</v>
      </c>
      <c r="P23" s="20">
        <v>-8.92</v>
      </c>
      <c r="Q23" s="20">
        <v>0</v>
      </c>
      <c r="R23" s="20">
        <v>29.75</v>
      </c>
      <c r="S23" s="20">
        <v>0</v>
      </c>
      <c r="T23" s="20">
        <v>0</v>
      </c>
      <c r="U23" s="20">
        <v>29.75</v>
      </c>
      <c r="V23" s="20">
        <v>0</v>
      </c>
      <c r="W23" s="20">
        <v>0</v>
      </c>
      <c r="X23" s="20">
        <v>14.87</v>
      </c>
      <c r="Y23" s="20">
        <v>0</v>
      </c>
      <c r="AA23" s="20">
        <v>-2.1</v>
      </c>
      <c r="AB23" s="20">
        <v>29.75</v>
      </c>
      <c r="AC23" s="20">
        <v>0</v>
      </c>
      <c r="AD23" s="20">
        <v>0</v>
      </c>
      <c r="AE23" s="20">
        <v>0</v>
      </c>
      <c r="AF23" s="20">
        <v>0</v>
      </c>
      <c r="AG23" s="20">
        <v>27.33</v>
      </c>
      <c r="AH23" s="20">
        <v>77.180000000000007</v>
      </c>
      <c r="AI23" s="20">
        <v>8.2200000000000006</v>
      </c>
      <c r="AJ23" s="20">
        <v>-51.24</v>
      </c>
    </row>
    <row r="24" spans="1:36">
      <c r="A24" s="90">
        <v>36982</v>
      </c>
      <c r="B24" s="20">
        <v>0</v>
      </c>
      <c r="C24" s="20">
        <v>0</v>
      </c>
      <c r="D24" s="20">
        <v>-1.46</v>
      </c>
      <c r="E24" s="20">
        <v>75.599999999999994</v>
      </c>
      <c r="F24" s="20">
        <v>0</v>
      </c>
      <c r="G24" s="20">
        <v>101.74</v>
      </c>
      <c r="H24" s="20">
        <v>59.55</v>
      </c>
      <c r="I24" s="20">
        <v>-79.56</v>
      </c>
      <c r="J24" s="20">
        <v>26.3</v>
      </c>
      <c r="K24" s="20">
        <v>0</v>
      </c>
      <c r="L24" s="20">
        <v>-105.81</v>
      </c>
      <c r="M24" s="20">
        <v>-18.93</v>
      </c>
      <c r="N24" s="20">
        <v>-14.31</v>
      </c>
      <c r="O24" s="20">
        <v>0</v>
      </c>
      <c r="P24" s="20">
        <v>-37.200000000000003</v>
      </c>
      <c r="Q24" s="20">
        <v>0</v>
      </c>
      <c r="R24" s="20">
        <v>0</v>
      </c>
      <c r="S24" s="20">
        <v>57.23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AA24" s="20">
        <v>41.01</v>
      </c>
      <c r="AB24" s="20">
        <v>0</v>
      </c>
      <c r="AC24" s="20">
        <v>0</v>
      </c>
      <c r="AD24" s="20">
        <v>0</v>
      </c>
      <c r="AE24" s="20">
        <v>0</v>
      </c>
      <c r="AF24" s="20">
        <v>0</v>
      </c>
      <c r="AG24" s="20">
        <v>0</v>
      </c>
      <c r="AH24" s="20">
        <v>104.17</v>
      </c>
      <c r="AI24" s="20">
        <v>0</v>
      </c>
      <c r="AJ24" s="20">
        <v>1.4</v>
      </c>
    </row>
    <row r="25" spans="1:36">
      <c r="A25" s="90">
        <v>37012</v>
      </c>
      <c r="B25" s="20">
        <v>0</v>
      </c>
      <c r="C25" s="20">
        <v>0</v>
      </c>
      <c r="D25" s="20">
        <v>-0.92</v>
      </c>
      <c r="E25" s="20">
        <v>48.05</v>
      </c>
      <c r="F25" s="20">
        <v>0</v>
      </c>
      <c r="G25" s="20">
        <v>104.54</v>
      </c>
      <c r="H25" s="20">
        <v>61.19</v>
      </c>
      <c r="I25" s="20">
        <v>-81.739999999999995</v>
      </c>
      <c r="J25" s="20">
        <v>27.02</v>
      </c>
      <c r="K25" s="20">
        <v>0</v>
      </c>
      <c r="L25" s="20">
        <v>-108.72</v>
      </c>
      <c r="M25" s="20">
        <v>-19.45</v>
      </c>
      <c r="N25" s="20">
        <v>-14.7</v>
      </c>
      <c r="O25" s="20">
        <v>0</v>
      </c>
      <c r="P25" s="20">
        <v>-38.22</v>
      </c>
      <c r="Q25" s="20">
        <v>0</v>
      </c>
      <c r="R25" s="20">
        <v>0</v>
      </c>
      <c r="S25" s="20">
        <v>58.8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AA25" s="20">
        <v>-5.92</v>
      </c>
      <c r="AB25" s="20">
        <v>0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29.93</v>
      </c>
      <c r="AI25" s="20">
        <v>0</v>
      </c>
      <c r="AJ25" s="20">
        <v>8.93</v>
      </c>
    </row>
    <row r="26" spans="1:36">
      <c r="A26" s="90">
        <v>37043</v>
      </c>
      <c r="B26" s="20">
        <v>0</v>
      </c>
      <c r="C26" s="20">
        <v>0</v>
      </c>
      <c r="D26" s="20">
        <v>-0.59</v>
      </c>
      <c r="E26" s="20">
        <v>46.44</v>
      </c>
      <c r="F26" s="20">
        <v>0</v>
      </c>
      <c r="G26" s="20">
        <v>100.56</v>
      </c>
      <c r="H26" s="20">
        <v>58.86</v>
      </c>
      <c r="I26" s="20">
        <v>-78.64</v>
      </c>
      <c r="J26" s="20">
        <v>25.99</v>
      </c>
      <c r="K26" s="20">
        <v>0</v>
      </c>
      <c r="L26" s="20">
        <v>-104.59</v>
      </c>
      <c r="M26" s="20">
        <v>-18.71</v>
      </c>
      <c r="N26" s="20">
        <v>-14.14</v>
      </c>
      <c r="O26" s="20">
        <v>0</v>
      </c>
      <c r="P26" s="20">
        <v>-36.770000000000003</v>
      </c>
      <c r="Q26" s="20">
        <v>0</v>
      </c>
      <c r="R26" s="20">
        <v>0</v>
      </c>
      <c r="S26" s="20">
        <v>56.57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AA26" s="20">
        <v>-6.61</v>
      </c>
      <c r="AB26" s="20">
        <v>0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28.39</v>
      </c>
      <c r="AI26" s="20">
        <v>0</v>
      </c>
      <c r="AJ26" s="20">
        <v>-2.08</v>
      </c>
    </row>
    <row r="27" spans="1:36">
      <c r="A27" s="90">
        <v>37073</v>
      </c>
      <c r="B27" s="20">
        <v>0</v>
      </c>
      <c r="C27" s="20">
        <v>0</v>
      </c>
      <c r="D27" s="20">
        <v>-0.37</v>
      </c>
      <c r="E27" s="20">
        <v>86.87</v>
      </c>
      <c r="F27" s="20">
        <v>0</v>
      </c>
      <c r="G27" s="20">
        <v>103.32</v>
      </c>
      <c r="H27" s="20">
        <v>60.48</v>
      </c>
      <c r="I27" s="20">
        <v>-80.790000000000006</v>
      </c>
      <c r="J27" s="20">
        <v>26.7</v>
      </c>
      <c r="K27" s="20">
        <v>0</v>
      </c>
      <c r="L27" s="20">
        <v>-107.45</v>
      </c>
      <c r="M27" s="20">
        <v>-19.23</v>
      </c>
      <c r="N27" s="20">
        <v>-14.53</v>
      </c>
      <c r="O27" s="20">
        <v>0</v>
      </c>
      <c r="P27" s="20">
        <v>-37.78</v>
      </c>
      <c r="Q27" s="20">
        <v>0</v>
      </c>
      <c r="R27" s="20">
        <v>0</v>
      </c>
      <c r="S27" s="20">
        <v>58.12</v>
      </c>
      <c r="T27" s="20">
        <v>0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AA27" s="20">
        <v>-4.91</v>
      </c>
      <c r="AB27" s="20">
        <v>0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70.430000000000007</v>
      </c>
      <c r="AI27" s="20">
        <v>0</v>
      </c>
      <c r="AJ27" s="20">
        <v>16.57</v>
      </c>
    </row>
    <row r="28" spans="1:36">
      <c r="A28" s="90">
        <v>37104</v>
      </c>
      <c r="B28" s="20">
        <v>0</v>
      </c>
      <c r="C28" s="20">
        <v>0</v>
      </c>
      <c r="D28" s="20">
        <v>-0.33</v>
      </c>
      <c r="E28" s="20">
        <v>47.21</v>
      </c>
      <c r="F28" s="20">
        <v>0</v>
      </c>
      <c r="G28" s="20">
        <v>102.71</v>
      </c>
      <c r="H28" s="20">
        <v>60.12</v>
      </c>
      <c r="I28" s="20">
        <v>-80.31</v>
      </c>
      <c r="J28" s="20">
        <v>26.55</v>
      </c>
      <c r="K28" s="20">
        <v>0</v>
      </c>
      <c r="L28" s="20">
        <v>-106.82</v>
      </c>
      <c r="M28" s="20">
        <v>-19.11</v>
      </c>
      <c r="N28" s="20">
        <v>-14.44</v>
      </c>
      <c r="O28" s="20">
        <v>0</v>
      </c>
      <c r="P28" s="20">
        <v>-37.549999999999997</v>
      </c>
      <c r="Q28" s="20">
        <v>0</v>
      </c>
      <c r="R28" s="20">
        <v>0</v>
      </c>
      <c r="S28" s="20">
        <v>57.78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AA28" s="20">
        <v>-7.68</v>
      </c>
      <c r="AB28" s="20">
        <v>0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28.12</v>
      </c>
      <c r="AI28" s="20">
        <v>0</v>
      </c>
      <c r="AJ28" s="20">
        <v>-13.29</v>
      </c>
    </row>
    <row r="29" spans="1:36">
      <c r="A29" s="90">
        <v>37135</v>
      </c>
      <c r="B29" s="20">
        <v>0</v>
      </c>
      <c r="C29" s="20">
        <v>0</v>
      </c>
      <c r="D29" s="20">
        <v>-0.39</v>
      </c>
      <c r="E29" s="20">
        <v>45.63</v>
      </c>
      <c r="F29" s="20">
        <v>0</v>
      </c>
      <c r="G29" s="20">
        <v>98.8</v>
      </c>
      <c r="H29" s="20">
        <v>57.83</v>
      </c>
      <c r="I29" s="20">
        <v>-77.260000000000005</v>
      </c>
      <c r="J29" s="20">
        <v>25.54</v>
      </c>
      <c r="K29" s="20">
        <v>0</v>
      </c>
      <c r="L29" s="20">
        <v>-102.76</v>
      </c>
      <c r="M29" s="20">
        <v>-18.39</v>
      </c>
      <c r="N29" s="20">
        <v>-13.89</v>
      </c>
      <c r="O29" s="20">
        <v>0</v>
      </c>
      <c r="P29" s="20">
        <v>-36.130000000000003</v>
      </c>
      <c r="Q29" s="20">
        <v>0</v>
      </c>
      <c r="R29" s="20">
        <v>0</v>
      </c>
      <c r="S29" s="20">
        <v>55.58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AA29" s="20">
        <v>-6.49</v>
      </c>
      <c r="AB29" s="20">
        <v>0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28.08</v>
      </c>
      <c r="AI29" s="20">
        <v>0</v>
      </c>
      <c r="AJ29" s="20">
        <v>-2.1</v>
      </c>
    </row>
    <row r="30" spans="1:36">
      <c r="A30" s="90">
        <v>37165</v>
      </c>
      <c r="B30" s="20">
        <v>0</v>
      </c>
      <c r="C30" s="20">
        <v>0</v>
      </c>
      <c r="D30" s="20">
        <v>-0.43</v>
      </c>
      <c r="E30" s="20">
        <v>46.66</v>
      </c>
      <c r="F30" s="20">
        <v>0</v>
      </c>
      <c r="G30" s="20">
        <v>101.51</v>
      </c>
      <c r="H30" s="20">
        <v>59.42</v>
      </c>
      <c r="I30" s="20">
        <v>-79.37</v>
      </c>
      <c r="J30" s="20">
        <v>26.24</v>
      </c>
      <c r="K30" s="20">
        <v>0</v>
      </c>
      <c r="L30" s="20">
        <v>-105.57</v>
      </c>
      <c r="M30" s="20">
        <v>-18.89</v>
      </c>
      <c r="N30" s="20">
        <v>-14.28</v>
      </c>
      <c r="O30" s="20">
        <v>0</v>
      </c>
      <c r="P30" s="20">
        <v>-37.119999999999997</v>
      </c>
      <c r="Q30" s="20">
        <v>0</v>
      </c>
      <c r="R30" s="20">
        <v>0</v>
      </c>
      <c r="S30" s="20">
        <v>57.1</v>
      </c>
      <c r="T30" s="20">
        <v>0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AA30" s="20">
        <v>-6.67</v>
      </c>
      <c r="AB30" s="20">
        <v>0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28.6</v>
      </c>
      <c r="AI30" s="20">
        <v>0</v>
      </c>
      <c r="AJ30" s="20">
        <v>-2.09</v>
      </c>
    </row>
    <row r="31" spans="1:36">
      <c r="A31" s="90">
        <v>37196</v>
      </c>
      <c r="B31" s="20">
        <v>0</v>
      </c>
      <c r="C31" s="20">
        <v>0</v>
      </c>
      <c r="D31" s="20">
        <v>-0.26</v>
      </c>
      <c r="E31" s="20">
        <v>47.19</v>
      </c>
      <c r="F31" s="20">
        <v>0</v>
      </c>
      <c r="G31" s="20">
        <v>97.65</v>
      </c>
      <c r="H31" s="20">
        <v>-11.51</v>
      </c>
      <c r="I31" s="20">
        <v>-88.92</v>
      </c>
      <c r="J31" s="20">
        <v>0</v>
      </c>
      <c r="K31" s="20">
        <v>0</v>
      </c>
      <c r="L31" s="20">
        <v>-97.65</v>
      </c>
      <c r="M31" s="20">
        <v>-30.02</v>
      </c>
      <c r="N31" s="20">
        <v>-13.73</v>
      </c>
      <c r="O31" s="20">
        <v>-6.41</v>
      </c>
      <c r="P31" s="20">
        <v>-35.71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41.2</v>
      </c>
      <c r="AA31" s="20">
        <v>0</v>
      </c>
      <c r="AB31" s="20">
        <v>41.2</v>
      </c>
      <c r="AC31" s="20">
        <v>0</v>
      </c>
      <c r="AD31" s="20">
        <v>0</v>
      </c>
      <c r="AE31" s="20">
        <v>0</v>
      </c>
      <c r="AF31" s="20">
        <v>0</v>
      </c>
      <c r="AG31" s="20">
        <v>25.24</v>
      </c>
      <c r="AH31" s="20">
        <v>-31.72</v>
      </c>
      <c r="AI31" s="20">
        <v>0</v>
      </c>
      <c r="AJ31" s="20">
        <v>0.46</v>
      </c>
    </row>
    <row r="32" spans="1:36">
      <c r="A32" s="90">
        <v>37226</v>
      </c>
      <c r="B32" s="20">
        <v>0</v>
      </c>
      <c r="C32" s="20">
        <v>0</v>
      </c>
      <c r="D32" s="20">
        <v>-0.3</v>
      </c>
      <c r="E32" s="20">
        <v>76.7</v>
      </c>
      <c r="F32" s="20">
        <v>0</v>
      </c>
      <c r="G32" s="20">
        <v>100.33</v>
      </c>
      <c r="H32" s="20">
        <v>-11.82</v>
      </c>
      <c r="I32" s="20">
        <v>-91.35</v>
      </c>
      <c r="J32" s="20">
        <v>0</v>
      </c>
      <c r="K32" s="20">
        <v>0</v>
      </c>
      <c r="L32" s="20">
        <v>-100.33</v>
      </c>
      <c r="M32" s="20">
        <v>-30.84</v>
      </c>
      <c r="N32" s="20">
        <v>-14.11</v>
      </c>
      <c r="O32" s="20">
        <v>-6.37</v>
      </c>
      <c r="P32" s="20">
        <v>-36.68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42.33</v>
      </c>
      <c r="AA32" s="20">
        <v>0</v>
      </c>
      <c r="AB32" s="20">
        <v>42.33</v>
      </c>
      <c r="AC32" s="20">
        <v>0</v>
      </c>
      <c r="AD32" s="20">
        <v>0</v>
      </c>
      <c r="AE32" s="20">
        <v>0</v>
      </c>
      <c r="AF32" s="20">
        <v>0</v>
      </c>
      <c r="AG32" s="20">
        <v>25.93</v>
      </c>
      <c r="AH32" s="20">
        <v>-4.1900000000000004</v>
      </c>
      <c r="AI32" s="20">
        <v>0</v>
      </c>
      <c r="AJ32" s="20">
        <v>-0.39</v>
      </c>
    </row>
    <row r="33" spans="1:36">
      <c r="A33" s="90">
        <v>37257</v>
      </c>
      <c r="B33" s="20">
        <v>0</v>
      </c>
      <c r="C33" s="20">
        <v>0</v>
      </c>
      <c r="D33" s="20">
        <v>-0.3</v>
      </c>
      <c r="E33" s="20">
        <v>48.2</v>
      </c>
      <c r="F33" s="20">
        <v>0</v>
      </c>
      <c r="G33" s="20">
        <v>99.73</v>
      </c>
      <c r="H33" s="20">
        <v>-11.75</v>
      </c>
      <c r="I33" s="20">
        <v>-90.81</v>
      </c>
      <c r="J33" s="20">
        <v>0</v>
      </c>
      <c r="K33" s="20">
        <v>0</v>
      </c>
      <c r="L33" s="20">
        <v>-99.73</v>
      </c>
      <c r="M33" s="20">
        <v>-30.66</v>
      </c>
      <c r="N33" s="20">
        <v>-14.02</v>
      </c>
      <c r="O33" s="20">
        <v>-6.33</v>
      </c>
      <c r="P33" s="20">
        <v>-36.46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42.07</v>
      </c>
      <c r="AA33" s="20">
        <v>0</v>
      </c>
      <c r="AB33" s="20">
        <v>42.07</v>
      </c>
      <c r="AC33" s="20">
        <v>0</v>
      </c>
      <c r="AD33" s="20">
        <v>0</v>
      </c>
      <c r="AE33" s="20">
        <v>0</v>
      </c>
      <c r="AF33" s="20">
        <v>0</v>
      </c>
      <c r="AG33" s="20">
        <v>25.77</v>
      </c>
      <c r="AH33" s="20">
        <v>-32.22</v>
      </c>
      <c r="AI33" s="20">
        <v>0</v>
      </c>
      <c r="AJ33" s="20">
        <v>-1.31</v>
      </c>
    </row>
    <row r="34" spans="1:36">
      <c r="A34" s="90">
        <v>37288</v>
      </c>
      <c r="B34" s="20">
        <v>0</v>
      </c>
      <c r="C34" s="20">
        <v>0</v>
      </c>
      <c r="D34" s="20">
        <v>-0.11</v>
      </c>
      <c r="E34" s="20">
        <v>5.5</v>
      </c>
      <c r="F34" s="20">
        <v>0</v>
      </c>
      <c r="G34" s="20">
        <v>89.54</v>
      </c>
      <c r="H34" s="20">
        <v>-10.55</v>
      </c>
      <c r="I34" s="20">
        <v>-81.53</v>
      </c>
      <c r="J34" s="20">
        <v>0</v>
      </c>
      <c r="K34" s="20">
        <v>0</v>
      </c>
      <c r="L34" s="20">
        <v>-89.54</v>
      </c>
      <c r="M34" s="20">
        <v>-27.52</v>
      </c>
      <c r="N34" s="20">
        <v>-12.59</v>
      </c>
      <c r="O34" s="20">
        <v>-6.3</v>
      </c>
      <c r="P34" s="20">
        <v>-32.74</v>
      </c>
      <c r="Q34" s="20">
        <v>0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37.770000000000003</v>
      </c>
      <c r="AA34" s="20">
        <v>-1.8</v>
      </c>
      <c r="AB34" s="20">
        <v>37.770000000000003</v>
      </c>
      <c r="AC34" s="20">
        <v>0</v>
      </c>
      <c r="AD34" s="20">
        <v>0</v>
      </c>
      <c r="AE34" s="20">
        <v>0</v>
      </c>
      <c r="AF34" s="20">
        <v>0</v>
      </c>
      <c r="AG34" s="20">
        <v>23.14</v>
      </c>
      <c r="AH34" s="20">
        <v>-68.95</v>
      </c>
      <c r="AI34" s="20">
        <v>0</v>
      </c>
      <c r="AJ34" s="20">
        <v>-20.059999999999999</v>
      </c>
    </row>
    <row r="35" spans="1:36">
      <c r="A35" s="90">
        <v>37316</v>
      </c>
      <c r="B35" s="20">
        <v>0</v>
      </c>
      <c r="C35" s="20">
        <v>0</v>
      </c>
      <c r="D35" s="20">
        <v>-0.09</v>
      </c>
      <c r="E35" s="20">
        <v>47.65</v>
      </c>
      <c r="F35" s="20">
        <v>0</v>
      </c>
      <c r="G35" s="20">
        <v>98.59</v>
      </c>
      <c r="H35" s="20">
        <v>-11.62</v>
      </c>
      <c r="I35" s="20">
        <v>-89.78</v>
      </c>
      <c r="J35" s="20">
        <v>0</v>
      </c>
      <c r="K35" s="20">
        <v>0</v>
      </c>
      <c r="L35" s="20">
        <v>-98.59</v>
      </c>
      <c r="M35" s="20">
        <v>-30.31</v>
      </c>
      <c r="N35" s="20">
        <v>-13.87</v>
      </c>
      <c r="O35" s="20">
        <v>-6.26</v>
      </c>
      <c r="P35" s="20">
        <v>-36.049999999999997</v>
      </c>
      <c r="Q35" s="20">
        <v>0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41.6</v>
      </c>
      <c r="AA35" s="20">
        <v>0</v>
      </c>
      <c r="AB35" s="20">
        <v>41.6</v>
      </c>
      <c r="AC35" s="20">
        <v>0</v>
      </c>
      <c r="AD35" s="20">
        <v>0</v>
      </c>
      <c r="AE35" s="20">
        <v>0</v>
      </c>
      <c r="AF35" s="20">
        <v>0</v>
      </c>
      <c r="AG35" s="20">
        <v>25.48</v>
      </c>
      <c r="AH35" s="20">
        <v>-31.64</v>
      </c>
      <c r="AI35" s="20">
        <v>0</v>
      </c>
      <c r="AJ35" s="20">
        <v>0.56999999999999995</v>
      </c>
    </row>
    <row r="36" spans="1:36">
      <c r="A36" s="90">
        <v>37347</v>
      </c>
      <c r="B36" s="20">
        <v>0</v>
      </c>
      <c r="C36" s="20">
        <v>0</v>
      </c>
      <c r="D36" s="20">
        <v>-0.08</v>
      </c>
      <c r="E36" s="20">
        <v>46.92</v>
      </c>
      <c r="F36" s="20">
        <v>0</v>
      </c>
      <c r="G36" s="20">
        <v>94.84</v>
      </c>
      <c r="H36" s="20">
        <v>-11.17</v>
      </c>
      <c r="I36" s="20">
        <v>-85.67</v>
      </c>
      <c r="J36" s="20">
        <v>24.51</v>
      </c>
      <c r="K36" s="20">
        <v>0</v>
      </c>
      <c r="L36" s="20">
        <v>-94.84</v>
      </c>
      <c r="M36" s="20">
        <v>-29.15</v>
      </c>
      <c r="N36" s="20">
        <v>0</v>
      </c>
      <c r="O36" s="20">
        <v>0</v>
      </c>
      <c r="P36" s="20">
        <v>-34.68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13.34</v>
      </c>
      <c r="AA36" s="20">
        <v>0</v>
      </c>
      <c r="AB36" s="20">
        <v>53.35</v>
      </c>
      <c r="AC36" s="20">
        <v>0</v>
      </c>
      <c r="AD36" s="20">
        <v>0</v>
      </c>
      <c r="AE36" s="20">
        <v>0</v>
      </c>
      <c r="AF36" s="20">
        <v>0</v>
      </c>
      <c r="AG36" s="20">
        <v>0</v>
      </c>
      <c r="AH36" s="20">
        <v>-22.63</v>
      </c>
      <c r="AI36" s="20">
        <v>0</v>
      </c>
      <c r="AJ36" s="20">
        <v>1.5</v>
      </c>
    </row>
    <row r="37" spans="1:36">
      <c r="A37" s="90">
        <v>37377</v>
      </c>
      <c r="B37" s="20">
        <v>0</v>
      </c>
      <c r="C37" s="20">
        <v>0</v>
      </c>
      <c r="D37" s="20">
        <v>-0.06</v>
      </c>
      <c r="E37" s="20">
        <v>48.41</v>
      </c>
      <c r="F37" s="20">
        <v>0</v>
      </c>
      <c r="G37" s="20">
        <v>97.44</v>
      </c>
      <c r="H37" s="20">
        <v>-11.48</v>
      </c>
      <c r="I37" s="20">
        <v>-88.01</v>
      </c>
      <c r="J37" s="20">
        <v>25.18</v>
      </c>
      <c r="K37" s="20">
        <v>0</v>
      </c>
      <c r="L37" s="20">
        <v>-97.44</v>
      </c>
      <c r="M37" s="20">
        <v>-29.95</v>
      </c>
      <c r="N37" s="20">
        <v>0</v>
      </c>
      <c r="O37" s="20">
        <v>0</v>
      </c>
      <c r="P37" s="20">
        <v>-35.630000000000003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13.7</v>
      </c>
      <c r="AA37" s="20">
        <v>0</v>
      </c>
      <c r="AB37" s="20">
        <v>54.81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-23.03</v>
      </c>
      <c r="AI37" s="20">
        <v>0</v>
      </c>
      <c r="AJ37" s="20">
        <v>1.48</v>
      </c>
    </row>
    <row r="38" spans="1:36">
      <c r="A38" s="90">
        <v>37408</v>
      </c>
      <c r="B38" s="20">
        <v>0</v>
      </c>
      <c r="C38" s="20">
        <v>0</v>
      </c>
      <c r="D38" s="20">
        <v>-0.04</v>
      </c>
      <c r="E38" s="20">
        <v>46.37</v>
      </c>
      <c r="F38" s="20">
        <v>0</v>
      </c>
      <c r="G38" s="20">
        <v>93.74</v>
      </c>
      <c r="H38" s="20">
        <v>-11.04</v>
      </c>
      <c r="I38" s="20">
        <v>-84.67</v>
      </c>
      <c r="J38" s="20">
        <v>24.23</v>
      </c>
      <c r="K38" s="20">
        <v>0</v>
      </c>
      <c r="L38" s="20">
        <v>-93.74</v>
      </c>
      <c r="M38" s="20">
        <v>-28.81</v>
      </c>
      <c r="N38" s="20">
        <v>0</v>
      </c>
      <c r="O38" s="20">
        <v>0</v>
      </c>
      <c r="P38" s="20">
        <v>-34.270000000000003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13.18</v>
      </c>
      <c r="AA38" s="20">
        <v>0</v>
      </c>
      <c r="AB38" s="20">
        <v>52.73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-22.33</v>
      </c>
      <c r="AI38" s="20">
        <v>0</v>
      </c>
      <c r="AJ38" s="20">
        <v>1.39</v>
      </c>
    </row>
    <row r="39" spans="1:36">
      <c r="A39" s="90">
        <v>37438</v>
      </c>
      <c r="B39" s="20">
        <v>0</v>
      </c>
      <c r="C39" s="20">
        <v>0</v>
      </c>
      <c r="D39" s="20">
        <v>-0.03</v>
      </c>
      <c r="E39" s="20">
        <v>47.85</v>
      </c>
      <c r="F39" s="20">
        <v>0</v>
      </c>
      <c r="G39" s="20">
        <v>96.31</v>
      </c>
      <c r="H39" s="20">
        <v>-11.35</v>
      </c>
      <c r="I39" s="20">
        <v>-86.99</v>
      </c>
      <c r="J39" s="20">
        <v>24.89</v>
      </c>
      <c r="K39" s="20">
        <v>0</v>
      </c>
      <c r="L39" s="20">
        <v>-96.31</v>
      </c>
      <c r="M39" s="20">
        <v>-29.6</v>
      </c>
      <c r="N39" s="20">
        <v>0</v>
      </c>
      <c r="O39" s="20">
        <v>0</v>
      </c>
      <c r="P39" s="20">
        <v>-35.21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13.54</v>
      </c>
      <c r="AA39" s="20">
        <v>0</v>
      </c>
      <c r="AB39" s="20">
        <v>54.17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-22.72</v>
      </c>
      <c r="AI39" s="20">
        <v>0</v>
      </c>
      <c r="AJ39" s="20">
        <v>1.36</v>
      </c>
    </row>
    <row r="40" spans="1:36">
      <c r="A40" s="90">
        <v>37469</v>
      </c>
      <c r="B40" s="20">
        <v>0</v>
      </c>
      <c r="C40" s="20">
        <v>0</v>
      </c>
      <c r="D40" s="20">
        <v>0</v>
      </c>
      <c r="E40" s="20">
        <v>47.56</v>
      </c>
      <c r="F40" s="20">
        <v>0</v>
      </c>
      <c r="G40" s="20">
        <v>95.74</v>
      </c>
      <c r="H40" s="20">
        <v>-11.28</v>
      </c>
      <c r="I40" s="20">
        <v>-86.47</v>
      </c>
      <c r="J40" s="20">
        <v>24.74</v>
      </c>
      <c r="K40" s="20">
        <v>0</v>
      </c>
      <c r="L40" s="20">
        <v>-95.74</v>
      </c>
      <c r="M40" s="20">
        <v>-29.43</v>
      </c>
      <c r="N40" s="20">
        <v>0</v>
      </c>
      <c r="O40" s="20">
        <v>0</v>
      </c>
      <c r="P40" s="20">
        <v>-35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13.46</v>
      </c>
      <c r="AA40" s="20">
        <v>0</v>
      </c>
      <c r="AB40" s="20">
        <v>53.85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-22.56</v>
      </c>
      <c r="AI40" s="20">
        <v>0</v>
      </c>
      <c r="AJ40" s="20">
        <v>1.34</v>
      </c>
    </row>
    <row r="41" spans="1:36">
      <c r="A41" s="90">
        <v>37500</v>
      </c>
      <c r="B41" s="20">
        <v>0</v>
      </c>
      <c r="C41" s="20">
        <v>0</v>
      </c>
      <c r="D41" s="20">
        <v>0</v>
      </c>
      <c r="E41" s="20">
        <v>45.56</v>
      </c>
      <c r="F41" s="20">
        <v>0</v>
      </c>
      <c r="G41" s="20">
        <v>92.1</v>
      </c>
      <c r="H41" s="20">
        <v>-10.85</v>
      </c>
      <c r="I41" s="20">
        <v>-83.19</v>
      </c>
      <c r="J41" s="20">
        <v>23.8</v>
      </c>
      <c r="K41" s="20">
        <v>0</v>
      </c>
      <c r="L41" s="20">
        <v>-92.1</v>
      </c>
      <c r="M41" s="20">
        <v>-28.31</v>
      </c>
      <c r="N41" s="20">
        <v>0</v>
      </c>
      <c r="O41" s="20">
        <v>0</v>
      </c>
      <c r="P41" s="20">
        <v>-33.67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12.95</v>
      </c>
      <c r="AA41" s="20">
        <v>0</v>
      </c>
      <c r="AB41" s="20">
        <v>51.81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-21.9</v>
      </c>
      <c r="AI41" s="20">
        <v>0</v>
      </c>
      <c r="AJ41" s="20">
        <v>1.28</v>
      </c>
    </row>
    <row r="42" spans="1:36">
      <c r="A42" s="90">
        <v>37530</v>
      </c>
      <c r="B42" s="20">
        <v>0</v>
      </c>
      <c r="C42" s="20">
        <v>0</v>
      </c>
      <c r="D42" s="20">
        <v>0</v>
      </c>
      <c r="E42" s="20">
        <v>47.01</v>
      </c>
      <c r="F42" s="20">
        <v>0</v>
      </c>
      <c r="G42" s="20">
        <v>94.62</v>
      </c>
      <c r="H42" s="20">
        <v>-11.15</v>
      </c>
      <c r="I42" s="20">
        <v>-85.47</v>
      </c>
      <c r="J42" s="20">
        <v>24.45</v>
      </c>
      <c r="K42" s="20">
        <v>0</v>
      </c>
      <c r="L42" s="20">
        <v>-94.62</v>
      </c>
      <c r="M42" s="20">
        <v>-29.09</v>
      </c>
      <c r="N42" s="20">
        <v>0</v>
      </c>
      <c r="O42" s="20">
        <v>0</v>
      </c>
      <c r="P42" s="20">
        <v>-34.6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13.31</v>
      </c>
      <c r="AA42" s="20">
        <v>0</v>
      </c>
      <c r="AB42" s="20">
        <v>53.23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-22.3</v>
      </c>
      <c r="AI42" s="20">
        <v>0</v>
      </c>
      <c r="AJ42" s="20">
        <v>1.44</v>
      </c>
    </row>
    <row r="43" spans="1:36">
      <c r="A43" s="90">
        <v>37561</v>
      </c>
      <c r="B43" s="20">
        <v>0</v>
      </c>
      <c r="C43" s="20">
        <v>0</v>
      </c>
      <c r="D43" s="20">
        <v>0</v>
      </c>
      <c r="E43" s="20">
        <v>25.6</v>
      </c>
      <c r="F43" s="20">
        <v>0</v>
      </c>
      <c r="G43" s="20">
        <v>91.03</v>
      </c>
      <c r="H43" s="20">
        <v>-10.72</v>
      </c>
      <c r="I43" s="20">
        <v>-25.37</v>
      </c>
      <c r="J43" s="20">
        <v>0</v>
      </c>
      <c r="K43" s="20">
        <v>0</v>
      </c>
      <c r="L43" s="20">
        <v>-91.03</v>
      </c>
      <c r="M43" s="20">
        <v>5.75</v>
      </c>
      <c r="N43" s="20">
        <v>0</v>
      </c>
      <c r="O43" s="20">
        <v>0</v>
      </c>
      <c r="P43" s="20">
        <v>-33.28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25.6</v>
      </c>
      <c r="AA43" s="20">
        <v>0</v>
      </c>
      <c r="AB43" s="20">
        <v>0</v>
      </c>
      <c r="AC43" s="20">
        <v>0</v>
      </c>
      <c r="AD43" s="20">
        <v>0</v>
      </c>
      <c r="AE43" s="20">
        <v>0</v>
      </c>
      <c r="AF43" s="20">
        <v>0</v>
      </c>
      <c r="AG43" s="20">
        <v>23.53</v>
      </c>
      <c r="AH43" s="20">
        <v>11.1</v>
      </c>
      <c r="AI43" s="20">
        <v>0</v>
      </c>
      <c r="AJ43" s="20">
        <v>-0.08</v>
      </c>
    </row>
    <row r="44" spans="1:36">
      <c r="A44" s="90">
        <v>37591</v>
      </c>
      <c r="B44" s="20">
        <v>0</v>
      </c>
      <c r="C44" s="20">
        <v>0</v>
      </c>
      <c r="D44" s="20">
        <v>0</v>
      </c>
      <c r="E44" s="20">
        <v>26.3</v>
      </c>
      <c r="F44" s="20">
        <v>0</v>
      </c>
      <c r="G44" s="20">
        <v>93.52</v>
      </c>
      <c r="H44" s="20">
        <v>-11.02</v>
      </c>
      <c r="I44" s="20">
        <v>-26.07</v>
      </c>
      <c r="J44" s="20">
        <v>0</v>
      </c>
      <c r="K44" s="20">
        <v>0</v>
      </c>
      <c r="L44" s="20">
        <v>-93.52</v>
      </c>
      <c r="M44" s="20">
        <v>5.91</v>
      </c>
      <c r="N44" s="20">
        <v>0</v>
      </c>
      <c r="O44" s="20">
        <v>0</v>
      </c>
      <c r="P44" s="20">
        <v>-34.19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26.3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24.17</v>
      </c>
      <c r="AH44" s="20">
        <v>11.4</v>
      </c>
      <c r="AI44" s="20">
        <v>0</v>
      </c>
      <c r="AJ44" s="20">
        <v>0.03</v>
      </c>
    </row>
    <row r="45" spans="1:36">
      <c r="A45" s="90">
        <v>37622</v>
      </c>
      <c r="B45" s="20">
        <v>0</v>
      </c>
      <c r="C45" s="20">
        <v>0</v>
      </c>
      <c r="D45" s="20">
        <v>0</v>
      </c>
      <c r="E45" s="20">
        <v>26.15</v>
      </c>
      <c r="F45" s="20">
        <v>0</v>
      </c>
      <c r="G45" s="20">
        <v>92.96</v>
      </c>
      <c r="H45" s="20">
        <v>-10.95</v>
      </c>
      <c r="I45" s="20">
        <v>-25.91</v>
      </c>
      <c r="J45" s="20">
        <v>0</v>
      </c>
      <c r="K45" s="20">
        <v>0</v>
      </c>
      <c r="L45" s="20">
        <v>-92.96</v>
      </c>
      <c r="M45" s="20">
        <v>5.87</v>
      </c>
      <c r="N45" s="20">
        <v>0</v>
      </c>
      <c r="O45" s="20">
        <v>0</v>
      </c>
      <c r="P45" s="20">
        <v>-33.99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26.15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24.03</v>
      </c>
      <c r="AH45" s="20">
        <v>11.33</v>
      </c>
      <c r="AI45" s="20">
        <v>0</v>
      </c>
      <c r="AJ45" s="20">
        <v>-0.06</v>
      </c>
    </row>
    <row r="46" spans="1:36">
      <c r="A46" s="90">
        <v>37653</v>
      </c>
      <c r="B46" s="20">
        <v>0</v>
      </c>
      <c r="C46" s="20">
        <v>0</v>
      </c>
      <c r="D46" s="20">
        <v>0</v>
      </c>
      <c r="E46" s="20">
        <v>23.48</v>
      </c>
      <c r="F46" s="20">
        <v>0</v>
      </c>
      <c r="G46" s="20">
        <v>83.47</v>
      </c>
      <c r="H46" s="20">
        <v>-9.83</v>
      </c>
      <c r="I46" s="20">
        <v>-23.27</v>
      </c>
      <c r="J46" s="20">
        <v>0</v>
      </c>
      <c r="K46" s="20">
        <v>0</v>
      </c>
      <c r="L46" s="20">
        <v>-83.47</v>
      </c>
      <c r="M46" s="20">
        <v>5.27</v>
      </c>
      <c r="N46" s="20">
        <v>0</v>
      </c>
      <c r="O46" s="20">
        <v>0</v>
      </c>
      <c r="P46" s="20">
        <v>-30.52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23.48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21.57</v>
      </c>
      <c r="AH46" s="20">
        <v>10.18</v>
      </c>
      <c r="AI46" s="20">
        <v>0</v>
      </c>
      <c r="AJ46" s="20">
        <v>-0.02</v>
      </c>
    </row>
    <row r="47" spans="1:36">
      <c r="A47" s="90">
        <v>37681</v>
      </c>
      <c r="B47" s="20">
        <v>0</v>
      </c>
      <c r="C47" s="20">
        <v>0</v>
      </c>
      <c r="D47" s="20">
        <v>0</v>
      </c>
      <c r="E47" s="20">
        <v>25.85</v>
      </c>
      <c r="F47" s="20">
        <v>0</v>
      </c>
      <c r="G47" s="20">
        <v>91.91</v>
      </c>
      <c r="H47" s="20">
        <v>-10.83</v>
      </c>
      <c r="I47" s="20">
        <v>-25.62</v>
      </c>
      <c r="J47" s="20">
        <v>0</v>
      </c>
      <c r="K47" s="20">
        <v>0</v>
      </c>
      <c r="L47" s="20">
        <v>-91.91</v>
      </c>
      <c r="M47" s="20">
        <v>5.81</v>
      </c>
      <c r="N47" s="20">
        <v>0</v>
      </c>
      <c r="O47" s="20">
        <v>0</v>
      </c>
      <c r="P47" s="20">
        <v>-33.61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25.85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23.75</v>
      </c>
      <c r="AH47" s="20">
        <v>11.21</v>
      </c>
      <c r="AI47" s="20">
        <v>0</v>
      </c>
      <c r="AJ47" s="20">
        <v>0.03</v>
      </c>
    </row>
    <row r="48" spans="1:36">
      <c r="A48" s="90">
        <v>37712</v>
      </c>
      <c r="B48" s="20">
        <v>0</v>
      </c>
      <c r="C48" s="20">
        <v>0</v>
      </c>
      <c r="D48" s="20">
        <v>0</v>
      </c>
      <c r="E48" s="20">
        <v>0</v>
      </c>
      <c r="F48" s="20">
        <v>0</v>
      </c>
      <c r="G48" s="20">
        <v>88.42</v>
      </c>
      <c r="H48" s="20">
        <v>-10.42</v>
      </c>
      <c r="I48" s="20">
        <v>-24.65</v>
      </c>
      <c r="J48" s="20">
        <v>22.85</v>
      </c>
      <c r="K48" s="20">
        <v>0</v>
      </c>
      <c r="L48" s="20">
        <v>-88.42</v>
      </c>
      <c r="M48" s="20">
        <v>5.59</v>
      </c>
      <c r="N48" s="20">
        <v>0</v>
      </c>
      <c r="O48" s="20">
        <v>0</v>
      </c>
      <c r="P48" s="20">
        <v>-32.33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24.87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-14.09</v>
      </c>
      <c r="AI48" s="20">
        <v>0</v>
      </c>
      <c r="AJ48" s="20">
        <v>0.48</v>
      </c>
    </row>
    <row r="49" spans="1:36">
      <c r="A49" s="90">
        <v>37742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90.84</v>
      </c>
      <c r="H49" s="20">
        <v>-10.7</v>
      </c>
      <c r="I49" s="20">
        <v>-25.32</v>
      </c>
      <c r="J49" s="20">
        <v>23.48</v>
      </c>
      <c r="K49" s="20">
        <v>0</v>
      </c>
      <c r="L49" s="20">
        <v>-90.84</v>
      </c>
      <c r="M49" s="20">
        <v>5.74</v>
      </c>
      <c r="N49" s="20">
        <v>0</v>
      </c>
      <c r="O49" s="20">
        <v>0</v>
      </c>
      <c r="P49" s="20">
        <v>-33.22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-40.020000000000003</v>
      </c>
      <c r="AI49" s="20">
        <v>0</v>
      </c>
      <c r="AJ49" s="20">
        <v>0.51</v>
      </c>
    </row>
    <row r="50" spans="1:36">
      <c r="A50" s="90">
        <v>37773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87.39</v>
      </c>
      <c r="H50" s="20">
        <v>-10.3</v>
      </c>
      <c r="I50" s="20">
        <v>-24.36</v>
      </c>
      <c r="J50" s="20">
        <v>22.59</v>
      </c>
      <c r="K50" s="20">
        <v>0</v>
      </c>
      <c r="L50" s="20">
        <v>-87.39</v>
      </c>
      <c r="M50" s="20">
        <v>5.52</v>
      </c>
      <c r="N50" s="20">
        <v>0</v>
      </c>
      <c r="O50" s="20">
        <v>0</v>
      </c>
      <c r="P50" s="20">
        <v>-31.95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-38.5</v>
      </c>
      <c r="AI50" s="20">
        <v>0</v>
      </c>
      <c r="AJ50" s="20">
        <v>0.49</v>
      </c>
    </row>
    <row r="51" spans="1:36">
      <c r="A51" s="90">
        <v>37803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89.79</v>
      </c>
      <c r="H51" s="20">
        <v>-10.58</v>
      </c>
      <c r="I51" s="20">
        <v>-25.03</v>
      </c>
      <c r="J51" s="20">
        <v>23.21</v>
      </c>
      <c r="K51" s="20">
        <v>0</v>
      </c>
      <c r="L51" s="20">
        <v>-89.79</v>
      </c>
      <c r="M51" s="20">
        <v>5.67</v>
      </c>
      <c r="N51" s="20">
        <v>0</v>
      </c>
      <c r="O51" s="20">
        <v>0</v>
      </c>
      <c r="P51" s="20">
        <v>-32.83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-39.56</v>
      </c>
      <c r="AI51" s="20">
        <v>0</v>
      </c>
      <c r="AJ51" s="20">
        <v>0.51</v>
      </c>
    </row>
    <row r="52" spans="1:36">
      <c r="A52" s="90">
        <v>37834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89.26</v>
      </c>
      <c r="H52" s="20">
        <v>-10.52</v>
      </c>
      <c r="I52" s="20">
        <v>-24.88</v>
      </c>
      <c r="J52" s="20">
        <v>23.07</v>
      </c>
      <c r="K52" s="20">
        <v>0</v>
      </c>
      <c r="L52" s="20">
        <v>-89.26</v>
      </c>
      <c r="M52" s="20">
        <v>5.64</v>
      </c>
      <c r="N52" s="20">
        <v>0</v>
      </c>
      <c r="O52" s="20">
        <v>0</v>
      </c>
      <c r="P52" s="20">
        <v>-32.64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-39.33</v>
      </c>
      <c r="AI52" s="20">
        <v>0</v>
      </c>
      <c r="AJ52" s="20">
        <v>0.51</v>
      </c>
    </row>
    <row r="53" spans="1:36">
      <c r="A53" s="90">
        <v>37865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85.87</v>
      </c>
      <c r="H53" s="20">
        <v>-10.119999999999999</v>
      </c>
      <c r="I53" s="20">
        <v>-23.94</v>
      </c>
      <c r="J53" s="20">
        <v>22.19</v>
      </c>
      <c r="K53" s="20">
        <v>0</v>
      </c>
      <c r="L53" s="20">
        <v>-85.87</v>
      </c>
      <c r="M53" s="20">
        <v>5.42</v>
      </c>
      <c r="N53" s="20">
        <v>0</v>
      </c>
      <c r="O53" s="20">
        <v>0</v>
      </c>
      <c r="P53" s="20">
        <v>-31.4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-37.83</v>
      </c>
      <c r="AI53" s="20">
        <v>0</v>
      </c>
      <c r="AJ53" s="20">
        <v>0.49</v>
      </c>
    </row>
    <row r="54" spans="1:36">
      <c r="A54" s="90">
        <v>37895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88.22</v>
      </c>
      <c r="H54" s="20">
        <v>-10.39</v>
      </c>
      <c r="I54" s="20">
        <v>-24.59</v>
      </c>
      <c r="J54" s="20">
        <v>22.8</v>
      </c>
      <c r="K54" s="20">
        <v>0</v>
      </c>
      <c r="L54" s="20">
        <v>-88.22</v>
      </c>
      <c r="M54" s="20">
        <v>5.57</v>
      </c>
      <c r="N54" s="20">
        <v>0</v>
      </c>
      <c r="O54" s="20">
        <v>0</v>
      </c>
      <c r="P54" s="20">
        <v>-32.26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-38.869999999999997</v>
      </c>
      <c r="AI54" s="20">
        <v>0</v>
      </c>
      <c r="AJ54" s="20">
        <v>0.51</v>
      </c>
    </row>
    <row r="55" spans="1:36">
      <c r="A55" s="90">
        <v>37926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84.87</v>
      </c>
      <c r="H55" s="20">
        <v>-21.93</v>
      </c>
      <c r="I55" s="20">
        <v>2.34</v>
      </c>
      <c r="J55" s="20">
        <v>0</v>
      </c>
      <c r="K55" s="20">
        <v>0</v>
      </c>
      <c r="L55" s="20">
        <v>-84.87</v>
      </c>
      <c r="M55" s="20">
        <v>11.94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21.93</v>
      </c>
      <c r="AH55" s="20">
        <v>14.28</v>
      </c>
      <c r="AI55" s="20">
        <v>0</v>
      </c>
      <c r="AJ55" s="20">
        <v>0.33</v>
      </c>
    </row>
    <row r="56" spans="1:36">
      <c r="A56" s="90">
        <v>37956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87.19</v>
      </c>
      <c r="H56" s="20">
        <v>-22.54</v>
      </c>
      <c r="I56" s="20">
        <v>2.41</v>
      </c>
      <c r="J56" s="20">
        <v>0</v>
      </c>
      <c r="K56" s="20">
        <v>0</v>
      </c>
      <c r="L56" s="20">
        <v>-87.19</v>
      </c>
      <c r="M56" s="20">
        <v>12.26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22.54</v>
      </c>
      <c r="AH56" s="20">
        <v>14.67</v>
      </c>
      <c r="AI56" s="20">
        <v>0</v>
      </c>
      <c r="AJ56" s="20">
        <v>-0.14000000000000001</v>
      </c>
    </row>
    <row r="57" spans="1:36">
      <c r="A57" s="90">
        <v>37987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86.68</v>
      </c>
      <c r="H57" s="20">
        <v>-22.4</v>
      </c>
      <c r="I57" s="20">
        <v>2.39</v>
      </c>
      <c r="J57" s="20">
        <v>0</v>
      </c>
      <c r="K57" s="20">
        <v>0</v>
      </c>
      <c r="L57" s="20">
        <v>-86.68</v>
      </c>
      <c r="M57" s="20">
        <v>12.19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22.4</v>
      </c>
      <c r="AH57" s="20">
        <v>14.58</v>
      </c>
      <c r="AI57" s="20">
        <v>0</v>
      </c>
      <c r="AJ57" s="20">
        <v>-0.56000000000000005</v>
      </c>
    </row>
    <row r="58" spans="1:36">
      <c r="A58" s="90">
        <v>38018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80.599999999999994</v>
      </c>
      <c r="H58" s="20">
        <v>-20.83</v>
      </c>
      <c r="I58" s="20">
        <v>2.2200000000000002</v>
      </c>
      <c r="J58" s="20">
        <v>0</v>
      </c>
      <c r="K58" s="20">
        <v>0</v>
      </c>
      <c r="L58" s="20">
        <v>-80.599999999999994</v>
      </c>
      <c r="M58" s="20">
        <v>11.33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20.83</v>
      </c>
      <c r="AH58" s="20">
        <v>13.56</v>
      </c>
      <c r="AI58" s="20">
        <v>0</v>
      </c>
      <c r="AJ58" s="20">
        <v>-0.49</v>
      </c>
    </row>
    <row r="59" spans="1:36">
      <c r="A59" s="90">
        <v>38047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85.68</v>
      </c>
      <c r="H59" s="20">
        <v>-22.14</v>
      </c>
      <c r="I59" s="20">
        <v>2.36</v>
      </c>
      <c r="J59" s="20">
        <v>0</v>
      </c>
      <c r="K59" s="20">
        <v>0</v>
      </c>
      <c r="L59" s="20">
        <v>-85.68</v>
      </c>
      <c r="M59" s="20">
        <v>12.05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22.14</v>
      </c>
      <c r="AH59" s="20">
        <v>14.41</v>
      </c>
      <c r="AI59" s="20">
        <v>0</v>
      </c>
      <c r="AJ59" s="20">
        <v>-0.21</v>
      </c>
    </row>
    <row r="60" spans="1:36">
      <c r="A60" s="90">
        <v>38078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82.42</v>
      </c>
      <c r="H60" s="20">
        <v>-21.3</v>
      </c>
      <c r="I60" s="20">
        <v>2.27</v>
      </c>
      <c r="J60" s="20">
        <v>21.3</v>
      </c>
      <c r="K60" s="20">
        <v>0</v>
      </c>
      <c r="L60" s="20">
        <v>-82.42</v>
      </c>
      <c r="M60" s="20">
        <v>11.59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13.86</v>
      </c>
      <c r="AI60" s="20">
        <v>0</v>
      </c>
      <c r="AJ60" s="20">
        <v>0.36</v>
      </c>
    </row>
    <row r="61" spans="1:36">
      <c r="A61" s="90">
        <v>38108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84.68</v>
      </c>
      <c r="H61" s="20">
        <v>-21.89</v>
      </c>
      <c r="I61" s="20">
        <v>2.34</v>
      </c>
      <c r="J61" s="20">
        <v>21.89</v>
      </c>
      <c r="K61" s="20">
        <v>0</v>
      </c>
      <c r="L61" s="20">
        <v>-84.68</v>
      </c>
      <c r="M61" s="20">
        <v>11.91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14.24</v>
      </c>
      <c r="AI61" s="20">
        <v>0</v>
      </c>
      <c r="AJ61" s="20">
        <v>0.37</v>
      </c>
    </row>
    <row r="62" spans="1:36">
      <c r="A62" s="90">
        <v>38139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81.459999999999994</v>
      </c>
      <c r="H62" s="20">
        <v>-21.05</v>
      </c>
      <c r="I62" s="20">
        <v>2.25</v>
      </c>
      <c r="J62" s="20">
        <v>21.05</v>
      </c>
      <c r="K62" s="20">
        <v>0</v>
      </c>
      <c r="L62" s="20">
        <v>-81.459999999999994</v>
      </c>
      <c r="M62" s="20">
        <v>11.46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13.7</v>
      </c>
      <c r="AI62" s="20">
        <v>0</v>
      </c>
      <c r="AJ62" s="20">
        <v>0.36</v>
      </c>
    </row>
    <row r="63" spans="1:36">
      <c r="A63" s="90">
        <v>38169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83.69</v>
      </c>
      <c r="H63" s="20">
        <v>-21.63</v>
      </c>
      <c r="I63" s="20">
        <v>2.31</v>
      </c>
      <c r="J63" s="20">
        <v>21.63</v>
      </c>
      <c r="K63" s="20">
        <v>0</v>
      </c>
      <c r="L63" s="20">
        <v>-83.69</v>
      </c>
      <c r="M63" s="20">
        <v>11.77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14.08</v>
      </c>
      <c r="AI63" s="20">
        <v>0</v>
      </c>
      <c r="AJ63" s="20">
        <v>0.37</v>
      </c>
    </row>
    <row r="64" spans="1:36">
      <c r="A64" s="90">
        <v>38200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83.19</v>
      </c>
      <c r="H64" s="20">
        <v>-21.5</v>
      </c>
      <c r="I64" s="20">
        <v>2.2999999999999998</v>
      </c>
      <c r="J64" s="20">
        <v>21.5</v>
      </c>
      <c r="K64" s="20">
        <v>0</v>
      </c>
      <c r="L64" s="20">
        <v>-83.19</v>
      </c>
      <c r="M64" s="20">
        <v>11.7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13.99</v>
      </c>
      <c r="AI64" s="20">
        <v>0</v>
      </c>
      <c r="AJ64" s="20">
        <v>0.37</v>
      </c>
    </row>
    <row r="65" spans="1:36">
      <c r="A65" s="90">
        <v>38231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80.02</v>
      </c>
      <c r="H65" s="20">
        <v>-20.68</v>
      </c>
      <c r="I65" s="20">
        <v>2.21</v>
      </c>
      <c r="J65" s="20">
        <v>20.68</v>
      </c>
      <c r="K65" s="20">
        <v>0</v>
      </c>
      <c r="L65" s="20">
        <v>-80.02</v>
      </c>
      <c r="M65" s="20">
        <v>11.25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13.46</v>
      </c>
      <c r="AI65" s="20">
        <v>0</v>
      </c>
      <c r="AJ65" s="20">
        <v>0.36</v>
      </c>
    </row>
    <row r="66" spans="1:36">
      <c r="A66" s="90">
        <v>38261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82.2</v>
      </c>
      <c r="H66" s="20">
        <v>-21.24</v>
      </c>
      <c r="I66" s="20">
        <v>2.27</v>
      </c>
      <c r="J66" s="20">
        <v>21.24</v>
      </c>
      <c r="K66" s="20">
        <v>0</v>
      </c>
      <c r="L66" s="20">
        <v>-82.2</v>
      </c>
      <c r="M66" s="20">
        <v>11.56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13.83</v>
      </c>
      <c r="AI66" s="20">
        <v>0</v>
      </c>
      <c r="AJ66" s="20">
        <v>0.37</v>
      </c>
    </row>
    <row r="67" spans="1:36">
      <c r="A67" s="90">
        <v>38292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79.069999999999993</v>
      </c>
      <c r="H67" s="20">
        <v>-20.440000000000001</v>
      </c>
      <c r="I67" s="20">
        <v>2.1800000000000002</v>
      </c>
      <c r="J67" s="20">
        <v>0</v>
      </c>
      <c r="K67" s="20">
        <v>0</v>
      </c>
      <c r="L67" s="20">
        <v>-79.069999999999993</v>
      </c>
      <c r="M67" s="20">
        <v>11.12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20.440000000000001</v>
      </c>
      <c r="AH67" s="20">
        <v>13.3</v>
      </c>
      <c r="AI67" s="20">
        <v>0</v>
      </c>
      <c r="AJ67" s="20">
        <v>0.28999999999999998</v>
      </c>
    </row>
    <row r="68" spans="1:36">
      <c r="A68" s="90">
        <v>38322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81.22</v>
      </c>
      <c r="H68" s="20">
        <v>-20.99</v>
      </c>
      <c r="I68" s="20">
        <v>2.2400000000000002</v>
      </c>
      <c r="J68" s="20">
        <v>0</v>
      </c>
      <c r="K68" s="20">
        <v>0</v>
      </c>
      <c r="L68" s="20">
        <v>-81.22</v>
      </c>
      <c r="M68" s="20">
        <v>11.42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20.99</v>
      </c>
      <c r="AH68" s="20">
        <v>13.66</v>
      </c>
      <c r="AI68" s="20">
        <v>0</v>
      </c>
      <c r="AJ68" s="20">
        <v>-0.18</v>
      </c>
    </row>
    <row r="69" spans="1:36">
      <c r="A69" s="90">
        <v>38353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80.73</v>
      </c>
      <c r="H69" s="20">
        <v>-20.87</v>
      </c>
      <c r="I69" s="20">
        <v>2.23</v>
      </c>
      <c r="J69" s="20">
        <v>0</v>
      </c>
      <c r="K69" s="20">
        <v>0</v>
      </c>
      <c r="L69" s="20">
        <v>-80.73</v>
      </c>
      <c r="M69" s="20">
        <v>11.35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20.87</v>
      </c>
      <c r="AH69" s="20">
        <v>13.58</v>
      </c>
      <c r="AI69" s="20">
        <v>0</v>
      </c>
      <c r="AJ69" s="20">
        <v>-0.6</v>
      </c>
    </row>
    <row r="70" spans="1:36">
      <c r="A70" s="90">
        <v>38384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72.48</v>
      </c>
      <c r="H70" s="20">
        <v>-18.73</v>
      </c>
      <c r="I70" s="20">
        <v>2</v>
      </c>
      <c r="J70" s="20">
        <v>0</v>
      </c>
      <c r="K70" s="20">
        <v>0</v>
      </c>
      <c r="L70" s="20">
        <v>-72.48</v>
      </c>
      <c r="M70" s="20">
        <v>10.19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18.73</v>
      </c>
      <c r="AH70" s="20">
        <v>12.19</v>
      </c>
      <c r="AI70" s="20">
        <v>0</v>
      </c>
      <c r="AJ70" s="20">
        <v>-0.51</v>
      </c>
    </row>
    <row r="71" spans="1:36">
      <c r="A71" s="90">
        <v>38412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79.8</v>
      </c>
      <c r="H71" s="20">
        <v>-20.63</v>
      </c>
      <c r="I71" s="20">
        <v>2.2000000000000002</v>
      </c>
      <c r="J71" s="20">
        <v>0</v>
      </c>
      <c r="K71" s="20">
        <v>0</v>
      </c>
      <c r="L71" s="20">
        <v>-79.8</v>
      </c>
      <c r="M71" s="20">
        <v>11.22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20.63</v>
      </c>
      <c r="AH71" s="20">
        <v>13.42</v>
      </c>
      <c r="AI71" s="20">
        <v>0</v>
      </c>
      <c r="AJ71" s="20">
        <v>-0.25</v>
      </c>
    </row>
    <row r="72" spans="1:36">
      <c r="A72" s="90">
        <v>38443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76.760000000000005</v>
      </c>
      <c r="H72" s="20">
        <v>-19.84</v>
      </c>
      <c r="I72" s="20">
        <v>7.04</v>
      </c>
      <c r="J72" s="20">
        <v>19.84</v>
      </c>
      <c r="K72" s="20">
        <v>0</v>
      </c>
      <c r="L72" s="20">
        <v>-76.760000000000005</v>
      </c>
      <c r="M72" s="20">
        <v>10.79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17.84</v>
      </c>
      <c r="AI72" s="20">
        <v>0</v>
      </c>
      <c r="AJ72" s="20">
        <v>0.23</v>
      </c>
    </row>
    <row r="73" spans="1:36">
      <c r="A73" s="90">
        <v>38473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78.849999999999994</v>
      </c>
      <c r="H73" s="20">
        <v>-20.38</v>
      </c>
      <c r="I73" s="20">
        <v>7.23</v>
      </c>
      <c r="J73" s="20">
        <v>20.38</v>
      </c>
      <c r="K73" s="20">
        <v>0</v>
      </c>
      <c r="L73" s="20">
        <v>-78.849999999999994</v>
      </c>
      <c r="M73" s="20">
        <v>11.09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18.32</v>
      </c>
      <c r="AI73" s="20">
        <v>0</v>
      </c>
      <c r="AJ73" s="20">
        <v>0.24</v>
      </c>
    </row>
    <row r="74" spans="1:36">
      <c r="A74" s="90">
        <v>38504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75.849999999999994</v>
      </c>
      <c r="H74" s="20">
        <v>-19.600000000000001</v>
      </c>
      <c r="I74" s="20">
        <v>6.96</v>
      </c>
      <c r="J74" s="20">
        <v>19.600000000000001</v>
      </c>
      <c r="K74" s="20">
        <v>0</v>
      </c>
      <c r="L74" s="20">
        <v>-75.849999999999994</v>
      </c>
      <c r="M74" s="20">
        <v>10.67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17.62</v>
      </c>
      <c r="AI74" s="20">
        <v>0</v>
      </c>
      <c r="AJ74" s="20">
        <v>0.23</v>
      </c>
    </row>
    <row r="75" spans="1:36">
      <c r="A75" s="90">
        <v>38534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77.91</v>
      </c>
      <c r="H75" s="20">
        <v>-20.14</v>
      </c>
      <c r="I75" s="20">
        <v>7.15</v>
      </c>
      <c r="J75" s="20">
        <v>20.14</v>
      </c>
      <c r="K75" s="20">
        <v>0</v>
      </c>
      <c r="L75" s="20">
        <v>-77.91</v>
      </c>
      <c r="M75" s="20">
        <v>10.96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18.100000000000001</v>
      </c>
      <c r="AI75" s="20">
        <v>0</v>
      </c>
      <c r="AJ75" s="20">
        <v>0.24</v>
      </c>
    </row>
    <row r="76" spans="1:36">
      <c r="A76" s="90">
        <v>38565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77.44</v>
      </c>
      <c r="H76" s="20">
        <v>-20.010000000000002</v>
      </c>
      <c r="I76" s="20">
        <v>7.1</v>
      </c>
      <c r="J76" s="20">
        <v>20.010000000000002</v>
      </c>
      <c r="K76" s="20">
        <v>0</v>
      </c>
      <c r="L76" s="20">
        <v>-77.44</v>
      </c>
      <c r="M76" s="20">
        <v>10.89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17.989999999999998</v>
      </c>
      <c r="AI76" s="20">
        <v>0</v>
      </c>
      <c r="AJ76" s="20">
        <v>0.24</v>
      </c>
    </row>
    <row r="77" spans="1:36">
      <c r="A77" s="90">
        <v>38596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74.48</v>
      </c>
      <c r="H77" s="20">
        <v>-19.25</v>
      </c>
      <c r="I77" s="20">
        <v>6.83</v>
      </c>
      <c r="J77" s="20">
        <v>19.25</v>
      </c>
      <c r="K77" s="20">
        <v>0</v>
      </c>
      <c r="L77" s="20">
        <v>-74.48</v>
      </c>
      <c r="M77" s="20">
        <v>10.47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17.309999999999999</v>
      </c>
      <c r="AI77" s="20">
        <v>0</v>
      </c>
      <c r="AJ77" s="20">
        <v>0.23</v>
      </c>
    </row>
    <row r="78" spans="1:36">
      <c r="A78" s="90">
        <v>38626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76.510000000000005</v>
      </c>
      <c r="H78" s="20">
        <v>-19.77</v>
      </c>
      <c r="I78" s="20">
        <v>7.02</v>
      </c>
      <c r="J78" s="20">
        <v>19.77</v>
      </c>
      <c r="K78" s="20">
        <v>0</v>
      </c>
      <c r="L78" s="20">
        <v>-76.510000000000005</v>
      </c>
      <c r="M78" s="20">
        <v>10.76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17.78</v>
      </c>
      <c r="AI78" s="20">
        <v>0</v>
      </c>
      <c r="AJ78" s="20">
        <v>0.24</v>
      </c>
    </row>
    <row r="79" spans="1:36">
      <c r="A79" s="90">
        <v>38657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73.58</v>
      </c>
      <c r="H79" s="20">
        <v>-19.02</v>
      </c>
      <c r="I79" s="20">
        <v>6.75</v>
      </c>
      <c r="J79" s="20">
        <v>0</v>
      </c>
      <c r="K79" s="20">
        <v>0</v>
      </c>
      <c r="L79" s="20">
        <v>-73.58</v>
      </c>
      <c r="M79" s="20">
        <v>10.35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19.02</v>
      </c>
      <c r="AH79" s="20">
        <v>17.100000000000001</v>
      </c>
      <c r="AI79" s="20">
        <v>0</v>
      </c>
      <c r="AJ79" s="20">
        <v>0.32</v>
      </c>
    </row>
    <row r="80" spans="1:36">
      <c r="A80" s="90">
        <v>38687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75.58</v>
      </c>
      <c r="H80" s="20">
        <v>-19.53</v>
      </c>
      <c r="I80" s="20">
        <v>6.93</v>
      </c>
      <c r="J80" s="20">
        <v>0</v>
      </c>
      <c r="K80" s="20">
        <v>0</v>
      </c>
      <c r="L80" s="20">
        <v>-75.58</v>
      </c>
      <c r="M80" s="20">
        <v>10.63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19.53</v>
      </c>
      <c r="AH80" s="20">
        <v>17.559999999999999</v>
      </c>
      <c r="AI80" s="20">
        <v>0</v>
      </c>
      <c r="AJ80" s="20">
        <v>-0.15</v>
      </c>
    </row>
    <row r="81" spans="1:36">
      <c r="A81" s="90">
        <v>38718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75.12</v>
      </c>
      <c r="H81" s="20">
        <v>-19.41</v>
      </c>
      <c r="I81" s="20">
        <v>6.89</v>
      </c>
      <c r="J81" s="20">
        <v>0</v>
      </c>
      <c r="K81" s="20">
        <v>0</v>
      </c>
      <c r="L81" s="20">
        <v>-75.12</v>
      </c>
      <c r="M81" s="20">
        <v>10.56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19.41</v>
      </c>
      <c r="AH81" s="20">
        <v>17.45</v>
      </c>
      <c r="AI81" s="20">
        <v>0</v>
      </c>
      <c r="AJ81" s="20">
        <v>-0.55000000000000004</v>
      </c>
    </row>
    <row r="82" spans="1:36">
      <c r="A82" s="90">
        <v>38749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67.430000000000007</v>
      </c>
      <c r="H82" s="20">
        <v>-17.43</v>
      </c>
      <c r="I82" s="20">
        <v>6.18</v>
      </c>
      <c r="J82" s="20">
        <v>0</v>
      </c>
      <c r="K82" s="20">
        <v>0</v>
      </c>
      <c r="L82" s="20">
        <v>-67.430000000000007</v>
      </c>
      <c r="M82" s="20">
        <v>9.48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17.43</v>
      </c>
      <c r="AH82" s="20">
        <v>15.67</v>
      </c>
      <c r="AI82" s="20">
        <v>0</v>
      </c>
      <c r="AJ82" s="20">
        <v>-0.43</v>
      </c>
    </row>
    <row r="83" spans="1:36">
      <c r="A83" s="90">
        <v>38777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74.239999999999995</v>
      </c>
      <c r="H83" s="20">
        <v>-19.190000000000001</v>
      </c>
      <c r="I83" s="20">
        <v>6.81</v>
      </c>
      <c r="J83" s="20">
        <v>0</v>
      </c>
      <c r="K83" s="20">
        <v>0</v>
      </c>
      <c r="L83" s="20">
        <v>-74.239999999999995</v>
      </c>
      <c r="M83" s="20">
        <v>10.44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19.190000000000001</v>
      </c>
      <c r="AH83" s="20">
        <v>17.25</v>
      </c>
      <c r="AI83" s="20">
        <v>0</v>
      </c>
      <c r="AJ83" s="20">
        <v>-0.17</v>
      </c>
    </row>
    <row r="84" spans="1:36">
      <c r="A84" s="90">
        <v>38808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71.400000000000006</v>
      </c>
      <c r="H84" s="20">
        <v>-18.45</v>
      </c>
      <c r="I84" s="20">
        <v>6.55</v>
      </c>
      <c r="J84" s="20">
        <v>18.45</v>
      </c>
      <c r="K84" s="20">
        <v>0</v>
      </c>
      <c r="L84" s="20">
        <v>-71.400000000000006</v>
      </c>
      <c r="M84" s="20">
        <v>10.039999999999999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16.59</v>
      </c>
      <c r="AI84" s="20">
        <v>0</v>
      </c>
      <c r="AJ84" s="20">
        <v>0.23</v>
      </c>
    </row>
    <row r="85" spans="1:36">
      <c r="A85" s="90">
        <v>38838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73.34</v>
      </c>
      <c r="H85" s="20">
        <v>-18.95</v>
      </c>
      <c r="I85" s="20">
        <v>6.73</v>
      </c>
      <c r="J85" s="20">
        <v>18.95</v>
      </c>
      <c r="K85" s="20">
        <v>0</v>
      </c>
      <c r="L85" s="20">
        <v>-73.34</v>
      </c>
      <c r="M85" s="20">
        <v>10.31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17.04</v>
      </c>
      <c r="AI85" s="20">
        <v>0</v>
      </c>
      <c r="AJ85" s="20">
        <v>0.24</v>
      </c>
    </row>
    <row r="86" spans="1:36">
      <c r="A86" s="90">
        <v>38869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70.53</v>
      </c>
      <c r="H86" s="20">
        <v>-18.23</v>
      </c>
      <c r="I86" s="20">
        <v>6.47</v>
      </c>
      <c r="J86" s="20">
        <v>18.23</v>
      </c>
      <c r="K86" s="20">
        <v>0</v>
      </c>
      <c r="L86" s="20">
        <v>-70.53</v>
      </c>
      <c r="M86" s="20">
        <v>9.92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16.39</v>
      </c>
      <c r="AI86" s="20">
        <v>0</v>
      </c>
      <c r="AJ86" s="20">
        <v>0.23</v>
      </c>
    </row>
    <row r="87" spans="1:36">
      <c r="A87" s="90">
        <v>38899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72.45</v>
      </c>
      <c r="H87" s="20">
        <v>-18.72</v>
      </c>
      <c r="I87" s="20">
        <v>6.64</v>
      </c>
      <c r="J87" s="20">
        <v>18.72</v>
      </c>
      <c r="K87" s="20">
        <v>0</v>
      </c>
      <c r="L87" s="20">
        <v>-72.45</v>
      </c>
      <c r="M87" s="20">
        <v>10.19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16.829999999999998</v>
      </c>
      <c r="AI87" s="20">
        <v>0</v>
      </c>
      <c r="AJ87" s="20">
        <v>0.24</v>
      </c>
    </row>
    <row r="88" spans="1:36">
      <c r="A88" s="90">
        <v>38930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72</v>
      </c>
      <c r="H88" s="20">
        <v>-18.61</v>
      </c>
      <c r="I88" s="20">
        <v>6.6</v>
      </c>
      <c r="J88" s="20">
        <v>18.61</v>
      </c>
      <c r="K88" s="20">
        <v>0</v>
      </c>
      <c r="L88" s="20">
        <v>-72</v>
      </c>
      <c r="M88" s="20">
        <v>10.130000000000001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16.73</v>
      </c>
      <c r="AI88" s="20">
        <v>0</v>
      </c>
      <c r="AJ88" s="20">
        <v>0.24</v>
      </c>
    </row>
    <row r="89" spans="1:36">
      <c r="A89" s="90">
        <v>38961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69.239999999999995</v>
      </c>
      <c r="H89" s="20">
        <v>-17.899999999999999</v>
      </c>
      <c r="I89" s="20">
        <v>6.35</v>
      </c>
      <c r="J89" s="20">
        <v>17.899999999999999</v>
      </c>
      <c r="K89" s="20">
        <v>0</v>
      </c>
      <c r="L89" s="20">
        <v>-69.239999999999995</v>
      </c>
      <c r="M89" s="20">
        <v>9.74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16.09</v>
      </c>
      <c r="AI89" s="20">
        <v>0</v>
      </c>
      <c r="AJ89" s="20">
        <v>0.23</v>
      </c>
    </row>
    <row r="90" spans="1:36">
      <c r="A90" s="90">
        <v>38991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71.12</v>
      </c>
      <c r="H90" s="20">
        <v>-18.38</v>
      </c>
      <c r="I90" s="20">
        <v>6.52</v>
      </c>
      <c r="J90" s="20">
        <v>18.38</v>
      </c>
      <c r="K90" s="20">
        <v>0</v>
      </c>
      <c r="L90" s="20">
        <v>-71.12</v>
      </c>
      <c r="M90" s="20">
        <v>10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16.53</v>
      </c>
      <c r="AI90" s="20">
        <v>0</v>
      </c>
      <c r="AJ90" s="20">
        <v>0.24</v>
      </c>
    </row>
    <row r="91" spans="1:36">
      <c r="A91" s="90">
        <v>39022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68.400000000000006</v>
      </c>
      <c r="H91" s="20">
        <v>-17.68</v>
      </c>
      <c r="I91" s="20">
        <v>-9.1199999999999992</v>
      </c>
      <c r="J91" s="20">
        <v>0</v>
      </c>
      <c r="K91" s="20">
        <v>0</v>
      </c>
      <c r="L91" s="20">
        <v>-68.400000000000006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17.68</v>
      </c>
      <c r="AH91" s="20">
        <v>-9.1199999999999992</v>
      </c>
      <c r="AI91" s="20">
        <v>0</v>
      </c>
      <c r="AJ91" s="20">
        <v>-0.06</v>
      </c>
    </row>
    <row r="92" spans="1:36">
      <c r="A92" s="90">
        <v>39052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70.25</v>
      </c>
      <c r="H92" s="20">
        <v>-18.16</v>
      </c>
      <c r="I92" s="20">
        <v>-9.36</v>
      </c>
      <c r="J92" s="20">
        <v>0</v>
      </c>
      <c r="K92" s="20">
        <v>0</v>
      </c>
      <c r="L92" s="20">
        <v>-70.25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18.16</v>
      </c>
      <c r="AH92" s="20">
        <v>-9.36</v>
      </c>
      <c r="AI92" s="20">
        <v>0</v>
      </c>
      <c r="AJ92" s="20">
        <v>-7.0000000000000007E-2</v>
      </c>
    </row>
    <row r="93" spans="1:36">
      <c r="A93" s="90">
        <v>39083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69.819999999999993</v>
      </c>
      <c r="H93" s="20">
        <v>-18.04</v>
      </c>
      <c r="I93" s="20">
        <v>-9.31</v>
      </c>
      <c r="J93" s="20">
        <v>0</v>
      </c>
      <c r="K93" s="20">
        <v>0</v>
      </c>
      <c r="L93" s="20">
        <v>-69.819999999999993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18.04</v>
      </c>
      <c r="AH93" s="20">
        <v>-9.31</v>
      </c>
      <c r="AI93" s="20">
        <v>0</v>
      </c>
      <c r="AJ93" s="20">
        <v>-0.1</v>
      </c>
    </row>
    <row r="94" spans="1:36">
      <c r="A94" s="90">
        <v>39114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62.67</v>
      </c>
      <c r="H94" s="20">
        <v>-16.2</v>
      </c>
      <c r="I94" s="20">
        <v>-8.35</v>
      </c>
      <c r="J94" s="20">
        <v>0</v>
      </c>
      <c r="K94" s="20">
        <v>0</v>
      </c>
      <c r="L94" s="20">
        <v>-62.67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16.2</v>
      </c>
      <c r="AH94" s="20">
        <v>-8.35</v>
      </c>
      <c r="AI94" s="20">
        <v>0</v>
      </c>
      <c r="AJ94" s="20">
        <v>-0.17</v>
      </c>
    </row>
    <row r="95" spans="1:36">
      <c r="A95" s="90">
        <v>39142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68.989999999999995</v>
      </c>
      <c r="H95" s="20">
        <v>-17.829999999999998</v>
      </c>
      <c r="I95" s="20">
        <v>-9.1999999999999993</v>
      </c>
      <c r="J95" s="20">
        <v>0</v>
      </c>
      <c r="K95" s="20">
        <v>0</v>
      </c>
      <c r="L95" s="20">
        <v>-68.989999999999995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17.829999999999998</v>
      </c>
      <c r="AH95" s="20">
        <v>-9.1999999999999993</v>
      </c>
      <c r="AI95" s="20">
        <v>0</v>
      </c>
      <c r="AJ95" s="20">
        <v>-0.18</v>
      </c>
    </row>
    <row r="96" spans="1:36">
      <c r="A96" s="90">
        <v>39173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66.349999999999994</v>
      </c>
      <c r="H96" s="20">
        <v>-17.149999999999999</v>
      </c>
      <c r="I96" s="20">
        <v>-8.84</v>
      </c>
      <c r="J96" s="20">
        <v>17.149999999999999</v>
      </c>
      <c r="K96" s="20">
        <v>0</v>
      </c>
      <c r="L96" s="20">
        <v>-66.349999999999994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-8.84</v>
      </c>
      <c r="AI96" s="20">
        <v>0</v>
      </c>
      <c r="AJ96" s="20">
        <v>0.22</v>
      </c>
    </row>
    <row r="97" spans="1:36">
      <c r="A97" s="90">
        <v>39203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68.14</v>
      </c>
      <c r="H97" s="20">
        <v>-17.61</v>
      </c>
      <c r="I97" s="20">
        <v>-9.08</v>
      </c>
      <c r="J97" s="20">
        <v>17.61</v>
      </c>
      <c r="K97" s="20">
        <v>0</v>
      </c>
      <c r="L97" s="20">
        <v>-68.14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-9.08</v>
      </c>
      <c r="AI97" s="20">
        <v>0</v>
      </c>
      <c r="AJ97" s="20">
        <v>0.22</v>
      </c>
    </row>
    <row r="98" spans="1:36">
      <c r="A98" s="90">
        <v>39234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65.53</v>
      </c>
      <c r="H98" s="20">
        <v>-16.940000000000001</v>
      </c>
      <c r="I98" s="20">
        <v>-8.73</v>
      </c>
      <c r="J98" s="20">
        <v>16.940000000000001</v>
      </c>
      <c r="K98" s="20">
        <v>0</v>
      </c>
      <c r="L98" s="20">
        <v>-65.53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-8.73</v>
      </c>
      <c r="AI98" s="20">
        <v>0</v>
      </c>
      <c r="AJ98" s="20">
        <v>0.22</v>
      </c>
    </row>
    <row r="99" spans="1:36">
      <c r="A99" s="90">
        <v>39264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67.3</v>
      </c>
      <c r="H99" s="20">
        <v>-17.399999999999999</v>
      </c>
      <c r="I99" s="20">
        <v>-8.9700000000000006</v>
      </c>
      <c r="J99" s="20">
        <v>17.399999999999999</v>
      </c>
      <c r="K99" s="20">
        <v>0</v>
      </c>
      <c r="L99" s="20">
        <v>-67.3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-8.9700000000000006</v>
      </c>
      <c r="AI99" s="20">
        <v>0</v>
      </c>
      <c r="AJ99" s="20">
        <v>0.22</v>
      </c>
    </row>
    <row r="100" spans="1:36">
      <c r="A100" s="90">
        <v>39295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66.89</v>
      </c>
      <c r="H100" s="20">
        <v>-17.29</v>
      </c>
      <c r="I100" s="20">
        <v>-8.92</v>
      </c>
      <c r="J100" s="20">
        <v>17.29</v>
      </c>
      <c r="K100" s="20">
        <v>0</v>
      </c>
      <c r="L100" s="20">
        <v>-66.89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-8.92</v>
      </c>
      <c r="AI100" s="20">
        <v>0</v>
      </c>
      <c r="AJ100" s="20">
        <v>0.22</v>
      </c>
    </row>
    <row r="101" spans="1:36">
      <c r="A101" s="90">
        <v>39326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64.34</v>
      </c>
      <c r="H101" s="20">
        <v>-16.63</v>
      </c>
      <c r="I101" s="20">
        <v>-8.58</v>
      </c>
      <c r="J101" s="20">
        <v>16.63</v>
      </c>
      <c r="K101" s="20">
        <v>0</v>
      </c>
      <c r="L101" s="20">
        <v>-64.34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-8.58</v>
      </c>
      <c r="AI101" s="20">
        <v>0</v>
      </c>
      <c r="AJ101" s="20">
        <v>0.22</v>
      </c>
    </row>
    <row r="102" spans="1:36">
      <c r="A102" s="90">
        <v>39356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66.099999999999994</v>
      </c>
      <c r="H102" s="20">
        <v>-17.079999999999998</v>
      </c>
      <c r="I102" s="20">
        <v>-8.81</v>
      </c>
      <c r="J102" s="20">
        <v>17.079999999999998</v>
      </c>
      <c r="K102" s="20">
        <v>0</v>
      </c>
      <c r="L102" s="20">
        <v>-66.099999999999994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-8.81</v>
      </c>
      <c r="AI102" s="20">
        <v>0</v>
      </c>
      <c r="AJ102" s="20">
        <v>0.22</v>
      </c>
    </row>
    <row r="103" spans="1:36">
      <c r="A103" s="90">
        <v>39387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-16.43</v>
      </c>
      <c r="I103" s="20">
        <v>0</v>
      </c>
      <c r="J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16.43</v>
      </c>
      <c r="AH103" s="20">
        <v>0</v>
      </c>
      <c r="AI103" s="20">
        <v>0</v>
      </c>
      <c r="AJ103" s="20">
        <v>0.03</v>
      </c>
    </row>
    <row r="104" spans="1:36">
      <c r="A104" s="90">
        <v>39417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-16.88</v>
      </c>
      <c r="I104" s="20">
        <v>0</v>
      </c>
      <c r="J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16.88</v>
      </c>
      <c r="AH104" s="20">
        <v>0</v>
      </c>
      <c r="AI104" s="20">
        <v>0</v>
      </c>
      <c r="AJ104" s="20">
        <v>0.03</v>
      </c>
    </row>
    <row r="105" spans="1:36">
      <c r="A105" s="90">
        <v>39448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-16.78</v>
      </c>
      <c r="I105" s="20">
        <v>0</v>
      </c>
      <c r="J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16.78</v>
      </c>
      <c r="AH105" s="20">
        <v>0</v>
      </c>
      <c r="AI105" s="20">
        <v>0</v>
      </c>
      <c r="AJ105" s="20">
        <v>0.03</v>
      </c>
    </row>
    <row r="106" spans="1:36">
      <c r="A106" s="90">
        <v>39479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-15.6</v>
      </c>
      <c r="I106" s="20">
        <v>0</v>
      </c>
      <c r="J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15.6</v>
      </c>
      <c r="AH106" s="20">
        <v>0</v>
      </c>
      <c r="AI106" s="20">
        <v>0</v>
      </c>
      <c r="AJ106" s="20">
        <v>0.03</v>
      </c>
    </row>
    <row r="107" spans="1:36">
      <c r="A107" s="90">
        <v>39508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-16.59</v>
      </c>
      <c r="I107" s="20">
        <v>0</v>
      </c>
      <c r="J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16.59</v>
      </c>
      <c r="AH107" s="20">
        <v>0</v>
      </c>
      <c r="AI107" s="20">
        <v>0</v>
      </c>
      <c r="AJ107" s="20">
        <v>0.03</v>
      </c>
    </row>
    <row r="108" spans="1:36">
      <c r="A108" s="90">
        <v>39539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-15.96</v>
      </c>
      <c r="I108" s="20">
        <v>0</v>
      </c>
      <c r="J108" s="20">
        <v>15.96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0</v>
      </c>
      <c r="AI108" s="20">
        <v>0</v>
      </c>
      <c r="AJ108" s="20">
        <v>0</v>
      </c>
    </row>
    <row r="109" spans="1:36">
      <c r="A109" s="90">
        <v>39569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-16.39</v>
      </c>
      <c r="I109" s="20">
        <v>0</v>
      </c>
      <c r="J109" s="20">
        <v>16.39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</row>
    <row r="110" spans="1:36">
      <c r="A110" s="90">
        <v>39600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-15.77</v>
      </c>
      <c r="I110" s="20">
        <v>0</v>
      </c>
      <c r="J110" s="20">
        <v>15.77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</row>
    <row r="111" spans="1:36">
      <c r="A111" s="90">
        <v>39630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-16.2</v>
      </c>
      <c r="I111" s="20">
        <v>0</v>
      </c>
      <c r="J111" s="20">
        <v>16.2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</row>
    <row r="112" spans="1:36">
      <c r="A112" s="90">
        <v>39661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-16.100000000000001</v>
      </c>
      <c r="I112" s="20">
        <v>0</v>
      </c>
      <c r="J112" s="20">
        <v>16.100000000000001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</row>
    <row r="113" spans="1:36">
      <c r="A113" s="90">
        <v>39692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-15.49</v>
      </c>
      <c r="I113" s="20">
        <v>0</v>
      </c>
      <c r="J113" s="20">
        <v>15.49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</row>
    <row r="114" spans="1:36">
      <c r="A114" s="90">
        <v>39722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-15.91</v>
      </c>
      <c r="I114" s="20">
        <v>0</v>
      </c>
      <c r="J114" s="20">
        <v>15.91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</row>
    <row r="115" spans="1:36">
      <c r="A115" s="90" t="s">
        <v>66</v>
      </c>
      <c r="B115" s="20" t="s">
        <v>65</v>
      </c>
      <c r="C115" s="20" t="s">
        <v>65</v>
      </c>
      <c r="D115" s="20" t="s">
        <v>65</v>
      </c>
      <c r="E115" s="20" t="s">
        <v>65</v>
      </c>
      <c r="F115" s="20" t="s">
        <v>65</v>
      </c>
      <c r="G115" s="20" t="s">
        <v>65</v>
      </c>
      <c r="H115" s="20" t="s">
        <v>65</v>
      </c>
      <c r="I115" s="20" t="s">
        <v>65</v>
      </c>
      <c r="J115" s="20" t="s">
        <v>65</v>
      </c>
      <c r="K115" s="20" t="s">
        <v>65</v>
      </c>
      <c r="L115" s="20" t="s">
        <v>65</v>
      </c>
      <c r="M115" s="20" t="s">
        <v>65</v>
      </c>
      <c r="N115" s="20" t="s">
        <v>65</v>
      </c>
      <c r="O115" s="20" t="s">
        <v>65</v>
      </c>
      <c r="P115" s="20" t="s">
        <v>65</v>
      </c>
      <c r="Q115" s="20" t="s">
        <v>65</v>
      </c>
      <c r="R115" s="20" t="s">
        <v>65</v>
      </c>
      <c r="S115" s="20" t="s">
        <v>65</v>
      </c>
      <c r="T115" s="20" t="s">
        <v>65</v>
      </c>
      <c r="U115" s="20" t="s">
        <v>65</v>
      </c>
      <c r="V115" s="20" t="s">
        <v>65</v>
      </c>
      <c r="W115" s="20" t="s">
        <v>65</v>
      </c>
      <c r="X115" s="20" t="s">
        <v>65</v>
      </c>
      <c r="Y115" s="20" t="s">
        <v>65</v>
      </c>
      <c r="Z115" s="20" t="s">
        <v>65</v>
      </c>
      <c r="AA115" s="20" t="s">
        <v>65</v>
      </c>
      <c r="AB115" s="20" t="s">
        <v>65</v>
      </c>
      <c r="AC115" s="20" t="s">
        <v>65</v>
      </c>
      <c r="AD115" s="20" t="s">
        <v>65</v>
      </c>
      <c r="AE115" s="20" t="s">
        <v>65</v>
      </c>
      <c r="AF115" s="20" t="s">
        <v>65</v>
      </c>
      <c r="AG115" s="20" t="s">
        <v>65</v>
      </c>
      <c r="AH115" s="20" t="s">
        <v>65</v>
      </c>
      <c r="AI115" s="20" t="s">
        <v>65</v>
      </c>
      <c r="AJ115" s="20" t="s">
        <v>65</v>
      </c>
    </row>
    <row r="116" spans="1:36">
      <c r="A116" s="20" t="s">
        <v>67</v>
      </c>
      <c r="B116" s="20">
        <v>3.82</v>
      </c>
      <c r="C116" s="20">
        <v>-177.22</v>
      </c>
      <c r="D116" s="20">
        <v>-72.12</v>
      </c>
      <c r="E116" s="20">
        <v>2390.2600000000002</v>
      </c>
      <c r="F116" s="20">
        <v>-146.56</v>
      </c>
      <c r="G116" s="20">
        <v>7386.9</v>
      </c>
      <c r="H116" s="20">
        <v>-1256.93</v>
      </c>
      <c r="I116" s="20">
        <v>-1928.41</v>
      </c>
      <c r="J116" s="20">
        <v>1249.72</v>
      </c>
      <c r="K116" s="20">
        <v>17.87</v>
      </c>
      <c r="L116" s="20">
        <v>-6690.52</v>
      </c>
      <c r="M116" s="20">
        <v>-43.31</v>
      </c>
      <c r="N116" s="20">
        <v>-955.3</v>
      </c>
      <c r="O116" s="20">
        <v>-65.02</v>
      </c>
      <c r="P116" s="20">
        <v>-1298.9000000000001</v>
      </c>
      <c r="Q116" s="20">
        <v>-77.39</v>
      </c>
      <c r="R116" s="20">
        <v>177.17</v>
      </c>
      <c r="S116" s="20">
        <v>493.01</v>
      </c>
      <c r="T116" s="20">
        <v>0</v>
      </c>
      <c r="U116" s="20">
        <v>146.56</v>
      </c>
      <c r="V116" s="20">
        <v>-15.04</v>
      </c>
      <c r="W116" s="20">
        <v>0</v>
      </c>
      <c r="X116" s="20">
        <v>73.28</v>
      </c>
      <c r="Y116" s="20">
        <v>-174.89</v>
      </c>
      <c r="Z116" s="20" t="s">
        <v>867</v>
      </c>
      <c r="AA116" s="20">
        <v>-0.52</v>
      </c>
      <c r="AB116" s="20">
        <v>714.07</v>
      </c>
      <c r="AC116" s="20">
        <v>15.04</v>
      </c>
      <c r="AD116" s="20">
        <v>0</v>
      </c>
      <c r="AE116" s="20">
        <v>0</v>
      </c>
      <c r="AF116" s="20">
        <v>0</v>
      </c>
      <c r="AG116" s="20">
        <v>853.56</v>
      </c>
      <c r="AH116" s="20">
        <v>527.78</v>
      </c>
      <c r="AI116" s="20">
        <v>13.88</v>
      </c>
      <c r="AJ116" s="20" t="s">
        <v>868</v>
      </c>
    </row>
    <row r="117" spans="1:36">
      <c r="A117" s="20" t="s">
        <v>756</v>
      </c>
    </row>
    <row r="119" spans="1:36">
      <c r="A119" s="20" t="s">
        <v>688</v>
      </c>
      <c r="B119" s="20" t="s">
        <v>40</v>
      </c>
      <c r="F119" s="20" t="s">
        <v>41</v>
      </c>
      <c r="I119" s="20" t="s">
        <v>757</v>
      </c>
    </row>
    <row r="120" spans="1:36">
      <c r="A120" s="20" t="s">
        <v>688</v>
      </c>
      <c r="B120" s="20" t="s">
        <v>865</v>
      </c>
      <c r="F120" s="20" t="s">
        <v>43</v>
      </c>
      <c r="G120" s="20" t="s">
        <v>44</v>
      </c>
    </row>
    <row r="121" spans="1:36">
      <c r="A121" s="20" t="s">
        <v>688</v>
      </c>
      <c r="B121" s="20" t="s">
        <v>866</v>
      </c>
      <c r="F121" s="20" t="s">
        <v>45</v>
      </c>
      <c r="G121" s="20">
        <v>36731</v>
      </c>
    </row>
    <row r="122" spans="1:36">
      <c r="A122" s="20" t="s">
        <v>688</v>
      </c>
    </row>
    <row r="123" spans="1:36">
      <c r="A123" s="20" t="s">
        <v>688</v>
      </c>
      <c r="D123" s="20" t="s">
        <v>46</v>
      </c>
    </row>
    <row r="124" spans="1:36">
      <c r="A124" s="20" t="s">
        <v>688</v>
      </c>
    </row>
    <row r="125" spans="1:36">
      <c r="A125" s="20" t="s">
        <v>688</v>
      </c>
      <c r="B125" s="20" t="s">
        <v>47</v>
      </c>
      <c r="C125" s="20">
        <v>842751</v>
      </c>
      <c r="D125" s="20" t="s">
        <v>545</v>
      </c>
    </row>
    <row r="126" spans="1:36">
      <c r="A126" s="20" t="s">
        <v>688</v>
      </c>
      <c r="B126" s="20" t="s">
        <v>48</v>
      </c>
      <c r="C126" s="20" t="s">
        <v>539</v>
      </c>
      <c r="D126" s="20" t="s">
        <v>49</v>
      </c>
      <c r="E126" s="20" t="s">
        <v>50</v>
      </c>
    </row>
    <row r="127" spans="1:36">
      <c r="A127" s="20" t="s">
        <v>688</v>
      </c>
      <c r="B127" s="20" t="s">
        <v>51</v>
      </c>
      <c r="C127" s="20" t="s">
        <v>540</v>
      </c>
    </row>
    <row r="128" spans="1:36">
      <c r="A128" s="20" t="s">
        <v>688</v>
      </c>
    </row>
    <row r="129" spans="1:11">
      <c r="A129" s="20" t="s">
        <v>689</v>
      </c>
      <c r="B129" s="20" t="s">
        <v>60</v>
      </c>
      <c r="C129" s="20" t="s">
        <v>61</v>
      </c>
      <c r="D129" s="20" t="s">
        <v>804</v>
      </c>
      <c r="E129" s="20" t="s">
        <v>721</v>
      </c>
      <c r="F129" s="20" t="s">
        <v>692</v>
      </c>
      <c r="G129" s="20" t="s">
        <v>693</v>
      </c>
      <c r="H129" s="20" t="s">
        <v>755</v>
      </c>
      <c r="I129" s="20" t="s">
        <v>62</v>
      </c>
      <c r="J129" s="20" t="s">
        <v>63</v>
      </c>
      <c r="K129" s="20" t="s">
        <v>64</v>
      </c>
    </row>
    <row r="130" spans="1:11">
      <c r="A130" s="20" t="s">
        <v>690</v>
      </c>
      <c r="B130" s="20" t="s">
        <v>65</v>
      </c>
      <c r="C130" s="20" t="s">
        <v>65</v>
      </c>
      <c r="D130" s="20" t="s">
        <v>65</v>
      </c>
      <c r="E130" s="20" t="s">
        <v>65</v>
      </c>
      <c r="F130" s="20" t="s">
        <v>65</v>
      </c>
      <c r="G130" s="20" t="s">
        <v>65</v>
      </c>
      <c r="H130" s="20" t="s">
        <v>65</v>
      </c>
      <c r="I130" s="20" t="s">
        <v>65</v>
      </c>
      <c r="J130" s="20" t="s">
        <v>65</v>
      </c>
      <c r="K130" s="20" t="s">
        <v>65</v>
      </c>
    </row>
    <row r="131" spans="1:11">
      <c r="A131" s="20">
        <v>36708</v>
      </c>
      <c r="B131" s="20">
        <v>0</v>
      </c>
      <c r="C131" s="20">
        <v>0</v>
      </c>
      <c r="D131" s="20">
        <v>0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-26.64</v>
      </c>
      <c r="K131" s="20">
        <v>90.81</v>
      </c>
    </row>
    <row r="132" spans="1:11">
      <c r="A132" s="20">
        <v>36739</v>
      </c>
      <c r="B132" s="20">
        <v>193.35</v>
      </c>
      <c r="C132" s="20">
        <v>123.82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330.46</v>
      </c>
      <c r="J132" s="20">
        <v>0.16</v>
      </c>
      <c r="K132" s="20">
        <v>2.73</v>
      </c>
    </row>
    <row r="133" spans="1:11">
      <c r="A133" s="20">
        <v>36770</v>
      </c>
      <c r="B133" s="20">
        <v>-81.27</v>
      </c>
      <c r="C133" s="20">
        <v>119.15</v>
      </c>
      <c r="D133" s="20">
        <v>0</v>
      </c>
      <c r="E133" s="20">
        <v>0</v>
      </c>
      <c r="F133" s="20">
        <v>0</v>
      </c>
      <c r="G133" s="20">
        <v>0</v>
      </c>
      <c r="H133" s="20">
        <v>0</v>
      </c>
      <c r="I133" s="20">
        <v>84.34</v>
      </c>
      <c r="J133" s="20">
        <v>0.16</v>
      </c>
      <c r="K133" s="20">
        <v>-24.87</v>
      </c>
    </row>
    <row r="134" spans="1:11">
      <c r="A134" s="20">
        <v>36800</v>
      </c>
      <c r="B134" s="20">
        <v>-117.86</v>
      </c>
      <c r="C134" s="20">
        <v>-107.13</v>
      </c>
      <c r="D134" s="20">
        <v>0</v>
      </c>
      <c r="E134" s="20">
        <v>0</v>
      </c>
      <c r="F134" s="20">
        <v>0</v>
      </c>
      <c r="G134" s="20">
        <v>0</v>
      </c>
      <c r="H134" s="20">
        <v>0</v>
      </c>
      <c r="I134" s="20">
        <v>-119.82</v>
      </c>
      <c r="J134" s="20">
        <v>0.16</v>
      </c>
      <c r="K134" s="20">
        <v>4.2</v>
      </c>
    </row>
    <row r="135" spans="1:11">
      <c r="A135" s="20">
        <v>36831</v>
      </c>
      <c r="B135" s="20">
        <v>0.77</v>
      </c>
      <c r="C135" s="20">
        <v>-117.8</v>
      </c>
      <c r="D135" s="20">
        <v>0</v>
      </c>
      <c r="E135" s="20">
        <v>0</v>
      </c>
      <c r="F135" s="20">
        <v>0</v>
      </c>
      <c r="G135" s="20">
        <v>0</v>
      </c>
      <c r="H135" s="20">
        <v>27.06</v>
      </c>
      <c r="I135" s="20">
        <v>-30.89</v>
      </c>
      <c r="J135" s="20">
        <v>7.95</v>
      </c>
      <c r="K135" s="20">
        <v>-4.04</v>
      </c>
    </row>
    <row r="136" spans="1:11">
      <c r="A136" s="20">
        <v>36861</v>
      </c>
      <c r="B136" s="20">
        <v>1.77</v>
      </c>
      <c r="C136" s="20">
        <v>30.26</v>
      </c>
      <c r="D136" s="20">
        <v>0</v>
      </c>
      <c r="E136" s="20">
        <v>0</v>
      </c>
      <c r="F136" s="20">
        <v>0</v>
      </c>
      <c r="G136" s="20">
        <v>0</v>
      </c>
      <c r="H136" s="20">
        <v>27.81</v>
      </c>
      <c r="I136" s="20">
        <v>-13.33</v>
      </c>
      <c r="J136" s="20">
        <v>8.2200000000000006</v>
      </c>
      <c r="K136" s="20">
        <v>9.17</v>
      </c>
    </row>
    <row r="137" spans="1:11">
      <c r="A137" s="20">
        <v>36892</v>
      </c>
      <c r="B137" s="20">
        <v>0.78</v>
      </c>
      <c r="C137" s="20">
        <v>30.09</v>
      </c>
      <c r="D137" s="20">
        <v>15.04</v>
      </c>
      <c r="E137" s="20">
        <v>0</v>
      </c>
      <c r="F137" s="20">
        <v>0</v>
      </c>
      <c r="G137" s="20">
        <v>0</v>
      </c>
      <c r="H137" s="20">
        <v>27.65</v>
      </c>
      <c r="I137" s="20">
        <v>102.84</v>
      </c>
      <c r="J137" s="20">
        <v>8.2200000000000006</v>
      </c>
      <c r="K137" s="20">
        <v>-2.78</v>
      </c>
    </row>
    <row r="138" spans="1:11">
      <c r="A138" s="20">
        <v>36923</v>
      </c>
      <c r="B138" s="20">
        <v>3.12</v>
      </c>
      <c r="C138" s="20">
        <v>27.01</v>
      </c>
      <c r="D138" s="20">
        <v>0</v>
      </c>
      <c r="E138" s="20">
        <v>0</v>
      </c>
      <c r="F138" s="20">
        <v>0</v>
      </c>
      <c r="G138" s="20">
        <v>0</v>
      </c>
      <c r="H138" s="20">
        <v>24.82</v>
      </c>
      <c r="I138" s="20">
        <v>-155.29</v>
      </c>
      <c r="J138" s="20">
        <v>7.42</v>
      </c>
      <c r="K138" s="20">
        <v>-81.87</v>
      </c>
    </row>
    <row r="139" spans="1:11">
      <c r="A139" s="20">
        <v>36951</v>
      </c>
      <c r="B139" s="20">
        <v>-2.1</v>
      </c>
      <c r="C139" s="20">
        <v>29.75</v>
      </c>
      <c r="D139" s="20">
        <v>0</v>
      </c>
      <c r="E139" s="20">
        <v>0</v>
      </c>
      <c r="F139" s="20">
        <v>0</v>
      </c>
      <c r="G139" s="20">
        <v>0</v>
      </c>
      <c r="H139" s="20">
        <v>27.33</v>
      </c>
      <c r="I139" s="20">
        <v>77.180000000000007</v>
      </c>
      <c r="J139" s="20">
        <v>8.2200000000000006</v>
      </c>
      <c r="K139" s="20">
        <v>-51.24</v>
      </c>
    </row>
    <row r="140" spans="1:11">
      <c r="A140" s="20">
        <v>36982</v>
      </c>
      <c r="B140" s="20">
        <v>41.01</v>
      </c>
      <c r="C140" s="20">
        <v>0</v>
      </c>
      <c r="D140" s="20">
        <v>0</v>
      </c>
      <c r="E140" s="20">
        <v>0</v>
      </c>
      <c r="F140" s="20">
        <v>0</v>
      </c>
      <c r="G140" s="20">
        <v>0</v>
      </c>
      <c r="H140" s="20">
        <v>0</v>
      </c>
      <c r="I140" s="20">
        <v>104.17</v>
      </c>
      <c r="J140" s="20">
        <v>0</v>
      </c>
      <c r="K140" s="20">
        <v>1.4</v>
      </c>
    </row>
    <row r="141" spans="1:11">
      <c r="A141" s="20">
        <v>37012</v>
      </c>
      <c r="B141" s="20">
        <v>-5.92</v>
      </c>
      <c r="C141" s="20">
        <v>0</v>
      </c>
      <c r="D141" s="20">
        <v>0</v>
      </c>
      <c r="E141" s="20">
        <v>0</v>
      </c>
      <c r="F141" s="20">
        <v>0</v>
      </c>
      <c r="G141" s="20">
        <v>0</v>
      </c>
      <c r="H141" s="20">
        <v>0</v>
      </c>
      <c r="I141" s="20">
        <v>29.93</v>
      </c>
      <c r="J141" s="20">
        <v>0</v>
      </c>
      <c r="K141" s="20">
        <v>8.93</v>
      </c>
    </row>
    <row r="142" spans="1:11">
      <c r="A142" s="20">
        <v>37043</v>
      </c>
      <c r="B142" s="20">
        <v>-6.61</v>
      </c>
      <c r="C142" s="20">
        <v>0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28.39</v>
      </c>
      <c r="J142" s="20">
        <v>0</v>
      </c>
      <c r="K142" s="20">
        <v>-2.08</v>
      </c>
    </row>
    <row r="143" spans="1:11">
      <c r="A143" s="20">
        <v>37073</v>
      </c>
      <c r="B143" s="20">
        <v>-4.91</v>
      </c>
      <c r="C143" s="20">
        <v>0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70.430000000000007</v>
      </c>
      <c r="J143" s="20">
        <v>0</v>
      </c>
      <c r="K143" s="20">
        <v>16.57</v>
      </c>
    </row>
    <row r="144" spans="1:11">
      <c r="A144" s="20">
        <v>37104</v>
      </c>
      <c r="B144" s="20">
        <v>-7.68</v>
      </c>
      <c r="C144" s="20">
        <v>0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28.12</v>
      </c>
      <c r="J144" s="20">
        <v>0</v>
      </c>
      <c r="K144" s="20">
        <v>-13.29</v>
      </c>
    </row>
    <row r="145" spans="1:11">
      <c r="A145" s="20">
        <v>37135</v>
      </c>
      <c r="B145" s="20">
        <v>-6.49</v>
      </c>
      <c r="C145" s="20">
        <v>0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28.08</v>
      </c>
      <c r="J145" s="20">
        <v>0</v>
      </c>
      <c r="K145" s="20">
        <v>-2.1</v>
      </c>
    </row>
    <row r="146" spans="1:11">
      <c r="A146" s="20">
        <v>37165</v>
      </c>
      <c r="B146" s="20">
        <v>-6.67</v>
      </c>
      <c r="C146" s="20">
        <v>0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28.6</v>
      </c>
      <c r="J146" s="20">
        <v>0</v>
      </c>
      <c r="K146" s="20">
        <v>-2.09</v>
      </c>
    </row>
    <row r="147" spans="1:11">
      <c r="A147" s="20">
        <v>37196</v>
      </c>
      <c r="B147" s="20">
        <v>0</v>
      </c>
      <c r="C147" s="20">
        <v>41.2</v>
      </c>
      <c r="D147" s="20">
        <v>0</v>
      </c>
      <c r="E147" s="20">
        <v>0</v>
      </c>
      <c r="F147" s="20">
        <v>0</v>
      </c>
      <c r="G147" s="20">
        <v>0</v>
      </c>
      <c r="H147" s="20">
        <v>25.24</v>
      </c>
      <c r="I147" s="20">
        <v>-31.72</v>
      </c>
      <c r="J147" s="20">
        <v>0</v>
      </c>
      <c r="K147" s="20">
        <v>0.46</v>
      </c>
    </row>
    <row r="148" spans="1:11">
      <c r="A148" s="20">
        <v>37226</v>
      </c>
      <c r="B148" s="20">
        <v>0</v>
      </c>
      <c r="C148" s="20">
        <v>42.33</v>
      </c>
      <c r="D148" s="20">
        <v>0</v>
      </c>
      <c r="E148" s="20">
        <v>0</v>
      </c>
      <c r="F148" s="20">
        <v>0</v>
      </c>
      <c r="G148" s="20">
        <v>0</v>
      </c>
      <c r="H148" s="20">
        <v>25.93</v>
      </c>
      <c r="I148" s="20">
        <v>-4.1900000000000004</v>
      </c>
      <c r="J148" s="20">
        <v>0</v>
      </c>
      <c r="K148" s="20">
        <v>-0.39</v>
      </c>
    </row>
    <row r="149" spans="1:11">
      <c r="A149" s="20">
        <v>37257</v>
      </c>
      <c r="B149" s="20">
        <v>0</v>
      </c>
      <c r="C149" s="20">
        <v>42.07</v>
      </c>
      <c r="D149" s="20">
        <v>0</v>
      </c>
      <c r="E149" s="20">
        <v>0</v>
      </c>
      <c r="F149" s="20">
        <v>0</v>
      </c>
      <c r="G149" s="20">
        <v>0</v>
      </c>
      <c r="H149" s="20">
        <v>25.77</v>
      </c>
      <c r="I149" s="20">
        <v>-32.22</v>
      </c>
      <c r="J149" s="20">
        <v>0</v>
      </c>
      <c r="K149" s="20">
        <v>-1.31</v>
      </c>
    </row>
    <row r="150" spans="1:11">
      <c r="A150" s="20">
        <v>37288</v>
      </c>
      <c r="B150" s="20">
        <v>-1.8</v>
      </c>
      <c r="C150" s="20">
        <v>37.770000000000003</v>
      </c>
      <c r="D150" s="20">
        <v>0</v>
      </c>
      <c r="E150" s="20">
        <v>0</v>
      </c>
      <c r="F150" s="20">
        <v>0</v>
      </c>
      <c r="G150" s="20">
        <v>0</v>
      </c>
      <c r="H150" s="20">
        <v>23.14</v>
      </c>
      <c r="I150" s="20">
        <v>-68.95</v>
      </c>
      <c r="J150" s="20">
        <v>0</v>
      </c>
      <c r="K150" s="20">
        <v>-20.059999999999999</v>
      </c>
    </row>
    <row r="151" spans="1:11">
      <c r="A151" s="20">
        <v>37316</v>
      </c>
      <c r="B151" s="20">
        <v>0</v>
      </c>
      <c r="C151" s="20">
        <v>41.6</v>
      </c>
      <c r="D151" s="20">
        <v>0</v>
      </c>
      <c r="E151" s="20">
        <v>0</v>
      </c>
      <c r="F151" s="20">
        <v>0</v>
      </c>
      <c r="G151" s="20">
        <v>0</v>
      </c>
      <c r="H151" s="20">
        <v>25.48</v>
      </c>
      <c r="I151" s="20">
        <v>-31.64</v>
      </c>
      <c r="J151" s="20">
        <v>0</v>
      </c>
      <c r="K151" s="20">
        <v>0.56999999999999995</v>
      </c>
    </row>
    <row r="152" spans="1:11">
      <c r="A152" s="20">
        <v>37347</v>
      </c>
      <c r="B152" s="20">
        <v>0</v>
      </c>
      <c r="C152" s="20">
        <v>53.35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-22.63</v>
      </c>
      <c r="J152" s="20">
        <v>0</v>
      </c>
      <c r="K152" s="20">
        <v>1.5</v>
      </c>
    </row>
    <row r="153" spans="1:11">
      <c r="A153" s="20">
        <v>37377</v>
      </c>
      <c r="B153" s="20">
        <v>0</v>
      </c>
      <c r="C153" s="20">
        <v>54.81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-23.03</v>
      </c>
      <c r="J153" s="20">
        <v>0</v>
      </c>
      <c r="K153" s="20">
        <v>1.48</v>
      </c>
    </row>
    <row r="154" spans="1:11">
      <c r="A154" s="20">
        <v>37408</v>
      </c>
      <c r="B154" s="20">
        <v>0</v>
      </c>
      <c r="C154" s="20">
        <v>52.73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-22.33</v>
      </c>
      <c r="J154" s="20">
        <v>0</v>
      </c>
      <c r="K154" s="20">
        <v>1.39</v>
      </c>
    </row>
    <row r="155" spans="1:11">
      <c r="A155" s="20">
        <v>37438</v>
      </c>
      <c r="B155" s="20">
        <v>0</v>
      </c>
      <c r="C155" s="20">
        <v>54.17</v>
      </c>
      <c r="D155" s="20">
        <v>0</v>
      </c>
      <c r="E155" s="20">
        <v>0</v>
      </c>
      <c r="F155" s="20">
        <v>0</v>
      </c>
      <c r="G155" s="20">
        <v>0</v>
      </c>
      <c r="H155" s="20">
        <v>0</v>
      </c>
      <c r="I155" s="20">
        <v>-22.72</v>
      </c>
      <c r="J155" s="20">
        <v>0</v>
      </c>
      <c r="K155" s="20">
        <v>1.36</v>
      </c>
    </row>
    <row r="156" spans="1:11">
      <c r="A156" s="20">
        <v>37469</v>
      </c>
      <c r="B156" s="20">
        <v>0</v>
      </c>
      <c r="C156" s="20">
        <v>53.85</v>
      </c>
      <c r="D156" s="20">
        <v>0</v>
      </c>
      <c r="E156" s="20">
        <v>0</v>
      </c>
      <c r="F156" s="20">
        <v>0</v>
      </c>
      <c r="G156" s="20">
        <v>0</v>
      </c>
      <c r="H156" s="20">
        <v>0</v>
      </c>
      <c r="I156" s="20">
        <v>-22.56</v>
      </c>
      <c r="J156" s="20">
        <v>0</v>
      </c>
      <c r="K156" s="20">
        <v>1.34</v>
      </c>
    </row>
    <row r="157" spans="1:11">
      <c r="A157" s="20">
        <v>37500</v>
      </c>
      <c r="B157" s="20">
        <v>0</v>
      </c>
      <c r="C157" s="20">
        <v>51.81</v>
      </c>
      <c r="D157" s="20">
        <v>0</v>
      </c>
      <c r="E157" s="20">
        <v>0</v>
      </c>
      <c r="F157" s="20">
        <v>0</v>
      </c>
      <c r="G157" s="20">
        <v>0</v>
      </c>
      <c r="H157" s="20">
        <v>0</v>
      </c>
      <c r="I157" s="20">
        <v>-21.9</v>
      </c>
      <c r="J157" s="20">
        <v>0</v>
      </c>
      <c r="K157" s="20">
        <v>1.28</v>
      </c>
    </row>
    <row r="158" spans="1:11">
      <c r="A158" s="20">
        <v>37530</v>
      </c>
      <c r="B158" s="20">
        <v>0</v>
      </c>
      <c r="C158" s="20">
        <v>53.23</v>
      </c>
      <c r="D158" s="20">
        <v>0</v>
      </c>
      <c r="E158" s="20">
        <v>0</v>
      </c>
      <c r="F158" s="20">
        <v>0</v>
      </c>
      <c r="G158" s="20">
        <v>0</v>
      </c>
      <c r="H158" s="20">
        <v>0</v>
      </c>
      <c r="I158" s="20">
        <v>-22.3</v>
      </c>
      <c r="J158" s="20">
        <v>0</v>
      </c>
      <c r="K158" s="20">
        <v>1.44</v>
      </c>
    </row>
    <row r="159" spans="1:11">
      <c r="A159" s="20">
        <v>37561</v>
      </c>
      <c r="B159" s="20">
        <v>0</v>
      </c>
      <c r="C159" s="20">
        <v>0</v>
      </c>
      <c r="D159" s="20">
        <v>0</v>
      </c>
      <c r="E159" s="20">
        <v>0</v>
      </c>
      <c r="F159" s="20">
        <v>0</v>
      </c>
      <c r="G159" s="20">
        <v>0</v>
      </c>
      <c r="H159" s="20">
        <v>23.53</v>
      </c>
      <c r="I159" s="20">
        <v>11.1</v>
      </c>
      <c r="J159" s="20">
        <v>0</v>
      </c>
      <c r="K159" s="20">
        <v>-0.08</v>
      </c>
    </row>
    <row r="160" spans="1:11">
      <c r="A160" s="20">
        <v>37591</v>
      </c>
      <c r="B160" s="20">
        <v>0</v>
      </c>
      <c r="C160" s="20">
        <v>0</v>
      </c>
      <c r="D160" s="20">
        <v>0</v>
      </c>
      <c r="E160" s="20">
        <v>0</v>
      </c>
      <c r="F160" s="20">
        <v>0</v>
      </c>
      <c r="G160" s="20">
        <v>0</v>
      </c>
      <c r="H160" s="20">
        <v>24.17</v>
      </c>
      <c r="I160" s="20">
        <v>11.4</v>
      </c>
      <c r="J160" s="20">
        <v>0</v>
      </c>
      <c r="K160" s="20">
        <v>0.03</v>
      </c>
    </row>
    <row r="161" spans="1:11">
      <c r="A161" s="20">
        <v>37622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24.03</v>
      </c>
      <c r="I161" s="20">
        <v>11.33</v>
      </c>
      <c r="J161" s="20">
        <v>0</v>
      </c>
      <c r="K161" s="20">
        <v>-0.06</v>
      </c>
    </row>
    <row r="162" spans="1:11">
      <c r="A162" s="20">
        <v>37653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21.57</v>
      </c>
      <c r="I162" s="20">
        <v>10.18</v>
      </c>
      <c r="J162" s="20">
        <v>0</v>
      </c>
      <c r="K162" s="20">
        <v>-0.02</v>
      </c>
    </row>
    <row r="163" spans="1:11">
      <c r="A163" s="20">
        <v>37681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23.75</v>
      </c>
      <c r="I163" s="20">
        <v>11.21</v>
      </c>
      <c r="J163" s="20">
        <v>0</v>
      </c>
      <c r="K163" s="20">
        <v>0.03</v>
      </c>
    </row>
    <row r="164" spans="1:11">
      <c r="A164" s="20">
        <v>37712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-14.09</v>
      </c>
      <c r="J164" s="20">
        <v>0</v>
      </c>
      <c r="K164" s="20">
        <v>0.48</v>
      </c>
    </row>
    <row r="165" spans="1:11">
      <c r="A165" s="20">
        <v>37742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-40.020000000000003</v>
      </c>
      <c r="J165" s="20">
        <v>0</v>
      </c>
      <c r="K165" s="20">
        <v>0.51</v>
      </c>
    </row>
    <row r="166" spans="1:11">
      <c r="A166" s="20">
        <v>37773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-38.5</v>
      </c>
      <c r="J166" s="20">
        <v>0</v>
      </c>
      <c r="K166" s="20">
        <v>0.49</v>
      </c>
    </row>
    <row r="167" spans="1:11">
      <c r="A167" s="20">
        <v>37803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-39.56</v>
      </c>
      <c r="J167" s="20">
        <v>0</v>
      </c>
      <c r="K167" s="20">
        <v>0.51</v>
      </c>
    </row>
    <row r="168" spans="1:11">
      <c r="A168" s="20">
        <v>37834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-39.33</v>
      </c>
      <c r="J168" s="20">
        <v>0</v>
      </c>
      <c r="K168" s="20">
        <v>0.51</v>
      </c>
    </row>
    <row r="169" spans="1:11">
      <c r="A169" s="20">
        <v>37865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-37.83</v>
      </c>
      <c r="J169" s="20">
        <v>0</v>
      </c>
      <c r="K169" s="20">
        <v>0.49</v>
      </c>
    </row>
    <row r="170" spans="1:11">
      <c r="A170" s="20">
        <v>37895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-38.869999999999997</v>
      </c>
      <c r="J170" s="20">
        <v>0</v>
      </c>
      <c r="K170" s="20">
        <v>0.51</v>
      </c>
    </row>
    <row r="171" spans="1:11">
      <c r="A171" s="20">
        <v>37926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21.93</v>
      </c>
      <c r="I171" s="20">
        <v>14.28</v>
      </c>
      <c r="J171" s="20">
        <v>0</v>
      </c>
      <c r="K171" s="20">
        <v>0.33</v>
      </c>
    </row>
    <row r="172" spans="1:11">
      <c r="A172" s="20">
        <v>37956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22.54</v>
      </c>
      <c r="I172" s="20">
        <v>14.67</v>
      </c>
      <c r="J172" s="20">
        <v>0</v>
      </c>
      <c r="K172" s="20">
        <v>-0.14000000000000001</v>
      </c>
    </row>
    <row r="173" spans="1:11">
      <c r="A173" s="20">
        <v>37987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22.4</v>
      </c>
      <c r="I173" s="20">
        <v>14.58</v>
      </c>
      <c r="J173" s="20">
        <v>0</v>
      </c>
      <c r="K173" s="20">
        <v>-0.56000000000000005</v>
      </c>
    </row>
    <row r="174" spans="1:11">
      <c r="A174" s="20">
        <v>38018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20.83</v>
      </c>
      <c r="I174" s="20">
        <v>13.56</v>
      </c>
      <c r="J174" s="20">
        <v>0</v>
      </c>
      <c r="K174" s="20">
        <v>-0.49</v>
      </c>
    </row>
    <row r="175" spans="1:11">
      <c r="A175" s="20">
        <v>38047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22.14</v>
      </c>
      <c r="I175" s="20">
        <v>14.41</v>
      </c>
      <c r="J175" s="20">
        <v>0</v>
      </c>
      <c r="K175" s="20">
        <v>-0.21</v>
      </c>
    </row>
    <row r="176" spans="1:11">
      <c r="A176" s="20">
        <v>38078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13.86</v>
      </c>
      <c r="J176" s="20">
        <v>0</v>
      </c>
      <c r="K176" s="20">
        <v>0.36</v>
      </c>
    </row>
    <row r="177" spans="1:11">
      <c r="A177" s="20">
        <v>38108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14.24</v>
      </c>
      <c r="J177" s="20">
        <v>0</v>
      </c>
      <c r="K177" s="20">
        <v>0.37</v>
      </c>
    </row>
    <row r="178" spans="1:11">
      <c r="A178" s="20">
        <v>38139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13.7</v>
      </c>
      <c r="J178" s="20">
        <v>0</v>
      </c>
      <c r="K178" s="20">
        <v>0.36</v>
      </c>
    </row>
    <row r="179" spans="1:11">
      <c r="A179" s="20">
        <v>38169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14.08</v>
      </c>
      <c r="J179" s="20">
        <v>0</v>
      </c>
      <c r="K179" s="20">
        <v>0.37</v>
      </c>
    </row>
    <row r="180" spans="1:11">
      <c r="A180" s="20">
        <v>38200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13.99</v>
      </c>
      <c r="J180" s="20">
        <v>0</v>
      </c>
      <c r="K180" s="20">
        <v>0.37</v>
      </c>
    </row>
    <row r="181" spans="1:11">
      <c r="A181" s="20">
        <v>38231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13.46</v>
      </c>
      <c r="J181" s="20">
        <v>0</v>
      </c>
      <c r="K181" s="20">
        <v>0.36</v>
      </c>
    </row>
    <row r="182" spans="1:11">
      <c r="A182" s="20">
        <v>38261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13.83</v>
      </c>
      <c r="J182" s="20">
        <v>0</v>
      </c>
      <c r="K182" s="20">
        <v>0.37</v>
      </c>
    </row>
    <row r="183" spans="1:11">
      <c r="A183" s="20">
        <v>38292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20.440000000000001</v>
      </c>
      <c r="I183" s="20">
        <v>13.3</v>
      </c>
      <c r="J183" s="20">
        <v>0</v>
      </c>
      <c r="K183" s="20">
        <v>0.28999999999999998</v>
      </c>
    </row>
    <row r="184" spans="1:11">
      <c r="A184" s="20">
        <v>38322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20.99</v>
      </c>
      <c r="I184" s="20">
        <v>13.66</v>
      </c>
      <c r="J184" s="20">
        <v>0</v>
      </c>
      <c r="K184" s="20">
        <v>-0.18</v>
      </c>
    </row>
    <row r="185" spans="1:11">
      <c r="A185" s="20">
        <v>38353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20.87</v>
      </c>
      <c r="I185" s="20">
        <v>13.58</v>
      </c>
      <c r="J185" s="20">
        <v>0</v>
      </c>
      <c r="K185" s="20">
        <v>-0.6</v>
      </c>
    </row>
    <row r="186" spans="1:11">
      <c r="A186" s="20">
        <v>38384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18.73</v>
      </c>
      <c r="I186" s="20">
        <v>12.19</v>
      </c>
      <c r="J186" s="20">
        <v>0</v>
      </c>
      <c r="K186" s="20">
        <v>-0.51</v>
      </c>
    </row>
    <row r="187" spans="1:11">
      <c r="A187" s="20">
        <v>38412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20.63</v>
      </c>
      <c r="I187" s="20">
        <v>13.42</v>
      </c>
      <c r="J187" s="20">
        <v>0</v>
      </c>
      <c r="K187" s="20">
        <v>-0.25</v>
      </c>
    </row>
    <row r="188" spans="1:11">
      <c r="A188" s="20">
        <v>38443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17.84</v>
      </c>
      <c r="J188" s="20">
        <v>0</v>
      </c>
      <c r="K188" s="20">
        <v>0.23</v>
      </c>
    </row>
    <row r="189" spans="1:11">
      <c r="A189" s="20">
        <v>38473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18.32</v>
      </c>
      <c r="J189" s="20">
        <v>0</v>
      </c>
      <c r="K189" s="20">
        <v>0.24</v>
      </c>
    </row>
    <row r="190" spans="1:11">
      <c r="A190" s="20">
        <v>38504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17.62</v>
      </c>
      <c r="J190" s="20">
        <v>0</v>
      </c>
      <c r="K190" s="20">
        <v>0.23</v>
      </c>
    </row>
    <row r="191" spans="1:11">
      <c r="A191" s="20">
        <v>38534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18.100000000000001</v>
      </c>
      <c r="J191" s="20">
        <v>0</v>
      </c>
      <c r="K191" s="20">
        <v>0.24</v>
      </c>
    </row>
    <row r="192" spans="1:11">
      <c r="A192" s="20">
        <v>38565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17.989999999999998</v>
      </c>
      <c r="J192" s="20">
        <v>0</v>
      </c>
      <c r="K192" s="20">
        <v>0.24</v>
      </c>
    </row>
    <row r="193" spans="1:11">
      <c r="A193" s="20">
        <v>38596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17.309999999999999</v>
      </c>
      <c r="J193" s="20">
        <v>0</v>
      </c>
      <c r="K193" s="20">
        <v>0.23</v>
      </c>
    </row>
    <row r="194" spans="1:11">
      <c r="A194" s="20">
        <v>38626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17.78</v>
      </c>
      <c r="J194" s="20">
        <v>0</v>
      </c>
      <c r="K194" s="20">
        <v>0.24</v>
      </c>
    </row>
    <row r="195" spans="1:11">
      <c r="A195" s="20">
        <v>38657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19.02</v>
      </c>
      <c r="I195" s="20">
        <v>17.100000000000001</v>
      </c>
      <c r="J195" s="20">
        <v>0</v>
      </c>
      <c r="K195" s="20">
        <v>0.32</v>
      </c>
    </row>
    <row r="196" spans="1:11">
      <c r="A196" s="20">
        <v>38687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19.53</v>
      </c>
      <c r="I196" s="20">
        <v>17.559999999999999</v>
      </c>
      <c r="J196" s="20">
        <v>0</v>
      </c>
      <c r="K196" s="20">
        <v>-0.15</v>
      </c>
    </row>
    <row r="197" spans="1:11">
      <c r="A197" s="20">
        <v>38718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19.41</v>
      </c>
      <c r="I197" s="20">
        <v>17.45</v>
      </c>
      <c r="J197" s="20">
        <v>0</v>
      </c>
      <c r="K197" s="20">
        <v>-0.55000000000000004</v>
      </c>
    </row>
    <row r="198" spans="1:11">
      <c r="A198" s="20">
        <v>38749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17.43</v>
      </c>
      <c r="I198" s="20">
        <v>15.67</v>
      </c>
      <c r="J198" s="20">
        <v>0</v>
      </c>
      <c r="K198" s="20">
        <v>-0.43</v>
      </c>
    </row>
    <row r="199" spans="1:11">
      <c r="A199" s="20">
        <v>38777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19.190000000000001</v>
      </c>
      <c r="I199" s="20">
        <v>17.25</v>
      </c>
      <c r="J199" s="20">
        <v>0</v>
      </c>
      <c r="K199" s="20">
        <v>-0.17</v>
      </c>
    </row>
    <row r="200" spans="1:11">
      <c r="A200" s="20">
        <v>38808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16.59</v>
      </c>
      <c r="J200" s="20">
        <v>0</v>
      </c>
      <c r="K200" s="20">
        <v>0.23</v>
      </c>
    </row>
    <row r="201" spans="1:11">
      <c r="A201" s="20">
        <v>38838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17.04</v>
      </c>
      <c r="J201" s="20">
        <v>0</v>
      </c>
      <c r="K201" s="20">
        <v>0.24</v>
      </c>
    </row>
    <row r="202" spans="1:11">
      <c r="A202" s="20">
        <v>38869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16.39</v>
      </c>
      <c r="J202" s="20">
        <v>0</v>
      </c>
      <c r="K202" s="20">
        <v>0.23</v>
      </c>
    </row>
    <row r="203" spans="1:11">
      <c r="A203" s="20">
        <v>38899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16.829999999999998</v>
      </c>
      <c r="J203" s="20">
        <v>0</v>
      </c>
      <c r="K203" s="20">
        <v>0.24</v>
      </c>
    </row>
    <row r="204" spans="1:11">
      <c r="A204" s="20">
        <v>38930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16.73</v>
      </c>
      <c r="J204" s="20">
        <v>0</v>
      </c>
      <c r="K204" s="20">
        <v>0.24</v>
      </c>
    </row>
    <row r="205" spans="1:11">
      <c r="A205" s="20">
        <v>38961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16.09</v>
      </c>
      <c r="J205" s="20">
        <v>0</v>
      </c>
      <c r="K205" s="20">
        <v>0.23</v>
      </c>
    </row>
    <row r="206" spans="1:11">
      <c r="A206" s="20">
        <v>38991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16.53</v>
      </c>
      <c r="J206" s="20">
        <v>0</v>
      </c>
      <c r="K206" s="20">
        <v>0.24</v>
      </c>
    </row>
    <row r="207" spans="1:11">
      <c r="A207" s="20">
        <v>39022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17.68</v>
      </c>
      <c r="I207" s="20">
        <v>-9.1199999999999992</v>
      </c>
      <c r="J207" s="20">
        <v>0</v>
      </c>
      <c r="K207" s="20">
        <v>-0.06</v>
      </c>
    </row>
    <row r="208" spans="1:11">
      <c r="A208" s="20">
        <v>39052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18.16</v>
      </c>
      <c r="I208" s="20">
        <v>-9.36</v>
      </c>
      <c r="J208" s="20">
        <v>0</v>
      </c>
      <c r="K208" s="20">
        <v>-7.0000000000000007E-2</v>
      </c>
    </row>
    <row r="209" spans="1:11">
      <c r="A209" s="20">
        <v>39083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18.04</v>
      </c>
      <c r="I209" s="20">
        <v>-9.31</v>
      </c>
      <c r="J209" s="20">
        <v>0</v>
      </c>
      <c r="K209" s="20">
        <v>-0.1</v>
      </c>
    </row>
    <row r="210" spans="1:11">
      <c r="A210" s="20">
        <v>39114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16.2</v>
      </c>
      <c r="I210" s="20">
        <v>-8.35</v>
      </c>
      <c r="J210" s="20">
        <v>0</v>
      </c>
      <c r="K210" s="20">
        <v>-0.17</v>
      </c>
    </row>
    <row r="211" spans="1:11">
      <c r="A211" s="20">
        <v>39142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17.829999999999998</v>
      </c>
      <c r="I211" s="20">
        <v>-9.1999999999999993</v>
      </c>
      <c r="J211" s="20">
        <v>0</v>
      </c>
      <c r="K211" s="20">
        <v>-0.18</v>
      </c>
    </row>
    <row r="212" spans="1:11">
      <c r="A212" s="20">
        <v>39173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-8.84</v>
      </c>
      <c r="J212" s="20">
        <v>0</v>
      </c>
      <c r="K212" s="20">
        <v>0.22</v>
      </c>
    </row>
    <row r="213" spans="1:11">
      <c r="A213" s="20">
        <v>39203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-9.08</v>
      </c>
      <c r="J213" s="20">
        <v>0</v>
      </c>
      <c r="K213" s="20">
        <v>0.22</v>
      </c>
    </row>
    <row r="214" spans="1:11">
      <c r="A214" s="20">
        <v>39234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-8.73</v>
      </c>
      <c r="J214" s="20">
        <v>0</v>
      </c>
      <c r="K214" s="20">
        <v>0.22</v>
      </c>
    </row>
    <row r="215" spans="1:11">
      <c r="A215" s="20">
        <v>39264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-8.9700000000000006</v>
      </c>
      <c r="J215" s="20">
        <v>0</v>
      </c>
      <c r="K215" s="20">
        <v>0.22</v>
      </c>
    </row>
    <row r="216" spans="1:11">
      <c r="A216" s="20">
        <v>39295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-8.92</v>
      </c>
      <c r="J216" s="20">
        <v>0</v>
      </c>
      <c r="K216" s="20">
        <v>0.22</v>
      </c>
    </row>
    <row r="217" spans="1:11">
      <c r="A217" s="20">
        <v>39326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-8.58</v>
      </c>
      <c r="J217" s="20">
        <v>0</v>
      </c>
      <c r="K217" s="20">
        <v>0.22</v>
      </c>
    </row>
    <row r="218" spans="1:11">
      <c r="A218" s="20">
        <v>39356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-8.81</v>
      </c>
      <c r="J218" s="20">
        <v>0</v>
      </c>
      <c r="K218" s="20">
        <v>0.22</v>
      </c>
    </row>
    <row r="219" spans="1:11">
      <c r="A219" s="20">
        <v>39387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16.43</v>
      </c>
      <c r="I219" s="20">
        <v>0</v>
      </c>
      <c r="J219" s="20">
        <v>0</v>
      </c>
      <c r="K219" s="20">
        <v>0.03</v>
      </c>
    </row>
    <row r="220" spans="1:11">
      <c r="A220" s="20">
        <v>39417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16.88</v>
      </c>
      <c r="I220" s="20">
        <v>0</v>
      </c>
      <c r="J220" s="20">
        <v>0</v>
      </c>
      <c r="K220" s="20">
        <v>0.03</v>
      </c>
    </row>
    <row r="221" spans="1:11">
      <c r="A221" s="20">
        <v>39448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16.78</v>
      </c>
      <c r="I221" s="20">
        <v>0</v>
      </c>
      <c r="J221" s="20">
        <v>0</v>
      </c>
      <c r="K221" s="20">
        <v>0.03</v>
      </c>
    </row>
    <row r="222" spans="1:11">
      <c r="A222" s="20">
        <v>39479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15.6</v>
      </c>
      <c r="I222" s="20">
        <v>0</v>
      </c>
      <c r="J222" s="20">
        <v>0</v>
      </c>
      <c r="K222" s="20">
        <v>0.03</v>
      </c>
    </row>
    <row r="223" spans="1:11">
      <c r="A223" s="20">
        <v>39508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16.59</v>
      </c>
      <c r="I223" s="20">
        <v>0</v>
      </c>
      <c r="J223" s="20">
        <v>0</v>
      </c>
      <c r="K223" s="20">
        <v>0.03</v>
      </c>
    </row>
    <row r="224" spans="1:11">
      <c r="A224" s="20">
        <v>39539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</row>
    <row r="225" spans="1:15">
      <c r="A225" s="20">
        <v>39569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</row>
    <row r="226" spans="1:15">
      <c r="A226" s="20">
        <v>39600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</row>
    <row r="227" spans="1:15">
      <c r="A227" s="20">
        <v>39630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</row>
    <row r="228" spans="1:15">
      <c r="A228" s="20">
        <v>39661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</row>
    <row r="229" spans="1:15">
      <c r="A229" s="20">
        <v>39692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</row>
    <row r="230" spans="1:15">
      <c r="A230" s="20">
        <v>39722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</row>
    <row r="231" spans="1:15">
      <c r="A231" s="20" t="s">
        <v>66</v>
      </c>
      <c r="B231" s="20" t="s">
        <v>65</v>
      </c>
      <c r="C231" s="20" t="s">
        <v>65</v>
      </c>
      <c r="D231" s="20" t="s">
        <v>65</v>
      </c>
      <c r="E231" s="20" t="s">
        <v>65</v>
      </c>
      <c r="F231" s="20" t="s">
        <v>65</v>
      </c>
      <c r="G231" s="20" t="s">
        <v>65</v>
      </c>
      <c r="H231" s="20" t="s">
        <v>65</v>
      </c>
      <c r="I231" s="20" t="s">
        <v>65</v>
      </c>
      <c r="J231" s="20" t="s">
        <v>65</v>
      </c>
      <c r="K231" s="20" t="s">
        <v>65</v>
      </c>
      <c r="L231" s="20" t="s">
        <v>65</v>
      </c>
      <c r="M231" s="20" t="s">
        <v>65</v>
      </c>
      <c r="N231" s="20" t="s">
        <v>65</v>
      </c>
      <c r="O231" s="20" t="s">
        <v>65</v>
      </c>
    </row>
    <row r="232" spans="1:15">
      <c r="A232" s="20" t="s">
        <v>67</v>
      </c>
      <c r="B232" s="20">
        <v>-14.97</v>
      </c>
      <c r="C232" s="20">
        <v>0</v>
      </c>
      <c r="D232" s="20">
        <v>0</v>
      </c>
      <c r="E232" s="20">
        <v>-635.52</v>
      </c>
      <c r="F232" s="20">
        <v>-121.94</v>
      </c>
      <c r="G232" s="20">
        <v>127.61</v>
      </c>
      <c r="H232" s="20">
        <v>14.97</v>
      </c>
      <c r="I232" s="20">
        <v>0</v>
      </c>
      <c r="J232" s="20">
        <v>0</v>
      </c>
      <c r="K232" s="20">
        <v>0</v>
      </c>
      <c r="L232" s="20">
        <v>848.08</v>
      </c>
      <c r="M232" s="20">
        <v>337.32</v>
      </c>
      <c r="N232" s="20">
        <v>14.07</v>
      </c>
      <c r="O232" s="20" t="s">
        <v>842</v>
      </c>
    </row>
    <row r="233" spans="1:15">
      <c r="A233" s="20" t="s">
        <v>67</v>
      </c>
      <c r="B233" s="20">
        <v>-14.97</v>
      </c>
      <c r="C233" s="20">
        <v>0</v>
      </c>
      <c r="D233" s="20">
        <v>0</v>
      </c>
      <c r="E233" s="20">
        <v>-207.8</v>
      </c>
      <c r="F233" s="20">
        <v>-121.91</v>
      </c>
      <c r="G233" s="20">
        <v>205.08</v>
      </c>
      <c r="H233" s="20">
        <v>14.97</v>
      </c>
      <c r="I233" s="20">
        <v>0</v>
      </c>
      <c r="J233" s="20">
        <v>0</v>
      </c>
      <c r="K233" s="20">
        <v>0</v>
      </c>
      <c r="L233" s="20">
        <v>847.33</v>
      </c>
      <c r="M233" s="20">
        <v>820.52</v>
      </c>
      <c r="N233" s="20">
        <v>-11.53</v>
      </c>
      <c r="O233" s="20" t="s">
        <v>841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X204"/>
  <sheetViews>
    <sheetView showGridLines="0" workbookViewId="0">
      <selection activeCell="A10" sqref="A10"/>
    </sheetView>
  </sheetViews>
  <sheetFormatPr defaultColWidth="9.109375" defaultRowHeight="13.2"/>
  <cols>
    <col min="1" max="1" width="9.6640625" style="20" customWidth="1"/>
    <col min="2" max="2" width="9.33203125" style="20" customWidth="1"/>
    <col min="3" max="3" width="9.6640625" style="20" customWidth="1"/>
    <col min="4" max="35" width="10.6640625" style="20" customWidth="1"/>
    <col min="36" max="16384" width="9.109375" style="20"/>
  </cols>
  <sheetData>
    <row r="1" spans="1:206">
      <c r="BJ1" s="82"/>
      <c r="CF1" s="83"/>
      <c r="CG1" s="83"/>
      <c r="CH1" s="83"/>
    </row>
    <row r="2" spans="1:206">
      <c r="CF2" s="83"/>
      <c r="CG2" s="83"/>
      <c r="CH2" s="83"/>
    </row>
    <row r="3" spans="1:206">
      <c r="CF3" s="83"/>
      <c r="CG3" s="83"/>
      <c r="CH3" s="83"/>
    </row>
    <row r="4" spans="1:206">
      <c r="CF4" s="83"/>
      <c r="CG4" s="83"/>
      <c r="CH4" s="83"/>
    </row>
    <row r="5" spans="1:206">
      <c r="CF5" s="83"/>
      <c r="CG5" s="83"/>
      <c r="CH5" s="83"/>
    </row>
    <row r="6" spans="1:206">
      <c r="CF6" s="83"/>
      <c r="CG6" s="83"/>
      <c r="CH6" s="83"/>
    </row>
    <row r="7" spans="1:206">
      <c r="CF7" s="83"/>
      <c r="CG7" s="83"/>
      <c r="CH7" s="83"/>
    </row>
    <row r="8" spans="1:206">
      <c r="CF8" s="83"/>
      <c r="CG8" s="83"/>
      <c r="CH8" s="83"/>
    </row>
    <row r="9" spans="1:206">
      <c r="CF9" s="83"/>
      <c r="CG9" s="83"/>
      <c r="CH9" s="83"/>
    </row>
    <row r="10" spans="1:206">
      <c r="AY10" s="84"/>
      <c r="AZ10" s="84"/>
      <c r="BB10" s="85"/>
      <c r="CF10" s="83"/>
      <c r="CG10" s="83"/>
      <c r="CH10" s="83"/>
    </row>
    <row r="11" spans="1:206">
      <c r="B11" s="187">
        <f t="shared" ref="B11:AG11" si="0">SUM(B15:B114)</f>
        <v>1.0000000000000009E-2</v>
      </c>
      <c r="C11" s="187">
        <f t="shared" si="0"/>
        <v>-4.9999999999997158E-2</v>
      </c>
      <c r="D11" s="187">
        <f t="shared" si="0"/>
        <v>-1.000000000000334E-2</v>
      </c>
      <c r="E11" s="187">
        <f t="shared" si="0"/>
        <v>233.76999999999995</v>
      </c>
      <c r="F11" s="187">
        <f t="shared" si="0"/>
        <v>-2.9999999999997584E-2</v>
      </c>
      <c r="G11" s="187">
        <f t="shared" si="0"/>
        <v>4.0500000000000043</v>
      </c>
      <c r="H11" s="187">
        <f t="shared" si="0"/>
        <v>-93.690000000000097</v>
      </c>
      <c r="I11" s="187">
        <f t="shared" si="0"/>
        <v>-0.69000000000000261</v>
      </c>
      <c r="J11" s="187">
        <f t="shared" si="0"/>
        <v>0.64999999999998259</v>
      </c>
      <c r="K11" s="187">
        <f t="shared" si="0"/>
        <v>-123.84</v>
      </c>
      <c r="L11" s="187">
        <f t="shared" si="0"/>
        <v>27.06999999999999</v>
      </c>
      <c r="M11" s="187">
        <f t="shared" si="0"/>
        <v>0.15999999999998504</v>
      </c>
      <c r="N11" s="187">
        <f t="shared" si="0"/>
        <v>-164.85999999999996</v>
      </c>
      <c r="O11" s="187">
        <f t="shared" si="0"/>
        <v>-9.9999999999997868E-3</v>
      </c>
      <c r="P11" s="187">
        <f t="shared" si="0"/>
        <v>-0.51999999999998892</v>
      </c>
      <c r="Q11" s="187">
        <f t="shared" si="0"/>
        <v>-1.0000000000005116E-2</v>
      </c>
      <c r="R11" s="187">
        <f t="shared" si="0"/>
        <v>2.9999999999997584E-2</v>
      </c>
      <c r="S11" s="187">
        <f t="shared" si="0"/>
        <v>0.13000000000000966</v>
      </c>
      <c r="T11" s="187">
        <f t="shared" si="0"/>
        <v>0</v>
      </c>
      <c r="U11" s="187">
        <f t="shared" si="0"/>
        <v>2.9999999999997584E-2</v>
      </c>
      <c r="V11" s="187">
        <f t="shared" si="0"/>
        <v>-1.0000000000001563E-2</v>
      </c>
      <c r="W11" s="187">
        <f t="shared" si="0"/>
        <v>0</v>
      </c>
      <c r="X11" s="187">
        <f t="shared" si="0"/>
        <v>73.31</v>
      </c>
      <c r="Y11" s="187">
        <f t="shared" si="0"/>
        <v>-169.25</v>
      </c>
      <c r="Z11" s="187">
        <f t="shared" si="0"/>
        <v>-1.0000000000001563E-2</v>
      </c>
      <c r="AA11" s="187">
        <f t="shared" si="0"/>
        <v>30.420000000000012</v>
      </c>
      <c r="AB11" s="187">
        <f t="shared" si="0"/>
        <v>-61.660000000000004</v>
      </c>
      <c r="AC11" s="187">
        <f t="shared" si="0"/>
        <v>1.0000000000001563E-2</v>
      </c>
      <c r="AD11" s="187">
        <f t="shared" si="0"/>
        <v>0</v>
      </c>
      <c r="AE11" s="187">
        <f t="shared" si="0"/>
        <v>0</v>
      </c>
      <c r="AF11" s="187">
        <f t="shared" si="0"/>
        <v>0</v>
      </c>
      <c r="AG11" s="187">
        <f t="shared" si="0"/>
        <v>0.46000000000000618</v>
      </c>
      <c r="AH11" s="187"/>
      <c r="AI11" s="187"/>
      <c r="AX11" s="84"/>
      <c r="AY11" s="84"/>
      <c r="AZ11" s="84"/>
      <c r="BA11" s="84"/>
      <c r="BB11" s="84"/>
      <c r="BC11" s="84"/>
      <c r="BI11" s="86"/>
      <c r="BL11" s="84"/>
      <c r="BM11" s="84"/>
      <c r="CF11" s="83"/>
      <c r="CG11" s="83"/>
      <c r="CH11" s="83"/>
      <c r="FU11" s="84"/>
      <c r="FV11" s="84"/>
      <c r="FW11" s="84"/>
      <c r="FX11" s="84"/>
      <c r="FZ11" s="84"/>
      <c r="GH11" s="86"/>
      <c r="GI11" s="86"/>
      <c r="GQ11" s="86"/>
      <c r="GR11" s="86"/>
    </row>
    <row r="12" spans="1:206">
      <c r="AY12" s="87"/>
      <c r="AZ12" s="87"/>
      <c r="BA12" s="87"/>
      <c r="CF12" s="83"/>
      <c r="CG12" s="83"/>
      <c r="CH12" s="83"/>
    </row>
    <row r="13" spans="1:206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tr">
        <f>p0!G13</f>
        <v xml:space="preserve">   CGPR-IROQ   </v>
      </c>
      <c r="H13" s="133" t="str">
        <f>p0!H13</f>
        <v xml:space="preserve"> CGPR-NIAGARA  </v>
      </c>
      <c r="I13" s="133" t="str">
        <f>p0!I13</f>
        <v xml:space="preserve"> CGPR-PARKWAY  </v>
      </c>
      <c r="J13" s="133" t="str">
        <f>p0!J13</f>
        <v xml:space="preserve">   CGPR-SPUR   </v>
      </c>
      <c r="K13" s="133" t="str">
        <f>p0!K13</f>
        <v xml:space="preserve"> CGPR-ST.CLAIR </v>
      </c>
      <c r="L13" s="133" t="str">
        <f>p0!L13</f>
        <v xml:space="preserve"> CGPR-WADDING  </v>
      </c>
      <c r="M13" s="133" t="str">
        <f>p0!M13</f>
        <v xml:space="preserve"> CONSUMERS_CDA </v>
      </c>
      <c r="N13" s="133" t="str">
        <f>p0!N13</f>
        <v xml:space="preserve">   GDM-DAWN    </v>
      </c>
      <c r="O13" s="133" t="str">
        <f>p0!O13</f>
        <v xml:space="preserve">  GDM-NIAGARA  </v>
      </c>
      <c r="P13" s="133" t="str">
        <f>p0!P13</f>
        <v xml:space="preserve">GDM-WADDINGTON </v>
      </c>
      <c r="Q13" s="133" t="s">
        <v>861</v>
      </c>
      <c r="R13" s="133" t="str">
        <f>p0!R13</f>
        <v xml:space="preserve">IF-CGT/APPALAC </v>
      </c>
      <c r="S13" s="133" t="str">
        <f>p0!S13</f>
        <v>IF-CNG/APPALACH</v>
      </c>
      <c r="T13" s="133" t="str">
        <f>p0!T13</f>
        <v xml:space="preserve">   IF-HEHUB    </v>
      </c>
      <c r="U13" s="133" t="str">
        <f>p0!U13</f>
        <v xml:space="preserve">  IF-NNG/VENT  </v>
      </c>
      <c r="V13" s="133" t="str">
        <f>p0!V13</f>
        <v xml:space="preserve">  IF-TETCO/M3  </v>
      </c>
      <c r="W13" s="133" t="str">
        <f>p0!W13</f>
        <v xml:space="preserve"> IF-TRANSCO/Z6 </v>
      </c>
      <c r="X13" s="133" t="str">
        <f>p0!X13</f>
        <v xml:space="preserve">   MICH/CONS   </v>
      </c>
      <c r="Y13" s="133" t="str">
        <f>p0!Y13</f>
        <v xml:space="preserve">  MICH_CG-GD   </v>
      </c>
      <c r="Z13" s="133" t="str">
        <f>p0!Z13</f>
        <v xml:space="preserve">    ML7/CG     </v>
      </c>
      <c r="AA13" s="133" t="str">
        <f>p0!AA13</f>
        <v xml:space="preserve">      NG       </v>
      </c>
      <c r="AB13" s="133" t="str">
        <f>p0!AB13</f>
        <v xml:space="preserve"> NGI/CHI. GATE </v>
      </c>
      <c r="AC13" s="133" t="s">
        <v>803</v>
      </c>
      <c r="AD13" s="133" t="str">
        <f>p0!AD13</f>
        <v>TOLL:EMP/EAST.Z</v>
      </c>
      <c r="AE13" s="133" t="str">
        <f>p0!AE13</f>
        <v xml:space="preserve"> TOLL:EMP/WADD </v>
      </c>
      <c r="AF13" s="133" t="str">
        <f>p0!AF13</f>
        <v xml:space="preserve">TRANS:AECO/EMP </v>
      </c>
      <c r="AG13" s="133" t="str">
        <f>p0!AG13</f>
        <v xml:space="preserve">   UNION_CDA   </v>
      </c>
      <c r="AH13" s="20"/>
      <c r="AI13" s="20"/>
      <c r="AJ13" s="20"/>
    </row>
    <row r="14" spans="1:206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Z14" s="82"/>
      <c r="BA14" s="82"/>
      <c r="CF14" s="83"/>
      <c r="CG14" s="83"/>
      <c r="CH14" s="83"/>
    </row>
    <row r="15" spans="1:206">
      <c r="A15" s="90">
        <v>36708</v>
      </c>
      <c r="B15" s="312">
        <f>'p1'!B15-p0!B15</f>
        <v>0</v>
      </c>
      <c r="C15" s="312">
        <f>'p1'!C15-p0!C15</f>
        <v>0</v>
      </c>
      <c r="D15" s="312">
        <f>'p1'!D15-p0!D15</f>
        <v>0</v>
      </c>
      <c r="E15" s="312">
        <f>'p1'!E15-p0!E15</f>
        <v>0</v>
      </c>
      <c r="F15" s="312">
        <f>'p1'!F15-p0!F15</f>
        <v>0</v>
      </c>
      <c r="G15" s="312">
        <f>'p1'!G15-p0!G15</f>
        <v>0</v>
      </c>
      <c r="H15" s="312">
        <f>'p1'!H15-p0!H15</f>
        <v>0</v>
      </c>
      <c r="I15" s="312">
        <f>'p1'!I15-p0!I15</f>
        <v>0</v>
      </c>
      <c r="J15" s="312">
        <f>'p1'!J15-p0!J15</f>
        <v>0</v>
      </c>
      <c r="K15" s="312">
        <f>'p1'!K15-p0!K15</f>
        <v>0</v>
      </c>
      <c r="L15" s="312">
        <f>'p1'!L15-p0!L15</f>
        <v>0</v>
      </c>
      <c r="M15" s="312">
        <f>'p1'!M15-p0!M15</f>
        <v>0</v>
      </c>
      <c r="N15" s="312">
        <f>'p1'!N15-p0!N15</f>
        <v>0</v>
      </c>
      <c r="O15" s="312">
        <f>'p1'!O15-p0!O15</f>
        <v>0</v>
      </c>
      <c r="P15" s="312">
        <f>'p1'!P15-p0!P15</f>
        <v>0</v>
      </c>
      <c r="Q15" s="312">
        <f>'p1'!Q15-p0!Q15</f>
        <v>0</v>
      </c>
      <c r="R15" s="312">
        <f>'p1'!R15-p0!R15</f>
        <v>0</v>
      </c>
      <c r="S15" s="312">
        <f>'p1'!S15-p0!S15</f>
        <v>0</v>
      </c>
      <c r="T15" s="312">
        <f>'p1'!T15-p0!T15</f>
        <v>0</v>
      </c>
      <c r="U15" s="312">
        <f>'p1'!U15-p0!U15</f>
        <v>0</v>
      </c>
      <c r="V15" s="312">
        <f>'p1'!V15-p0!V15</f>
        <v>0</v>
      </c>
      <c r="W15" s="312">
        <f>'p1'!W15-p0!W15</f>
        <v>0</v>
      </c>
      <c r="X15" s="312">
        <f>'p1'!X15-p0!X15</f>
        <v>0</v>
      </c>
      <c r="Y15" s="312">
        <f>'p1'!Y15-p0!Y15</f>
        <v>0</v>
      </c>
      <c r="Z15" s="312">
        <f>'p1'!Z15-p0!Z15</f>
        <v>0</v>
      </c>
      <c r="AA15" s="312">
        <f>'p1'!AA15-p0!AA15</f>
        <v>0</v>
      </c>
      <c r="AB15" s="312">
        <f>'p1'!AB15-p0!AB15</f>
        <v>0</v>
      </c>
      <c r="AC15" s="312">
        <f>'p1'!AC15-p0!AC15</f>
        <v>0</v>
      </c>
      <c r="AD15" s="312">
        <f>'p1'!AD15-p0!AD15</f>
        <v>0</v>
      </c>
      <c r="AE15" s="312">
        <f>'p1'!AE15-p0!AE15</f>
        <v>0</v>
      </c>
      <c r="AF15" s="312">
        <f>'p1'!AF15-p0!AF15</f>
        <v>0</v>
      </c>
      <c r="AG15" s="312">
        <f>'p1'!AG15-p0!AG15</f>
        <v>0</v>
      </c>
      <c r="AH15" s="312"/>
      <c r="AI15" s="312"/>
      <c r="AY15" s="84"/>
      <c r="AZ15" s="84"/>
      <c r="BA15" s="84"/>
      <c r="BB15" s="84"/>
      <c r="BC15" s="84"/>
      <c r="BM15" s="88"/>
      <c r="CF15" s="83"/>
      <c r="CG15" s="83"/>
      <c r="CH15" s="83"/>
      <c r="FV15" s="84"/>
      <c r="FW15" s="84"/>
      <c r="FX15" s="84"/>
      <c r="GH15" s="88"/>
      <c r="GI15" s="88"/>
      <c r="GO15" s="88"/>
      <c r="GQ15" s="88"/>
      <c r="GR15" s="88"/>
      <c r="GX15" s="88"/>
    </row>
    <row r="16" spans="1:206">
      <c r="A16" s="90">
        <v>36739</v>
      </c>
      <c r="B16" s="312">
        <f>'p1'!B16-p0!B16</f>
        <v>0</v>
      </c>
      <c r="C16" s="312">
        <f>'p1'!C16-p0!C16</f>
        <v>0</v>
      </c>
      <c r="D16" s="312">
        <f>'p1'!D16-p0!D16</f>
        <v>0</v>
      </c>
      <c r="E16" s="312">
        <f>'p1'!E16-p0!E16</f>
        <v>-50.860000000000014</v>
      </c>
      <c r="F16" s="312">
        <f>'p1'!F16-p0!F16</f>
        <v>0</v>
      </c>
      <c r="G16" s="312">
        <f>'p1'!G16-p0!G16</f>
        <v>1.9999999999996021E-2</v>
      </c>
      <c r="H16" s="312">
        <f>'p1'!H16-p0!H16</f>
        <v>-92.86</v>
      </c>
      <c r="I16" s="312">
        <f>'p1'!I16-p0!I16</f>
        <v>-9.9999999999980105E-3</v>
      </c>
      <c r="J16" s="312">
        <f>'p1'!J16-p0!J16</f>
        <v>9.9999999999980105E-3</v>
      </c>
      <c r="K16" s="312">
        <f>'p1'!K16-p0!K16</f>
        <v>-123.83</v>
      </c>
      <c r="L16" s="312">
        <f>'p1'!L16-p0!L16</f>
        <v>30.939999999999998</v>
      </c>
      <c r="M16" s="312">
        <f>'p1'!M16-p0!M16</f>
        <v>0</v>
      </c>
      <c r="N16" s="312">
        <f>'p1'!N16-p0!N16</f>
        <v>-30.97</v>
      </c>
      <c r="O16" s="312">
        <f>'p1'!O16-p0!O16</f>
        <v>0</v>
      </c>
      <c r="P16" s="312">
        <f>'p1'!P16-p0!P16</f>
        <v>-2.0000000000003126E-2</v>
      </c>
      <c r="Q16" s="312">
        <f>'p1'!Q16-p0!Q16</f>
        <v>-1.0000000000005116E-2</v>
      </c>
      <c r="R16" s="312">
        <f>'p1'!R16-p0!R16</f>
        <v>0</v>
      </c>
      <c r="S16" s="312">
        <f>'p1'!S16-p0!S16</f>
        <v>0</v>
      </c>
      <c r="T16" s="312">
        <f>'p1'!T16-p0!T16</f>
        <v>0</v>
      </c>
      <c r="U16" s="312">
        <f>'p1'!U16-p0!U16</f>
        <v>0</v>
      </c>
      <c r="V16" s="312">
        <f>'p1'!V16-p0!V16</f>
        <v>0</v>
      </c>
      <c r="W16" s="312">
        <f>'p1'!W16-p0!W16</f>
        <v>0</v>
      </c>
      <c r="X16" s="312">
        <f>'p1'!X16-p0!X16</f>
        <v>0</v>
      </c>
      <c r="Y16" s="312">
        <f>'p1'!Y16-p0!Y16</f>
        <v>123.79000000000002</v>
      </c>
      <c r="Z16" s="312">
        <f>'p1'!Z16-p0!Z16</f>
        <v>-1.0000000000001563E-2</v>
      </c>
      <c r="AA16" s="312">
        <f>'p1'!AA16-p0!AA16</f>
        <v>-0.34999999999999432</v>
      </c>
      <c r="AB16" s="312">
        <f>'p1'!AB16-p0!AB16</f>
        <v>-61.899999999999991</v>
      </c>
      <c r="AC16" s="312">
        <f>'p1'!AC16-p0!AC16</f>
        <v>0</v>
      </c>
      <c r="AD16" s="312">
        <f>'p1'!AD16-p0!AD16</f>
        <v>0</v>
      </c>
      <c r="AE16" s="312">
        <f>'p1'!AE16-p0!AE16</f>
        <v>0</v>
      </c>
      <c r="AF16" s="312">
        <f>'p1'!AF16-p0!AF16</f>
        <v>0</v>
      </c>
      <c r="AG16" s="312">
        <f>'p1'!AG16-p0!AG16</f>
        <v>0</v>
      </c>
      <c r="AH16" s="312"/>
      <c r="AI16" s="312"/>
      <c r="AY16" s="84"/>
      <c r="AZ16" s="84"/>
      <c r="BA16" s="84"/>
      <c r="BB16" s="84"/>
      <c r="BC16" s="84"/>
      <c r="BM16" s="88"/>
      <c r="CF16" s="83"/>
      <c r="CG16" s="83"/>
      <c r="CH16" s="83"/>
      <c r="FV16" s="84"/>
      <c r="FW16" s="84"/>
      <c r="FX16" s="84"/>
      <c r="GH16" s="88"/>
      <c r="GI16" s="88"/>
      <c r="GO16" s="88"/>
      <c r="GQ16" s="88"/>
      <c r="GR16" s="88"/>
      <c r="GX16" s="88"/>
    </row>
    <row r="17" spans="1:206">
      <c r="A17" s="90">
        <v>36770</v>
      </c>
      <c r="B17" s="312">
        <f>'p1'!B17-p0!B17</f>
        <v>0</v>
      </c>
      <c r="C17" s="312">
        <f>'p1'!C17-p0!C17</f>
        <v>0</v>
      </c>
      <c r="D17" s="312">
        <f>'p1'!D17-p0!D17</f>
        <v>-9.9999999999980105E-3</v>
      </c>
      <c r="E17" s="312">
        <f>'p1'!E17-p0!E17</f>
        <v>45.72</v>
      </c>
      <c r="F17" s="312">
        <f>'p1'!F17-p0!F17</f>
        <v>0</v>
      </c>
      <c r="G17" s="312">
        <f>'p1'!G17-p0!G17</f>
        <v>1.9999999999996021E-2</v>
      </c>
      <c r="H17" s="312">
        <f>'p1'!H17-p0!H17</f>
        <v>3.9999999999992042E-2</v>
      </c>
      <c r="I17" s="312">
        <f>'p1'!I17-p0!I17</f>
        <v>-9.9999999999980105E-3</v>
      </c>
      <c r="J17" s="312">
        <f>'p1'!J17-p0!J17</f>
        <v>9.9999999999980105E-3</v>
      </c>
      <c r="K17" s="312">
        <f>'p1'!K17-p0!K17</f>
        <v>1.0000000000005116E-2</v>
      </c>
      <c r="L17" s="312">
        <f>'p1'!L17-p0!L17</f>
        <v>-9.9999999999980105E-3</v>
      </c>
      <c r="M17" s="312">
        <f>'p1'!M17-p0!M17</f>
        <v>0</v>
      </c>
      <c r="N17" s="312">
        <f>'p1'!N17-p0!N17</f>
        <v>-29.810000000000002</v>
      </c>
      <c r="O17" s="312">
        <f>'p1'!O17-p0!O17</f>
        <v>0</v>
      </c>
      <c r="P17" s="312">
        <f>'p1'!P17-p0!P17</f>
        <v>-9.9999999999980105E-3</v>
      </c>
      <c r="Q17" s="312">
        <f>'p1'!Q17-p0!Q17</f>
        <v>0</v>
      </c>
      <c r="R17" s="312">
        <f>'p1'!R17-p0!R17</f>
        <v>0</v>
      </c>
      <c r="S17" s="312">
        <f>'p1'!S17-p0!S17</f>
        <v>0</v>
      </c>
      <c r="T17" s="312">
        <f>'p1'!T17-p0!T17</f>
        <v>0</v>
      </c>
      <c r="U17" s="312">
        <f>'p1'!U17-p0!U17</f>
        <v>0</v>
      </c>
      <c r="V17" s="312">
        <f>'p1'!V17-p0!V17</f>
        <v>0</v>
      </c>
      <c r="W17" s="312">
        <f>'p1'!W17-p0!W17</f>
        <v>0</v>
      </c>
      <c r="X17" s="312">
        <f>'p1'!X17-p0!X17</f>
        <v>0</v>
      </c>
      <c r="Y17" s="312">
        <f>'p1'!Y17-p0!Y17</f>
        <v>-3.9999999999992042E-2</v>
      </c>
      <c r="Z17" s="312">
        <f>'p1'!Z17-p0!Z17</f>
        <v>0</v>
      </c>
      <c r="AA17" s="312">
        <f>'p1'!AA17-p0!AA17</f>
        <v>30.769999999999996</v>
      </c>
      <c r="AB17" s="312">
        <f>'p1'!AB17-p0!AB17</f>
        <v>1.9999999999996021E-2</v>
      </c>
      <c r="AC17" s="312">
        <f>'p1'!AC17-p0!AC17</f>
        <v>0</v>
      </c>
      <c r="AD17" s="312">
        <f>'p1'!AD17-p0!AD17</f>
        <v>0</v>
      </c>
      <c r="AE17" s="312">
        <f>'p1'!AE17-p0!AE17</f>
        <v>0</v>
      </c>
      <c r="AF17" s="312">
        <f>'p1'!AF17-p0!AF17</f>
        <v>0</v>
      </c>
      <c r="AG17" s="312">
        <f>'p1'!AG17-p0!AG17</f>
        <v>0</v>
      </c>
      <c r="AH17" s="312"/>
      <c r="AI17" s="312"/>
      <c r="AY17" s="84"/>
      <c r="AZ17" s="84"/>
      <c r="BA17" s="84"/>
      <c r="BB17" s="84"/>
      <c r="BC17" s="84"/>
      <c r="BM17" s="88"/>
      <c r="CF17" s="83"/>
      <c r="CG17" s="83"/>
      <c r="CH17" s="83"/>
      <c r="FV17" s="84"/>
      <c r="FW17" s="84"/>
      <c r="FX17" s="84"/>
      <c r="GH17" s="88"/>
      <c r="GI17" s="88"/>
      <c r="GO17" s="88"/>
      <c r="GQ17" s="88"/>
      <c r="GR17" s="88"/>
      <c r="GX17" s="88"/>
    </row>
    <row r="18" spans="1:206">
      <c r="A18" s="90">
        <v>36800</v>
      </c>
      <c r="B18" s="312">
        <f>'p1'!B18-p0!B18</f>
        <v>0</v>
      </c>
      <c r="C18" s="312">
        <f>'p1'!C18-p0!C18</f>
        <v>0</v>
      </c>
      <c r="D18" s="312">
        <f>'p1'!D18-p0!D18</f>
        <v>-1.0000000000005116E-2</v>
      </c>
      <c r="E18" s="312">
        <f>'p1'!E18-p0!E18</f>
        <v>-30.599999999999994</v>
      </c>
      <c r="F18" s="312">
        <f>'p1'!F18-p0!F18</f>
        <v>0</v>
      </c>
      <c r="G18" s="312">
        <f>'p1'!G18-p0!G18</f>
        <v>1.9999999999996021E-2</v>
      </c>
      <c r="H18" s="312">
        <f>'p1'!H18-p0!H18</f>
        <v>3.0000000000001137E-2</v>
      </c>
      <c r="I18" s="312">
        <f>'p1'!I18-p0!I18</f>
        <v>-1.0000000000005116E-2</v>
      </c>
      <c r="J18" s="312">
        <f>'p1'!J18-p0!J18</f>
        <v>0</v>
      </c>
      <c r="K18" s="312">
        <f>'p1'!K18-p0!K18</f>
        <v>9.9999999999980105E-3</v>
      </c>
      <c r="L18" s="312">
        <f>'p1'!L18-p0!L18</f>
        <v>-9.9999999999980105E-3</v>
      </c>
      <c r="M18" s="312">
        <f>'p1'!M18-p0!M18</f>
        <v>0</v>
      </c>
      <c r="N18" s="312">
        <f>'p1'!N18-p0!N18</f>
        <v>-30.640000000000015</v>
      </c>
      <c r="O18" s="312">
        <f>'p1'!O18-p0!O18</f>
        <v>9.9999999999997868E-3</v>
      </c>
      <c r="P18" s="312">
        <f>'p1'!P18-p0!P18</f>
        <v>-1.0000000000005116E-2</v>
      </c>
      <c r="Q18" s="312">
        <f>'p1'!Q18-p0!Q18</f>
        <v>0</v>
      </c>
      <c r="R18" s="312">
        <f>'p1'!R18-p0!R18</f>
        <v>0</v>
      </c>
      <c r="S18" s="312">
        <f>'p1'!S18-p0!S18</f>
        <v>1.0000000000005116E-2</v>
      </c>
      <c r="T18" s="312">
        <f>'p1'!T18-p0!T18</f>
        <v>0</v>
      </c>
      <c r="U18" s="312">
        <f>'p1'!U18-p0!U18</f>
        <v>0</v>
      </c>
      <c r="V18" s="312">
        <f>'p1'!V18-p0!V18</f>
        <v>0</v>
      </c>
      <c r="W18" s="312">
        <f>'p1'!W18-p0!W18</f>
        <v>0</v>
      </c>
      <c r="X18" s="312">
        <f>'p1'!X18-p0!X18</f>
        <v>0</v>
      </c>
      <c r="Y18" s="312">
        <f>'p1'!Y18-p0!Y18</f>
        <v>-1.9999999999996021E-2</v>
      </c>
      <c r="Z18" s="312">
        <f>'p1'!Z18-p0!Z18</f>
        <v>0</v>
      </c>
      <c r="AA18" s="312">
        <f>'p1'!AA18-p0!AA18</f>
        <v>-1.9999999999996021E-2</v>
      </c>
      <c r="AB18" s="312">
        <f>'p1'!AB18-p0!AB18</f>
        <v>-2.0000000000010232E-2</v>
      </c>
      <c r="AC18" s="312">
        <f>'p1'!AC18-p0!AC18</f>
        <v>0</v>
      </c>
      <c r="AD18" s="312">
        <f>'p1'!AD18-p0!AD18</f>
        <v>0</v>
      </c>
      <c r="AE18" s="312">
        <f>'p1'!AE18-p0!AE18</f>
        <v>0</v>
      </c>
      <c r="AF18" s="312">
        <f>'p1'!AF18-p0!AF18</f>
        <v>0</v>
      </c>
      <c r="AG18" s="312">
        <f>'p1'!AG18-p0!AG18</f>
        <v>0</v>
      </c>
      <c r="AH18" s="312"/>
      <c r="AI18" s="312"/>
      <c r="AY18" s="84"/>
      <c r="AZ18" s="84"/>
      <c r="BA18" s="84"/>
      <c r="BB18" s="84"/>
      <c r="BC18" s="84"/>
      <c r="BM18" s="88"/>
      <c r="CF18" s="83"/>
      <c r="CG18" s="83"/>
      <c r="CH18" s="83"/>
      <c r="FV18" s="84"/>
      <c r="FW18" s="84"/>
      <c r="FX18" s="84"/>
      <c r="GH18" s="88"/>
      <c r="GI18" s="88"/>
      <c r="GO18" s="88"/>
      <c r="GQ18" s="88"/>
      <c r="GR18" s="88"/>
      <c r="GX18" s="88"/>
    </row>
    <row r="19" spans="1:206">
      <c r="A19" s="90">
        <v>36831</v>
      </c>
      <c r="B19" s="597">
        <f>'p1'!B19-p0!B19</f>
        <v>0</v>
      </c>
      <c r="C19" s="312">
        <f>'p1'!C19-p0!C19</f>
        <v>-9.9999999999980105E-3</v>
      </c>
      <c r="D19" s="312">
        <f>'p1'!D19-p0!D19</f>
        <v>0</v>
      </c>
      <c r="E19" s="312">
        <f>'p1'!E19-p0!E19</f>
        <v>93.32</v>
      </c>
      <c r="F19" s="312">
        <f>'p1'!F19-p0!F19</f>
        <v>-1.0000000000001563E-2</v>
      </c>
      <c r="G19" s="312">
        <f>'p1'!G19-p0!G19</f>
        <v>2.0000000000010232E-2</v>
      </c>
      <c r="H19" s="312">
        <f>'p1'!H19-p0!H19</f>
        <v>-3.9999999999992042E-2</v>
      </c>
      <c r="I19" s="312">
        <f>'p1'!I19-p0!I19</f>
        <v>0</v>
      </c>
      <c r="J19" s="312">
        <f>'p1'!J19-p0!J19</f>
        <v>0</v>
      </c>
      <c r="K19" s="312">
        <f>'p1'!K19-p0!K19</f>
        <v>-1.0000000000001563E-2</v>
      </c>
      <c r="L19" s="312">
        <f>'p1'!L19-p0!L19</f>
        <v>0</v>
      </c>
      <c r="M19" s="312">
        <f>'p1'!M19-p0!M19</f>
        <v>0</v>
      </c>
      <c r="N19" s="312">
        <f>'p1'!N19-p0!N19</f>
        <v>-14.739999999999995</v>
      </c>
      <c r="O19" s="312">
        <f>'p1'!O19-p0!O19</f>
        <v>0</v>
      </c>
      <c r="P19" s="312">
        <f>'p1'!P19-p0!P19</f>
        <v>0</v>
      </c>
      <c r="Q19" s="312">
        <f>'p1'!Q19-p0!Q19</f>
        <v>0</v>
      </c>
      <c r="R19" s="312">
        <f>'p1'!R19-p0!R19</f>
        <v>1.0000000000001563E-2</v>
      </c>
      <c r="S19" s="312">
        <f>'p1'!S19-p0!S19</f>
        <v>0</v>
      </c>
      <c r="T19" s="312">
        <f>'p1'!T19-p0!T19</f>
        <v>0</v>
      </c>
      <c r="U19" s="312">
        <f>'p1'!U19-p0!U19</f>
        <v>1.0000000000001563E-2</v>
      </c>
      <c r="V19" s="312">
        <f>'p1'!V19-p0!V19</f>
        <v>0</v>
      </c>
      <c r="W19" s="312">
        <f>'p1'!W19-p0!W19</f>
        <v>0</v>
      </c>
      <c r="X19" s="312">
        <f>'p1'!X19-p0!X19</f>
        <v>14.73</v>
      </c>
      <c r="Y19" s="312">
        <f>'p1'!Y19-p0!Y19</f>
        <v>-58.91</v>
      </c>
      <c r="Z19" s="312">
        <f>'p1'!Z19-p0!Z19</f>
        <v>0</v>
      </c>
      <c r="AA19" s="312">
        <f>'p1'!AA19-p0!AA19</f>
        <v>0</v>
      </c>
      <c r="AB19" s="312">
        <f>'p1'!AB19-p0!AB19</f>
        <v>-1.9999999999996021E-2</v>
      </c>
      <c r="AC19" s="312">
        <f>'p1'!AC19-p0!AC19</f>
        <v>0</v>
      </c>
      <c r="AD19" s="312">
        <f>'p1'!AD19-p0!AD19</f>
        <v>0</v>
      </c>
      <c r="AE19" s="312">
        <f>'p1'!AE19-p0!AE19</f>
        <v>0</v>
      </c>
      <c r="AF19" s="312">
        <f>'p1'!AF19-p0!AF19</f>
        <v>0</v>
      </c>
      <c r="AG19" s="312">
        <f>'p1'!AG19-p0!AG19</f>
        <v>1.0000000000001563E-2</v>
      </c>
      <c r="AH19" s="312"/>
      <c r="AI19" s="312"/>
      <c r="AY19" s="84"/>
      <c r="AZ19" s="84"/>
      <c r="BA19" s="84"/>
      <c r="BB19" s="84"/>
      <c r="BC19" s="84"/>
      <c r="BM19" s="88"/>
      <c r="CF19" s="83"/>
      <c r="CG19" s="83"/>
      <c r="CH19" s="83"/>
      <c r="FV19" s="84"/>
      <c r="FW19" s="84"/>
      <c r="FX19" s="84"/>
      <c r="GH19" s="88"/>
      <c r="GI19" s="88"/>
      <c r="GO19" s="88"/>
      <c r="GQ19" s="88"/>
      <c r="GR19" s="88"/>
      <c r="GX19" s="88"/>
    </row>
    <row r="20" spans="1:206">
      <c r="A20" s="90">
        <v>36861</v>
      </c>
      <c r="B20" s="312">
        <f>'p1'!B20-p0!B20</f>
        <v>0</v>
      </c>
      <c r="C20" s="312">
        <f>'p1'!C20-p0!C20</f>
        <v>-9.9999999999980105E-3</v>
      </c>
      <c r="D20" s="312">
        <f>'p1'!D20-p0!D20</f>
        <v>0</v>
      </c>
      <c r="E20" s="312">
        <f>'p1'!E20-p0!E20</f>
        <v>45.42</v>
      </c>
      <c r="F20" s="312">
        <f>'p1'!F20-p0!F20</f>
        <v>-9.9999999999980105E-3</v>
      </c>
      <c r="G20" s="312">
        <f>'p1'!G20-p0!G20</f>
        <v>1.9999999999996021E-2</v>
      </c>
      <c r="H20" s="312">
        <f>'p1'!H20-p0!H20</f>
        <v>-3.0000000000001137E-2</v>
      </c>
      <c r="I20" s="312">
        <f>'p1'!I20-p0!I20</f>
        <v>9.9999999999997868E-3</v>
      </c>
      <c r="J20" s="312">
        <f>'p1'!J20-p0!J20</f>
        <v>0</v>
      </c>
      <c r="K20" s="312">
        <f>'p1'!K20-p0!K20</f>
        <v>-9.9999999999980105E-3</v>
      </c>
      <c r="L20" s="312">
        <f>'p1'!L20-p0!L20</f>
        <v>0</v>
      </c>
      <c r="M20" s="312">
        <f>'p1'!M20-p0!M20</f>
        <v>0</v>
      </c>
      <c r="N20" s="312">
        <f>'p1'!N20-p0!N20</f>
        <v>-15.149999999999991</v>
      </c>
      <c r="O20" s="312">
        <f>'p1'!O20-p0!O20</f>
        <v>0</v>
      </c>
      <c r="P20" s="312">
        <f>'p1'!P20-p0!P20</f>
        <v>0</v>
      </c>
      <c r="Q20" s="312">
        <f>'p1'!Q20-p0!Q20</f>
        <v>0</v>
      </c>
      <c r="R20" s="312">
        <f>'p1'!R20-p0!R20</f>
        <v>9.9999999999980105E-3</v>
      </c>
      <c r="S20" s="312">
        <f>'p1'!S20-p0!S20</f>
        <v>0</v>
      </c>
      <c r="T20" s="312">
        <f>'p1'!T20-p0!T20</f>
        <v>0</v>
      </c>
      <c r="U20" s="312">
        <f>'p1'!U20-p0!U20</f>
        <v>9.9999999999980105E-3</v>
      </c>
      <c r="V20" s="312">
        <f>'p1'!V20-p0!V20</f>
        <v>0</v>
      </c>
      <c r="W20" s="312">
        <f>'p1'!W20-p0!W20</f>
        <v>0</v>
      </c>
      <c r="X20" s="312">
        <f>'p1'!X20-p0!X20</f>
        <v>15.139999999999999</v>
      </c>
      <c r="Y20" s="312">
        <f>'p1'!Y20-p0!Y20</f>
        <v>-60.54</v>
      </c>
      <c r="Z20" s="312">
        <f>'p1'!Z20-p0!Z20</f>
        <v>0</v>
      </c>
      <c r="AA20" s="312">
        <f>'p1'!AA20-p0!AA20</f>
        <v>0</v>
      </c>
      <c r="AB20" s="312">
        <f>'p1'!AB20-p0!AB20</f>
        <v>9.9999999999980105E-3</v>
      </c>
      <c r="AC20" s="312">
        <f>'p1'!AC20-p0!AC20</f>
        <v>0</v>
      </c>
      <c r="AD20" s="312">
        <f>'p1'!AD20-p0!AD20</f>
        <v>0</v>
      </c>
      <c r="AE20" s="312">
        <f>'p1'!AE20-p0!AE20</f>
        <v>0</v>
      </c>
      <c r="AF20" s="312">
        <f>'p1'!AF20-p0!AF20</f>
        <v>0</v>
      </c>
      <c r="AG20" s="312">
        <f>'p1'!AG20-p0!AG20</f>
        <v>0</v>
      </c>
      <c r="AH20" s="312"/>
      <c r="AI20" s="312"/>
      <c r="AY20" s="84"/>
      <c r="AZ20" s="84"/>
      <c r="BA20" s="84"/>
      <c r="BB20" s="84"/>
      <c r="BC20" s="84"/>
      <c r="BM20" s="88"/>
      <c r="CF20" s="83"/>
      <c r="CG20" s="83"/>
      <c r="CH20" s="83"/>
      <c r="FV20" s="84"/>
      <c r="FW20" s="84"/>
      <c r="FX20" s="84"/>
      <c r="GH20" s="88"/>
      <c r="GI20" s="88"/>
      <c r="GO20" s="88"/>
      <c r="GQ20" s="88"/>
      <c r="GR20" s="88"/>
      <c r="GX20" s="88"/>
    </row>
    <row r="21" spans="1:206">
      <c r="A21" s="90">
        <v>36892</v>
      </c>
      <c r="B21" s="312">
        <f>'p1'!B21-p0!B21</f>
        <v>1.0000000000000009E-2</v>
      </c>
      <c r="C21" s="312">
        <f>'p1'!C21-p0!C21</f>
        <v>-9.9999999999980105E-3</v>
      </c>
      <c r="D21" s="312">
        <f>'p1'!D21-p0!D21</f>
        <v>0</v>
      </c>
      <c r="E21" s="312">
        <f>'p1'!E21-p0!E21</f>
        <v>45.169999999999987</v>
      </c>
      <c r="F21" s="312">
        <f>'p1'!F21-p0!F21</f>
        <v>0</v>
      </c>
      <c r="G21" s="312">
        <f>'p1'!G21-p0!G21</f>
        <v>1.9999999999996021E-2</v>
      </c>
      <c r="H21" s="312">
        <f>'p1'!H21-p0!H21</f>
        <v>-1.999999999998181E-2</v>
      </c>
      <c r="I21" s="312">
        <f>'p1'!I21-p0!I21</f>
        <v>0</v>
      </c>
      <c r="J21" s="312">
        <f>'p1'!J21-p0!J21</f>
        <v>0</v>
      </c>
      <c r="K21" s="312">
        <f>'p1'!K21-p0!K21</f>
        <v>0</v>
      </c>
      <c r="L21" s="312">
        <f>'p1'!L21-p0!L21</f>
        <v>0</v>
      </c>
      <c r="M21" s="312">
        <f>'p1'!M21-p0!M21</f>
        <v>0</v>
      </c>
      <c r="N21" s="312">
        <f>'p1'!N21-p0!N21</f>
        <v>-15.059999999999988</v>
      </c>
      <c r="O21" s="312">
        <f>'p1'!O21-p0!O21</f>
        <v>0</v>
      </c>
      <c r="P21" s="312">
        <f>'p1'!P21-p0!P21</f>
        <v>0</v>
      </c>
      <c r="Q21" s="312">
        <f>'p1'!Q21-p0!Q21</f>
        <v>0</v>
      </c>
      <c r="R21" s="312">
        <f>'p1'!R21-p0!R21</f>
        <v>0</v>
      </c>
      <c r="S21" s="312">
        <f>'p1'!S21-p0!S21</f>
        <v>0</v>
      </c>
      <c r="T21" s="312">
        <f>'p1'!T21-p0!T21</f>
        <v>0</v>
      </c>
      <c r="U21" s="312">
        <f>'p1'!U21-p0!U21</f>
        <v>0</v>
      </c>
      <c r="V21" s="312">
        <f>'p1'!V21-p0!V21</f>
        <v>-1.0000000000001563E-2</v>
      </c>
      <c r="W21" s="312">
        <f>'p1'!W21-p0!W21</f>
        <v>0</v>
      </c>
      <c r="X21" s="312">
        <f>'p1'!X21-p0!X21</f>
        <v>15.05</v>
      </c>
      <c r="Y21" s="312">
        <f>'p1'!Y21-p0!Y21</f>
        <v>-60.18</v>
      </c>
      <c r="Z21" s="312">
        <f>'p1'!Z21-p0!Z21</f>
        <v>0</v>
      </c>
      <c r="AA21" s="312">
        <f>'p1'!AA21-p0!AA21</f>
        <v>1.0000000000000009E-2</v>
      </c>
      <c r="AB21" s="312">
        <f>'p1'!AB21-p0!AB21</f>
        <v>0</v>
      </c>
      <c r="AC21" s="312">
        <f>'p1'!AC21-p0!AC21</f>
        <v>1.0000000000001563E-2</v>
      </c>
      <c r="AD21" s="312">
        <f>'p1'!AD21-p0!AD21</f>
        <v>0</v>
      </c>
      <c r="AE21" s="312">
        <f>'p1'!AE21-p0!AE21</f>
        <v>0</v>
      </c>
      <c r="AF21" s="312">
        <f>'p1'!AF21-p0!AF21</f>
        <v>0</v>
      </c>
      <c r="AG21" s="312">
        <f>'p1'!AG21-p0!AG21</f>
        <v>0</v>
      </c>
      <c r="AH21" s="312"/>
      <c r="AI21" s="312"/>
      <c r="AY21" s="84"/>
      <c r="AZ21" s="84"/>
      <c r="BA21" s="84"/>
      <c r="BB21" s="84"/>
      <c r="BC21" s="84"/>
      <c r="BM21" s="88"/>
      <c r="CF21" s="83"/>
      <c r="CG21" s="83"/>
      <c r="CH21" s="83"/>
      <c r="FV21" s="84"/>
      <c r="FW21" s="84"/>
      <c r="FX21" s="84"/>
      <c r="GH21" s="88"/>
      <c r="GI21" s="88"/>
      <c r="GO21" s="88"/>
      <c r="GQ21" s="88"/>
      <c r="GR21" s="88"/>
      <c r="GX21" s="88"/>
    </row>
    <row r="22" spans="1:206">
      <c r="A22" s="90">
        <v>36923</v>
      </c>
      <c r="B22" s="312">
        <f>'p1'!B22-p0!B22</f>
        <v>0</v>
      </c>
      <c r="C22" s="312">
        <f>'p1'!C22-p0!C22</f>
        <v>-1.0000000000005116E-2</v>
      </c>
      <c r="D22" s="312">
        <f>'p1'!D22-p0!D22</f>
        <v>0</v>
      </c>
      <c r="E22" s="312">
        <f>'p1'!E22-p0!E22</f>
        <v>40.51</v>
      </c>
      <c r="F22" s="312">
        <f>'p1'!F22-p0!F22</f>
        <v>-9.9999999999980105E-3</v>
      </c>
      <c r="G22" s="312">
        <f>'p1'!G22-p0!G22</f>
        <v>1.9999999999996021E-2</v>
      </c>
      <c r="H22" s="312">
        <f>'p1'!H22-p0!H22</f>
        <v>-3.0000000000001137E-2</v>
      </c>
      <c r="I22" s="312">
        <f>'p1'!I22-p0!I22</f>
        <v>0</v>
      </c>
      <c r="J22" s="312">
        <f>'p1'!J22-p0!J22</f>
        <v>0</v>
      </c>
      <c r="K22" s="312">
        <f>'p1'!K22-p0!K22</f>
        <v>-9.9999999999980105E-3</v>
      </c>
      <c r="L22" s="312">
        <f>'p1'!L22-p0!L22</f>
        <v>9.9999999999997868E-3</v>
      </c>
      <c r="M22" s="312">
        <f>'p1'!M22-p0!M22</f>
        <v>0</v>
      </c>
      <c r="N22" s="312">
        <f>'p1'!N22-p0!N22</f>
        <v>-13.530000000000001</v>
      </c>
      <c r="O22" s="312">
        <f>'p1'!O22-p0!O22</f>
        <v>0</v>
      </c>
      <c r="P22" s="312">
        <f>'p1'!P22-p0!P22</f>
        <v>-9.9999999999997868E-3</v>
      </c>
      <c r="Q22" s="312">
        <f>'p1'!Q22-p0!Q22</f>
        <v>0</v>
      </c>
      <c r="R22" s="312">
        <f>'p1'!R22-p0!R22</f>
        <v>9.9999999999980105E-3</v>
      </c>
      <c r="S22" s="312">
        <f>'p1'!S22-p0!S22</f>
        <v>0</v>
      </c>
      <c r="T22" s="312">
        <f>'p1'!T22-p0!T22</f>
        <v>0</v>
      </c>
      <c r="U22" s="312">
        <f>'p1'!U22-p0!U22</f>
        <v>9.9999999999980105E-3</v>
      </c>
      <c r="V22" s="312">
        <f>'p1'!V22-p0!V22</f>
        <v>0</v>
      </c>
      <c r="W22" s="312">
        <f>'p1'!W22-p0!W22</f>
        <v>0</v>
      </c>
      <c r="X22" s="312">
        <f>'p1'!X22-p0!X22</f>
        <v>13.51</v>
      </c>
      <c r="Y22" s="312">
        <f>'p1'!Y22-p0!Y22</f>
        <v>-54.04</v>
      </c>
      <c r="Z22" s="312">
        <f>'p1'!Z22-p0!Z22</f>
        <v>0</v>
      </c>
      <c r="AA22" s="312">
        <f>'p1'!AA22-p0!AA22</f>
        <v>0</v>
      </c>
      <c r="AB22" s="312">
        <f>'p1'!AB22-p0!AB22</f>
        <v>9.9999999999980105E-3</v>
      </c>
      <c r="AC22" s="312">
        <f>'p1'!AC22-p0!AC22</f>
        <v>0</v>
      </c>
      <c r="AD22" s="312">
        <f>'p1'!AD22-p0!AD22</f>
        <v>0</v>
      </c>
      <c r="AE22" s="312">
        <f>'p1'!AE22-p0!AE22</f>
        <v>0</v>
      </c>
      <c r="AF22" s="312">
        <f>'p1'!AF22-p0!AF22</f>
        <v>0</v>
      </c>
      <c r="AG22" s="312">
        <f>'p1'!AG22-p0!AG22</f>
        <v>9.9999999999980105E-3</v>
      </c>
      <c r="AH22" s="312"/>
      <c r="AI22" s="312"/>
      <c r="AY22" s="84"/>
      <c r="AZ22" s="84"/>
      <c r="BA22" s="84"/>
      <c r="BB22" s="84"/>
      <c r="BC22" s="84"/>
      <c r="BM22" s="88"/>
      <c r="CF22" s="83"/>
      <c r="CG22" s="83"/>
      <c r="CH22" s="83"/>
      <c r="FV22" s="84"/>
      <c r="FW22" s="84"/>
      <c r="FX22" s="84"/>
      <c r="GH22" s="88"/>
      <c r="GI22" s="88"/>
      <c r="GO22" s="88"/>
      <c r="GQ22" s="88"/>
      <c r="GR22" s="88"/>
      <c r="GX22" s="88"/>
    </row>
    <row r="23" spans="1:206">
      <c r="A23" s="90">
        <v>36951</v>
      </c>
      <c r="B23" s="312">
        <f>'p1'!B23-p0!B23</f>
        <v>0</v>
      </c>
      <c r="C23" s="312">
        <f>'p1'!C23-p0!C23</f>
        <v>-9.9999999999980105E-3</v>
      </c>
      <c r="D23" s="312">
        <f>'p1'!D23-p0!D23</f>
        <v>9.9999999999997868E-3</v>
      </c>
      <c r="E23" s="312">
        <f>'p1'!E23-p0!E23</f>
        <v>44.669999999999987</v>
      </c>
      <c r="F23" s="312">
        <f>'p1'!F23-p0!F23</f>
        <v>0</v>
      </c>
      <c r="G23" s="312">
        <f>'p1'!G23-p0!G23</f>
        <v>3.0000000000001137E-2</v>
      </c>
      <c r="H23" s="312">
        <f>'p1'!H23-p0!H23</f>
        <v>-4.0000000000020464E-2</v>
      </c>
      <c r="I23" s="312">
        <f>'p1'!I23-p0!I23</f>
        <v>0</v>
      </c>
      <c r="J23" s="312">
        <f>'p1'!J23-p0!J23</f>
        <v>0</v>
      </c>
      <c r="K23" s="312">
        <f>'p1'!K23-p0!K23</f>
        <v>0</v>
      </c>
      <c r="L23" s="312">
        <f>'p1'!L23-p0!L23</f>
        <v>1.0000000000001563E-2</v>
      </c>
      <c r="M23" s="312">
        <f>'p1'!M23-p0!M23</f>
        <v>0</v>
      </c>
      <c r="N23" s="312">
        <f>'p1'!N23-p0!N23</f>
        <v>-14.899999999999991</v>
      </c>
      <c r="O23" s="312">
        <f>'p1'!O23-p0!O23</f>
        <v>-9.9999999999997868E-3</v>
      </c>
      <c r="P23" s="312">
        <f>'p1'!P23-p0!P23</f>
        <v>-9.9999999999997868E-3</v>
      </c>
      <c r="Q23" s="312">
        <f>'p1'!Q23-p0!Q23</f>
        <v>0</v>
      </c>
      <c r="R23" s="312">
        <f>'p1'!R23-p0!R23</f>
        <v>0</v>
      </c>
      <c r="S23" s="312">
        <f>'p1'!S23-p0!S23</f>
        <v>0</v>
      </c>
      <c r="T23" s="312">
        <f>'p1'!T23-p0!T23</f>
        <v>0</v>
      </c>
      <c r="U23" s="312">
        <f>'p1'!U23-p0!U23</f>
        <v>0</v>
      </c>
      <c r="V23" s="312">
        <f>'p1'!V23-p0!V23</f>
        <v>0</v>
      </c>
      <c r="W23" s="312">
        <f>'p1'!W23-p0!W23</f>
        <v>0</v>
      </c>
      <c r="X23" s="312">
        <f>'p1'!X23-p0!X23</f>
        <v>14.88</v>
      </c>
      <c r="Y23" s="312">
        <f>'p1'!Y23-p0!Y23</f>
        <v>-59.51</v>
      </c>
      <c r="Z23" s="312">
        <f>'p1'!Z23-p0!Z23</f>
        <v>0</v>
      </c>
      <c r="AA23" s="312">
        <f>'p1'!AA23-p0!AA23</f>
        <v>0</v>
      </c>
      <c r="AB23" s="312">
        <f>'p1'!AB23-p0!AB23</f>
        <v>0</v>
      </c>
      <c r="AC23" s="312">
        <f>'p1'!AC23-p0!AC23</f>
        <v>0</v>
      </c>
      <c r="AD23" s="312">
        <f>'p1'!AD23-p0!AD23</f>
        <v>0</v>
      </c>
      <c r="AE23" s="312">
        <f>'p1'!AE23-p0!AE23</f>
        <v>0</v>
      </c>
      <c r="AF23" s="312">
        <f>'p1'!AF23-p0!AF23</f>
        <v>0</v>
      </c>
      <c r="AG23" s="312">
        <f>'p1'!AG23-p0!AG23</f>
        <v>1.0000000000001563E-2</v>
      </c>
      <c r="AH23" s="312"/>
      <c r="AI23" s="312"/>
      <c r="AY23" s="84"/>
      <c r="AZ23" s="84"/>
      <c r="BA23" s="84"/>
      <c r="BB23" s="84"/>
      <c r="BC23" s="84"/>
      <c r="BM23" s="88"/>
      <c r="CF23" s="83"/>
      <c r="CG23" s="83"/>
      <c r="CH23" s="83"/>
      <c r="FV23" s="84"/>
      <c r="FW23" s="84"/>
      <c r="FX23" s="84"/>
      <c r="GH23" s="88"/>
      <c r="GI23" s="88"/>
      <c r="GO23" s="88"/>
      <c r="GQ23" s="88"/>
      <c r="GR23" s="88"/>
      <c r="GX23" s="88"/>
    </row>
    <row r="24" spans="1:206">
      <c r="A24" s="90">
        <v>36982</v>
      </c>
      <c r="B24" s="312">
        <f>'p1'!B24-p0!B24</f>
        <v>0</v>
      </c>
      <c r="C24" s="312">
        <f>'p1'!C24-p0!C24</f>
        <v>0</v>
      </c>
      <c r="D24" s="312">
        <f>'p1'!D24-p0!D24</f>
        <v>0</v>
      </c>
      <c r="E24" s="312">
        <f>'p1'!E24-p0!E24</f>
        <v>2.0000000000010232E-2</v>
      </c>
      <c r="F24" s="312">
        <f>'p1'!F24-p0!F24</f>
        <v>0</v>
      </c>
      <c r="G24" s="312">
        <f>'p1'!G24-p0!G24</f>
        <v>3.0000000000001137E-2</v>
      </c>
      <c r="H24" s="312">
        <f>'p1'!H24-p0!H24</f>
        <v>2.0000000000003126E-2</v>
      </c>
      <c r="I24" s="312">
        <f>'p1'!I24-p0!I24</f>
        <v>-1.9999999999996021E-2</v>
      </c>
      <c r="J24" s="312">
        <f>'p1'!J24-p0!J24</f>
        <v>0</v>
      </c>
      <c r="K24" s="312">
        <f>'p1'!K24-p0!K24</f>
        <v>0</v>
      </c>
      <c r="L24" s="312">
        <f>'p1'!L24-p0!L24</f>
        <v>-3.0000000000001137E-2</v>
      </c>
      <c r="M24" s="312">
        <f>'p1'!M24-p0!M24</f>
        <v>-1.0000000000001563E-2</v>
      </c>
      <c r="N24" s="312">
        <f>'p1'!N24-p0!N24</f>
        <v>0</v>
      </c>
      <c r="O24" s="312">
        <f>'p1'!O24-p0!O24</f>
        <v>0</v>
      </c>
      <c r="P24" s="312">
        <f>'p1'!P24-p0!P24</f>
        <v>-9.9999999999980105E-3</v>
      </c>
      <c r="Q24" s="312">
        <f>'p1'!Q24-p0!Q24</f>
        <v>0</v>
      </c>
      <c r="R24" s="312">
        <f>'p1'!R24-p0!R24</f>
        <v>0</v>
      </c>
      <c r="S24" s="312">
        <f>'p1'!S24-p0!S24</f>
        <v>2.0000000000003126E-2</v>
      </c>
      <c r="T24" s="312">
        <f>'p1'!T24-p0!T24</f>
        <v>0</v>
      </c>
      <c r="U24" s="312">
        <f>'p1'!U24-p0!U24</f>
        <v>0</v>
      </c>
      <c r="V24" s="312">
        <f>'p1'!V24-p0!V24</f>
        <v>0</v>
      </c>
      <c r="W24" s="312">
        <f>'p1'!W24-p0!W24</f>
        <v>0</v>
      </c>
      <c r="X24" s="312">
        <f>'p1'!X24-p0!X24</f>
        <v>0</v>
      </c>
      <c r="Y24" s="312">
        <f>'p1'!Y24-p0!Y24</f>
        <v>0</v>
      </c>
      <c r="Z24" s="312">
        <f>'p1'!Z24-p0!Z24</f>
        <v>0</v>
      </c>
      <c r="AA24" s="312">
        <f>'p1'!AA24-p0!AA24</f>
        <v>1.0000000000005116E-2</v>
      </c>
      <c r="AB24" s="312">
        <f>'p1'!AB24-p0!AB24</f>
        <v>0</v>
      </c>
      <c r="AC24" s="312">
        <f>'p1'!AC24-p0!AC24</f>
        <v>0</v>
      </c>
      <c r="AD24" s="312">
        <f>'p1'!AD24-p0!AD24</f>
        <v>0</v>
      </c>
      <c r="AE24" s="312">
        <f>'p1'!AE24-p0!AE24</f>
        <v>0</v>
      </c>
      <c r="AF24" s="312">
        <f>'p1'!AF24-p0!AF24</f>
        <v>0</v>
      </c>
      <c r="AG24" s="312">
        <f>'p1'!AG24-p0!AG24</f>
        <v>0</v>
      </c>
      <c r="AH24" s="312"/>
      <c r="AI24" s="312"/>
      <c r="AY24" s="84"/>
      <c r="AZ24" s="84"/>
      <c r="BA24" s="84"/>
      <c r="BB24" s="84"/>
      <c r="BC24" s="84"/>
      <c r="BM24" s="88"/>
      <c r="CF24" s="83"/>
      <c r="CG24" s="83"/>
      <c r="CH24" s="83"/>
      <c r="FV24" s="84"/>
      <c r="FW24" s="84"/>
      <c r="FX24" s="84"/>
      <c r="GH24" s="88"/>
      <c r="GI24" s="88"/>
      <c r="GO24" s="88"/>
      <c r="GQ24" s="88"/>
      <c r="GR24" s="88"/>
      <c r="GX24" s="88"/>
    </row>
    <row r="25" spans="1:206">
      <c r="A25" s="90">
        <v>37012</v>
      </c>
      <c r="B25" s="312">
        <f>'p1'!B25-p0!B25</f>
        <v>0</v>
      </c>
      <c r="C25" s="312">
        <f>'p1'!C25-p0!C25</f>
        <v>0</v>
      </c>
      <c r="D25" s="312">
        <f>'p1'!D25-p0!D25</f>
        <v>0</v>
      </c>
      <c r="E25" s="312">
        <f>'p1'!E25-p0!E25</f>
        <v>2.0000000000003126E-2</v>
      </c>
      <c r="F25" s="312">
        <f>'p1'!F25-p0!F25</f>
        <v>0</v>
      </c>
      <c r="G25" s="312">
        <f>'p1'!G25-p0!G25</f>
        <v>1.9999999999996021E-2</v>
      </c>
      <c r="H25" s="312">
        <f>'p1'!H25-p0!H25</f>
        <v>1.0000000000005116E-2</v>
      </c>
      <c r="I25" s="312">
        <f>'p1'!I25-p0!I25</f>
        <v>-2.0000000000010232E-2</v>
      </c>
      <c r="J25" s="312">
        <f>'p1'!J25-p0!J25</f>
        <v>0</v>
      </c>
      <c r="K25" s="312">
        <f>'p1'!K25-p0!K25</f>
        <v>0</v>
      </c>
      <c r="L25" s="312">
        <f>'p1'!L25-p0!L25</f>
        <v>-1.9999999999996021E-2</v>
      </c>
      <c r="M25" s="312">
        <f>'p1'!M25-p0!M25</f>
        <v>-1.0000000000001563E-2</v>
      </c>
      <c r="N25" s="312">
        <f>'p1'!N25-p0!N25</f>
        <v>0</v>
      </c>
      <c r="O25" s="312">
        <f>'p1'!O25-p0!O25</f>
        <v>0</v>
      </c>
      <c r="P25" s="312">
        <f>'p1'!P25-p0!P25</f>
        <v>-9.9999999999980105E-3</v>
      </c>
      <c r="Q25" s="312">
        <f>'p1'!Q25-p0!Q25</f>
        <v>0</v>
      </c>
      <c r="R25" s="312">
        <f>'p1'!R25-p0!R25</f>
        <v>0</v>
      </c>
      <c r="S25" s="312">
        <f>'p1'!S25-p0!S25</f>
        <v>2.0000000000003126E-2</v>
      </c>
      <c r="T25" s="312">
        <f>'p1'!T25-p0!T25</f>
        <v>0</v>
      </c>
      <c r="U25" s="312">
        <f>'p1'!U25-p0!U25</f>
        <v>0</v>
      </c>
      <c r="V25" s="312">
        <f>'p1'!V25-p0!V25</f>
        <v>0</v>
      </c>
      <c r="W25" s="312">
        <f>'p1'!W25-p0!W25</f>
        <v>0</v>
      </c>
      <c r="X25" s="312">
        <f>'p1'!X25-p0!X25</f>
        <v>0</v>
      </c>
      <c r="Y25" s="312">
        <f>'p1'!Y25-p0!Y25</f>
        <v>0</v>
      </c>
      <c r="Z25" s="312">
        <f>'p1'!Z25-p0!Z25</f>
        <v>0</v>
      </c>
      <c r="AA25" s="312">
        <f>'p1'!AA25-p0!AA25</f>
        <v>0</v>
      </c>
      <c r="AB25" s="312">
        <f>'p1'!AB25-p0!AB25</f>
        <v>0</v>
      </c>
      <c r="AC25" s="312">
        <f>'p1'!AC25-p0!AC25</f>
        <v>0</v>
      </c>
      <c r="AD25" s="312">
        <f>'p1'!AD25-p0!AD25</f>
        <v>0</v>
      </c>
      <c r="AE25" s="312">
        <f>'p1'!AE25-p0!AE25</f>
        <v>0</v>
      </c>
      <c r="AF25" s="312">
        <f>'p1'!AF25-p0!AF25</f>
        <v>0</v>
      </c>
      <c r="AG25" s="312">
        <f>'p1'!AG25-p0!AG25</f>
        <v>0</v>
      </c>
      <c r="AH25" s="312"/>
      <c r="AI25" s="312"/>
      <c r="AY25" s="84"/>
      <c r="AZ25" s="84"/>
      <c r="BA25" s="84"/>
      <c r="BB25" s="84"/>
      <c r="BC25" s="84"/>
      <c r="BM25" s="88"/>
      <c r="CF25" s="83"/>
      <c r="CG25" s="83"/>
      <c r="CH25" s="83"/>
      <c r="FV25" s="84"/>
      <c r="FW25" s="84"/>
      <c r="FX25" s="84"/>
      <c r="GH25" s="88"/>
      <c r="GI25" s="88"/>
      <c r="GO25" s="88"/>
      <c r="GQ25" s="88"/>
      <c r="GR25" s="88"/>
      <c r="GX25" s="88"/>
    </row>
    <row r="26" spans="1:206">
      <c r="A26" s="90">
        <v>37043</v>
      </c>
      <c r="B26" s="312">
        <f>'p1'!B26-p0!B26</f>
        <v>0</v>
      </c>
      <c r="C26" s="312">
        <f>'p1'!C26-p0!C26</f>
        <v>0</v>
      </c>
      <c r="D26" s="312">
        <f>'p1'!D26-p0!D26</f>
        <v>0</v>
      </c>
      <c r="E26" s="312">
        <f>'p1'!E26-p0!E26</f>
        <v>1.0000000000005116E-2</v>
      </c>
      <c r="F26" s="312">
        <f>'p1'!F26-p0!F26</f>
        <v>0</v>
      </c>
      <c r="G26" s="312">
        <f>'p1'!G26-p0!G26</f>
        <v>3.0000000000001137E-2</v>
      </c>
      <c r="H26" s="312">
        <f>'p1'!H26-p0!H26</f>
        <v>2.0000000000003126E-2</v>
      </c>
      <c r="I26" s="312">
        <f>'p1'!I26-p0!I26</f>
        <v>-1.9999999999996021E-2</v>
      </c>
      <c r="J26" s="312">
        <f>'p1'!J26-p0!J26</f>
        <v>1.0000000000001563E-2</v>
      </c>
      <c r="K26" s="312">
        <f>'p1'!K26-p0!K26</f>
        <v>0</v>
      </c>
      <c r="L26" s="312">
        <f>'p1'!L26-p0!L26</f>
        <v>-1.9999999999996021E-2</v>
      </c>
      <c r="M26" s="312">
        <f>'p1'!M26-p0!M26</f>
        <v>-9.9999999999980105E-3</v>
      </c>
      <c r="N26" s="312">
        <f>'p1'!N26-p0!N26</f>
        <v>-9.9999999999997868E-3</v>
      </c>
      <c r="O26" s="312">
        <f>'p1'!O26-p0!O26</f>
        <v>0</v>
      </c>
      <c r="P26" s="312">
        <f>'p1'!P26-p0!P26</f>
        <v>-9.9999999999980105E-3</v>
      </c>
      <c r="Q26" s="312">
        <f>'p1'!Q26-p0!Q26</f>
        <v>0</v>
      </c>
      <c r="R26" s="312">
        <f>'p1'!R26-p0!R26</f>
        <v>0</v>
      </c>
      <c r="S26" s="312">
        <f>'p1'!S26-p0!S26</f>
        <v>9.9999999999980105E-3</v>
      </c>
      <c r="T26" s="312">
        <f>'p1'!T26-p0!T26</f>
        <v>0</v>
      </c>
      <c r="U26" s="312">
        <f>'p1'!U26-p0!U26</f>
        <v>0</v>
      </c>
      <c r="V26" s="312">
        <f>'p1'!V26-p0!V26</f>
        <v>0</v>
      </c>
      <c r="W26" s="312">
        <f>'p1'!W26-p0!W26</f>
        <v>0</v>
      </c>
      <c r="X26" s="312">
        <f>'p1'!X26-p0!X26</f>
        <v>0</v>
      </c>
      <c r="Y26" s="312">
        <f>'p1'!Y26-p0!Y26</f>
        <v>0</v>
      </c>
      <c r="Z26" s="312">
        <f>'p1'!Z26-p0!Z26</f>
        <v>0</v>
      </c>
      <c r="AA26" s="312">
        <f>'p1'!AA26-p0!AA26</f>
        <v>0</v>
      </c>
      <c r="AB26" s="312">
        <f>'p1'!AB26-p0!AB26</f>
        <v>0</v>
      </c>
      <c r="AC26" s="312">
        <f>'p1'!AC26-p0!AC26</f>
        <v>0</v>
      </c>
      <c r="AD26" s="312">
        <f>'p1'!AD26-p0!AD26</f>
        <v>0</v>
      </c>
      <c r="AE26" s="312">
        <f>'p1'!AE26-p0!AE26</f>
        <v>0</v>
      </c>
      <c r="AF26" s="312">
        <f>'p1'!AF26-p0!AF26</f>
        <v>0</v>
      </c>
      <c r="AG26" s="312">
        <f>'p1'!AG26-p0!AG26</f>
        <v>0</v>
      </c>
      <c r="AH26" s="312"/>
      <c r="AI26" s="312"/>
      <c r="AY26" s="84"/>
      <c r="AZ26" s="84"/>
      <c r="BA26" s="84"/>
      <c r="BB26" s="84"/>
      <c r="BC26" s="84"/>
      <c r="BM26" s="88"/>
      <c r="CF26" s="83"/>
      <c r="CG26" s="83"/>
      <c r="CH26" s="83"/>
      <c r="FV26" s="84"/>
      <c r="FW26" s="84"/>
      <c r="FX26" s="84"/>
      <c r="GH26" s="88"/>
      <c r="GI26" s="88"/>
      <c r="GO26" s="88"/>
      <c r="GQ26" s="88"/>
      <c r="GR26" s="88"/>
      <c r="GX26" s="88"/>
    </row>
    <row r="27" spans="1:206">
      <c r="A27" s="90">
        <v>37073</v>
      </c>
      <c r="B27" s="312">
        <f>'p1'!B27-p0!B27</f>
        <v>0</v>
      </c>
      <c r="C27" s="312">
        <f>'p1'!C27-p0!C27</f>
        <v>0</v>
      </c>
      <c r="D27" s="312">
        <f>'p1'!D27-p0!D27</f>
        <v>0</v>
      </c>
      <c r="E27" s="312">
        <f>'p1'!E27-p0!E27</f>
        <v>1.9999999999996021E-2</v>
      </c>
      <c r="F27" s="312">
        <f>'p1'!F27-p0!F27</f>
        <v>0</v>
      </c>
      <c r="G27" s="312">
        <f>'p1'!G27-p0!G27</f>
        <v>3.0000000000001137E-2</v>
      </c>
      <c r="H27" s="312">
        <f>'p1'!H27-p0!H27</f>
        <v>1.0000000000005116E-2</v>
      </c>
      <c r="I27" s="312">
        <f>'p1'!I27-p0!I27</f>
        <v>-1.9999999999996021E-2</v>
      </c>
      <c r="J27" s="312">
        <f>'p1'!J27-p0!J27</f>
        <v>1.0000000000001563E-2</v>
      </c>
      <c r="K27" s="312">
        <f>'p1'!K27-p0!K27</f>
        <v>0</v>
      </c>
      <c r="L27" s="312">
        <f>'p1'!L27-p0!L27</f>
        <v>-3.0000000000001137E-2</v>
      </c>
      <c r="M27" s="312">
        <f>'p1'!M27-p0!M27</f>
        <v>0</v>
      </c>
      <c r="N27" s="312">
        <f>'p1'!N27-p0!N27</f>
        <v>0</v>
      </c>
      <c r="O27" s="312">
        <f>'p1'!O27-p0!O27</f>
        <v>0</v>
      </c>
      <c r="P27" s="312">
        <f>'p1'!P27-p0!P27</f>
        <v>-9.9999999999980105E-3</v>
      </c>
      <c r="Q27" s="312">
        <f>'p1'!Q27-p0!Q27</f>
        <v>0</v>
      </c>
      <c r="R27" s="312">
        <f>'p1'!R27-p0!R27</f>
        <v>0</v>
      </c>
      <c r="S27" s="312">
        <f>'p1'!S27-p0!S27</f>
        <v>2.0000000000003126E-2</v>
      </c>
      <c r="T27" s="312">
        <f>'p1'!T27-p0!T27</f>
        <v>0</v>
      </c>
      <c r="U27" s="312">
        <f>'p1'!U27-p0!U27</f>
        <v>0</v>
      </c>
      <c r="V27" s="312">
        <f>'p1'!V27-p0!V27</f>
        <v>0</v>
      </c>
      <c r="W27" s="312">
        <f>'p1'!W27-p0!W27</f>
        <v>0</v>
      </c>
      <c r="X27" s="312">
        <f>'p1'!X27-p0!X27</f>
        <v>0</v>
      </c>
      <c r="Y27" s="312">
        <f>'p1'!Y27-p0!Y27</f>
        <v>0</v>
      </c>
      <c r="Z27" s="312">
        <f>'p1'!Z27-p0!Z27</f>
        <v>0</v>
      </c>
      <c r="AA27" s="312">
        <f>'p1'!AA27-p0!AA27</f>
        <v>0</v>
      </c>
      <c r="AB27" s="312">
        <f>'p1'!AB27-p0!AB27</f>
        <v>0</v>
      </c>
      <c r="AC27" s="312">
        <f>'p1'!AC27-p0!AC27</f>
        <v>0</v>
      </c>
      <c r="AD27" s="312">
        <f>'p1'!AD27-p0!AD27</f>
        <v>0</v>
      </c>
      <c r="AE27" s="312">
        <f>'p1'!AE27-p0!AE27</f>
        <v>0</v>
      </c>
      <c r="AF27" s="312">
        <f>'p1'!AF27-p0!AF27</f>
        <v>0</v>
      </c>
      <c r="AG27" s="312">
        <f>'p1'!AG27-p0!AG27</f>
        <v>0</v>
      </c>
      <c r="AH27" s="312"/>
      <c r="AI27" s="312"/>
      <c r="AY27" s="84"/>
      <c r="AZ27" s="84"/>
      <c r="BA27" s="84"/>
      <c r="BB27" s="84"/>
      <c r="BC27" s="84"/>
      <c r="BM27" s="88"/>
      <c r="CF27" s="83"/>
      <c r="CG27" s="83"/>
      <c r="CH27" s="83"/>
      <c r="FV27" s="84"/>
      <c r="FW27" s="84"/>
      <c r="FX27" s="84"/>
      <c r="GH27" s="88"/>
      <c r="GI27" s="88"/>
      <c r="GO27" s="88"/>
      <c r="GQ27" s="88"/>
      <c r="GR27" s="88"/>
      <c r="GX27" s="88"/>
    </row>
    <row r="28" spans="1:206">
      <c r="A28" s="90">
        <v>37104</v>
      </c>
      <c r="B28" s="312">
        <f>'p1'!B28-p0!B28</f>
        <v>0</v>
      </c>
      <c r="C28" s="312">
        <f>'p1'!C28-p0!C28</f>
        <v>0</v>
      </c>
      <c r="D28" s="312">
        <f>'p1'!D28-p0!D28</f>
        <v>0</v>
      </c>
      <c r="E28" s="312">
        <f>'p1'!E28-p0!E28</f>
        <v>1.9999999999996021E-2</v>
      </c>
      <c r="F28" s="312">
        <f>'p1'!F28-p0!F28</f>
        <v>0</v>
      </c>
      <c r="G28" s="312">
        <f>'p1'!G28-p0!G28</f>
        <v>3.0000000000001137E-2</v>
      </c>
      <c r="H28" s="312">
        <f>'p1'!H28-p0!H28</f>
        <v>2.0000000000003126E-2</v>
      </c>
      <c r="I28" s="312">
        <f>'p1'!I28-p0!I28</f>
        <v>-1.9999999999996021E-2</v>
      </c>
      <c r="J28" s="312">
        <f>'p1'!J28-p0!J28</f>
        <v>0</v>
      </c>
      <c r="K28" s="312">
        <f>'p1'!K28-p0!K28</f>
        <v>0</v>
      </c>
      <c r="L28" s="312">
        <f>'p1'!L28-p0!L28</f>
        <v>-3.0000000000001137E-2</v>
      </c>
      <c r="M28" s="312">
        <f>'p1'!M28-p0!M28</f>
        <v>-1.0000000000001563E-2</v>
      </c>
      <c r="N28" s="312">
        <f>'p1'!N28-p0!N28</f>
        <v>-9.9999999999997868E-3</v>
      </c>
      <c r="O28" s="312">
        <f>'p1'!O28-p0!O28</f>
        <v>0</v>
      </c>
      <c r="P28" s="312">
        <f>'p1'!P28-p0!P28</f>
        <v>-2.0000000000003126E-2</v>
      </c>
      <c r="Q28" s="312">
        <f>'p1'!Q28-p0!Q28</f>
        <v>0</v>
      </c>
      <c r="R28" s="312">
        <f>'p1'!R28-p0!R28</f>
        <v>0</v>
      </c>
      <c r="S28" s="312">
        <f>'p1'!S28-p0!S28</f>
        <v>9.9999999999980105E-3</v>
      </c>
      <c r="T28" s="312">
        <f>'p1'!T28-p0!T28</f>
        <v>0</v>
      </c>
      <c r="U28" s="312">
        <f>'p1'!U28-p0!U28</f>
        <v>0</v>
      </c>
      <c r="V28" s="312">
        <f>'p1'!V28-p0!V28</f>
        <v>0</v>
      </c>
      <c r="W28" s="312">
        <f>'p1'!W28-p0!W28</f>
        <v>0</v>
      </c>
      <c r="X28" s="312">
        <f>'p1'!X28-p0!X28</f>
        <v>0</v>
      </c>
      <c r="Y28" s="312">
        <f>'p1'!Y28-p0!Y28</f>
        <v>0</v>
      </c>
      <c r="Z28" s="312">
        <f>'p1'!Z28-p0!Z28</f>
        <v>0</v>
      </c>
      <c r="AA28" s="312">
        <f>'p1'!AA28-p0!AA28</f>
        <v>0</v>
      </c>
      <c r="AB28" s="312">
        <f>'p1'!AB28-p0!AB28</f>
        <v>0</v>
      </c>
      <c r="AC28" s="312">
        <f>'p1'!AC28-p0!AC28</f>
        <v>0</v>
      </c>
      <c r="AD28" s="312">
        <f>'p1'!AD28-p0!AD28</f>
        <v>0</v>
      </c>
      <c r="AE28" s="312">
        <f>'p1'!AE28-p0!AE28</f>
        <v>0</v>
      </c>
      <c r="AF28" s="312">
        <f>'p1'!AF28-p0!AF28</f>
        <v>0</v>
      </c>
      <c r="AG28" s="312">
        <f>'p1'!AG28-p0!AG28</f>
        <v>0</v>
      </c>
      <c r="AH28" s="312"/>
      <c r="AI28" s="312"/>
      <c r="AY28" s="84"/>
      <c r="AZ28" s="84"/>
      <c r="BA28" s="84"/>
      <c r="BB28" s="84"/>
      <c r="BC28" s="84"/>
      <c r="BM28" s="88"/>
      <c r="CF28" s="83"/>
      <c r="CG28" s="83"/>
      <c r="CH28" s="83"/>
      <c r="FV28" s="84"/>
      <c r="FW28" s="84"/>
      <c r="FX28" s="84"/>
      <c r="GH28" s="88"/>
      <c r="GI28" s="88"/>
      <c r="GO28" s="88"/>
      <c r="GQ28" s="88"/>
      <c r="GR28" s="88"/>
      <c r="GX28" s="88"/>
    </row>
    <row r="29" spans="1:206">
      <c r="A29" s="90">
        <v>37135</v>
      </c>
      <c r="B29" s="312">
        <f>'p1'!B29-p0!B29</f>
        <v>0</v>
      </c>
      <c r="C29" s="312">
        <f>'p1'!C29-p0!C29</f>
        <v>0</v>
      </c>
      <c r="D29" s="312">
        <f>'p1'!D29-p0!D29</f>
        <v>0</v>
      </c>
      <c r="E29" s="312">
        <f>'p1'!E29-p0!E29</f>
        <v>9.9999999999980105E-3</v>
      </c>
      <c r="F29" s="312">
        <f>'p1'!F29-p0!F29</f>
        <v>0</v>
      </c>
      <c r="G29" s="312">
        <f>'p1'!G29-p0!G29</f>
        <v>3.0000000000001137E-2</v>
      </c>
      <c r="H29" s="312">
        <f>'p1'!H29-p0!H29</f>
        <v>2.0000000000003126E-2</v>
      </c>
      <c r="I29" s="312">
        <f>'p1'!I29-p0!I29</f>
        <v>-1.9999999999996021E-2</v>
      </c>
      <c r="J29" s="312">
        <f>'p1'!J29-p0!J29</f>
        <v>0</v>
      </c>
      <c r="K29" s="312">
        <f>'p1'!K29-p0!K29</f>
        <v>0</v>
      </c>
      <c r="L29" s="312">
        <f>'p1'!L29-p0!L29</f>
        <v>-3.0000000000001137E-2</v>
      </c>
      <c r="M29" s="312">
        <f>'p1'!M29-p0!M29</f>
        <v>0</v>
      </c>
      <c r="N29" s="312">
        <f>'p1'!N29-p0!N29</f>
        <v>-9.9999999999997868E-3</v>
      </c>
      <c r="O29" s="312">
        <f>'p1'!O29-p0!O29</f>
        <v>0</v>
      </c>
      <c r="P29" s="312">
        <f>'p1'!P29-p0!P29</f>
        <v>-9.9999999999980105E-3</v>
      </c>
      <c r="Q29" s="312">
        <f>'p1'!Q29-p0!Q29</f>
        <v>0</v>
      </c>
      <c r="R29" s="312">
        <f>'p1'!R29-p0!R29</f>
        <v>0</v>
      </c>
      <c r="S29" s="312">
        <f>'p1'!S29-p0!S29</f>
        <v>2.0000000000003126E-2</v>
      </c>
      <c r="T29" s="312">
        <f>'p1'!T29-p0!T29</f>
        <v>0</v>
      </c>
      <c r="U29" s="312">
        <f>'p1'!U29-p0!U29</f>
        <v>0</v>
      </c>
      <c r="V29" s="312">
        <f>'p1'!V29-p0!V29</f>
        <v>0</v>
      </c>
      <c r="W29" s="312">
        <f>'p1'!W29-p0!W29</f>
        <v>0</v>
      </c>
      <c r="X29" s="312">
        <f>'p1'!X29-p0!X29</f>
        <v>0</v>
      </c>
      <c r="Y29" s="312">
        <f>'p1'!Y29-p0!Y29</f>
        <v>0</v>
      </c>
      <c r="Z29" s="312">
        <f>'p1'!Z29-p0!Z29</f>
        <v>0</v>
      </c>
      <c r="AA29" s="312">
        <f>'p1'!AA29-p0!AA29</f>
        <v>0</v>
      </c>
      <c r="AB29" s="312">
        <f>'p1'!AB29-p0!AB29</f>
        <v>0</v>
      </c>
      <c r="AC29" s="312">
        <f>'p1'!AC29-p0!AC29</f>
        <v>0</v>
      </c>
      <c r="AD29" s="312">
        <f>'p1'!AD29-p0!AD29</f>
        <v>0</v>
      </c>
      <c r="AE29" s="312">
        <f>'p1'!AE29-p0!AE29</f>
        <v>0</v>
      </c>
      <c r="AF29" s="312">
        <f>'p1'!AF29-p0!AF29</f>
        <v>0</v>
      </c>
      <c r="AG29" s="312">
        <f>'p1'!AG29-p0!AG29</f>
        <v>0</v>
      </c>
      <c r="AH29" s="312"/>
      <c r="AI29" s="312"/>
      <c r="AY29" s="84"/>
      <c r="AZ29" s="84"/>
      <c r="BA29" s="84"/>
      <c r="BB29" s="84"/>
      <c r="BC29" s="84"/>
      <c r="BM29" s="88"/>
      <c r="CF29" s="83"/>
      <c r="CG29" s="83"/>
      <c r="CH29" s="83"/>
      <c r="FV29" s="84"/>
      <c r="FW29" s="84"/>
      <c r="FX29" s="84"/>
      <c r="GH29" s="88"/>
      <c r="GI29" s="88"/>
      <c r="GO29" s="88"/>
      <c r="GQ29" s="88"/>
      <c r="GR29" s="88"/>
      <c r="GX29" s="88"/>
    </row>
    <row r="30" spans="1:206">
      <c r="A30" s="90">
        <v>37165</v>
      </c>
      <c r="B30" s="312">
        <f>'p1'!B30-p0!B30</f>
        <v>0</v>
      </c>
      <c r="C30" s="312">
        <f>'p1'!C30-p0!C30</f>
        <v>0</v>
      </c>
      <c r="D30" s="312">
        <f>'p1'!D30-p0!D30</f>
        <v>0</v>
      </c>
      <c r="E30" s="312">
        <f>'p1'!E30-p0!E30</f>
        <v>2.0000000000003126E-2</v>
      </c>
      <c r="F30" s="312">
        <f>'p1'!F30-p0!F30</f>
        <v>0</v>
      </c>
      <c r="G30" s="312">
        <f>'p1'!G30-p0!G30</f>
        <v>3.0000000000001137E-2</v>
      </c>
      <c r="H30" s="312">
        <f>'p1'!H30-p0!H30</f>
        <v>1.9999999999996021E-2</v>
      </c>
      <c r="I30" s="312">
        <f>'p1'!I30-p0!I30</f>
        <v>-3.0000000000001137E-2</v>
      </c>
      <c r="J30" s="312">
        <f>'p1'!J30-p0!J30</f>
        <v>0</v>
      </c>
      <c r="K30" s="312">
        <f>'p1'!K30-p0!K30</f>
        <v>0</v>
      </c>
      <c r="L30" s="312">
        <f>'p1'!L30-p0!L30</f>
        <v>-3.0000000000001137E-2</v>
      </c>
      <c r="M30" s="312">
        <f>'p1'!M30-p0!M30</f>
        <v>-9.9999999999980105E-3</v>
      </c>
      <c r="N30" s="312">
        <f>'p1'!N30-p0!N30</f>
        <v>0</v>
      </c>
      <c r="O30" s="312">
        <f>'p1'!O30-p0!O30</f>
        <v>0</v>
      </c>
      <c r="P30" s="312">
        <f>'p1'!P30-p0!P30</f>
        <v>-1.0000000000005116E-2</v>
      </c>
      <c r="Q30" s="312">
        <f>'p1'!Q30-p0!Q30</f>
        <v>0</v>
      </c>
      <c r="R30" s="312">
        <f>'p1'!R30-p0!R30</f>
        <v>0</v>
      </c>
      <c r="S30" s="312">
        <f>'p1'!S30-p0!S30</f>
        <v>1.9999999999996021E-2</v>
      </c>
      <c r="T30" s="312">
        <f>'p1'!T30-p0!T30</f>
        <v>0</v>
      </c>
      <c r="U30" s="312">
        <f>'p1'!U30-p0!U30</f>
        <v>0</v>
      </c>
      <c r="V30" s="312">
        <f>'p1'!V30-p0!V30</f>
        <v>0</v>
      </c>
      <c r="W30" s="312">
        <f>'p1'!W30-p0!W30</f>
        <v>0</v>
      </c>
      <c r="X30" s="312">
        <f>'p1'!X30-p0!X30</f>
        <v>0</v>
      </c>
      <c r="Y30" s="312">
        <f>'p1'!Y30-p0!Y30</f>
        <v>0</v>
      </c>
      <c r="Z30" s="312">
        <f>'p1'!Z30-p0!Z30</f>
        <v>0</v>
      </c>
      <c r="AA30" s="312">
        <f>'p1'!AA30-p0!AA30</f>
        <v>0</v>
      </c>
      <c r="AB30" s="312">
        <f>'p1'!AB30-p0!AB30</f>
        <v>0</v>
      </c>
      <c r="AC30" s="312">
        <f>'p1'!AC30-p0!AC30</f>
        <v>0</v>
      </c>
      <c r="AD30" s="312">
        <f>'p1'!AD30-p0!AD30</f>
        <v>0</v>
      </c>
      <c r="AE30" s="312">
        <f>'p1'!AE30-p0!AE30</f>
        <v>0</v>
      </c>
      <c r="AF30" s="312">
        <f>'p1'!AF30-p0!AF30</f>
        <v>0</v>
      </c>
      <c r="AG30" s="312">
        <f>'p1'!AG30-p0!AG30</f>
        <v>0</v>
      </c>
      <c r="AH30" s="312"/>
      <c r="AI30" s="312"/>
      <c r="AY30" s="84"/>
      <c r="AZ30" s="84"/>
      <c r="BA30" s="84"/>
      <c r="BB30" s="84"/>
      <c r="BC30" s="84"/>
      <c r="BM30" s="88"/>
      <c r="CF30" s="83"/>
      <c r="CG30" s="83"/>
      <c r="CH30" s="83"/>
      <c r="FV30" s="84"/>
      <c r="FW30" s="84"/>
      <c r="FX30" s="84"/>
      <c r="GH30" s="88"/>
      <c r="GI30" s="88"/>
      <c r="GO30" s="88"/>
      <c r="GQ30" s="88"/>
      <c r="GR30" s="88"/>
      <c r="GX30" s="88"/>
    </row>
    <row r="31" spans="1:206">
      <c r="A31" s="90">
        <v>37196</v>
      </c>
      <c r="B31" s="312">
        <f>'p1'!B31-p0!B31</f>
        <v>0</v>
      </c>
      <c r="C31" s="312">
        <f>'p1'!C31-p0!C31</f>
        <v>0</v>
      </c>
      <c r="D31" s="312">
        <f>'p1'!D31-p0!D31</f>
        <v>0</v>
      </c>
      <c r="E31" s="312">
        <f>'p1'!E31-p0!E31</f>
        <v>2.0000000000003126E-2</v>
      </c>
      <c r="F31" s="312">
        <f>'p1'!F31-p0!F31</f>
        <v>0</v>
      </c>
      <c r="G31" s="312">
        <f>'p1'!G31-p0!G31</f>
        <v>3.0000000000001137E-2</v>
      </c>
      <c r="H31" s="312">
        <f>'p1'!H31-p0!H31</f>
        <v>0</v>
      </c>
      <c r="I31" s="312">
        <f>'p1'!I31-p0!I31</f>
        <v>-3.0000000000001137E-2</v>
      </c>
      <c r="J31" s="312">
        <f>'p1'!J31-p0!J31</f>
        <v>0</v>
      </c>
      <c r="K31" s="312">
        <f>'p1'!K31-p0!K31</f>
        <v>0</v>
      </c>
      <c r="L31" s="312">
        <f>'p1'!L31-p0!L31</f>
        <v>-3.0000000000001137E-2</v>
      </c>
      <c r="M31" s="312">
        <f>'p1'!M31-p0!M31</f>
        <v>-1.0000000000001563E-2</v>
      </c>
      <c r="N31" s="312">
        <f>'p1'!N31-p0!N31</f>
        <v>-9.9999999999997868E-3</v>
      </c>
      <c r="O31" s="312">
        <f>'p1'!O31-p0!O31</f>
        <v>0</v>
      </c>
      <c r="P31" s="312">
        <f>'p1'!P31-p0!P31</f>
        <v>-9.9999999999980105E-3</v>
      </c>
      <c r="Q31" s="312">
        <f>'p1'!Q31-p0!Q31</f>
        <v>0</v>
      </c>
      <c r="R31" s="312">
        <f>'p1'!R31-p0!R31</f>
        <v>0</v>
      </c>
      <c r="S31" s="312">
        <f>'p1'!S31-p0!S31</f>
        <v>0</v>
      </c>
      <c r="T31" s="312">
        <f>'p1'!T31-p0!T31</f>
        <v>0</v>
      </c>
      <c r="U31" s="312">
        <f>'p1'!U31-p0!U31</f>
        <v>0</v>
      </c>
      <c r="V31" s="312">
        <f>'p1'!V31-p0!V31</f>
        <v>0</v>
      </c>
      <c r="W31" s="312">
        <f>'p1'!W31-p0!W31</f>
        <v>0</v>
      </c>
      <c r="X31" s="312">
        <f>'p1'!X31-p0!X31</f>
        <v>0</v>
      </c>
      <c r="Y31" s="312">
        <f>'p1'!Y31-p0!Y31</f>
        <v>9.9999999999980105E-3</v>
      </c>
      <c r="Z31" s="312">
        <f>'p1'!Z31-p0!Z31</f>
        <v>0</v>
      </c>
      <c r="AA31" s="312">
        <f>'p1'!AA31-p0!AA31</f>
        <v>0</v>
      </c>
      <c r="AB31" s="312">
        <f>'p1'!AB31-p0!AB31</f>
        <v>9.9999999999980105E-3</v>
      </c>
      <c r="AC31" s="312">
        <f>'p1'!AC31-p0!AC31</f>
        <v>0</v>
      </c>
      <c r="AD31" s="312">
        <f>'p1'!AD31-p0!AD31</f>
        <v>0</v>
      </c>
      <c r="AE31" s="312">
        <f>'p1'!AE31-p0!AE31</f>
        <v>0</v>
      </c>
      <c r="AF31" s="312">
        <f>'p1'!AF31-p0!AF31</f>
        <v>0</v>
      </c>
      <c r="AG31" s="312">
        <f>'p1'!AG31-p0!AG31</f>
        <v>1.0000000000001563E-2</v>
      </c>
      <c r="AH31" s="312"/>
      <c r="AI31" s="312"/>
      <c r="AY31" s="84"/>
      <c r="AZ31" s="84"/>
      <c r="BA31" s="84"/>
      <c r="BB31" s="84"/>
      <c r="BC31" s="84"/>
      <c r="BM31" s="88"/>
      <c r="CF31" s="83"/>
      <c r="CG31" s="83"/>
      <c r="CH31" s="83"/>
      <c r="FV31" s="84"/>
      <c r="FW31" s="84"/>
      <c r="FX31" s="84"/>
      <c r="GH31" s="88"/>
      <c r="GI31" s="88"/>
      <c r="GO31" s="88"/>
      <c r="GQ31" s="88"/>
      <c r="GR31" s="88"/>
      <c r="GX31" s="88"/>
    </row>
    <row r="32" spans="1:206">
      <c r="A32" s="90">
        <v>37226</v>
      </c>
      <c r="B32" s="312">
        <f>'p1'!B32-p0!B32</f>
        <v>0</v>
      </c>
      <c r="C32" s="312">
        <f>'p1'!C32-p0!C32</f>
        <v>0</v>
      </c>
      <c r="D32" s="312">
        <f>'p1'!D32-p0!D32</f>
        <v>0</v>
      </c>
      <c r="E32" s="312">
        <f>'p1'!E32-p0!E32</f>
        <v>3.0000000000001137E-2</v>
      </c>
      <c r="F32" s="312">
        <f>'p1'!F32-p0!F32</f>
        <v>0</v>
      </c>
      <c r="G32" s="312">
        <f>'p1'!G32-p0!G32</f>
        <v>3.0000000000001137E-2</v>
      </c>
      <c r="H32" s="312">
        <f>'p1'!H32-p0!H32</f>
        <v>0</v>
      </c>
      <c r="I32" s="312">
        <f>'p1'!I32-p0!I32</f>
        <v>-4.0000000000006253E-2</v>
      </c>
      <c r="J32" s="312">
        <f>'p1'!J32-p0!J32</f>
        <v>0</v>
      </c>
      <c r="K32" s="312">
        <f>'p1'!K32-p0!K32</f>
        <v>0</v>
      </c>
      <c r="L32" s="312">
        <f>'p1'!L32-p0!L32</f>
        <v>-3.0000000000001137E-2</v>
      </c>
      <c r="M32" s="312">
        <f>'p1'!M32-p0!M32</f>
        <v>-1.0000000000001563E-2</v>
      </c>
      <c r="N32" s="312">
        <f>'p1'!N32-p0!N32</f>
        <v>0</v>
      </c>
      <c r="O32" s="312">
        <f>'p1'!O32-p0!O32</f>
        <v>0</v>
      </c>
      <c r="P32" s="312">
        <f>'p1'!P32-p0!P32</f>
        <v>-2.0000000000003126E-2</v>
      </c>
      <c r="Q32" s="312">
        <f>'p1'!Q32-p0!Q32</f>
        <v>0</v>
      </c>
      <c r="R32" s="312">
        <f>'p1'!R32-p0!R32</f>
        <v>0</v>
      </c>
      <c r="S32" s="312">
        <f>'p1'!S32-p0!S32</f>
        <v>0</v>
      </c>
      <c r="T32" s="312">
        <f>'p1'!T32-p0!T32</f>
        <v>0</v>
      </c>
      <c r="U32" s="312">
        <f>'p1'!U32-p0!U32</f>
        <v>0</v>
      </c>
      <c r="V32" s="312">
        <f>'p1'!V32-p0!V32</f>
        <v>0</v>
      </c>
      <c r="W32" s="312">
        <f>'p1'!W32-p0!W32</f>
        <v>0</v>
      </c>
      <c r="X32" s="312">
        <f>'p1'!X32-p0!X32</f>
        <v>0</v>
      </c>
      <c r="Y32" s="312">
        <f>'p1'!Y32-p0!Y32</f>
        <v>1.0000000000005116E-2</v>
      </c>
      <c r="Z32" s="312">
        <f>'p1'!Z32-p0!Z32</f>
        <v>0</v>
      </c>
      <c r="AA32" s="312">
        <f>'p1'!AA32-p0!AA32</f>
        <v>0</v>
      </c>
      <c r="AB32" s="312">
        <f>'p1'!AB32-p0!AB32</f>
        <v>1.0000000000005116E-2</v>
      </c>
      <c r="AC32" s="312">
        <f>'p1'!AC32-p0!AC32</f>
        <v>0</v>
      </c>
      <c r="AD32" s="312">
        <f>'p1'!AD32-p0!AD32</f>
        <v>0</v>
      </c>
      <c r="AE32" s="312">
        <f>'p1'!AE32-p0!AE32</f>
        <v>0</v>
      </c>
      <c r="AF32" s="312">
        <f>'p1'!AF32-p0!AF32</f>
        <v>0</v>
      </c>
      <c r="AG32" s="312">
        <f>'p1'!AG32-p0!AG32</f>
        <v>1.0000000000001563E-2</v>
      </c>
      <c r="AH32" s="312"/>
      <c r="AI32" s="312"/>
      <c r="AY32" s="84"/>
      <c r="AZ32" s="84"/>
      <c r="BA32" s="84"/>
      <c r="BB32" s="84"/>
      <c r="BC32" s="84"/>
      <c r="BM32" s="88"/>
      <c r="CF32" s="83"/>
      <c r="CG32" s="83"/>
      <c r="CH32" s="83"/>
      <c r="FV32" s="84"/>
      <c r="FW32" s="84"/>
      <c r="FX32" s="84"/>
      <c r="GH32" s="88"/>
      <c r="GI32" s="88"/>
      <c r="GO32" s="88"/>
      <c r="GQ32" s="88"/>
      <c r="GR32" s="88"/>
      <c r="GX32" s="88"/>
    </row>
    <row r="33" spans="1:206">
      <c r="A33" s="90">
        <v>37257</v>
      </c>
      <c r="B33" s="312">
        <f>'p1'!B33-p0!B33</f>
        <v>0</v>
      </c>
      <c r="C33" s="312">
        <f>'p1'!C33-p0!C33</f>
        <v>0</v>
      </c>
      <c r="D33" s="312">
        <f>'p1'!D33-p0!D33</f>
        <v>0</v>
      </c>
      <c r="E33" s="312">
        <f>'p1'!E33-p0!E33</f>
        <v>9.9999999999980105E-3</v>
      </c>
      <c r="F33" s="312">
        <f>'p1'!F33-p0!F33</f>
        <v>0</v>
      </c>
      <c r="G33" s="312">
        <f>'p1'!G33-p0!G33</f>
        <v>3.0000000000001137E-2</v>
      </c>
      <c r="H33" s="312">
        <f>'p1'!H33-p0!H33</f>
        <v>0</v>
      </c>
      <c r="I33" s="312">
        <f>'p1'!I33-p0!I33</f>
        <v>-3.0000000000001137E-2</v>
      </c>
      <c r="J33" s="312">
        <f>'p1'!J33-p0!J33</f>
        <v>0</v>
      </c>
      <c r="K33" s="312">
        <f>'p1'!K33-p0!K33</f>
        <v>0</v>
      </c>
      <c r="L33" s="312">
        <f>'p1'!L33-p0!L33</f>
        <v>-3.0000000000001137E-2</v>
      </c>
      <c r="M33" s="312">
        <f>'p1'!M33-p0!M33</f>
        <v>-1.0000000000001563E-2</v>
      </c>
      <c r="N33" s="312">
        <f>'p1'!N33-p0!N33</f>
        <v>-9.9999999999997868E-3</v>
      </c>
      <c r="O33" s="312">
        <f>'p1'!O33-p0!O33</f>
        <v>-9.9999999999997868E-3</v>
      </c>
      <c r="P33" s="312">
        <f>'p1'!P33-p0!P33</f>
        <v>-1.9999999999996021E-2</v>
      </c>
      <c r="Q33" s="312">
        <f>'p1'!Q33-p0!Q33</f>
        <v>0</v>
      </c>
      <c r="R33" s="312">
        <f>'p1'!R33-p0!R33</f>
        <v>0</v>
      </c>
      <c r="S33" s="312">
        <f>'p1'!S33-p0!S33</f>
        <v>0</v>
      </c>
      <c r="T33" s="312">
        <f>'p1'!T33-p0!T33</f>
        <v>0</v>
      </c>
      <c r="U33" s="312">
        <f>'p1'!U33-p0!U33</f>
        <v>0</v>
      </c>
      <c r="V33" s="312">
        <f>'p1'!V33-p0!V33</f>
        <v>0</v>
      </c>
      <c r="W33" s="312">
        <f>'p1'!W33-p0!W33</f>
        <v>0</v>
      </c>
      <c r="X33" s="312">
        <f>'p1'!X33-p0!X33</f>
        <v>0</v>
      </c>
      <c r="Y33" s="312">
        <f>'p1'!Y33-p0!Y33</f>
        <v>2.0000000000003126E-2</v>
      </c>
      <c r="Z33" s="312">
        <f>'p1'!Z33-p0!Z33</f>
        <v>0</v>
      </c>
      <c r="AA33" s="312">
        <f>'p1'!AA33-p0!AA33</f>
        <v>0</v>
      </c>
      <c r="AB33" s="312">
        <f>'p1'!AB33-p0!AB33</f>
        <v>2.0000000000003126E-2</v>
      </c>
      <c r="AC33" s="312">
        <f>'p1'!AC33-p0!AC33</f>
        <v>0</v>
      </c>
      <c r="AD33" s="312">
        <f>'p1'!AD33-p0!AD33</f>
        <v>0</v>
      </c>
      <c r="AE33" s="312">
        <f>'p1'!AE33-p0!AE33</f>
        <v>0</v>
      </c>
      <c r="AF33" s="312">
        <f>'p1'!AF33-p0!AF33</f>
        <v>0</v>
      </c>
      <c r="AG33" s="312">
        <f>'p1'!AG33-p0!AG33</f>
        <v>1.0000000000001563E-2</v>
      </c>
      <c r="AH33" s="312"/>
      <c r="AI33" s="312"/>
      <c r="AY33" s="84"/>
      <c r="AZ33" s="84"/>
      <c r="BA33" s="84"/>
      <c r="BB33" s="84"/>
      <c r="BC33" s="84"/>
      <c r="BM33" s="88"/>
      <c r="CF33" s="83"/>
      <c r="CG33" s="83"/>
      <c r="CH33" s="83"/>
      <c r="FV33" s="84"/>
      <c r="FW33" s="84"/>
      <c r="FX33" s="84"/>
      <c r="GH33" s="88"/>
      <c r="GI33" s="88"/>
      <c r="GO33" s="88"/>
      <c r="GQ33" s="88"/>
      <c r="GR33" s="88"/>
      <c r="GX33" s="88"/>
    </row>
    <row r="34" spans="1:206">
      <c r="A34" s="90">
        <v>37288</v>
      </c>
      <c r="B34" s="312">
        <f>'p1'!B34-p0!B34</f>
        <v>0</v>
      </c>
      <c r="C34" s="312">
        <f>'p1'!C34-p0!C34</f>
        <v>0</v>
      </c>
      <c r="D34" s="312">
        <f>'p1'!D34-p0!D34</f>
        <v>0</v>
      </c>
      <c r="E34" s="312">
        <f>'p1'!E34-p0!E34</f>
        <v>0</v>
      </c>
      <c r="F34" s="312">
        <f>'p1'!F34-p0!F34</f>
        <v>0</v>
      </c>
      <c r="G34" s="312">
        <f>'p1'!G34-p0!G34</f>
        <v>2.9999999999986926E-2</v>
      </c>
      <c r="H34" s="312">
        <f>'p1'!H34-p0!H34</f>
        <v>0</v>
      </c>
      <c r="I34" s="312">
        <f>'p1'!I34-p0!I34</f>
        <v>-3.0000000000001137E-2</v>
      </c>
      <c r="J34" s="312">
        <f>'p1'!J34-p0!J34</f>
        <v>0</v>
      </c>
      <c r="K34" s="312">
        <f>'p1'!K34-p0!K34</f>
        <v>0</v>
      </c>
      <c r="L34" s="312">
        <f>'p1'!L34-p0!L34</f>
        <v>-2.9999999999986926E-2</v>
      </c>
      <c r="M34" s="312">
        <f>'p1'!M34-p0!M34</f>
        <v>-1.0000000000001563E-2</v>
      </c>
      <c r="N34" s="312">
        <f>'p1'!N34-p0!N34</f>
        <v>-9.9999999999997868E-3</v>
      </c>
      <c r="O34" s="312">
        <f>'p1'!O34-p0!O34</f>
        <v>0</v>
      </c>
      <c r="P34" s="312">
        <f>'p1'!P34-p0!P34</f>
        <v>-9.9999999999980105E-3</v>
      </c>
      <c r="Q34" s="312">
        <f>'p1'!Q34-p0!Q34</f>
        <v>0</v>
      </c>
      <c r="R34" s="312">
        <f>'p1'!R34-p0!R34</f>
        <v>0</v>
      </c>
      <c r="S34" s="312">
        <f>'p1'!S34-p0!S34</f>
        <v>0</v>
      </c>
      <c r="T34" s="312">
        <f>'p1'!T34-p0!T34</f>
        <v>0</v>
      </c>
      <c r="U34" s="312">
        <f>'p1'!U34-p0!U34</f>
        <v>0</v>
      </c>
      <c r="V34" s="312">
        <f>'p1'!V34-p0!V34</f>
        <v>0</v>
      </c>
      <c r="W34" s="312">
        <f>'p1'!W34-p0!W34</f>
        <v>0</v>
      </c>
      <c r="X34" s="312">
        <f>'p1'!X34-p0!X34</f>
        <v>0</v>
      </c>
      <c r="Y34" s="312">
        <f>'p1'!Y34-p0!Y34</f>
        <v>1.9999999999996021E-2</v>
      </c>
      <c r="Z34" s="312">
        <f>'p1'!Z34-p0!Z34</f>
        <v>0</v>
      </c>
      <c r="AA34" s="312">
        <f>'p1'!AA34-p0!AA34</f>
        <v>0</v>
      </c>
      <c r="AB34" s="312">
        <f>'p1'!AB34-p0!AB34</f>
        <v>1.9999999999996021E-2</v>
      </c>
      <c r="AC34" s="312">
        <f>'p1'!AC34-p0!AC34</f>
        <v>0</v>
      </c>
      <c r="AD34" s="312">
        <f>'p1'!AD34-p0!AD34</f>
        <v>0</v>
      </c>
      <c r="AE34" s="312">
        <f>'p1'!AE34-p0!AE34</f>
        <v>0</v>
      </c>
      <c r="AF34" s="312">
        <f>'p1'!AF34-p0!AF34</f>
        <v>0</v>
      </c>
      <c r="AG34" s="312">
        <f>'p1'!AG34-p0!AG34</f>
        <v>9.9999999999980105E-3</v>
      </c>
      <c r="AH34" s="312"/>
      <c r="AI34" s="312"/>
      <c r="AY34" s="84"/>
      <c r="AZ34" s="84"/>
      <c r="BA34" s="84"/>
      <c r="BB34" s="84"/>
      <c r="BC34" s="84"/>
      <c r="BM34" s="88"/>
      <c r="CF34" s="83"/>
      <c r="CG34" s="83"/>
      <c r="CH34" s="83"/>
      <c r="FV34" s="84"/>
      <c r="FW34" s="84"/>
      <c r="FX34" s="84"/>
      <c r="GH34" s="88"/>
      <c r="GI34" s="88"/>
      <c r="GO34" s="88"/>
      <c r="GQ34" s="88"/>
      <c r="GR34" s="88"/>
      <c r="GX34" s="88"/>
    </row>
    <row r="35" spans="1:206">
      <c r="A35" s="90">
        <v>37316</v>
      </c>
      <c r="B35" s="312">
        <f>'p1'!B35-p0!B35</f>
        <v>0</v>
      </c>
      <c r="C35" s="312">
        <f>'p1'!C35-p0!C35</f>
        <v>0</v>
      </c>
      <c r="D35" s="312">
        <f>'p1'!D35-p0!D35</f>
        <v>0</v>
      </c>
      <c r="E35" s="312">
        <f>'p1'!E35-p0!E35</f>
        <v>2.0000000000003126E-2</v>
      </c>
      <c r="F35" s="312">
        <f>'p1'!F35-p0!F35</f>
        <v>0</v>
      </c>
      <c r="G35" s="312">
        <f>'p1'!G35-p0!G35</f>
        <v>3.9999999999992042E-2</v>
      </c>
      <c r="H35" s="312">
        <f>'p1'!H35-p0!H35</f>
        <v>0</v>
      </c>
      <c r="I35" s="312">
        <f>'p1'!I35-p0!I35</f>
        <v>-3.0000000000001137E-2</v>
      </c>
      <c r="J35" s="312">
        <f>'p1'!J35-p0!J35</f>
        <v>0</v>
      </c>
      <c r="K35" s="312">
        <f>'p1'!K35-p0!K35</f>
        <v>0</v>
      </c>
      <c r="L35" s="312">
        <f>'p1'!L35-p0!L35</f>
        <v>-3.9999999999992042E-2</v>
      </c>
      <c r="M35" s="312">
        <f>'p1'!M35-p0!M35</f>
        <v>-1.0000000000001563E-2</v>
      </c>
      <c r="N35" s="312">
        <f>'p1'!N35-p0!N35</f>
        <v>0</v>
      </c>
      <c r="O35" s="312">
        <f>'p1'!O35-p0!O35</f>
        <v>0</v>
      </c>
      <c r="P35" s="312">
        <f>'p1'!P35-p0!P35</f>
        <v>-1.0000000000005116E-2</v>
      </c>
      <c r="Q35" s="312">
        <f>'p1'!Q35-p0!Q35</f>
        <v>0</v>
      </c>
      <c r="R35" s="312">
        <f>'p1'!R35-p0!R35</f>
        <v>0</v>
      </c>
      <c r="S35" s="312">
        <f>'p1'!S35-p0!S35</f>
        <v>0</v>
      </c>
      <c r="T35" s="312">
        <f>'p1'!T35-p0!T35</f>
        <v>0</v>
      </c>
      <c r="U35" s="312">
        <f>'p1'!U35-p0!U35</f>
        <v>0</v>
      </c>
      <c r="V35" s="312">
        <f>'p1'!V35-p0!V35</f>
        <v>0</v>
      </c>
      <c r="W35" s="312">
        <f>'p1'!W35-p0!W35</f>
        <v>0</v>
      </c>
      <c r="X35" s="312">
        <f>'p1'!X35-p0!X35</f>
        <v>0</v>
      </c>
      <c r="Y35" s="312">
        <f>'p1'!Y35-p0!Y35</f>
        <v>9.9999999999980105E-3</v>
      </c>
      <c r="Z35" s="312">
        <f>'p1'!Z35-p0!Z35</f>
        <v>0</v>
      </c>
      <c r="AA35" s="312">
        <f>'p1'!AA35-p0!AA35</f>
        <v>0</v>
      </c>
      <c r="AB35" s="312">
        <f>'p1'!AB35-p0!AB35</f>
        <v>9.9999999999980105E-3</v>
      </c>
      <c r="AC35" s="312">
        <f>'p1'!AC35-p0!AC35</f>
        <v>0</v>
      </c>
      <c r="AD35" s="312">
        <f>'p1'!AD35-p0!AD35</f>
        <v>0</v>
      </c>
      <c r="AE35" s="312">
        <f>'p1'!AE35-p0!AE35</f>
        <v>0</v>
      </c>
      <c r="AF35" s="312">
        <f>'p1'!AF35-p0!AF35</f>
        <v>0</v>
      </c>
      <c r="AG35" s="312">
        <f>'p1'!AG35-p0!AG35</f>
        <v>9.9999999999980105E-3</v>
      </c>
      <c r="AH35" s="312"/>
      <c r="AI35" s="312"/>
      <c r="AY35" s="84"/>
      <c r="AZ35" s="84"/>
      <c r="BA35" s="84"/>
      <c r="BB35" s="84"/>
      <c r="BC35" s="84"/>
      <c r="BM35" s="88"/>
      <c r="CF35" s="83"/>
      <c r="CG35" s="83"/>
      <c r="CH35" s="83"/>
      <c r="FV35" s="84"/>
      <c r="FW35" s="84"/>
      <c r="FX35" s="84"/>
      <c r="GH35" s="88"/>
      <c r="GI35" s="88"/>
      <c r="GO35" s="88"/>
      <c r="GQ35" s="88"/>
      <c r="GR35" s="88"/>
      <c r="GX35" s="88"/>
    </row>
    <row r="36" spans="1:206">
      <c r="A36" s="90">
        <v>37347</v>
      </c>
      <c r="B36" s="312">
        <f>'p1'!B36-p0!B36</f>
        <v>0</v>
      </c>
      <c r="C36" s="312">
        <f>'p1'!C36-p0!C36</f>
        <v>0</v>
      </c>
      <c r="D36" s="312">
        <f>'p1'!D36-p0!D36</f>
        <v>0</v>
      </c>
      <c r="E36" s="312">
        <f>'p1'!E36-p0!E36</f>
        <v>1.9999999999996021E-2</v>
      </c>
      <c r="F36" s="312">
        <f>'p1'!F36-p0!F36</f>
        <v>0</v>
      </c>
      <c r="G36" s="312">
        <f>'p1'!G36-p0!G36</f>
        <v>3.9999999999992042E-2</v>
      </c>
      <c r="H36" s="312">
        <f>'p1'!H36-p0!H36</f>
        <v>-9.9999999999997868E-3</v>
      </c>
      <c r="I36" s="312">
        <f>'p1'!I36-p0!I36</f>
        <v>-3.0000000000001137E-2</v>
      </c>
      <c r="J36" s="312">
        <f>'p1'!J36-p0!J36</f>
        <v>9.9999999999980105E-3</v>
      </c>
      <c r="K36" s="312">
        <f>'p1'!K36-p0!K36</f>
        <v>0</v>
      </c>
      <c r="L36" s="312">
        <f>'p1'!L36-p0!L36</f>
        <v>-3.9999999999992042E-2</v>
      </c>
      <c r="M36" s="312">
        <f>'p1'!M36-p0!M36</f>
        <v>-2.0000000000003126E-2</v>
      </c>
      <c r="N36" s="312">
        <f>'p1'!N36-p0!N36</f>
        <v>0</v>
      </c>
      <c r="O36" s="312">
        <f>'p1'!O36-p0!O36</f>
        <v>0</v>
      </c>
      <c r="P36" s="312">
        <f>'p1'!P36-p0!P36</f>
        <v>-9.9999999999980105E-3</v>
      </c>
      <c r="Q36" s="312">
        <f>'p1'!Q36-p0!Q36</f>
        <v>0</v>
      </c>
      <c r="R36" s="312">
        <f>'p1'!R36-p0!R36</f>
        <v>0</v>
      </c>
      <c r="S36" s="312">
        <f>'p1'!S36-p0!S36</f>
        <v>0</v>
      </c>
      <c r="T36" s="312">
        <f>'p1'!T36-p0!T36</f>
        <v>0</v>
      </c>
      <c r="U36" s="312">
        <f>'p1'!U36-p0!U36</f>
        <v>0</v>
      </c>
      <c r="V36" s="312">
        <f>'p1'!V36-p0!V36</f>
        <v>0</v>
      </c>
      <c r="W36" s="312">
        <f>'p1'!W36-p0!W36</f>
        <v>0</v>
      </c>
      <c r="X36" s="312">
        <f>'p1'!X36-p0!X36</f>
        <v>0</v>
      </c>
      <c r="Y36" s="312">
        <f>'p1'!Y36-p0!Y36</f>
        <v>0</v>
      </c>
      <c r="Z36" s="312">
        <f>'p1'!Z36-p0!Z36</f>
        <v>0</v>
      </c>
      <c r="AA36" s="312">
        <f>'p1'!AA36-p0!AA36</f>
        <v>0</v>
      </c>
      <c r="AB36" s="312">
        <f>'p1'!AB36-p0!AB36</f>
        <v>1.9999999999996021E-2</v>
      </c>
      <c r="AC36" s="312">
        <f>'p1'!AC36-p0!AC36</f>
        <v>0</v>
      </c>
      <c r="AD36" s="312">
        <f>'p1'!AD36-p0!AD36</f>
        <v>0</v>
      </c>
      <c r="AE36" s="312">
        <f>'p1'!AE36-p0!AE36</f>
        <v>0</v>
      </c>
      <c r="AF36" s="312">
        <f>'p1'!AF36-p0!AF36</f>
        <v>0</v>
      </c>
      <c r="AG36" s="312">
        <f>'p1'!AG36-p0!AG36</f>
        <v>0</v>
      </c>
      <c r="AH36" s="312"/>
      <c r="AI36" s="312"/>
      <c r="AY36" s="84"/>
      <c r="AZ36" s="84"/>
      <c r="BA36" s="84"/>
      <c r="BB36" s="84"/>
      <c r="BC36" s="84"/>
      <c r="BM36" s="88"/>
      <c r="CF36" s="83"/>
      <c r="CG36" s="83"/>
      <c r="CH36" s="83"/>
      <c r="FV36" s="84"/>
      <c r="FW36" s="84"/>
      <c r="FX36" s="84"/>
      <c r="GH36" s="88"/>
      <c r="GI36" s="88"/>
      <c r="GO36" s="88"/>
      <c r="GQ36" s="88"/>
      <c r="GR36" s="88"/>
      <c r="GX36" s="88"/>
    </row>
    <row r="37" spans="1:206">
      <c r="A37" s="90">
        <v>37377</v>
      </c>
      <c r="B37" s="312">
        <f>'p1'!B37-p0!B37</f>
        <v>0</v>
      </c>
      <c r="C37" s="312">
        <f>'p1'!C37-p0!C37</f>
        <v>0</v>
      </c>
      <c r="D37" s="312">
        <f>'p1'!D37-p0!D37</f>
        <v>0</v>
      </c>
      <c r="E37" s="312">
        <f>'p1'!E37-p0!E37</f>
        <v>2.0000000000003126E-2</v>
      </c>
      <c r="F37" s="312">
        <f>'p1'!F37-p0!F37</f>
        <v>0</v>
      </c>
      <c r="G37" s="312">
        <f>'p1'!G37-p0!G37</f>
        <v>4.0000000000006253E-2</v>
      </c>
      <c r="H37" s="312">
        <f>'p1'!H37-p0!H37</f>
        <v>-9.9999999999997868E-3</v>
      </c>
      <c r="I37" s="312">
        <f>'p1'!I37-p0!I37</f>
        <v>-3.9999999999992042E-2</v>
      </c>
      <c r="J37" s="312">
        <f>'p1'!J37-p0!J37</f>
        <v>1.0000000000001563E-2</v>
      </c>
      <c r="K37" s="312">
        <f>'p1'!K37-p0!K37</f>
        <v>0</v>
      </c>
      <c r="L37" s="312">
        <f>'p1'!L37-p0!L37</f>
        <v>-4.0000000000006253E-2</v>
      </c>
      <c r="M37" s="312">
        <f>'p1'!M37-p0!M37</f>
        <v>-1.9999999999999574E-2</v>
      </c>
      <c r="N37" s="312">
        <f>'p1'!N37-p0!N37</f>
        <v>0</v>
      </c>
      <c r="O37" s="312">
        <f>'p1'!O37-p0!O37</f>
        <v>0</v>
      </c>
      <c r="P37" s="312">
        <f>'p1'!P37-p0!P37</f>
        <v>-9.9999999999980105E-3</v>
      </c>
      <c r="Q37" s="312">
        <f>'p1'!Q37-p0!Q37</f>
        <v>0</v>
      </c>
      <c r="R37" s="312">
        <f>'p1'!R37-p0!R37</f>
        <v>0</v>
      </c>
      <c r="S37" s="312">
        <f>'p1'!S37-p0!S37</f>
        <v>0</v>
      </c>
      <c r="T37" s="312">
        <f>'p1'!T37-p0!T37</f>
        <v>0</v>
      </c>
      <c r="U37" s="312">
        <f>'p1'!U37-p0!U37</f>
        <v>0</v>
      </c>
      <c r="V37" s="312">
        <f>'p1'!V37-p0!V37</f>
        <v>0</v>
      </c>
      <c r="W37" s="312">
        <f>'p1'!W37-p0!W37</f>
        <v>0</v>
      </c>
      <c r="X37" s="312">
        <f>'p1'!X37-p0!X37</f>
        <v>0</v>
      </c>
      <c r="Y37" s="312">
        <f>'p1'!Y37-p0!Y37</f>
        <v>1.0000000000001563E-2</v>
      </c>
      <c r="Z37" s="312">
        <f>'p1'!Z37-p0!Z37</f>
        <v>0</v>
      </c>
      <c r="AA37" s="312">
        <f>'p1'!AA37-p0!AA37</f>
        <v>0</v>
      </c>
      <c r="AB37" s="312">
        <f>'p1'!AB37-p0!AB37</f>
        <v>3.0000000000001137E-2</v>
      </c>
      <c r="AC37" s="312">
        <f>'p1'!AC37-p0!AC37</f>
        <v>0</v>
      </c>
      <c r="AD37" s="312">
        <f>'p1'!AD37-p0!AD37</f>
        <v>0</v>
      </c>
      <c r="AE37" s="312">
        <f>'p1'!AE37-p0!AE37</f>
        <v>0</v>
      </c>
      <c r="AF37" s="312">
        <f>'p1'!AF37-p0!AF37</f>
        <v>0</v>
      </c>
      <c r="AG37" s="312">
        <f>'p1'!AG37-p0!AG37</f>
        <v>0</v>
      </c>
      <c r="AH37" s="312"/>
      <c r="AI37" s="312"/>
      <c r="AY37" s="84"/>
      <c r="AZ37" s="84"/>
      <c r="BA37" s="84"/>
      <c r="BB37" s="84"/>
      <c r="BC37" s="84"/>
      <c r="BM37" s="88"/>
      <c r="CF37" s="83"/>
      <c r="CG37" s="83"/>
      <c r="CH37" s="83"/>
      <c r="FV37" s="84"/>
      <c r="FW37" s="84"/>
      <c r="FX37" s="84"/>
      <c r="GH37" s="88"/>
      <c r="GI37" s="88"/>
      <c r="GO37" s="88"/>
      <c r="GQ37" s="88"/>
      <c r="GR37" s="88"/>
      <c r="GX37" s="88"/>
    </row>
    <row r="38" spans="1:206">
      <c r="A38" s="90">
        <v>37408</v>
      </c>
      <c r="B38" s="312">
        <f>'p1'!B38-p0!B38</f>
        <v>0</v>
      </c>
      <c r="C38" s="312">
        <f>'p1'!C38-p0!C38</f>
        <v>0</v>
      </c>
      <c r="D38" s="312">
        <f>'p1'!D38-p0!D38</f>
        <v>0</v>
      </c>
      <c r="E38" s="312">
        <f>'p1'!E38-p0!E38</f>
        <v>2.0000000000003126E-2</v>
      </c>
      <c r="F38" s="312">
        <f>'p1'!F38-p0!F38</f>
        <v>0</v>
      </c>
      <c r="G38" s="312">
        <f>'p1'!G38-p0!G38</f>
        <v>4.0000000000006253E-2</v>
      </c>
      <c r="H38" s="312">
        <f>'p1'!H38-p0!H38</f>
        <v>-1.0000000000001563E-2</v>
      </c>
      <c r="I38" s="312">
        <f>'p1'!I38-p0!I38</f>
        <v>-3.9999999999992042E-2</v>
      </c>
      <c r="J38" s="312">
        <f>'p1'!J38-p0!J38</f>
        <v>9.9999999999980105E-3</v>
      </c>
      <c r="K38" s="312">
        <f>'p1'!K38-p0!K38</f>
        <v>0</v>
      </c>
      <c r="L38" s="312">
        <f>'p1'!L38-p0!L38</f>
        <v>-4.0000000000006253E-2</v>
      </c>
      <c r="M38" s="312">
        <f>'p1'!M38-p0!M38</f>
        <v>-1.9999999999999574E-2</v>
      </c>
      <c r="N38" s="312">
        <f>'p1'!N38-p0!N38</f>
        <v>0</v>
      </c>
      <c r="O38" s="312">
        <f>'p1'!O38-p0!O38</f>
        <v>0</v>
      </c>
      <c r="P38" s="312">
        <f>'p1'!P38-p0!P38</f>
        <v>-1.9999999999996021E-2</v>
      </c>
      <c r="Q38" s="312">
        <f>'p1'!Q38-p0!Q38</f>
        <v>0</v>
      </c>
      <c r="R38" s="312">
        <f>'p1'!R38-p0!R38</f>
        <v>0</v>
      </c>
      <c r="S38" s="312">
        <f>'p1'!S38-p0!S38</f>
        <v>0</v>
      </c>
      <c r="T38" s="312">
        <f>'p1'!T38-p0!T38</f>
        <v>0</v>
      </c>
      <c r="U38" s="312">
        <f>'p1'!U38-p0!U38</f>
        <v>0</v>
      </c>
      <c r="V38" s="312">
        <f>'p1'!V38-p0!V38</f>
        <v>0</v>
      </c>
      <c r="W38" s="312">
        <f>'p1'!W38-p0!W38</f>
        <v>0</v>
      </c>
      <c r="X38" s="312">
        <f>'p1'!X38-p0!X38</f>
        <v>0</v>
      </c>
      <c r="Y38" s="312">
        <f>'p1'!Y38-p0!Y38</f>
        <v>9.9999999999997868E-3</v>
      </c>
      <c r="Z38" s="312">
        <f>'p1'!Z38-p0!Z38</f>
        <v>0</v>
      </c>
      <c r="AA38" s="312">
        <f>'p1'!AA38-p0!AA38</f>
        <v>0</v>
      </c>
      <c r="AB38" s="312">
        <f>'p1'!AB38-p0!AB38</f>
        <v>2.0000000000003126E-2</v>
      </c>
      <c r="AC38" s="312">
        <f>'p1'!AC38-p0!AC38</f>
        <v>0</v>
      </c>
      <c r="AD38" s="312">
        <f>'p1'!AD38-p0!AD38</f>
        <v>0</v>
      </c>
      <c r="AE38" s="312">
        <f>'p1'!AE38-p0!AE38</f>
        <v>0</v>
      </c>
      <c r="AF38" s="312">
        <f>'p1'!AF38-p0!AF38</f>
        <v>0</v>
      </c>
      <c r="AG38" s="312">
        <f>'p1'!AG38-p0!AG38</f>
        <v>0</v>
      </c>
      <c r="AH38" s="312"/>
      <c r="AI38" s="312"/>
      <c r="AY38" s="84"/>
      <c r="AZ38" s="84"/>
      <c r="BA38" s="84"/>
      <c r="BB38" s="84"/>
      <c r="BC38" s="84"/>
      <c r="BM38" s="88"/>
      <c r="CF38" s="83"/>
      <c r="CG38" s="83"/>
      <c r="CH38" s="83"/>
      <c r="FV38" s="84"/>
      <c r="FW38" s="84"/>
      <c r="FX38" s="84"/>
      <c r="GH38" s="88"/>
      <c r="GI38" s="88"/>
      <c r="GO38" s="88"/>
      <c r="GQ38" s="88"/>
      <c r="GR38" s="88"/>
      <c r="GX38" s="88"/>
    </row>
    <row r="39" spans="1:206">
      <c r="A39" s="90">
        <v>37438</v>
      </c>
      <c r="B39" s="312">
        <f>'p1'!B39-p0!B39</f>
        <v>0</v>
      </c>
      <c r="C39" s="312">
        <f>'p1'!C39-p0!C39</f>
        <v>0</v>
      </c>
      <c r="D39" s="312">
        <f>'p1'!D39-p0!D39</f>
        <v>0</v>
      </c>
      <c r="E39" s="312">
        <f>'p1'!E39-p0!E39</f>
        <v>1.9999999999996021E-2</v>
      </c>
      <c r="F39" s="312">
        <f>'p1'!F39-p0!F39</f>
        <v>0</v>
      </c>
      <c r="G39" s="312">
        <f>'p1'!G39-p0!G39</f>
        <v>3.9999999999992042E-2</v>
      </c>
      <c r="H39" s="312">
        <f>'p1'!H39-p0!H39</f>
        <v>0</v>
      </c>
      <c r="I39" s="312">
        <f>'p1'!I39-p0!I39</f>
        <v>-4.0000000000006253E-2</v>
      </c>
      <c r="J39" s="312">
        <f>'p1'!J39-p0!J39</f>
        <v>9.9999999999980105E-3</v>
      </c>
      <c r="K39" s="312">
        <f>'p1'!K39-p0!K39</f>
        <v>0</v>
      </c>
      <c r="L39" s="312">
        <f>'p1'!L39-p0!L39</f>
        <v>-3.9999999999992042E-2</v>
      </c>
      <c r="M39" s="312">
        <f>'p1'!M39-p0!M39</f>
        <v>-1.9999999999999574E-2</v>
      </c>
      <c r="N39" s="312">
        <f>'p1'!N39-p0!N39</f>
        <v>0</v>
      </c>
      <c r="O39" s="312">
        <f>'p1'!O39-p0!O39</f>
        <v>0</v>
      </c>
      <c r="P39" s="312">
        <f>'p1'!P39-p0!P39</f>
        <v>-1.9999999999996021E-2</v>
      </c>
      <c r="Q39" s="312">
        <f>'p1'!Q39-p0!Q39</f>
        <v>0</v>
      </c>
      <c r="R39" s="312">
        <f>'p1'!R39-p0!R39</f>
        <v>0</v>
      </c>
      <c r="S39" s="312">
        <f>'p1'!S39-p0!S39</f>
        <v>0</v>
      </c>
      <c r="T39" s="312">
        <f>'p1'!T39-p0!T39</f>
        <v>0</v>
      </c>
      <c r="U39" s="312">
        <f>'p1'!U39-p0!U39</f>
        <v>0</v>
      </c>
      <c r="V39" s="312">
        <f>'p1'!V39-p0!V39</f>
        <v>0</v>
      </c>
      <c r="W39" s="312">
        <f>'p1'!W39-p0!W39</f>
        <v>0</v>
      </c>
      <c r="X39" s="312">
        <f>'p1'!X39-p0!X39</f>
        <v>0</v>
      </c>
      <c r="Y39" s="312">
        <f>'p1'!Y39-p0!Y39</f>
        <v>1.0000000000001563E-2</v>
      </c>
      <c r="Z39" s="312">
        <f>'p1'!Z39-p0!Z39</f>
        <v>0</v>
      </c>
      <c r="AA39" s="312">
        <f>'p1'!AA39-p0!AA39</f>
        <v>0</v>
      </c>
      <c r="AB39" s="312">
        <f>'p1'!AB39-p0!AB39</f>
        <v>3.0000000000001137E-2</v>
      </c>
      <c r="AC39" s="312">
        <f>'p1'!AC39-p0!AC39</f>
        <v>0</v>
      </c>
      <c r="AD39" s="312">
        <f>'p1'!AD39-p0!AD39</f>
        <v>0</v>
      </c>
      <c r="AE39" s="312">
        <f>'p1'!AE39-p0!AE39</f>
        <v>0</v>
      </c>
      <c r="AF39" s="312">
        <f>'p1'!AF39-p0!AF39</f>
        <v>0</v>
      </c>
      <c r="AG39" s="312">
        <f>'p1'!AG39-p0!AG39</f>
        <v>0</v>
      </c>
      <c r="AH39" s="312"/>
      <c r="AI39" s="312"/>
      <c r="AY39" s="84"/>
      <c r="AZ39" s="84"/>
      <c r="BA39" s="84"/>
      <c r="BB39" s="84"/>
      <c r="BC39" s="84"/>
      <c r="BM39" s="88"/>
      <c r="CF39" s="83"/>
      <c r="CG39" s="83"/>
      <c r="CH39" s="83"/>
      <c r="FV39" s="84"/>
      <c r="FW39" s="84"/>
      <c r="FX39" s="84"/>
      <c r="GH39" s="88"/>
      <c r="GI39" s="88"/>
      <c r="GO39" s="88"/>
      <c r="GQ39" s="88"/>
      <c r="GR39" s="88"/>
      <c r="GX39" s="88"/>
    </row>
    <row r="40" spans="1:206">
      <c r="A40" s="90">
        <v>37469</v>
      </c>
      <c r="B40" s="312">
        <f>'p1'!B40-p0!B40</f>
        <v>0</v>
      </c>
      <c r="C40" s="312">
        <f>'p1'!C40-p0!C40</f>
        <v>0</v>
      </c>
      <c r="D40" s="312">
        <f>'p1'!D40-p0!D40</f>
        <v>0</v>
      </c>
      <c r="E40" s="312">
        <f>'p1'!E40-p0!E40</f>
        <v>3.0000000000001137E-2</v>
      </c>
      <c r="F40" s="312">
        <f>'p1'!F40-p0!F40</f>
        <v>0</v>
      </c>
      <c r="G40" s="312">
        <f>'p1'!G40-p0!G40</f>
        <v>4.0000000000006253E-2</v>
      </c>
      <c r="H40" s="312">
        <f>'p1'!H40-p0!H40</f>
        <v>0</v>
      </c>
      <c r="I40" s="312">
        <f>'p1'!I40-p0!I40</f>
        <v>-4.0000000000006253E-2</v>
      </c>
      <c r="J40" s="312">
        <f>'p1'!J40-p0!J40</f>
        <v>1.0000000000001563E-2</v>
      </c>
      <c r="K40" s="312">
        <f>'p1'!K40-p0!K40</f>
        <v>0</v>
      </c>
      <c r="L40" s="312">
        <f>'p1'!L40-p0!L40</f>
        <v>-4.0000000000006253E-2</v>
      </c>
      <c r="M40" s="312">
        <f>'p1'!M40-p0!M40</f>
        <v>-1.0000000000001563E-2</v>
      </c>
      <c r="N40" s="312">
        <f>'p1'!N40-p0!N40</f>
        <v>0</v>
      </c>
      <c r="O40" s="312">
        <f>'p1'!O40-p0!O40</f>
        <v>0</v>
      </c>
      <c r="P40" s="312">
        <f>'p1'!P40-p0!P40</f>
        <v>-2.0000000000003126E-2</v>
      </c>
      <c r="Q40" s="312">
        <f>'p1'!Q40-p0!Q40</f>
        <v>0</v>
      </c>
      <c r="R40" s="312">
        <f>'p1'!R40-p0!R40</f>
        <v>0</v>
      </c>
      <c r="S40" s="312">
        <f>'p1'!S40-p0!S40</f>
        <v>0</v>
      </c>
      <c r="T40" s="312">
        <f>'p1'!T40-p0!T40</f>
        <v>0</v>
      </c>
      <c r="U40" s="312">
        <f>'p1'!U40-p0!U40</f>
        <v>0</v>
      </c>
      <c r="V40" s="312">
        <f>'p1'!V40-p0!V40</f>
        <v>0</v>
      </c>
      <c r="W40" s="312">
        <f>'p1'!W40-p0!W40</f>
        <v>0</v>
      </c>
      <c r="X40" s="312">
        <f>'p1'!X40-p0!X40</f>
        <v>0</v>
      </c>
      <c r="Y40" s="312">
        <f>'p1'!Y40-p0!Y40</f>
        <v>9.9999999999997868E-3</v>
      </c>
      <c r="Z40" s="312">
        <f>'p1'!Z40-p0!Z40</f>
        <v>0</v>
      </c>
      <c r="AA40" s="312">
        <f>'p1'!AA40-p0!AA40</f>
        <v>0</v>
      </c>
      <c r="AB40" s="312">
        <f>'p1'!AB40-p0!AB40</f>
        <v>3.0000000000001137E-2</v>
      </c>
      <c r="AC40" s="312">
        <f>'p1'!AC40-p0!AC40</f>
        <v>0</v>
      </c>
      <c r="AD40" s="312">
        <f>'p1'!AD40-p0!AD40</f>
        <v>0</v>
      </c>
      <c r="AE40" s="312">
        <f>'p1'!AE40-p0!AE40</f>
        <v>0</v>
      </c>
      <c r="AF40" s="312">
        <f>'p1'!AF40-p0!AF40</f>
        <v>0</v>
      </c>
      <c r="AG40" s="312">
        <f>'p1'!AG40-p0!AG40</f>
        <v>0</v>
      </c>
      <c r="AH40" s="312"/>
      <c r="AI40" s="312"/>
      <c r="AY40" s="84"/>
      <c r="AZ40" s="84"/>
      <c r="BA40" s="84"/>
      <c r="BB40" s="84"/>
      <c r="BC40" s="84"/>
      <c r="BM40" s="88"/>
      <c r="CF40" s="83"/>
      <c r="CG40" s="83"/>
      <c r="CH40" s="83"/>
      <c r="FV40" s="84"/>
      <c r="FW40" s="84"/>
      <c r="FX40" s="84"/>
      <c r="GH40" s="88"/>
      <c r="GI40" s="88"/>
      <c r="GO40" s="88"/>
      <c r="GQ40" s="88"/>
      <c r="GR40" s="88"/>
      <c r="GX40" s="88"/>
    </row>
    <row r="41" spans="1:206">
      <c r="A41" s="90">
        <v>37500</v>
      </c>
      <c r="B41" s="312">
        <f>'p1'!B41-p0!B41</f>
        <v>0</v>
      </c>
      <c r="C41" s="312">
        <f>'p1'!C41-p0!C41</f>
        <v>0</v>
      </c>
      <c r="D41" s="312">
        <f>'p1'!D41-p0!D41</f>
        <v>0</v>
      </c>
      <c r="E41" s="312">
        <f>'p1'!E41-p0!E41</f>
        <v>1.9999999999996021E-2</v>
      </c>
      <c r="F41" s="312">
        <f>'p1'!F41-p0!F41</f>
        <v>0</v>
      </c>
      <c r="G41" s="312">
        <f>'p1'!G41-p0!G41</f>
        <v>4.0000000000006253E-2</v>
      </c>
      <c r="H41" s="312">
        <f>'p1'!H41-p0!H41</f>
        <v>-9.9999999999997868E-3</v>
      </c>
      <c r="I41" s="312">
        <f>'p1'!I41-p0!I41</f>
        <v>-4.0000000000006253E-2</v>
      </c>
      <c r="J41" s="312">
        <f>'p1'!J41-p0!J41</f>
        <v>9.9999999999980105E-3</v>
      </c>
      <c r="K41" s="312">
        <f>'p1'!K41-p0!K41</f>
        <v>0</v>
      </c>
      <c r="L41" s="312">
        <f>'p1'!L41-p0!L41</f>
        <v>-4.0000000000006253E-2</v>
      </c>
      <c r="M41" s="312">
        <f>'p1'!M41-p0!M41</f>
        <v>-1.0000000000001563E-2</v>
      </c>
      <c r="N41" s="312">
        <f>'p1'!N41-p0!N41</f>
        <v>0</v>
      </c>
      <c r="O41" s="312">
        <f>'p1'!O41-p0!O41</f>
        <v>0</v>
      </c>
      <c r="P41" s="312">
        <f>'p1'!P41-p0!P41</f>
        <v>-1.9999999999996021E-2</v>
      </c>
      <c r="Q41" s="312">
        <f>'p1'!Q41-p0!Q41</f>
        <v>0</v>
      </c>
      <c r="R41" s="312">
        <f>'p1'!R41-p0!R41</f>
        <v>0</v>
      </c>
      <c r="S41" s="312">
        <f>'p1'!S41-p0!S41</f>
        <v>0</v>
      </c>
      <c r="T41" s="312">
        <f>'p1'!T41-p0!T41</f>
        <v>0</v>
      </c>
      <c r="U41" s="312">
        <f>'p1'!U41-p0!U41</f>
        <v>0</v>
      </c>
      <c r="V41" s="312">
        <f>'p1'!V41-p0!V41</f>
        <v>0</v>
      </c>
      <c r="W41" s="312">
        <f>'p1'!W41-p0!W41</f>
        <v>0</v>
      </c>
      <c r="X41" s="312">
        <f>'p1'!X41-p0!X41</f>
        <v>0</v>
      </c>
      <c r="Y41" s="312">
        <f>'p1'!Y41-p0!Y41</f>
        <v>1.0000000000001563E-2</v>
      </c>
      <c r="Z41" s="312">
        <f>'p1'!Z41-p0!Z41</f>
        <v>0</v>
      </c>
      <c r="AA41" s="312">
        <f>'p1'!AA41-p0!AA41</f>
        <v>0</v>
      </c>
      <c r="AB41" s="312">
        <f>'p1'!AB41-p0!AB41</f>
        <v>1.9999999999996021E-2</v>
      </c>
      <c r="AC41" s="312">
        <f>'p1'!AC41-p0!AC41</f>
        <v>0</v>
      </c>
      <c r="AD41" s="312">
        <f>'p1'!AD41-p0!AD41</f>
        <v>0</v>
      </c>
      <c r="AE41" s="312">
        <f>'p1'!AE41-p0!AE41</f>
        <v>0</v>
      </c>
      <c r="AF41" s="312">
        <f>'p1'!AF41-p0!AF41</f>
        <v>0</v>
      </c>
      <c r="AG41" s="312">
        <f>'p1'!AG41-p0!AG41</f>
        <v>0</v>
      </c>
      <c r="AH41" s="312"/>
      <c r="AI41" s="312"/>
      <c r="AY41" s="84"/>
      <c r="AZ41" s="84"/>
      <c r="BA41" s="84"/>
      <c r="BB41" s="84"/>
      <c r="BC41" s="84"/>
      <c r="BM41" s="88"/>
      <c r="CF41" s="83"/>
      <c r="CG41" s="83"/>
      <c r="CH41" s="83"/>
      <c r="FV41" s="84"/>
      <c r="FW41" s="84"/>
      <c r="FX41" s="84"/>
      <c r="GH41" s="88"/>
      <c r="GI41" s="88"/>
      <c r="GO41" s="88"/>
      <c r="GQ41" s="88"/>
      <c r="GR41" s="88"/>
      <c r="GX41" s="88"/>
    </row>
    <row r="42" spans="1:206">
      <c r="A42" s="90">
        <v>37530</v>
      </c>
      <c r="B42" s="312">
        <f>'p1'!B42-p0!B42</f>
        <v>0</v>
      </c>
      <c r="C42" s="312">
        <f>'p1'!C42-p0!C42</f>
        <v>0</v>
      </c>
      <c r="D42" s="312">
        <f>'p1'!D42-p0!D42</f>
        <v>0</v>
      </c>
      <c r="E42" s="312">
        <f>'p1'!E42-p0!E42</f>
        <v>2.0000000000003126E-2</v>
      </c>
      <c r="F42" s="312">
        <f>'p1'!F42-p0!F42</f>
        <v>0</v>
      </c>
      <c r="G42" s="312">
        <f>'p1'!G42-p0!G42</f>
        <v>4.9999999999997158E-2</v>
      </c>
      <c r="H42" s="312">
        <f>'p1'!H42-p0!H42</f>
        <v>0</v>
      </c>
      <c r="I42" s="312">
        <f>'p1'!I42-p0!I42</f>
        <v>-4.0000000000006253E-2</v>
      </c>
      <c r="J42" s="312">
        <f>'p1'!J42-p0!J42</f>
        <v>1.9999999999999574E-2</v>
      </c>
      <c r="K42" s="312">
        <f>'p1'!K42-p0!K42</f>
        <v>0</v>
      </c>
      <c r="L42" s="312">
        <f>'p1'!L42-p0!L42</f>
        <v>-4.9999999999997158E-2</v>
      </c>
      <c r="M42" s="312">
        <f>'p1'!M42-p0!M42</f>
        <v>-1.0000000000001563E-2</v>
      </c>
      <c r="N42" s="312">
        <f>'p1'!N42-p0!N42</f>
        <v>0</v>
      </c>
      <c r="O42" s="312">
        <f>'p1'!O42-p0!O42</f>
        <v>0</v>
      </c>
      <c r="P42" s="312">
        <f>'p1'!P42-p0!P42</f>
        <v>-9.9999999999980105E-3</v>
      </c>
      <c r="Q42" s="312">
        <f>'p1'!Q42-p0!Q42</f>
        <v>0</v>
      </c>
      <c r="R42" s="312">
        <f>'p1'!R42-p0!R42</f>
        <v>0</v>
      </c>
      <c r="S42" s="312">
        <f>'p1'!S42-p0!S42</f>
        <v>0</v>
      </c>
      <c r="T42" s="312">
        <f>'p1'!T42-p0!T42</f>
        <v>0</v>
      </c>
      <c r="U42" s="312">
        <f>'p1'!U42-p0!U42</f>
        <v>0</v>
      </c>
      <c r="V42" s="312">
        <f>'p1'!V42-p0!V42</f>
        <v>0</v>
      </c>
      <c r="W42" s="312">
        <f>'p1'!W42-p0!W42</f>
        <v>0</v>
      </c>
      <c r="X42" s="312">
        <f>'p1'!X42-p0!X42</f>
        <v>0</v>
      </c>
      <c r="Y42" s="312">
        <f>'p1'!Y42-p0!Y42</f>
        <v>0</v>
      </c>
      <c r="Z42" s="312">
        <f>'p1'!Z42-p0!Z42</f>
        <v>0</v>
      </c>
      <c r="AA42" s="312">
        <f>'p1'!AA42-p0!AA42</f>
        <v>0</v>
      </c>
      <c r="AB42" s="312">
        <f>'p1'!AB42-p0!AB42</f>
        <v>2.0000000000003126E-2</v>
      </c>
      <c r="AC42" s="312">
        <f>'p1'!AC42-p0!AC42</f>
        <v>0</v>
      </c>
      <c r="AD42" s="312">
        <f>'p1'!AD42-p0!AD42</f>
        <v>0</v>
      </c>
      <c r="AE42" s="312">
        <f>'p1'!AE42-p0!AE42</f>
        <v>0</v>
      </c>
      <c r="AF42" s="312">
        <f>'p1'!AF42-p0!AF42</f>
        <v>0</v>
      </c>
      <c r="AG42" s="312">
        <f>'p1'!AG42-p0!AG42</f>
        <v>0</v>
      </c>
      <c r="AH42" s="312"/>
      <c r="AI42" s="312"/>
      <c r="AY42" s="84"/>
      <c r="AZ42" s="84"/>
      <c r="BA42" s="84"/>
      <c r="BB42" s="84"/>
      <c r="BC42" s="84"/>
      <c r="BM42" s="88"/>
      <c r="CF42" s="83"/>
      <c r="CG42" s="83"/>
      <c r="CH42" s="83"/>
      <c r="FV42" s="84"/>
      <c r="FW42" s="84"/>
      <c r="FX42" s="84"/>
      <c r="GH42" s="88"/>
      <c r="GI42" s="88"/>
      <c r="GO42" s="88"/>
      <c r="GQ42" s="88"/>
      <c r="GR42" s="88"/>
      <c r="GX42" s="88"/>
    </row>
    <row r="43" spans="1:206">
      <c r="A43" s="90">
        <v>37561</v>
      </c>
      <c r="B43" s="312">
        <f>'p1'!B43-p0!B43</f>
        <v>0</v>
      </c>
      <c r="C43" s="312">
        <f>'p1'!C43-p0!C43</f>
        <v>0</v>
      </c>
      <c r="D43" s="312">
        <f>'p1'!D43-p0!D43</f>
        <v>0</v>
      </c>
      <c r="E43" s="312">
        <f>'p1'!E43-p0!E43</f>
        <v>9.9999999999980105E-3</v>
      </c>
      <c r="F43" s="312">
        <f>'p1'!F43-p0!F43</f>
        <v>0</v>
      </c>
      <c r="G43" s="312">
        <f>'p1'!G43-p0!G43</f>
        <v>3.9999999999992042E-2</v>
      </c>
      <c r="H43" s="312">
        <f>'p1'!H43-p0!H43</f>
        <v>-9.9999999999997868E-3</v>
      </c>
      <c r="I43" s="312">
        <f>'p1'!I43-p0!I43</f>
        <v>-1.9999999999999574E-2</v>
      </c>
      <c r="J43" s="312">
        <f>'p1'!J43-p0!J43</f>
        <v>0</v>
      </c>
      <c r="K43" s="312">
        <f>'p1'!K43-p0!K43</f>
        <v>0</v>
      </c>
      <c r="L43" s="312">
        <f>'p1'!L43-p0!L43</f>
        <v>-3.9999999999992042E-2</v>
      </c>
      <c r="M43" s="312">
        <f>'p1'!M43-p0!M43</f>
        <v>0</v>
      </c>
      <c r="N43" s="312">
        <f>'p1'!N43-p0!N43</f>
        <v>0</v>
      </c>
      <c r="O43" s="312">
        <f>'p1'!O43-p0!O43</f>
        <v>0</v>
      </c>
      <c r="P43" s="312">
        <f>'p1'!P43-p0!P43</f>
        <v>-1.9999999999996021E-2</v>
      </c>
      <c r="Q43" s="312">
        <f>'p1'!Q43-p0!Q43</f>
        <v>0</v>
      </c>
      <c r="R43" s="312">
        <f>'p1'!R43-p0!R43</f>
        <v>0</v>
      </c>
      <c r="S43" s="312">
        <f>'p1'!S43-p0!S43</f>
        <v>0</v>
      </c>
      <c r="T43" s="312">
        <f>'p1'!T43-p0!T43</f>
        <v>0</v>
      </c>
      <c r="U43" s="312">
        <f>'p1'!U43-p0!U43</f>
        <v>0</v>
      </c>
      <c r="V43" s="312">
        <f>'p1'!V43-p0!V43</f>
        <v>0</v>
      </c>
      <c r="W43" s="312">
        <f>'p1'!W43-p0!W43</f>
        <v>0</v>
      </c>
      <c r="X43" s="312">
        <f>'p1'!X43-p0!X43</f>
        <v>0</v>
      </c>
      <c r="Y43" s="312">
        <f>'p1'!Y43-p0!Y43</f>
        <v>9.9999999999980105E-3</v>
      </c>
      <c r="Z43" s="312">
        <f>'p1'!Z43-p0!Z43</f>
        <v>0</v>
      </c>
      <c r="AA43" s="312">
        <f>'p1'!AA43-p0!AA43</f>
        <v>0</v>
      </c>
      <c r="AB43" s="312">
        <f>'p1'!AB43-p0!AB43</f>
        <v>0</v>
      </c>
      <c r="AC43" s="312">
        <f>'p1'!AC43-p0!AC43</f>
        <v>0</v>
      </c>
      <c r="AD43" s="312">
        <f>'p1'!AD43-p0!AD43</f>
        <v>0</v>
      </c>
      <c r="AE43" s="312">
        <f>'p1'!AE43-p0!AE43</f>
        <v>0</v>
      </c>
      <c r="AF43" s="312">
        <f>'p1'!AF43-p0!AF43</f>
        <v>0</v>
      </c>
      <c r="AG43" s="312">
        <f>'p1'!AG43-p0!AG43</f>
        <v>9.9999999999980105E-3</v>
      </c>
      <c r="AH43" s="312"/>
      <c r="AI43" s="312"/>
      <c r="AY43" s="84"/>
      <c r="AZ43" s="84"/>
      <c r="BA43" s="84"/>
      <c r="BB43" s="84"/>
      <c r="BC43" s="84"/>
      <c r="BM43" s="88"/>
      <c r="CF43" s="83"/>
      <c r="CG43" s="83"/>
      <c r="CH43" s="83"/>
      <c r="FV43" s="84"/>
      <c r="FW43" s="84"/>
      <c r="FX43" s="84"/>
      <c r="GH43" s="88"/>
      <c r="GI43" s="88"/>
      <c r="GO43" s="88"/>
      <c r="GQ43" s="88"/>
      <c r="GR43" s="88"/>
      <c r="GX43" s="88"/>
    </row>
    <row r="44" spans="1:206">
      <c r="A44" s="90">
        <v>37591</v>
      </c>
      <c r="B44" s="312">
        <f>'p1'!B44-p0!B44</f>
        <v>0</v>
      </c>
      <c r="C44" s="312">
        <f>'p1'!C44-p0!C44</f>
        <v>0</v>
      </c>
      <c r="D44" s="312">
        <f>'p1'!D44-p0!D44</f>
        <v>0</v>
      </c>
      <c r="E44" s="312">
        <f>'p1'!E44-p0!E44</f>
        <v>1.9999999999999574E-2</v>
      </c>
      <c r="F44" s="312">
        <f>'p1'!F44-p0!F44</f>
        <v>0</v>
      </c>
      <c r="G44" s="312">
        <f>'p1'!G44-p0!G44</f>
        <v>4.9999999999997158E-2</v>
      </c>
      <c r="H44" s="312">
        <f>'p1'!H44-p0!H44</f>
        <v>0</v>
      </c>
      <c r="I44" s="312">
        <f>'p1'!I44-p0!I44</f>
        <v>-9.9999999999980105E-3</v>
      </c>
      <c r="J44" s="312">
        <f>'p1'!J44-p0!J44</f>
        <v>0</v>
      </c>
      <c r="K44" s="312">
        <f>'p1'!K44-p0!K44</f>
        <v>0</v>
      </c>
      <c r="L44" s="312">
        <f>'p1'!L44-p0!L44</f>
        <v>-4.9999999999997158E-2</v>
      </c>
      <c r="M44" s="312">
        <f>'p1'!M44-p0!M44</f>
        <v>0</v>
      </c>
      <c r="N44" s="312">
        <f>'p1'!N44-p0!N44</f>
        <v>0</v>
      </c>
      <c r="O44" s="312">
        <f>'p1'!O44-p0!O44</f>
        <v>0</v>
      </c>
      <c r="P44" s="312">
        <f>'p1'!P44-p0!P44</f>
        <v>-2.0000000000003126E-2</v>
      </c>
      <c r="Q44" s="312">
        <f>'p1'!Q44-p0!Q44</f>
        <v>0</v>
      </c>
      <c r="R44" s="312">
        <f>'p1'!R44-p0!R44</f>
        <v>0</v>
      </c>
      <c r="S44" s="312">
        <f>'p1'!S44-p0!S44</f>
        <v>0</v>
      </c>
      <c r="T44" s="312">
        <f>'p1'!T44-p0!T44</f>
        <v>0</v>
      </c>
      <c r="U44" s="312">
        <f>'p1'!U44-p0!U44</f>
        <v>0</v>
      </c>
      <c r="V44" s="312">
        <f>'p1'!V44-p0!V44</f>
        <v>0</v>
      </c>
      <c r="W44" s="312">
        <f>'p1'!W44-p0!W44</f>
        <v>0</v>
      </c>
      <c r="X44" s="312">
        <f>'p1'!X44-p0!X44</f>
        <v>0</v>
      </c>
      <c r="Y44" s="312">
        <f>'p1'!Y44-p0!Y44</f>
        <v>1.9999999999999574E-2</v>
      </c>
      <c r="Z44" s="312">
        <f>'p1'!Z44-p0!Z44</f>
        <v>0</v>
      </c>
      <c r="AA44" s="312">
        <f>'p1'!AA44-p0!AA44</f>
        <v>0</v>
      </c>
      <c r="AB44" s="312">
        <f>'p1'!AB44-p0!AB44</f>
        <v>0</v>
      </c>
      <c r="AC44" s="312">
        <f>'p1'!AC44-p0!AC44</f>
        <v>0</v>
      </c>
      <c r="AD44" s="312">
        <f>'p1'!AD44-p0!AD44</f>
        <v>0</v>
      </c>
      <c r="AE44" s="312">
        <f>'p1'!AE44-p0!AE44</f>
        <v>0</v>
      </c>
      <c r="AF44" s="312">
        <f>'p1'!AF44-p0!AF44</f>
        <v>0</v>
      </c>
      <c r="AG44" s="312">
        <f>'p1'!AG44-p0!AG44</f>
        <v>9.9999999999980105E-3</v>
      </c>
      <c r="AH44" s="312"/>
      <c r="AI44" s="312"/>
      <c r="AY44" s="84"/>
      <c r="AZ44" s="84"/>
      <c r="BA44" s="84"/>
      <c r="BB44" s="84"/>
      <c r="BC44" s="84"/>
      <c r="BM44" s="88"/>
      <c r="CF44" s="83"/>
      <c r="CG44" s="83"/>
      <c r="CH44" s="83"/>
      <c r="FV44" s="84"/>
      <c r="FW44" s="84"/>
      <c r="FX44" s="84"/>
      <c r="GH44" s="88"/>
      <c r="GI44" s="88"/>
      <c r="GO44" s="88"/>
      <c r="GQ44" s="88"/>
      <c r="GR44" s="88"/>
      <c r="GX44" s="88"/>
    </row>
    <row r="45" spans="1:206">
      <c r="A45" s="90">
        <v>37622</v>
      </c>
      <c r="B45" s="312">
        <f>'p1'!B45-p0!B45</f>
        <v>0</v>
      </c>
      <c r="C45" s="312">
        <f>'p1'!C45-p0!C45</f>
        <v>0</v>
      </c>
      <c r="D45" s="312">
        <f>'p1'!D45-p0!D45</f>
        <v>0</v>
      </c>
      <c r="E45" s="312">
        <f>'p1'!E45-p0!E45</f>
        <v>1.0000000000001563E-2</v>
      </c>
      <c r="F45" s="312">
        <f>'p1'!F45-p0!F45</f>
        <v>0</v>
      </c>
      <c r="G45" s="312">
        <f>'p1'!G45-p0!G45</f>
        <v>5.0000000000011369E-2</v>
      </c>
      <c r="H45" s="312">
        <f>'p1'!H45-p0!H45</f>
        <v>-1.0000000000001563E-2</v>
      </c>
      <c r="I45" s="312">
        <f>'p1'!I45-p0!I45</f>
        <v>-1.9999999999999574E-2</v>
      </c>
      <c r="J45" s="312">
        <f>'p1'!J45-p0!J45</f>
        <v>0</v>
      </c>
      <c r="K45" s="312">
        <f>'p1'!K45-p0!K45</f>
        <v>0</v>
      </c>
      <c r="L45" s="312">
        <f>'p1'!L45-p0!L45</f>
        <v>-5.0000000000011369E-2</v>
      </c>
      <c r="M45" s="312">
        <f>'p1'!M45-p0!M45</f>
        <v>9.9999999999997868E-3</v>
      </c>
      <c r="N45" s="312">
        <f>'p1'!N45-p0!N45</f>
        <v>0</v>
      </c>
      <c r="O45" s="312">
        <f>'p1'!O45-p0!O45</f>
        <v>0</v>
      </c>
      <c r="P45" s="312">
        <f>'p1'!P45-p0!P45</f>
        <v>-1.9999999999996021E-2</v>
      </c>
      <c r="Q45" s="312">
        <f>'p1'!Q45-p0!Q45</f>
        <v>0</v>
      </c>
      <c r="R45" s="312">
        <f>'p1'!R45-p0!R45</f>
        <v>0</v>
      </c>
      <c r="S45" s="312">
        <f>'p1'!S45-p0!S45</f>
        <v>0</v>
      </c>
      <c r="T45" s="312">
        <f>'p1'!T45-p0!T45</f>
        <v>0</v>
      </c>
      <c r="U45" s="312">
        <f>'p1'!U45-p0!U45</f>
        <v>0</v>
      </c>
      <c r="V45" s="312">
        <f>'p1'!V45-p0!V45</f>
        <v>0</v>
      </c>
      <c r="W45" s="312">
        <f>'p1'!W45-p0!W45</f>
        <v>0</v>
      </c>
      <c r="X45" s="312">
        <f>'p1'!X45-p0!X45</f>
        <v>0</v>
      </c>
      <c r="Y45" s="312">
        <f>'p1'!Y45-p0!Y45</f>
        <v>1.0000000000001563E-2</v>
      </c>
      <c r="Z45" s="312">
        <f>'p1'!Z45-p0!Z45</f>
        <v>0</v>
      </c>
      <c r="AA45" s="312">
        <f>'p1'!AA45-p0!AA45</f>
        <v>0</v>
      </c>
      <c r="AB45" s="312">
        <f>'p1'!AB45-p0!AB45</f>
        <v>0</v>
      </c>
      <c r="AC45" s="312">
        <f>'p1'!AC45-p0!AC45</f>
        <v>0</v>
      </c>
      <c r="AD45" s="312">
        <f>'p1'!AD45-p0!AD45</f>
        <v>0</v>
      </c>
      <c r="AE45" s="312">
        <f>'p1'!AE45-p0!AE45</f>
        <v>0</v>
      </c>
      <c r="AF45" s="312">
        <f>'p1'!AF45-p0!AF45</f>
        <v>0</v>
      </c>
      <c r="AG45" s="312">
        <f>'p1'!AG45-p0!AG45</f>
        <v>9.9999999999980105E-3</v>
      </c>
      <c r="AH45" s="312"/>
      <c r="AI45" s="312"/>
      <c r="AY45" s="84"/>
      <c r="AZ45" s="84"/>
      <c r="BA45" s="84"/>
      <c r="BB45" s="84"/>
      <c r="BC45" s="84"/>
      <c r="BM45" s="88"/>
      <c r="CF45" s="83"/>
      <c r="CG45" s="83"/>
      <c r="CH45" s="83"/>
      <c r="FV45" s="84"/>
      <c r="FW45" s="84"/>
      <c r="FX45" s="84"/>
      <c r="GH45" s="88"/>
      <c r="GI45" s="88"/>
      <c r="GO45" s="88"/>
      <c r="GQ45" s="88"/>
      <c r="GR45" s="88"/>
      <c r="GX45" s="88"/>
    </row>
    <row r="46" spans="1:206">
      <c r="A46" s="90">
        <v>37653</v>
      </c>
      <c r="B46" s="312">
        <f>'p1'!B46-p0!B46</f>
        <v>0</v>
      </c>
      <c r="C46" s="312">
        <f>'p1'!C46-p0!C46</f>
        <v>0</v>
      </c>
      <c r="D46" s="312">
        <f>'p1'!D46-p0!D46</f>
        <v>0</v>
      </c>
      <c r="E46" s="312">
        <f>'p1'!E46-p0!E46</f>
        <v>9.9999999999980105E-3</v>
      </c>
      <c r="F46" s="312">
        <f>'p1'!F46-p0!F46</f>
        <v>0</v>
      </c>
      <c r="G46" s="312">
        <f>'p1'!G46-p0!G46</f>
        <v>4.0000000000006253E-2</v>
      </c>
      <c r="H46" s="312">
        <f>'p1'!H46-p0!H46</f>
        <v>-9.9999999999997868E-3</v>
      </c>
      <c r="I46" s="312">
        <f>'p1'!I46-p0!I46</f>
        <v>-1.0000000000001563E-2</v>
      </c>
      <c r="J46" s="312">
        <f>'p1'!J46-p0!J46</f>
        <v>0</v>
      </c>
      <c r="K46" s="312">
        <f>'p1'!K46-p0!K46</f>
        <v>0</v>
      </c>
      <c r="L46" s="312">
        <f>'p1'!L46-p0!L46</f>
        <v>-4.0000000000006253E-2</v>
      </c>
      <c r="M46" s="312">
        <f>'p1'!M46-p0!M46</f>
        <v>1.0000000000000675E-2</v>
      </c>
      <c r="N46" s="312">
        <f>'p1'!N46-p0!N46</f>
        <v>0</v>
      </c>
      <c r="O46" s="312">
        <f>'p1'!O46-p0!O46</f>
        <v>0</v>
      </c>
      <c r="P46" s="312">
        <f>'p1'!P46-p0!P46</f>
        <v>-1.9999999999999574E-2</v>
      </c>
      <c r="Q46" s="312">
        <f>'p1'!Q46-p0!Q46</f>
        <v>0</v>
      </c>
      <c r="R46" s="312">
        <f>'p1'!R46-p0!R46</f>
        <v>0</v>
      </c>
      <c r="S46" s="312">
        <f>'p1'!S46-p0!S46</f>
        <v>0</v>
      </c>
      <c r="T46" s="312">
        <f>'p1'!T46-p0!T46</f>
        <v>0</v>
      </c>
      <c r="U46" s="312">
        <f>'p1'!U46-p0!U46</f>
        <v>0</v>
      </c>
      <c r="V46" s="312">
        <f>'p1'!V46-p0!V46</f>
        <v>0</v>
      </c>
      <c r="W46" s="312">
        <f>'p1'!W46-p0!W46</f>
        <v>0</v>
      </c>
      <c r="X46" s="312">
        <f>'p1'!X46-p0!X46</f>
        <v>0</v>
      </c>
      <c r="Y46" s="312">
        <f>'p1'!Y46-p0!Y46</f>
        <v>9.9999999999980105E-3</v>
      </c>
      <c r="Z46" s="312">
        <f>'p1'!Z46-p0!Z46</f>
        <v>0</v>
      </c>
      <c r="AA46" s="312">
        <f>'p1'!AA46-p0!AA46</f>
        <v>0</v>
      </c>
      <c r="AB46" s="312">
        <f>'p1'!AB46-p0!AB46</f>
        <v>0</v>
      </c>
      <c r="AC46" s="312">
        <f>'p1'!AC46-p0!AC46</f>
        <v>0</v>
      </c>
      <c r="AD46" s="312">
        <f>'p1'!AD46-p0!AD46</f>
        <v>0</v>
      </c>
      <c r="AE46" s="312">
        <f>'p1'!AE46-p0!AE46</f>
        <v>0</v>
      </c>
      <c r="AF46" s="312">
        <f>'p1'!AF46-p0!AF46</f>
        <v>0</v>
      </c>
      <c r="AG46" s="312">
        <f>'p1'!AG46-p0!AG46</f>
        <v>9.9999999999980105E-3</v>
      </c>
      <c r="AH46" s="312"/>
      <c r="AI46" s="312"/>
      <c r="AY46" s="84"/>
      <c r="AZ46" s="84"/>
      <c r="BA46" s="84"/>
      <c r="BB46" s="84"/>
      <c r="BC46" s="84"/>
      <c r="BM46" s="88"/>
      <c r="CF46" s="83"/>
      <c r="CG46" s="83"/>
      <c r="CH46" s="83"/>
      <c r="FV46" s="84"/>
      <c r="FW46" s="84"/>
      <c r="FX46" s="84"/>
      <c r="GH46" s="88"/>
      <c r="GI46" s="88"/>
      <c r="GO46" s="88"/>
      <c r="GQ46" s="88"/>
      <c r="GR46" s="88"/>
      <c r="GX46" s="88"/>
    </row>
    <row r="47" spans="1:206">
      <c r="A47" s="90">
        <v>37681</v>
      </c>
      <c r="B47" s="312">
        <f>'p1'!B47-p0!B47</f>
        <v>0</v>
      </c>
      <c r="C47" s="312">
        <f>'p1'!C47-p0!C47</f>
        <v>0</v>
      </c>
      <c r="D47" s="312">
        <f>'p1'!D47-p0!D47</f>
        <v>0</v>
      </c>
      <c r="E47" s="312">
        <f>'p1'!E47-p0!E47</f>
        <v>1.9999999999999574E-2</v>
      </c>
      <c r="F47" s="312">
        <f>'p1'!F47-p0!F47</f>
        <v>0</v>
      </c>
      <c r="G47" s="312">
        <f>'p1'!G47-p0!G47</f>
        <v>4.9999999999997158E-2</v>
      </c>
      <c r="H47" s="312">
        <f>'p1'!H47-p0!H47</f>
        <v>0</v>
      </c>
      <c r="I47" s="312">
        <f>'p1'!I47-p0!I47</f>
        <v>-9.9999999999980105E-3</v>
      </c>
      <c r="J47" s="312">
        <f>'p1'!J47-p0!J47</f>
        <v>0</v>
      </c>
      <c r="K47" s="312">
        <f>'p1'!K47-p0!K47</f>
        <v>0</v>
      </c>
      <c r="L47" s="312">
        <f>'p1'!L47-p0!L47</f>
        <v>-4.9999999999997158E-2</v>
      </c>
      <c r="M47" s="312">
        <f>'p1'!M47-p0!M47</f>
        <v>0</v>
      </c>
      <c r="N47" s="312">
        <f>'p1'!N47-p0!N47</f>
        <v>0</v>
      </c>
      <c r="O47" s="312">
        <f>'p1'!O47-p0!O47</f>
        <v>0</v>
      </c>
      <c r="P47" s="312">
        <f>'p1'!P47-p0!P47</f>
        <v>-9.9999999999980105E-3</v>
      </c>
      <c r="Q47" s="312">
        <f>'p1'!Q47-p0!Q47</f>
        <v>0</v>
      </c>
      <c r="R47" s="312">
        <f>'p1'!R47-p0!R47</f>
        <v>0</v>
      </c>
      <c r="S47" s="312">
        <f>'p1'!S47-p0!S47</f>
        <v>0</v>
      </c>
      <c r="T47" s="312">
        <f>'p1'!T47-p0!T47</f>
        <v>0</v>
      </c>
      <c r="U47" s="312">
        <f>'p1'!U47-p0!U47</f>
        <v>0</v>
      </c>
      <c r="V47" s="312">
        <f>'p1'!V47-p0!V47</f>
        <v>0</v>
      </c>
      <c r="W47" s="312">
        <f>'p1'!W47-p0!W47</f>
        <v>0</v>
      </c>
      <c r="X47" s="312">
        <f>'p1'!X47-p0!X47</f>
        <v>0</v>
      </c>
      <c r="Y47" s="312">
        <f>'p1'!Y47-p0!Y47</f>
        <v>1.9999999999999574E-2</v>
      </c>
      <c r="Z47" s="312">
        <f>'p1'!Z47-p0!Z47</f>
        <v>0</v>
      </c>
      <c r="AA47" s="312">
        <f>'p1'!AA47-p0!AA47</f>
        <v>0</v>
      </c>
      <c r="AB47" s="312">
        <f>'p1'!AB47-p0!AB47</f>
        <v>0</v>
      </c>
      <c r="AC47" s="312">
        <f>'p1'!AC47-p0!AC47</f>
        <v>0</v>
      </c>
      <c r="AD47" s="312">
        <f>'p1'!AD47-p0!AD47</f>
        <v>0</v>
      </c>
      <c r="AE47" s="312">
        <f>'p1'!AE47-p0!AE47</f>
        <v>0</v>
      </c>
      <c r="AF47" s="312">
        <f>'p1'!AF47-p0!AF47</f>
        <v>0</v>
      </c>
      <c r="AG47" s="312">
        <f>'p1'!AG47-p0!AG47</f>
        <v>1.9999999999999574E-2</v>
      </c>
      <c r="AH47" s="312"/>
      <c r="AI47" s="312"/>
      <c r="AY47" s="84"/>
      <c r="AZ47" s="84"/>
      <c r="BA47" s="84"/>
      <c r="BB47" s="84"/>
      <c r="BC47" s="84"/>
      <c r="BM47" s="88"/>
      <c r="CF47" s="83"/>
      <c r="CG47" s="83"/>
      <c r="CH47" s="83"/>
      <c r="FV47" s="84"/>
      <c r="FW47" s="84"/>
      <c r="FX47" s="84"/>
      <c r="GH47" s="88"/>
      <c r="GI47" s="88"/>
      <c r="GO47" s="88"/>
      <c r="GQ47" s="88"/>
      <c r="GR47" s="88"/>
      <c r="GX47" s="88"/>
    </row>
    <row r="48" spans="1:206">
      <c r="A48" s="90">
        <v>37712</v>
      </c>
      <c r="B48" s="312">
        <f>'p1'!B48-p0!B48</f>
        <v>0</v>
      </c>
      <c r="C48" s="312">
        <f>'p1'!C48-p0!C48</f>
        <v>0</v>
      </c>
      <c r="D48" s="312">
        <f>'p1'!D48-p0!D48</f>
        <v>0</v>
      </c>
      <c r="E48" s="312">
        <f>'p1'!E48-p0!E48</f>
        <v>0</v>
      </c>
      <c r="F48" s="312">
        <f>'p1'!F48-p0!F48</f>
        <v>0</v>
      </c>
      <c r="G48" s="312">
        <f>'p1'!G48-p0!G48</f>
        <v>4.9999999999997158E-2</v>
      </c>
      <c r="H48" s="312">
        <f>'p1'!H48-p0!H48</f>
        <v>0</v>
      </c>
      <c r="I48" s="312">
        <f>'p1'!I48-p0!I48</f>
        <v>-1.0000000000001563E-2</v>
      </c>
      <c r="J48" s="312">
        <f>'p1'!J48-p0!J48</f>
        <v>9.9999999999980105E-3</v>
      </c>
      <c r="K48" s="312">
        <f>'p1'!K48-p0!K48</f>
        <v>0</v>
      </c>
      <c r="L48" s="312">
        <f>'p1'!L48-p0!L48</f>
        <v>-4.9999999999997158E-2</v>
      </c>
      <c r="M48" s="312">
        <f>'p1'!M48-p0!M48</f>
        <v>0</v>
      </c>
      <c r="N48" s="312">
        <f>'p1'!N48-p0!N48</f>
        <v>0</v>
      </c>
      <c r="O48" s="312">
        <f>'p1'!O48-p0!O48</f>
        <v>0</v>
      </c>
      <c r="P48" s="312">
        <f>'p1'!P48-p0!P48</f>
        <v>-2.0000000000003126E-2</v>
      </c>
      <c r="Q48" s="312">
        <f>'p1'!Q48-p0!Q48</f>
        <v>0</v>
      </c>
      <c r="R48" s="312">
        <f>'p1'!R48-p0!R48</f>
        <v>0</v>
      </c>
      <c r="S48" s="312">
        <f>'p1'!S48-p0!S48</f>
        <v>0</v>
      </c>
      <c r="T48" s="312">
        <f>'p1'!T48-p0!T48</f>
        <v>0</v>
      </c>
      <c r="U48" s="312">
        <f>'p1'!U48-p0!U48</f>
        <v>0</v>
      </c>
      <c r="V48" s="312">
        <f>'p1'!V48-p0!V48</f>
        <v>0</v>
      </c>
      <c r="W48" s="312">
        <f>'p1'!W48-p0!W48</f>
        <v>0</v>
      </c>
      <c r="X48" s="312">
        <f>'p1'!X48-p0!X48</f>
        <v>0</v>
      </c>
      <c r="Y48" s="312">
        <f>'p1'!Y48-p0!Y48</f>
        <v>9.9999999999980105E-3</v>
      </c>
      <c r="Z48" s="312">
        <f>'p1'!Z48-p0!Z48</f>
        <v>0</v>
      </c>
      <c r="AA48" s="312">
        <f>'p1'!AA48-p0!AA48</f>
        <v>0</v>
      </c>
      <c r="AB48" s="312">
        <f>'p1'!AB48-p0!AB48</f>
        <v>0</v>
      </c>
      <c r="AC48" s="312">
        <f>'p1'!AC48-p0!AC48</f>
        <v>0</v>
      </c>
      <c r="AD48" s="312">
        <f>'p1'!AD48-p0!AD48</f>
        <v>0</v>
      </c>
      <c r="AE48" s="312">
        <f>'p1'!AE48-p0!AE48</f>
        <v>0</v>
      </c>
      <c r="AF48" s="312">
        <f>'p1'!AF48-p0!AF48</f>
        <v>0</v>
      </c>
      <c r="AG48" s="312">
        <f>'p1'!AG48-p0!AG48</f>
        <v>0</v>
      </c>
      <c r="AH48" s="312"/>
      <c r="AI48" s="312"/>
      <c r="AY48" s="84"/>
      <c r="AZ48" s="84"/>
      <c r="BA48" s="84"/>
      <c r="BB48" s="84"/>
      <c r="BC48" s="84"/>
      <c r="BM48" s="88"/>
      <c r="CF48" s="83"/>
      <c r="CG48" s="83"/>
      <c r="CH48" s="83"/>
      <c r="FV48" s="84"/>
      <c r="FW48" s="84"/>
      <c r="FX48" s="84"/>
      <c r="GH48" s="88"/>
      <c r="GI48" s="88"/>
      <c r="GO48" s="88"/>
      <c r="GQ48" s="88"/>
      <c r="GR48" s="88"/>
      <c r="GX48" s="88"/>
    </row>
    <row r="49" spans="1:206">
      <c r="A49" s="90">
        <v>37742</v>
      </c>
      <c r="B49" s="312">
        <f>'p1'!B49-p0!B49</f>
        <v>0</v>
      </c>
      <c r="C49" s="312">
        <f>'p1'!C49-p0!C49</f>
        <v>0</v>
      </c>
      <c r="D49" s="312">
        <f>'p1'!D49-p0!D49</f>
        <v>0</v>
      </c>
      <c r="E49" s="312">
        <f>'p1'!E49-p0!E49</f>
        <v>0</v>
      </c>
      <c r="F49" s="312">
        <f>'p1'!F49-p0!F49</f>
        <v>0</v>
      </c>
      <c r="G49" s="312">
        <f>'p1'!G49-p0!G49</f>
        <v>4.9999999999997158E-2</v>
      </c>
      <c r="H49" s="312">
        <f>'p1'!H49-p0!H49</f>
        <v>-1.0000000000001563E-2</v>
      </c>
      <c r="I49" s="312">
        <f>'p1'!I49-p0!I49</f>
        <v>-1.9999999999999574E-2</v>
      </c>
      <c r="J49" s="312">
        <f>'p1'!J49-p0!J49</f>
        <v>9.9999999999980105E-3</v>
      </c>
      <c r="K49" s="312">
        <f>'p1'!K49-p0!K49</f>
        <v>0</v>
      </c>
      <c r="L49" s="312">
        <f>'p1'!L49-p0!L49</f>
        <v>-4.9999999999997158E-2</v>
      </c>
      <c r="M49" s="312">
        <f>'p1'!M49-p0!M49</f>
        <v>0</v>
      </c>
      <c r="N49" s="312">
        <f>'p1'!N49-p0!N49</f>
        <v>0</v>
      </c>
      <c r="O49" s="312">
        <f>'p1'!O49-p0!O49</f>
        <v>0</v>
      </c>
      <c r="P49" s="312">
        <f>'p1'!P49-p0!P49</f>
        <v>-9.9999999999980105E-3</v>
      </c>
      <c r="Q49" s="312">
        <f>'p1'!Q49-p0!Q49</f>
        <v>0</v>
      </c>
      <c r="R49" s="312">
        <f>'p1'!R49-p0!R49</f>
        <v>0</v>
      </c>
      <c r="S49" s="312">
        <f>'p1'!S49-p0!S49</f>
        <v>0</v>
      </c>
      <c r="T49" s="312">
        <f>'p1'!T49-p0!T49</f>
        <v>0</v>
      </c>
      <c r="U49" s="312">
        <f>'p1'!U49-p0!U49</f>
        <v>0</v>
      </c>
      <c r="V49" s="312">
        <f>'p1'!V49-p0!V49</f>
        <v>0</v>
      </c>
      <c r="W49" s="312">
        <f>'p1'!W49-p0!W49</f>
        <v>0</v>
      </c>
      <c r="X49" s="312">
        <f>'p1'!X49-p0!X49</f>
        <v>0</v>
      </c>
      <c r="Y49" s="312">
        <f>'p1'!Y49-p0!Y49</f>
        <v>0</v>
      </c>
      <c r="Z49" s="312">
        <f>'p1'!Z49-p0!Z49</f>
        <v>0</v>
      </c>
      <c r="AA49" s="312">
        <f>'p1'!AA49-p0!AA49</f>
        <v>0</v>
      </c>
      <c r="AB49" s="312">
        <f>'p1'!AB49-p0!AB49</f>
        <v>0</v>
      </c>
      <c r="AC49" s="312">
        <f>'p1'!AC49-p0!AC49</f>
        <v>0</v>
      </c>
      <c r="AD49" s="312">
        <f>'p1'!AD49-p0!AD49</f>
        <v>0</v>
      </c>
      <c r="AE49" s="312">
        <f>'p1'!AE49-p0!AE49</f>
        <v>0</v>
      </c>
      <c r="AF49" s="312">
        <f>'p1'!AF49-p0!AF49</f>
        <v>0</v>
      </c>
      <c r="AG49" s="312">
        <f>'p1'!AG49-p0!AG49</f>
        <v>0</v>
      </c>
      <c r="AH49" s="312"/>
      <c r="AI49" s="312"/>
      <c r="AY49" s="84"/>
      <c r="AZ49" s="84"/>
      <c r="BA49" s="84"/>
      <c r="BB49" s="84"/>
      <c r="BC49" s="84"/>
      <c r="BM49" s="88"/>
      <c r="CF49" s="83"/>
      <c r="CG49" s="83"/>
      <c r="CH49" s="83"/>
      <c r="FV49" s="84"/>
      <c r="FW49" s="84"/>
      <c r="FX49" s="84"/>
      <c r="GH49" s="88"/>
      <c r="GI49" s="88"/>
      <c r="GO49" s="88"/>
      <c r="GQ49" s="88"/>
      <c r="GR49" s="88"/>
      <c r="GX49" s="88"/>
    </row>
    <row r="50" spans="1:206">
      <c r="A50" s="90">
        <v>37773</v>
      </c>
      <c r="B50" s="312">
        <f>'p1'!B50-p0!B50</f>
        <v>0</v>
      </c>
      <c r="C50" s="312">
        <f>'p1'!C50-p0!C50</f>
        <v>0</v>
      </c>
      <c r="D50" s="312">
        <f>'p1'!D50-p0!D50</f>
        <v>0</v>
      </c>
      <c r="E50" s="312">
        <f>'p1'!E50-p0!E50</f>
        <v>0</v>
      </c>
      <c r="F50" s="312">
        <f>'p1'!F50-p0!F50</f>
        <v>0</v>
      </c>
      <c r="G50" s="312">
        <f>'p1'!G50-p0!G50</f>
        <v>4.9999999999997158E-2</v>
      </c>
      <c r="H50" s="312">
        <f>'p1'!H50-p0!H50</f>
        <v>0</v>
      </c>
      <c r="I50" s="312">
        <f>'p1'!I50-p0!I50</f>
        <v>-1.0000000000001563E-2</v>
      </c>
      <c r="J50" s="312">
        <f>'p1'!J50-p0!J50</f>
        <v>1.0000000000001563E-2</v>
      </c>
      <c r="K50" s="312">
        <f>'p1'!K50-p0!K50</f>
        <v>0</v>
      </c>
      <c r="L50" s="312">
        <f>'p1'!L50-p0!L50</f>
        <v>-4.9999999999997158E-2</v>
      </c>
      <c r="M50" s="312">
        <f>'p1'!M50-p0!M50</f>
        <v>0</v>
      </c>
      <c r="N50" s="312">
        <f>'p1'!N50-p0!N50</f>
        <v>0</v>
      </c>
      <c r="O50" s="312">
        <f>'p1'!O50-p0!O50</f>
        <v>0</v>
      </c>
      <c r="P50" s="312">
        <f>'p1'!P50-p0!P50</f>
        <v>-1.9999999999999574E-2</v>
      </c>
      <c r="Q50" s="312">
        <f>'p1'!Q50-p0!Q50</f>
        <v>0</v>
      </c>
      <c r="R50" s="312">
        <f>'p1'!R50-p0!R50</f>
        <v>0</v>
      </c>
      <c r="S50" s="312">
        <f>'p1'!S50-p0!S50</f>
        <v>0</v>
      </c>
      <c r="T50" s="312">
        <f>'p1'!T50-p0!T50</f>
        <v>0</v>
      </c>
      <c r="U50" s="312">
        <f>'p1'!U50-p0!U50</f>
        <v>0</v>
      </c>
      <c r="V50" s="312">
        <f>'p1'!V50-p0!V50</f>
        <v>0</v>
      </c>
      <c r="W50" s="312">
        <f>'p1'!W50-p0!W50</f>
        <v>0</v>
      </c>
      <c r="X50" s="312">
        <f>'p1'!X50-p0!X50</f>
        <v>0</v>
      </c>
      <c r="Y50" s="312">
        <f>'p1'!Y50-p0!Y50</f>
        <v>0</v>
      </c>
      <c r="Z50" s="312">
        <f>'p1'!Z50-p0!Z50</f>
        <v>0</v>
      </c>
      <c r="AA50" s="312">
        <f>'p1'!AA50-p0!AA50</f>
        <v>0</v>
      </c>
      <c r="AB50" s="312">
        <f>'p1'!AB50-p0!AB50</f>
        <v>0</v>
      </c>
      <c r="AC50" s="312">
        <f>'p1'!AC50-p0!AC50</f>
        <v>0</v>
      </c>
      <c r="AD50" s="312">
        <f>'p1'!AD50-p0!AD50</f>
        <v>0</v>
      </c>
      <c r="AE50" s="312">
        <f>'p1'!AE50-p0!AE50</f>
        <v>0</v>
      </c>
      <c r="AF50" s="312">
        <f>'p1'!AF50-p0!AF50</f>
        <v>0</v>
      </c>
      <c r="AG50" s="312">
        <f>'p1'!AG50-p0!AG50</f>
        <v>0</v>
      </c>
      <c r="AH50" s="312"/>
      <c r="AI50" s="312"/>
      <c r="AY50" s="84"/>
      <c r="AZ50" s="84"/>
      <c r="BA50" s="84"/>
      <c r="BB50" s="84"/>
      <c r="BC50" s="84"/>
      <c r="BM50" s="88"/>
      <c r="CF50" s="83"/>
      <c r="CG50" s="83"/>
      <c r="CH50" s="83"/>
      <c r="FV50" s="84"/>
      <c r="FW50" s="84"/>
      <c r="FX50" s="84"/>
      <c r="GH50" s="88"/>
      <c r="GI50" s="88"/>
      <c r="GO50" s="88"/>
      <c r="GQ50" s="88"/>
      <c r="GR50" s="88"/>
      <c r="GX50" s="88"/>
    </row>
    <row r="51" spans="1:206">
      <c r="A51" s="90">
        <v>37803</v>
      </c>
      <c r="B51" s="312">
        <f>'p1'!B51-p0!B51</f>
        <v>0</v>
      </c>
      <c r="C51" s="312">
        <f>'p1'!C51-p0!C51</f>
        <v>0</v>
      </c>
      <c r="D51" s="312">
        <f>'p1'!D51-p0!D51</f>
        <v>0</v>
      </c>
      <c r="E51" s="312">
        <f>'p1'!E51-p0!E51</f>
        <v>0</v>
      </c>
      <c r="F51" s="312">
        <f>'p1'!F51-p0!F51</f>
        <v>0</v>
      </c>
      <c r="G51" s="312">
        <f>'p1'!G51-p0!G51</f>
        <v>4.9999999999997158E-2</v>
      </c>
      <c r="H51" s="312">
        <f>'p1'!H51-p0!H51</f>
        <v>0</v>
      </c>
      <c r="I51" s="312">
        <f>'p1'!I51-p0!I51</f>
        <v>-9.9999999999980105E-3</v>
      </c>
      <c r="J51" s="312">
        <f>'p1'!J51-p0!J51</f>
        <v>9.9999999999980105E-3</v>
      </c>
      <c r="K51" s="312">
        <f>'p1'!K51-p0!K51</f>
        <v>0</v>
      </c>
      <c r="L51" s="312">
        <f>'p1'!L51-p0!L51</f>
        <v>-4.9999999999997158E-2</v>
      </c>
      <c r="M51" s="312">
        <f>'p1'!M51-p0!M51</f>
        <v>9.9999999999997868E-3</v>
      </c>
      <c r="N51" s="312">
        <f>'p1'!N51-p0!N51</f>
        <v>0</v>
      </c>
      <c r="O51" s="312">
        <f>'p1'!O51-p0!O51</f>
        <v>0</v>
      </c>
      <c r="P51" s="312">
        <f>'p1'!P51-p0!P51</f>
        <v>-2.0000000000003126E-2</v>
      </c>
      <c r="Q51" s="312">
        <f>'p1'!Q51-p0!Q51</f>
        <v>0</v>
      </c>
      <c r="R51" s="312">
        <f>'p1'!R51-p0!R51</f>
        <v>0</v>
      </c>
      <c r="S51" s="312">
        <f>'p1'!S51-p0!S51</f>
        <v>0</v>
      </c>
      <c r="T51" s="312">
        <f>'p1'!T51-p0!T51</f>
        <v>0</v>
      </c>
      <c r="U51" s="312">
        <f>'p1'!U51-p0!U51</f>
        <v>0</v>
      </c>
      <c r="V51" s="312">
        <f>'p1'!V51-p0!V51</f>
        <v>0</v>
      </c>
      <c r="W51" s="312">
        <f>'p1'!W51-p0!W51</f>
        <v>0</v>
      </c>
      <c r="X51" s="312">
        <f>'p1'!X51-p0!X51</f>
        <v>0</v>
      </c>
      <c r="Y51" s="312">
        <f>'p1'!Y51-p0!Y51</f>
        <v>0</v>
      </c>
      <c r="Z51" s="312">
        <f>'p1'!Z51-p0!Z51</f>
        <v>0</v>
      </c>
      <c r="AA51" s="312">
        <f>'p1'!AA51-p0!AA51</f>
        <v>0</v>
      </c>
      <c r="AB51" s="312">
        <f>'p1'!AB51-p0!AB51</f>
        <v>0</v>
      </c>
      <c r="AC51" s="312">
        <f>'p1'!AC51-p0!AC51</f>
        <v>0</v>
      </c>
      <c r="AD51" s="312">
        <f>'p1'!AD51-p0!AD51</f>
        <v>0</v>
      </c>
      <c r="AE51" s="312">
        <f>'p1'!AE51-p0!AE51</f>
        <v>0</v>
      </c>
      <c r="AF51" s="312">
        <f>'p1'!AF51-p0!AF51</f>
        <v>0</v>
      </c>
      <c r="AG51" s="312">
        <f>'p1'!AG51-p0!AG51</f>
        <v>0</v>
      </c>
      <c r="AH51" s="312"/>
      <c r="AI51" s="312"/>
      <c r="AY51" s="84"/>
      <c r="AZ51" s="84"/>
      <c r="BA51" s="84"/>
      <c r="BB51" s="84"/>
      <c r="BC51" s="84"/>
      <c r="BM51" s="88"/>
      <c r="CF51" s="83"/>
      <c r="CG51" s="83"/>
      <c r="CH51" s="83"/>
      <c r="FV51" s="84"/>
      <c r="FW51" s="84"/>
      <c r="FX51" s="84"/>
      <c r="GH51" s="88"/>
      <c r="GI51" s="88"/>
      <c r="GO51" s="88"/>
      <c r="GQ51" s="88"/>
      <c r="GR51" s="88"/>
      <c r="GX51" s="88"/>
    </row>
    <row r="52" spans="1:206">
      <c r="A52" s="90">
        <v>37834</v>
      </c>
      <c r="B52" s="312">
        <f>'p1'!B52-p0!B52</f>
        <v>0</v>
      </c>
      <c r="C52" s="312">
        <f>'p1'!C52-p0!C52</f>
        <v>0</v>
      </c>
      <c r="D52" s="312">
        <f>'p1'!D52-p0!D52</f>
        <v>0</v>
      </c>
      <c r="E52" s="312">
        <f>'p1'!E52-p0!E52</f>
        <v>0</v>
      </c>
      <c r="F52" s="312">
        <f>'p1'!F52-p0!F52</f>
        <v>0</v>
      </c>
      <c r="G52" s="312">
        <f>'p1'!G52-p0!G52</f>
        <v>4.9999999999997158E-2</v>
      </c>
      <c r="H52" s="312">
        <f>'p1'!H52-p0!H52</f>
        <v>0</v>
      </c>
      <c r="I52" s="312">
        <f>'p1'!I52-p0!I52</f>
        <v>-1.9999999999999574E-2</v>
      </c>
      <c r="J52" s="312">
        <f>'p1'!J52-p0!J52</f>
        <v>9.9999999999980105E-3</v>
      </c>
      <c r="K52" s="312">
        <f>'p1'!K52-p0!K52</f>
        <v>0</v>
      </c>
      <c r="L52" s="312">
        <f>'p1'!L52-p0!L52</f>
        <v>-4.9999999999997158E-2</v>
      </c>
      <c r="M52" s="312">
        <f>'p1'!M52-p0!M52</f>
        <v>0</v>
      </c>
      <c r="N52" s="312">
        <f>'p1'!N52-p0!N52</f>
        <v>0</v>
      </c>
      <c r="O52" s="312">
        <f>'p1'!O52-p0!O52</f>
        <v>0</v>
      </c>
      <c r="P52" s="312">
        <f>'p1'!P52-p0!P52</f>
        <v>-9.9999999999980105E-3</v>
      </c>
      <c r="Q52" s="312">
        <f>'p1'!Q52-p0!Q52</f>
        <v>0</v>
      </c>
      <c r="R52" s="312">
        <f>'p1'!R52-p0!R52</f>
        <v>0</v>
      </c>
      <c r="S52" s="312">
        <f>'p1'!S52-p0!S52</f>
        <v>0</v>
      </c>
      <c r="T52" s="312">
        <f>'p1'!T52-p0!T52</f>
        <v>0</v>
      </c>
      <c r="U52" s="312">
        <f>'p1'!U52-p0!U52</f>
        <v>0</v>
      </c>
      <c r="V52" s="312">
        <f>'p1'!V52-p0!V52</f>
        <v>0</v>
      </c>
      <c r="W52" s="312">
        <f>'p1'!W52-p0!W52</f>
        <v>0</v>
      </c>
      <c r="X52" s="312">
        <f>'p1'!X52-p0!X52</f>
        <v>0</v>
      </c>
      <c r="Y52" s="312">
        <f>'p1'!Y52-p0!Y52</f>
        <v>0</v>
      </c>
      <c r="Z52" s="312">
        <f>'p1'!Z52-p0!Z52</f>
        <v>0</v>
      </c>
      <c r="AA52" s="312">
        <f>'p1'!AA52-p0!AA52</f>
        <v>0</v>
      </c>
      <c r="AB52" s="312">
        <f>'p1'!AB52-p0!AB52</f>
        <v>0</v>
      </c>
      <c r="AC52" s="312">
        <f>'p1'!AC52-p0!AC52</f>
        <v>0</v>
      </c>
      <c r="AD52" s="312">
        <f>'p1'!AD52-p0!AD52</f>
        <v>0</v>
      </c>
      <c r="AE52" s="312">
        <f>'p1'!AE52-p0!AE52</f>
        <v>0</v>
      </c>
      <c r="AF52" s="312">
        <f>'p1'!AF52-p0!AF52</f>
        <v>0</v>
      </c>
      <c r="AG52" s="312">
        <f>'p1'!AG52-p0!AG52</f>
        <v>0</v>
      </c>
      <c r="AH52" s="312"/>
      <c r="AI52" s="312"/>
      <c r="AY52" s="84"/>
      <c r="AZ52" s="84"/>
      <c r="BA52" s="84"/>
      <c r="BB52" s="84"/>
      <c r="BC52" s="84"/>
      <c r="BM52" s="88"/>
      <c r="CF52" s="83"/>
      <c r="CG52" s="83"/>
      <c r="CH52" s="83"/>
      <c r="FV52" s="84"/>
      <c r="FW52" s="84"/>
      <c r="FX52" s="84"/>
      <c r="GH52" s="88"/>
      <c r="GI52" s="88"/>
      <c r="GO52" s="88"/>
      <c r="GQ52" s="88"/>
      <c r="GR52" s="88"/>
      <c r="GX52" s="88"/>
    </row>
    <row r="53" spans="1:206">
      <c r="A53" s="90">
        <v>37865</v>
      </c>
      <c r="B53" s="312">
        <f>'p1'!B53-p0!B53</f>
        <v>0</v>
      </c>
      <c r="C53" s="312">
        <f>'p1'!C53-p0!C53</f>
        <v>0</v>
      </c>
      <c r="D53" s="312">
        <f>'p1'!D53-p0!D53</f>
        <v>0</v>
      </c>
      <c r="E53" s="312">
        <f>'p1'!E53-p0!E53</f>
        <v>0</v>
      </c>
      <c r="F53" s="312">
        <f>'p1'!F53-p0!F53</f>
        <v>0</v>
      </c>
      <c r="G53" s="312">
        <f>'p1'!G53-p0!G53</f>
        <v>4.9999999999997158E-2</v>
      </c>
      <c r="H53" s="312">
        <f>'p1'!H53-p0!H53</f>
        <v>0</v>
      </c>
      <c r="I53" s="312">
        <f>'p1'!I53-p0!I53</f>
        <v>-9.9999999999980105E-3</v>
      </c>
      <c r="J53" s="312">
        <f>'p1'!J53-p0!J53</f>
        <v>1.9999999999999574E-2</v>
      </c>
      <c r="K53" s="312">
        <f>'p1'!K53-p0!K53</f>
        <v>0</v>
      </c>
      <c r="L53" s="312">
        <f>'p1'!L53-p0!L53</f>
        <v>-4.9999999999997158E-2</v>
      </c>
      <c r="M53" s="312">
        <f>'p1'!M53-p0!M53</f>
        <v>9.9999999999997868E-3</v>
      </c>
      <c r="N53" s="312">
        <f>'p1'!N53-p0!N53</f>
        <v>0</v>
      </c>
      <c r="O53" s="312">
        <f>'p1'!O53-p0!O53</f>
        <v>0</v>
      </c>
      <c r="P53" s="312">
        <f>'p1'!P53-p0!P53</f>
        <v>-1.0000000000001563E-2</v>
      </c>
      <c r="Q53" s="312">
        <f>'p1'!Q53-p0!Q53</f>
        <v>0</v>
      </c>
      <c r="R53" s="312">
        <f>'p1'!R53-p0!R53</f>
        <v>0</v>
      </c>
      <c r="S53" s="312">
        <f>'p1'!S53-p0!S53</f>
        <v>0</v>
      </c>
      <c r="T53" s="312">
        <f>'p1'!T53-p0!T53</f>
        <v>0</v>
      </c>
      <c r="U53" s="312">
        <f>'p1'!U53-p0!U53</f>
        <v>0</v>
      </c>
      <c r="V53" s="312">
        <f>'p1'!V53-p0!V53</f>
        <v>0</v>
      </c>
      <c r="W53" s="312">
        <f>'p1'!W53-p0!W53</f>
        <v>0</v>
      </c>
      <c r="X53" s="312">
        <f>'p1'!X53-p0!X53</f>
        <v>0</v>
      </c>
      <c r="Y53" s="312">
        <f>'p1'!Y53-p0!Y53</f>
        <v>0</v>
      </c>
      <c r="Z53" s="312">
        <f>'p1'!Z53-p0!Z53</f>
        <v>0</v>
      </c>
      <c r="AA53" s="312">
        <f>'p1'!AA53-p0!AA53</f>
        <v>0</v>
      </c>
      <c r="AB53" s="312">
        <f>'p1'!AB53-p0!AB53</f>
        <v>0</v>
      </c>
      <c r="AC53" s="312">
        <f>'p1'!AC53-p0!AC53</f>
        <v>0</v>
      </c>
      <c r="AD53" s="312">
        <f>'p1'!AD53-p0!AD53</f>
        <v>0</v>
      </c>
      <c r="AE53" s="312">
        <f>'p1'!AE53-p0!AE53</f>
        <v>0</v>
      </c>
      <c r="AF53" s="312">
        <f>'p1'!AF53-p0!AF53</f>
        <v>0</v>
      </c>
      <c r="AG53" s="312">
        <f>'p1'!AG53-p0!AG53</f>
        <v>0</v>
      </c>
      <c r="AH53" s="312"/>
      <c r="AI53" s="312"/>
      <c r="AY53" s="84"/>
      <c r="AZ53" s="84"/>
      <c r="BA53" s="84"/>
      <c r="BB53" s="84"/>
      <c r="BC53" s="84"/>
      <c r="BM53" s="88"/>
      <c r="CF53" s="83"/>
      <c r="CG53" s="83"/>
      <c r="CH53" s="83"/>
      <c r="FV53" s="84"/>
      <c r="FW53" s="84"/>
      <c r="FX53" s="84"/>
      <c r="GH53" s="88"/>
      <c r="GI53" s="88"/>
      <c r="GO53" s="88"/>
      <c r="GQ53" s="88"/>
      <c r="GR53" s="88"/>
      <c r="GX53" s="88"/>
    </row>
    <row r="54" spans="1:206">
      <c r="A54" s="90">
        <v>37895</v>
      </c>
      <c r="B54" s="312">
        <f>'p1'!B54-p0!B54</f>
        <v>0</v>
      </c>
      <c r="C54" s="312">
        <f>'p1'!C54-p0!C54</f>
        <v>0</v>
      </c>
      <c r="D54" s="312">
        <f>'p1'!D54-p0!D54</f>
        <v>0</v>
      </c>
      <c r="E54" s="312">
        <f>'p1'!E54-p0!E54</f>
        <v>0</v>
      </c>
      <c r="F54" s="312">
        <f>'p1'!F54-p0!F54</f>
        <v>0</v>
      </c>
      <c r="G54" s="312">
        <f>'p1'!G54-p0!G54</f>
        <v>4.9999999999997158E-2</v>
      </c>
      <c r="H54" s="312">
        <f>'p1'!H54-p0!H54</f>
        <v>-9.9999999999997868E-3</v>
      </c>
      <c r="I54" s="312">
        <f>'p1'!I54-p0!I54</f>
        <v>-1.9999999999999574E-2</v>
      </c>
      <c r="J54" s="312">
        <f>'p1'!J54-p0!J54</f>
        <v>9.9999999999980105E-3</v>
      </c>
      <c r="K54" s="312">
        <f>'p1'!K54-p0!K54</f>
        <v>0</v>
      </c>
      <c r="L54" s="312">
        <f>'p1'!L54-p0!L54</f>
        <v>-4.9999999999997158E-2</v>
      </c>
      <c r="M54" s="312">
        <f>'p1'!M54-p0!M54</f>
        <v>9.9999999999997868E-3</v>
      </c>
      <c r="N54" s="312">
        <f>'p1'!N54-p0!N54</f>
        <v>0</v>
      </c>
      <c r="O54" s="312">
        <f>'p1'!O54-p0!O54</f>
        <v>0</v>
      </c>
      <c r="P54" s="312">
        <f>'p1'!P54-p0!P54</f>
        <v>-2.0000000000003126E-2</v>
      </c>
      <c r="Q54" s="312">
        <f>'p1'!Q54-p0!Q54</f>
        <v>0</v>
      </c>
      <c r="R54" s="312">
        <f>'p1'!R54-p0!R54</f>
        <v>0</v>
      </c>
      <c r="S54" s="312">
        <f>'p1'!S54-p0!S54</f>
        <v>0</v>
      </c>
      <c r="T54" s="312">
        <f>'p1'!T54-p0!T54</f>
        <v>0</v>
      </c>
      <c r="U54" s="312">
        <f>'p1'!U54-p0!U54</f>
        <v>0</v>
      </c>
      <c r="V54" s="312">
        <f>'p1'!V54-p0!V54</f>
        <v>0</v>
      </c>
      <c r="W54" s="312">
        <f>'p1'!W54-p0!W54</f>
        <v>0</v>
      </c>
      <c r="X54" s="312">
        <f>'p1'!X54-p0!X54</f>
        <v>0</v>
      </c>
      <c r="Y54" s="312">
        <f>'p1'!Y54-p0!Y54</f>
        <v>0</v>
      </c>
      <c r="Z54" s="312">
        <f>'p1'!Z54-p0!Z54</f>
        <v>0</v>
      </c>
      <c r="AA54" s="312">
        <f>'p1'!AA54-p0!AA54</f>
        <v>0</v>
      </c>
      <c r="AB54" s="312">
        <f>'p1'!AB54-p0!AB54</f>
        <v>0</v>
      </c>
      <c r="AC54" s="312">
        <f>'p1'!AC54-p0!AC54</f>
        <v>0</v>
      </c>
      <c r="AD54" s="312">
        <f>'p1'!AD54-p0!AD54</f>
        <v>0</v>
      </c>
      <c r="AE54" s="312">
        <f>'p1'!AE54-p0!AE54</f>
        <v>0</v>
      </c>
      <c r="AF54" s="312">
        <f>'p1'!AF54-p0!AF54</f>
        <v>0</v>
      </c>
      <c r="AG54" s="312">
        <f>'p1'!AG54-p0!AG54</f>
        <v>0</v>
      </c>
      <c r="AH54" s="312"/>
      <c r="AI54" s="312"/>
      <c r="AY54" s="84"/>
      <c r="AZ54" s="84"/>
      <c r="BA54" s="84"/>
      <c r="BB54" s="84"/>
      <c r="BC54" s="84"/>
      <c r="BM54" s="88"/>
      <c r="CF54" s="83"/>
      <c r="CG54" s="83"/>
      <c r="CH54" s="83"/>
      <c r="FV54" s="84"/>
      <c r="FW54" s="84"/>
      <c r="FX54" s="84"/>
      <c r="GH54" s="88"/>
      <c r="GI54" s="88"/>
      <c r="GO54" s="88"/>
      <c r="GQ54" s="88"/>
      <c r="GR54" s="88"/>
      <c r="GX54" s="88"/>
    </row>
    <row r="55" spans="1:206">
      <c r="A55" s="90">
        <v>37926</v>
      </c>
      <c r="B55" s="312">
        <f>'p1'!B55-p0!B55</f>
        <v>0</v>
      </c>
      <c r="C55" s="312">
        <f>'p1'!C55-p0!C55</f>
        <v>0</v>
      </c>
      <c r="D55" s="312">
        <f>'p1'!D55-p0!D55</f>
        <v>0</v>
      </c>
      <c r="E55" s="312">
        <f>'p1'!E55-p0!E55</f>
        <v>0</v>
      </c>
      <c r="F55" s="312">
        <f>'p1'!F55-p0!F55</f>
        <v>0</v>
      </c>
      <c r="G55" s="312">
        <f>'p1'!G55-p0!G55</f>
        <v>4.9999999999997158E-2</v>
      </c>
      <c r="H55" s="312">
        <f>'p1'!H55-p0!H55</f>
        <v>-1.9999999999999574E-2</v>
      </c>
      <c r="I55" s="312">
        <f>'p1'!I55-p0!I55</f>
        <v>0</v>
      </c>
      <c r="J55" s="312">
        <f>'p1'!J55-p0!J55</f>
        <v>0</v>
      </c>
      <c r="K55" s="312">
        <f>'p1'!K55-p0!K55</f>
        <v>0</v>
      </c>
      <c r="L55" s="312">
        <f>'p1'!L55-p0!L55</f>
        <v>-4.9999999999997158E-2</v>
      </c>
      <c r="M55" s="312">
        <f>'p1'!M55-p0!M55</f>
        <v>0</v>
      </c>
      <c r="N55" s="312">
        <f>'p1'!N55-p0!N55</f>
        <v>0</v>
      </c>
      <c r="O55" s="312">
        <f>'p1'!O55-p0!O55</f>
        <v>0</v>
      </c>
      <c r="P55" s="312">
        <f>'p1'!P55-p0!P55</f>
        <v>0</v>
      </c>
      <c r="Q55" s="312">
        <f>'p1'!Q55-p0!Q55</f>
        <v>0</v>
      </c>
      <c r="R55" s="312">
        <f>'p1'!R55-p0!R55</f>
        <v>0</v>
      </c>
      <c r="S55" s="312">
        <f>'p1'!S55-p0!S55</f>
        <v>0</v>
      </c>
      <c r="T55" s="312">
        <f>'p1'!T55-p0!T55</f>
        <v>0</v>
      </c>
      <c r="U55" s="312">
        <f>'p1'!U55-p0!U55</f>
        <v>0</v>
      </c>
      <c r="V55" s="312">
        <f>'p1'!V55-p0!V55</f>
        <v>0</v>
      </c>
      <c r="W55" s="312">
        <f>'p1'!W55-p0!W55</f>
        <v>0</v>
      </c>
      <c r="X55" s="312">
        <f>'p1'!X55-p0!X55</f>
        <v>0</v>
      </c>
      <c r="Y55" s="312">
        <f>'p1'!Y55-p0!Y55</f>
        <v>0</v>
      </c>
      <c r="Z55" s="312">
        <f>'p1'!Z55-p0!Z55</f>
        <v>0</v>
      </c>
      <c r="AA55" s="312">
        <f>'p1'!AA55-p0!AA55</f>
        <v>0</v>
      </c>
      <c r="AB55" s="312">
        <f>'p1'!AB55-p0!AB55</f>
        <v>0</v>
      </c>
      <c r="AC55" s="312">
        <f>'p1'!AC55-p0!AC55</f>
        <v>0</v>
      </c>
      <c r="AD55" s="312">
        <f>'p1'!AD55-p0!AD55</f>
        <v>0</v>
      </c>
      <c r="AE55" s="312">
        <f>'p1'!AE55-p0!AE55</f>
        <v>0</v>
      </c>
      <c r="AF55" s="312">
        <f>'p1'!AF55-p0!AF55</f>
        <v>0</v>
      </c>
      <c r="AG55" s="312">
        <f>'p1'!AG55-p0!AG55</f>
        <v>1.9999999999999574E-2</v>
      </c>
      <c r="AH55" s="312"/>
      <c r="AI55" s="312"/>
      <c r="AY55" s="84"/>
      <c r="AZ55" s="84"/>
      <c r="BA55" s="84"/>
      <c r="BB55" s="84"/>
      <c r="BC55" s="84"/>
      <c r="BM55" s="88"/>
      <c r="CF55" s="83"/>
      <c r="CG55" s="83"/>
      <c r="CH55" s="83"/>
      <c r="FV55" s="84"/>
      <c r="FW55" s="84"/>
      <c r="FX55" s="84"/>
      <c r="GH55" s="88"/>
      <c r="GI55" s="88"/>
      <c r="GO55" s="88"/>
      <c r="GQ55" s="88"/>
      <c r="GR55" s="88"/>
      <c r="GX55" s="88"/>
    </row>
    <row r="56" spans="1:206">
      <c r="A56" s="90">
        <v>37956</v>
      </c>
      <c r="B56" s="312">
        <f>'p1'!B56-p0!B56</f>
        <v>0</v>
      </c>
      <c r="C56" s="312">
        <f>'p1'!C56-p0!C56</f>
        <v>0</v>
      </c>
      <c r="D56" s="312">
        <f>'p1'!D56-p0!D56</f>
        <v>0</v>
      </c>
      <c r="E56" s="312">
        <f>'p1'!E56-p0!E56</f>
        <v>0</v>
      </c>
      <c r="F56" s="312">
        <f>'p1'!F56-p0!F56</f>
        <v>0</v>
      </c>
      <c r="G56" s="312">
        <f>'p1'!G56-p0!G56</f>
        <v>6.0000000000002274E-2</v>
      </c>
      <c r="H56" s="312">
        <f>'p1'!H56-p0!H56</f>
        <v>-1.0000000000001563E-2</v>
      </c>
      <c r="I56" s="312">
        <f>'p1'!I56-p0!I56</f>
        <v>0</v>
      </c>
      <c r="J56" s="312">
        <f>'p1'!J56-p0!J56</f>
        <v>0</v>
      </c>
      <c r="K56" s="312">
        <f>'p1'!K56-p0!K56</f>
        <v>0</v>
      </c>
      <c r="L56" s="312">
        <f>'p1'!L56-p0!L56</f>
        <v>-6.0000000000002274E-2</v>
      </c>
      <c r="M56" s="312">
        <f>'p1'!M56-p0!M56</f>
        <v>9.9999999999997868E-3</v>
      </c>
      <c r="N56" s="312">
        <f>'p1'!N56-p0!N56</f>
        <v>0</v>
      </c>
      <c r="O56" s="312">
        <f>'p1'!O56-p0!O56</f>
        <v>0</v>
      </c>
      <c r="P56" s="312">
        <f>'p1'!P56-p0!P56</f>
        <v>0</v>
      </c>
      <c r="Q56" s="312">
        <f>'p1'!Q56-p0!Q56</f>
        <v>0</v>
      </c>
      <c r="R56" s="312">
        <f>'p1'!R56-p0!R56</f>
        <v>0</v>
      </c>
      <c r="S56" s="312">
        <f>'p1'!S56-p0!S56</f>
        <v>0</v>
      </c>
      <c r="T56" s="312">
        <f>'p1'!T56-p0!T56</f>
        <v>0</v>
      </c>
      <c r="U56" s="312">
        <f>'p1'!U56-p0!U56</f>
        <v>0</v>
      </c>
      <c r="V56" s="312">
        <f>'p1'!V56-p0!V56</f>
        <v>0</v>
      </c>
      <c r="W56" s="312">
        <f>'p1'!W56-p0!W56</f>
        <v>0</v>
      </c>
      <c r="X56" s="312">
        <f>'p1'!X56-p0!X56</f>
        <v>0</v>
      </c>
      <c r="Y56" s="312">
        <f>'p1'!Y56-p0!Y56</f>
        <v>0</v>
      </c>
      <c r="Z56" s="312">
        <f>'p1'!Z56-p0!Z56</f>
        <v>0</v>
      </c>
      <c r="AA56" s="312">
        <f>'p1'!AA56-p0!AA56</f>
        <v>0</v>
      </c>
      <c r="AB56" s="312">
        <f>'p1'!AB56-p0!AB56</f>
        <v>0</v>
      </c>
      <c r="AC56" s="312">
        <f>'p1'!AC56-p0!AC56</f>
        <v>0</v>
      </c>
      <c r="AD56" s="312">
        <f>'p1'!AD56-p0!AD56</f>
        <v>0</v>
      </c>
      <c r="AE56" s="312">
        <f>'p1'!AE56-p0!AE56</f>
        <v>0</v>
      </c>
      <c r="AF56" s="312">
        <f>'p1'!AF56-p0!AF56</f>
        <v>0</v>
      </c>
      <c r="AG56" s="312">
        <f>'p1'!AG56-p0!AG56</f>
        <v>1.0000000000001563E-2</v>
      </c>
      <c r="AH56" s="312"/>
      <c r="AI56" s="312"/>
      <c r="AY56" s="84"/>
      <c r="AZ56" s="84"/>
      <c r="BA56" s="84"/>
      <c r="BB56" s="84"/>
      <c r="BC56" s="84"/>
      <c r="BM56" s="88"/>
      <c r="CF56" s="83"/>
      <c r="CG56" s="83"/>
      <c r="CH56" s="83"/>
      <c r="FV56" s="84"/>
      <c r="FW56" s="84"/>
      <c r="FX56" s="84"/>
      <c r="GH56" s="88"/>
      <c r="GI56" s="88"/>
      <c r="GO56" s="88"/>
      <c r="GQ56" s="88"/>
      <c r="GR56" s="88"/>
      <c r="GX56" s="88"/>
    </row>
    <row r="57" spans="1:206">
      <c r="A57" s="90">
        <v>37987</v>
      </c>
      <c r="B57" s="312">
        <f>'p1'!B57-p0!B57</f>
        <v>0</v>
      </c>
      <c r="C57" s="312">
        <f>'p1'!C57-p0!C57</f>
        <v>0</v>
      </c>
      <c r="D57" s="312">
        <f>'p1'!D57-p0!D57</f>
        <v>0</v>
      </c>
      <c r="E57" s="312">
        <f>'p1'!E57-p0!E57</f>
        <v>0</v>
      </c>
      <c r="F57" s="312">
        <f>'p1'!F57-p0!F57</f>
        <v>0</v>
      </c>
      <c r="G57" s="312">
        <f>'p1'!G57-p0!G57</f>
        <v>4.9999999999997158E-2</v>
      </c>
      <c r="H57" s="312">
        <f>'p1'!H57-p0!H57</f>
        <v>-2.0000000000003126E-2</v>
      </c>
      <c r="I57" s="312">
        <f>'p1'!I57-p0!I57</f>
        <v>0</v>
      </c>
      <c r="J57" s="312">
        <f>'p1'!J57-p0!J57</f>
        <v>0</v>
      </c>
      <c r="K57" s="312">
        <f>'p1'!K57-p0!K57</f>
        <v>0</v>
      </c>
      <c r="L57" s="312">
        <f>'p1'!L57-p0!L57</f>
        <v>-4.9999999999997158E-2</v>
      </c>
      <c r="M57" s="312">
        <f>'p1'!M57-p0!M57</f>
        <v>9.9999999999997868E-3</v>
      </c>
      <c r="N57" s="312">
        <f>'p1'!N57-p0!N57</f>
        <v>0</v>
      </c>
      <c r="O57" s="312">
        <f>'p1'!O57-p0!O57</f>
        <v>0</v>
      </c>
      <c r="P57" s="312">
        <f>'p1'!P57-p0!P57</f>
        <v>0</v>
      </c>
      <c r="Q57" s="312">
        <f>'p1'!Q57-p0!Q57</f>
        <v>0</v>
      </c>
      <c r="R57" s="312">
        <f>'p1'!R57-p0!R57</f>
        <v>0</v>
      </c>
      <c r="S57" s="312">
        <f>'p1'!S57-p0!S57</f>
        <v>0</v>
      </c>
      <c r="T57" s="312">
        <f>'p1'!T57-p0!T57</f>
        <v>0</v>
      </c>
      <c r="U57" s="312">
        <f>'p1'!U57-p0!U57</f>
        <v>0</v>
      </c>
      <c r="V57" s="312">
        <f>'p1'!V57-p0!V57</f>
        <v>0</v>
      </c>
      <c r="W57" s="312">
        <f>'p1'!W57-p0!W57</f>
        <v>0</v>
      </c>
      <c r="X57" s="312">
        <f>'p1'!X57-p0!X57</f>
        <v>0</v>
      </c>
      <c r="Y57" s="312">
        <f>'p1'!Y57-p0!Y57</f>
        <v>0</v>
      </c>
      <c r="Z57" s="312">
        <f>'p1'!Z57-p0!Z57</f>
        <v>0</v>
      </c>
      <c r="AA57" s="312">
        <f>'p1'!AA57-p0!AA57</f>
        <v>0</v>
      </c>
      <c r="AB57" s="312">
        <f>'p1'!AB57-p0!AB57</f>
        <v>0</v>
      </c>
      <c r="AC57" s="312">
        <f>'p1'!AC57-p0!AC57</f>
        <v>0</v>
      </c>
      <c r="AD57" s="312">
        <f>'p1'!AD57-p0!AD57</f>
        <v>0</v>
      </c>
      <c r="AE57" s="312">
        <f>'p1'!AE57-p0!AE57</f>
        <v>0</v>
      </c>
      <c r="AF57" s="312">
        <f>'p1'!AF57-p0!AF57</f>
        <v>0</v>
      </c>
      <c r="AG57" s="312">
        <f>'p1'!AG57-p0!AG57</f>
        <v>2.0000000000003126E-2</v>
      </c>
      <c r="AH57" s="312"/>
      <c r="AI57" s="312"/>
      <c r="AY57" s="84"/>
      <c r="AZ57" s="84"/>
      <c r="BA57" s="84"/>
      <c r="BB57" s="84"/>
      <c r="BC57" s="84"/>
      <c r="BM57" s="88"/>
      <c r="CF57" s="83"/>
      <c r="CG57" s="83"/>
      <c r="CH57" s="83"/>
      <c r="FV57" s="84"/>
      <c r="FW57" s="84"/>
      <c r="FX57" s="84"/>
      <c r="GH57" s="88"/>
      <c r="GI57" s="88"/>
      <c r="GO57" s="88"/>
      <c r="GQ57" s="88"/>
      <c r="GR57" s="88"/>
      <c r="GX57" s="88"/>
    </row>
    <row r="58" spans="1:206">
      <c r="A58" s="90">
        <v>38018</v>
      </c>
      <c r="B58" s="312">
        <f>'p1'!B58-p0!B58</f>
        <v>0</v>
      </c>
      <c r="C58" s="312">
        <f>'p1'!C58-p0!C58</f>
        <v>0</v>
      </c>
      <c r="D58" s="312">
        <f>'p1'!D58-p0!D58</f>
        <v>0</v>
      </c>
      <c r="E58" s="312">
        <f>'p1'!E58-p0!E58</f>
        <v>0</v>
      </c>
      <c r="F58" s="312">
        <f>'p1'!F58-p0!F58</f>
        <v>0</v>
      </c>
      <c r="G58" s="312">
        <f>'p1'!G58-p0!G58</f>
        <v>5.0000000000011369E-2</v>
      </c>
      <c r="H58" s="312">
        <f>'p1'!H58-p0!H58</f>
        <v>-1.0000000000001563E-2</v>
      </c>
      <c r="I58" s="312">
        <f>'p1'!I58-p0!I58</f>
        <v>9.9999999999997868E-3</v>
      </c>
      <c r="J58" s="312">
        <f>'p1'!J58-p0!J58</f>
        <v>0</v>
      </c>
      <c r="K58" s="312">
        <f>'p1'!K58-p0!K58</f>
        <v>0</v>
      </c>
      <c r="L58" s="312">
        <f>'p1'!L58-p0!L58</f>
        <v>-5.0000000000011369E-2</v>
      </c>
      <c r="M58" s="312">
        <f>'p1'!M58-p0!M58</f>
        <v>9.9999999999997868E-3</v>
      </c>
      <c r="N58" s="312">
        <f>'p1'!N58-p0!N58</f>
        <v>0</v>
      </c>
      <c r="O58" s="312">
        <f>'p1'!O58-p0!O58</f>
        <v>0</v>
      </c>
      <c r="P58" s="312">
        <f>'p1'!P58-p0!P58</f>
        <v>0</v>
      </c>
      <c r="Q58" s="312">
        <f>'p1'!Q58-p0!Q58</f>
        <v>0</v>
      </c>
      <c r="R58" s="312">
        <f>'p1'!R58-p0!R58</f>
        <v>0</v>
      </c>
      <c r="S58" s="312">
        <f>'p1'!S58-p0!S58</f>
        <v>0</v>
      </c>
      <c r="T58" s="312">
        <f>'p1'!T58-p0!T58</f>
        <v>0</v>
      </c>
      <c r="U58" s="312">
        <f>'p1'!U58-p0!U58</f>
        <v>0</v>
      </c>
      <c r="V58" s="312">
        <f>'p1'!V58-p0!V58</f>
        <v>0</v>
      </c>
      <c r="W58" s="312">
        <f>'p1'!W58-p0!W58</f>
        <v>0</v>
      </c>
      <c r="X58" s="312">
        <f>'p1'!X58-p0!X58</f>
        <v>0</v>
      </c>
      <c r="Y58" s="312">
        <f>'p1'!Y58-p0!Y58</f>
        <v>0</v>
      </c>
      <c r="Z58" s="312">
        <f>'p1'!Z58-p0!Z58</f>
        <v>0</v>
      </c>
      <c r="AA58" s="312">
        <f>'p1'!AA58-p0!AA58</f>
        <v>0</v>
      </c>
      <c r="AB58" s="312">
        <f>'p1'!AB58-p0!AB58</f>
        <v>0</v>
      </c>
      <c r="AC58" s="312">
        <f>'p1'!AC58-p0!AC58</f>
        <v>0</v>
      </c>
      <c r="AD58" s="312">
        <f>'p1'!AD58-p0!AD58</f>
        <v>0</v>
      </c>
      <c r="AE58" s="312">
        <f>'p1'!AE58-p0!AE58</f>
        <v>0</v>
      </c>
      <c r="AF58" s="312">
        <f>'p1'!AF58-p0!AF58</f>
        <v>0</v>
      </c>
      <c r="AG58" s="312">
        <f>'p1'!AG58-p0!AG58</f>
        <v>1.0000000000001563E-2</v>
      </c>
      <c r="AH58" s="312"/>
      <c r="AI58" s="312"/>
      <c r="AY58" s="84"/>
      <c r="AZ58" s="84"/>
      <c r="BA58" s="84"/>
      <c r="BB58" s="84"/>
      <c r="BC58" s="84"/>
      <c r="BM58" s="88"/>
      <c r="CF58" s="83"/>
      <c r="CG58" s="83"/>
      <c r="CH58" s="83"/>
      <c r="FV58" s="84"/>
      <c r="FW58" s="84"/>
      <c r="FX58" s="84"/>
      <c r="GH58" s="88"/>
      <c r="GI58" s="88"/>
      <c r="GO58" s="88"/>
      <c r="GQ58" s="88"/>
      <c r="GR58" s="88"/>
      <c r="GX58" s="88"/>
    </row>
    <row r="59" spans="1:206">
      <c r="A59" s="90">
        <v>38047</v>
      </c>
      <c r="B59" s="312">
        <f>'p1'!B59-p0!B59</f>
        <v>0</v>
      </c>
      <c r="C59" s="312">
        <f>'p1'!C59-p0!C59</f>
        <v>0</v>
      </c>
      <c r="D59" s="312">
        <f>'p1'!D59-p0!D59</f>
        <v>0</v>
      </c>
      <c r="E59" s="312">
        <f>'p1'!E59-p0!E59</f>
        <v>0</v>
      </c>
      <c r="F59" s="312">
        <f>'p1'!F59-p0!F59</f>
        <v>0</v>
      </c>
      <c r="G59" s="312">
        <f>'p1'!G59-p0!G59</f>
        <v>4.9999999999997158E-2</v>
      </c>
      <c r="H59" s="312">
        <f>'p1'!H59-p0!H59</f>
        <v>-1.9999999999999574E-2</v>
      </c>
      <c r="I59" s="312">
        <f>'p1'!I59-p0!I59</f>
        <v>1.0000000000000231E-2</v>
      </c>
      <c r="J59" s="312">
        <f>'p1'!J59-p0!J59</f>
        <v>0</v>
      </c>
      <c r="K59" s="312">
        <f>'p1'!K59-p0!K59</f>
        <v>0</v>
      </c>
      <c r="L59" s="312">
        <f>'p1'!L59-p0!L59</f>
        <v>-4.9999999999997158E-2</v>
      </c>
      <c r="M59" s="312">
        <f>'p1'!M59-p0!M59</f>
        <v>9.9999999999997868E-3</v>
      </c>
      <c r="N59" s="312">
        <f>'p1'!N59-p0!N59</f>
        <v>0</v>
      </c>
      <c r="O59" s="312">
        <f>'p1'!O59-p0!O59</f>
        <v>0</v>
      </c>
      <c r="P59" s="312">
        <f>'p1'!P59-p0!P59</f>
        <v>0</v>
      </c>
      <c r="Q59" s="312">
        <f>'p1'!Q59-p0!Q59</f>
        <v>0</v>
      </c>
      <c r="R59" s="312">
        <f>'p1'!R59-p0!R59</f>
        <v>0</v>
      </c>
      <c r="S59" s="312">
        <f>'p1'!S59-p0!S59</f>
        <v>0</v>
      </c>
      <c r="T59" s="312">
        <f>'p1'!T59-p0!T59</f>
        <v>0</v>
      </c>
      <c r="U59" s="312">
        <f>'p1'!U59-p0!U59</f>
        <v>0</v>
      </c>
      <c r="V59" s="312">
        <f>'p1'!V59-p0!V59</f>
        <v>0</v>
      </c>
      <c r="W59" s="312">
        <f>'p1'!W59-p0!W59</f>
        <v>0</v>
      </c>
      <c r="X59" s="312">
        <f>'p1'!X59-p0!X59</f>
        <v>0</v>
      </c>
      <c r="Y59" s="312">
        <f>'p1'!Y59-p0!Y59</f>
        <v>0</v>
      </c>
      <c r="Z59" s="312">
        <f>'p1'!Z59-p0!Z59</f>
        <v>0</v>
      </c>
      <c r="AA59" s="312">
        <f>'p1'!AA59-p0!AA59</f>
        <v>0</v>
      </c>
      <c r="AB59" s="312">
        <f>'p1'!AB59-p0!AB59</f>
        <v>0</v>
      </c>
      <c r="AC59" s="312">
        <f>'p1'!AC59-p0!AC59</f>
        <v>0</v>
      </c>
      <c r="AD59" s="312">
        <f>'p1'!AD59-p0!AD59</f>
        <v>0</v>
      </c>
      <c r="AE59" s="312">
        <f>'p1'!AE59-p0!AE59</f>
        <v>0</v>
      </c>
      <c r="AF59" s="312">
        <f>'p1'!AF59-p0!AF59</f>
        <v>0</v>
      </c>
      <c r="AG59" s="312">
        <f>'p1'!AG59-p0!AG59</f>
        <v>1.9999999999999574E-2</v>
      </c>
      <c r="AH59" s="312"/>
      <c r="AI59" s="312"/>
      <c r="AY59" s="84"/>
      <c r="AZ59" s="84"/>
      <c r="BA59" s="84"/>
      <c r="BB59" s="84"/>
      <c r="BC59" s="84"/>
      <c r="BM59" s="88"/>
      <c r="CF59" s="83"/>
      <c r="CG59" s="83"/>
      <c r="CH59" s="83"/>
      <c r="FV59" s="84"/>
      <c r="FW59" s="84"/>
      <c r="FX59" s="84"/>
      <c r="GH59" s="88"/>
      <c r="GI59" s="88"/>
      <c r="GO59" s="88"/>
      <c r="GQ59" s="88"/>
      <c r="GR59" s="88"/>
      <c r="GX59" s="88"/>
    </row>
    <row r="60" spans="1:206">
      <c r="A60" s="90">
        <v>38078</v>
      </c>
      <c r="B60" s="312">
        <f>'p1'!B60-p0!B60</f>
        <v>0</v>
      </c>
      <c r="C60" s="312">
        <f>'p1'!C60-p0!C60</f>
        <v>0</v>
      </c>
      <c r="D60" s="312">
        <f>'p1'!D60-p0!D60</f>
        <v>0</v>
      </c>
      <c r="E60" s="312">
        <f>'p1'!E60-p0!E60</f>
        <v>0</v>
      </c>
      <c r="F60" s="312">
        <f>'p1'!F60-p0!F60</f>
        <v>0</v>
      </c>
      <c r="G60" s="312">
        <f>'p1'!G60-p0!G60</f>
        <v>6.0000000000002274E-2</v>
      </c>
      <c r="H60" s="312">
        <f>'p1'!H60-p0!H60</f>
        <v>-1.9999999999999574E-2</v>
      </c>
      <c r="I60" s="312">
        <f>'p1'!I60-p0!I60</f>
        <v>9.9999999999997868E-3</v>
      </c>
      <c r="J60" s="312">
        <f>'p1'!J60-p0!J60</f>
        <v>1.9999999999999574E-2</v>
      </c>
      <c r="K60" s="312">
        <f>'p1'!K60-p0!K60</f>
        <v>0</v>
      </c>
      <c r="L60" s="312">
        <f>'p1'!L60-p0!L60</f>
        <v>-6.0000000000002274E-2</v>
      </c>
      <c r="M60" s="312">
        <f>'p1'!M60-p0!M60</f>
        <v>9.9999999999997868E-3</v>
      </c>
      <c r="N60" s="312">
        <f>'p1'!N60-p0!N60</f>
        <v>0</v>
      </c>
      <c r="O60" s="312">
        <f>'p1'!O60-p0!O60</f>
        <v>0</v>
      </c>
      <c r="P60" s="312">
        <f>'p1'!P60-p0!P60</f>
        <v>0</v>
      </c>
      <c r="Q60" s="312">
        <f>'p1'!Q60-p0!Q60</f>
        <v>0</v>
      </c>
      <c r="R60" s="312">
        <f>'p1'!R60-p0!R60</f>
        <v>0</v>
      </c>
      <c r="S60" s="312">
        <f>'p1'!S60-p0!S60</f>
        <v>0</v>
      </c>
      <c r="T60" s="312">
        <f>'p1'!T60-p0!T60</f>
        <v>0</v>
      </c>
      <c r="U60" s="312">
        <f>'p1'!U60-p0!U60</f>
        <v>0</v>
      </c>
      <c r="V60" s="312">
        <f>'p1'!V60-p0!V60</f>
        <v>0</v>
      </c>
      <c r="W60" s="312">
        <f>'p1'!W60-p0!W60</f>
        <v>0</v>
      </c>
      <c r="X60" s="312">
        <f>'p1'!X60-p0!X60</f>
        <v>0</v>
      </c>
      <c r="Y60" s="312">
        <f>'p1'!Y60-p0!Y60</f>
        <v>0</v>
      </c>
      <c r="Z60" s="312">
        <f>'p1'!Z60-p0!Z60</f>
        <v>0</v>
      </c>
      <c r="AA60" s="312">
        <f>'p1'!AA60-p0!AA60</f>
        <v>0</v>
      </c>
      <c r="AB60" s="312">
        <f>'p1'!AB60-p0!AB60</f>
        <v>0</v>
      </c>
      <c r="AC60" s="312">
        <f>'p1'!AC60-p0!AC60</f>
        <v>0</v>
      </c>
      <c r="AD60" s="312">
        <f>'p1'!AD60-p0!AD60</f>
        <v>0</v>
      </c>
      <c r="AE60" s="312">
        <f>'p1'!AE60-p0!AE60</f>
        <v>0</v>
      </c>
      <c r="AF60" s="312">
        <f>'p1'!AF60-p0!AF60</f>
        <v>0</v>
      </c>
      <c r="AG60" s="312">
        <f>'p1'!AG60-p0!AG60</f>
        <v>0</v>
      </c>
      <c r="AH60" s="312"/>
      <c r="AI60" s="312"/>
      <c r="AY60" s="84"/>
      <c r="AZ60" s="84"/>
      <c r="BA60" s="84"/>
      <c r="BB60" s="84"/>
      <c r="BC60" s="84"/>
      <c r="BM60" s="88"/>
      <c r="CF60" s="83"/>
      <c r="CG60" s="83"/>
      <c r="CH60" s="83"/>
      <c r="FV60" s="84"/>
      <c r="FW60" s="84"/>
      <c r="FX60" s="84"/>
      <c r="GH60" s="88"/>
      <c r="GI60" s="88"/>
      <c r="GO60" s="88"/>
      <c r="GQ60" s="88"/>
      <c r="GR60" s="88"/>
      <c r="GX60" s="88"/>
    </row>
    <row r="61" spans="1:206">
      <c r="A61" s="90">
        <v>38108</v>
      </c>
      <c r="B61" s="312">
        <f>'p1'!B61-p0!B61</f>
        <v>0</v>
      </c>
      <c r="C61" s="312">
        <f>'p1'!C61-p0!C61</f>
        <v>0</v>
      </c>
      <c r="D61" s="312">
        <f>'p1'!D61-p0!D61</f>
        <v>0</v>
      </c>
      <c r="E61" s="312">
        <f>'p1'!E61-p0!E61</f>
        <v>0</v>
      </c>
      <c r="F61" s="312">
        <f>'p1'!F61-p0!F61</f>
        <v>0</v>
      </c>
      <c r="G61" s="312">
        <f>'p1'!G61-p0!G61</f>
        <v>5.9999999999988063E-2</v>
      </c>
      <c r="H61" s="312">
        <f>'p1'!H61-p0!H61</f>
        <v>-9.9999999999980105E-3</v>
      </c>
      <c r="I61" s="312">
        <f>'p1'!I61-p0!I61</f>
        <v>0</v>
      </c>
      <c r="J61" s="312">
        <f>'p1'!J61-p0!J61</f>
        <v>9.9999999999980105E-3</v>
      </c>
      <c r="K61" s="312">
        <f>'p1'!K61-p0!K61</f>
        <v>0</v>
      </c>
      <c r="L61" s="312">
        <f>'p1'!L61-p0!L61</f>
        <v>-5.9999999999988063E-2</v>
      </c>
      <c r="M61" s="312">
        <f>'p1'!M61-p0!M61</f>
        <v>9.9999999999997868E-3</v>
      </c>
      <c r="N61" s="312">
        <f>'p1'!N61-p0!N61</f>
        <v>0</v>
      </c>
      <c r="O61" s="312">
        <f>'p1'!O61-p0!O61</f>
        <v>0</v>
      </c>
      <c r="P61" s="312">
        <f>'p1'!P61-p0!P61</f>
        <v>0</v>
      </c>
      <c r="Q61" s="312">
        <f>'p1'!Q61-p0!Q61</f>
        <v>0</v>
      </c>
      <c r="R61" s="312">
        <f>'p1'!R61-p0!R61</f>
        <v>0</v>
      </c>
      <c r="S61" s="312">
        <f>'p1'!S61-p0!S61</f>
        <v>0</v>
      </c>
      <c r="T61" s="312">
        <f>'p1'!T61-p0!T61</f>
        <v>0</v>
      </c>
      <c r="U61" s="312">
        <f>'p1'!U61-p0!U61</f>
        <v>0</v>
      </c>
      <c r="V61" s="312">
        <f>'p1'!V61-p0!V61</f>
        <v>0</v>
      </c>
      <c r="W61" s="312">
        <f>'p1'!W61-p0!W61</f>
        <v>0</v>
      </c>
      <c r="X61" s="312">
        <f>'p1'!X61-p0!X61</f>
        <v>0</v>
      </c>
      <c r="Y61" s="312">
        <f>'p1'!Y61-p0!Y61</f>
        <v>0</v>
      </c>
      <c r="Z61" s="312">
        <f>'p1'!Z61-p0!Z61</f>
        <v>0</v>
      </c>
      <c r="AA61" s="312">
        <f>'p1'!AA61-p0!AA61</f>
        <v>0</v>
      </c>
      <c r="AB61" s="312">
        <f>'p1'!AB61-p0!AB61</f>
        <v>0</v>
      </c>
      <c r="AC61" s="312">
        <f>'p1'!AC61-p0!AC61</f>
        <v>0</v>
      </c>
      <c r="AD61" s="312">
        <f>'p1'!AD61-p0!AD61</f>
        <v>0</v>
      </c>
      <c r="AE61" s="312">
        <f>'p1'!AE61-p0!AE61</f>
        <v>0</v>
      </c>
      <c r="AF61" s="312">
        <f>'p1'!AF61-p0!AF61</f>
        <v>0</v>
      </c>
      <c r="AG61" s="312">
        <f>'p1'!AG61-p0!AG61</f>
        <v>0</v>
      </c>
      <c r="AH61" s="312"/>
      <c r="AI61" s="312"/>
      <c r="AY61" s="84"/>
      <c r="AZ61" s="84"/>
      <c r="BA61" s="84"/>
      <c r="BB61" s="84"/>
      <c r="BC61" s="84"/>
      <c r="BM61" s="88"/>
      <c r="CF61" s="83"/>
      <c r="CG61" s="83"/>
      <c r="CH61" s="83"/>
      <c r="FV61" s="84"/>
      <c r="FW61" s="84"/>
      <c r="FX61" s="84"/>
      <c r="GH61" s="88"/>
      <c r="GI61" s="88"/>
      <c r="GO61" s="88"/>
      <c r="GQ61" s="88"/>
      <c r="GR61" s="88"/>
      <c r="GX61" s="88"/>
    </row>
    <row r="62" spans="1:206">
      <c r="A62" s="90">
        <v>38139</v>
      </c>
      <c r="B62" s="312">
        <f>'p1'!B62-p0!B62</f>
        <v>0</v>
      </c>
      <c r="C62" s="312">
        <f>'p1'!C62-p0!C62</f>
        <v>0</v>
      </c>
      <c r="D62" s="312">
        <f>'p1'!D62-p0!D62</f>
        <v>0</v>
      </c>
      <c r="E62" s="312">
        <f>'p1'!E62-p0!E62</f>
        <v>0</v>
      </c>
      <c r="F62" s="312">
        <f>'p1'!F62-p0!F62</f>
        <v>0</v>
      </c>
      <c r="G62" s="312">
        <f>'p1'!G62-p0!G62</f>
        <v>6.0000000000002274E-2</v>
      </c>
      <c r="H62" s="312">
        <f>'p1'!H62-p0!H62</f>
        <v>-1.9999999999999574E-2</v>
      </c>
      <c r="I62" s="312">
        <f>'p1'!I62-p0!I62</f>
        <v>0</v>
      </c>
      <c r="J62" s="312">
        <f>'p1'!J62-p0!J62</f>
        <v>1.9999999999999574E-2</v>
      </c>
      <c r="K62" s="312">
        <f>'p1'!K62-p0!K62</f>
        <v>0</v>
      </c>
      <c r="L62" s="312">
        <f>'p1'!L62-p0!L62</f>
        <v>-6.0000000000002274E-2</v>
      </c>
      <c r="M62" s="312">
        <f>'p1'!M62-p0!M62</f>
        <v>0</v>
      </c>
      <c r="N62" s="312">
        <f>'p1'!N62-p0!N62</f>
        <v>0</v>
      </c>
      <c r="O62" s="312">
        <f>'p1'!O62-p0!O62</f>
        <v>0</v>
      </c>
      <c r="P62" s="312">
        <f>'p1'!P62-p0!P62</f>
        <v>0</v>
      </c>
      <c r="Q62" s="312">
        <f>'p1'!Q62-p0!Q62</f>
        <v>0</v>
      </c>
      <c r="R62" s="312">
        <f>'p1'!R62-p0!R62</f>
        <v>0</v>
      </c>
      <c r="S62" s="312">
        <f>'p1'!S62-p0!S62</f>
        <v>0</v>
      </c>
      <c r="T62" s="312">
        <f>'p1'!T62-p0!T62</f>
        <v>0</v>
      </c>
      <c r="U62" s="312">
        <f>'p1'!U62-p0!U62</f>
        <v>0</v>
      </c>
      <c r="V62" s="312">
        <f>'p1'!V62-p0!V62</f>
        <v>0</v>
      </c>
      <c r="W62" s="312">
        <f>'p1'!W62-p0!W62</f>
        <v>0</v>
      </c>
      <c r="X62" s="312">
        <f>'p1'!X62-p0!X62</f>
        <v>0</v>
      </c>
      <c r="Y62" s="312">
        <f>'p1'!Y62-p0!Y62</f>
        <v>0</v>
      </c>
      <c r="Z62" s="312">
        <f>'p1'!Z62-p0!Z62</f>
        <v>0</v>
      </c>
      <c r="AA62" s="312">
        <f>'p1'!AA62-p0!AA62</f>
        <v>0</v>
      </c>
      <c r="AB62" s="312">
        <f>'p1'!AB62-p0!AB62</f>
        <v>0</v>
      </c>
      <c r="AC62" s="312">
        <f>'p1'!AC62-p0!AC62</f>
        <v>0</v>
      </c>
      <c r="AD62" s="312">
        <f>'p1'!AD62-p0!AD62</f>
        <v>0</v>
      </c>
      <c r="AE62" s="312">
        <f>'p1'!AE62-p0!AE62</f>
        <v>0</v>
      </c>
      <c r="AF62" s="312">
        <f>'p1'!AF62-p0!AF62</f>
        <v>0</v>
      </c>
      <c r="AG62" s="312">
        <f>'p1'!AG62-p0!AG62</f>
        <v>0</v>
      </c>
      <c r="AH62" s="312"/>
      <c r="AI62" s="312"/>
      <c r="AY62" s="84"/>
      <c r="AZ62" s="84"/>
      <c r="BA62" s="84"/>
      <c r="BB62" s="84"/>
      <c r="BC62" s="84"/>
      <c r="BM62" s="88"/>
      <c r="CF62" s="83"/>
      <c r="CG62" s="83"/>
      <c r="CH62" s="83"/>
      <c r="FV62" s="84"/>
      <c r="FW62" s="84"/>
      <c r="FX62" s="84"/>
      <c r="GH62" s="88"/>
      <c r="GI62" s="88"/>
      <c r="GO62" s="88"/>
      <c r="GQ62" s="88"/>
      <c r="GR62" s="88"/>
      <c r="GX62" s="88"/>
    </row>
    <row r="63" spans="1:206">
      <c r="A63" s="90">
        <v>38169</v>
      </c>
      <c r="B63" s="312">
        <f>'p1'!B63-p0!B63</f>
        <v>0</v>
      </c>
      <c r="C63" s="312">
        <f>'p1'!C63-p0!C63</f>
        <v>0</v>
      </c>
      <c r="D63" s="312">
        <f>'p1'!D63-p0!D63</f>
        <v>0</v>
      </c>
      <c r="E63" s="312">
        <f>'p1'!E63-p0!E63</f>
        <v>0</v>
      </c>
      <c r="F63" s="312">
        <f>'p1'!F63-p0!F63</f>
        <v>0</v>
      </c>
      <c r="G63" s="312">
        <f>'p1'!G63-p0!G63</f>
        <v>6.0000000000002274E-2</v>
      </c>
      <c r="H63" s="312">
        <f>'p1'!H63-p0!H63</f>
        <v>-1.9999999999999574E-2</v>
      </c>
      <c r="I63" s="312">
        <f>'p1'!I63-p0!I63</f>
        <v>0</v>
      </c>
      <c r="J63" s="312">
        <f>'p1'!J63-p0!J63</f>
        <v>1.9999999999999574E-2</v>
      </c>
      <c r="K63" s="312">
        <f>'p1'!K63-p0!K63</f>
        <v>0</v>
      </c>
      <c r="L63" s="312">
        <f>'p1'!L63-p0!L63</f>
        <v>-6.0000000000002274E-2</v>
      </c>
      <c r="M63" s="312">
        <f>'p1'!M63-p0!M63</f>
        <v>9.9999999999997868E-3</v>
      </c>
      <c r="N63" s="312">
        <f>'p1'!N63-p0!N63</f>
        <v>0</v>
      </c>
      <c r="O63" s="312">
        <f>'p1'!O63-p0!O63</f>
        <v>0</v>
      </c>
      <c r="P63" s="312">
        <f>'p1'!P63-p0!P63</f>
        <v>0</v>
      </c>
      <c r="Q63" s="312">
        <f>'p1'!Q63-p0!Q63</f>
        <v>0</v>
      </c>
      <c r="R63" s="312">
        <f>'p1'!R63-p0!R63</f>
        <v>0</v>
      </c>
      <c r="S63" s="312">
        <f>'p1'!S63-p0!S63</f>
        <v>0</v>
      </c>
      <c r="T63" s="312">
        <f>'p1'!T63-p0!T63</f>
        <v>0</v>
      </c>
      <c r="U63" s="312">
        <f>'p1'!U63-p0!U63</f>
        <v>0</v>
      </c>
      <c r="V63" s="312">
        <f>'p1'!V63-p0!V63</f>
        <v>0</v>
      </c>
      <c r="W63" s="312">
        <f>'p1'!W63-p0!W63</f>
        <v>0</v>
      </c>
      <c r="X63" s="312">
        <f>'p1'!X63-p0!X63</f>
        <v>0</v>
      </c>
      <c r="Y63" s="312">
        <f>'p1'!Y63-p0!Y63</f>
        <v>0</v>
      </c>
      <c r="Z63" s="312">
        <f>'p1'!Z63-p0!Z63</f>
        <v>0</v>
      </c>
      <c r="AA63" s="312">
        <f>'p1'!AA63-p0!AA63</f>
        <v>0</v>
      </c>
      <c r="AB63" s="312">
        <f>'p1'!AB63-p0!AB63</f>
        <v>0</v>
      </c>
      <c r="AC63" s="312">
        <f>'p1'!AC63-p0!AC63</f>
        <v>0</v>
      </c>
      <c r="AD63" s="312">
        <f>'p1'!AD63-p0!AD63</f>
        <v>0</v>
      </c>
      <c r="AE63" s="312">
        <f>'p1'!AE63-p0!AE63</f>
        <v>0</v>
      </c>
      <c r="AF63" s="312">
        <f>'p1'!AF63-p0!AF63</f>
        <v>0</v>
      </c>
      <c r="AG63" s="312">
        <f>'p1'!AG63-p0!AG63</f>
        <v>0</v>
      </c>
      <c r="AH63" s="312"/>
      <c r="AI63" s="312"/>
      <c r="AY63" s="84"/>
      <c r="AZ63" s="84"/>
      <c r="BA63" s="84"/>
      <c r="BB63" s="84"/>
      <c r="BC63" s="84"/>
      <c r="BM63" s="88"/>
      <c r="CF63" s="83"/>
      <c r="CG63" s="83"/>
      <c r="CH63" s="83"/>
      <c r="FV63" s="84"/>
      <c r="FW63" s="84"/>
      <c r="FX63" s="84"/>
      <c r="GH63" s="88"/>
      <c r="GI63" s="88"/>
      <c r="GO63" s="88"/>
      <c r="GQ63" s="88"/>
      <c r="GR63" s="88"/>
      <c r="GX63" s="88"/>
    </row>
    <row r="64" spans="1:206">
      <c r="A64" s="90">
        <v>38200</v>
      </c>
      <c r="B64" s="312">
        <f>'p1'!B64-p0!B64</f>
        <v>0</v>
      </c>
      <c r="C64" s="312">
        <f>'p1'!C64-p0!C64</f>
        <v>0</v>
      </c>
      <c r="D64" s="312">
        <f>'p1'!D64-p0!D64</f>
        <v>0</v>
      </c>
      <c r="E64" s="312">
        <f>'p1'!E64-p0!E64</f>
        <v>0</v>
      </c>
      <c r="F64" s="312">
        <f>'p1'!F64-p0!F64</f>
        <v>0</v>
      </c>
      <c r="G64" s="312">
        <f>'p1'!G64-p0!G64</f>
        <v>6.0000000000002274E-2</v>
      </c>
      <c r="H64" s="312">
        <f>'p1'!H64-p0!H64</f>
        <v>-1.9999999999999574E-2</v>
      </c>
      <c r="I64" s="312">
        <f>'p1'!I64-p0!I64</f>
        <v>0</v>
      </c>
      <c r="J64" s="312">
        <f>'p1'!J64-p0!J64</f>
        <v>1.9999999999999574E-2</v>
      </c>
      <c r="K64" s="312">
        <f>'p1'!K64-p0!K64</f>
        <v>0</v>
      </c>
      <c r="L64" s="312">
        <f>'p1'!L64-p0!L64</f>
        <v>-6.0000000000002274E-2</v>
      </c>
      <c r="M64" s="312">
        <f>'p1'!M64-p0!M64</f>
        <v>1.0000000000001563E-2</v>
      </c>
      <c r="N64" s="312">
        <f>'p1'!N64-p0!N64</f>
        <v>0</v>
      </c>
      <c r="O64" s="312">
        <f>'p1'!O64-p0!O64</f>
        <v>0</v>
      </c>
      <c r="P64" s="312">
        <f>'p1'!P64-p0!P64</f>
        <v>0</v>
      </c>
      <c r="Q64" s="312">
        <f>'p1'!Q64-p0!Q64</f>
        <v>0</v>
      </c>
      <c r="R64" s="312">
        <f>'p1'!R64-p0!R64</f>
        <v>0</v>
      </c>
      <c r="S64" s="312">
        <f>'p1'!S64-p0!S64</f>
        <v>0</v>
      </c>
      <c r="T64" s="312">
        <f>'p1'!T64-p0!T64</f>
        <v>0</v>
      </c>
      <c r="U64" s="312">
        <f>'p1'!U64-p0!U64</f>
        <v>0</v>
      </c>
      <c r="V64" s="312">
        <f>'p1'!V64-p0!V64</f>
        <v>0</v>
      </c>
      <c r="W64" s="312">
        <f>'p1'!W64-p0!W64</f>
        <v>0</v>
      </c>
      <c r="X64" s="312">
        <f>'p1'!X64-p0!X64</f>
        <v>0</v>
      </c>
      <c r="Y64" s="312">
        <f>'p1'!Y64-p0!Y64</f>
        <v>0</v>
      </c>
      <c r="Z64" s="312">
        <f>'p1'!Z64-p0!Z64</f>
        <v>0</v>
      </c>
      <c r="AA64" s="312">
        <f>'p1'!AA64-p0!AA64</f>
        <v>0</v>
      </c>
      <c r="AB64" s="312">
        <f>'p1'!AB64-p0!AB64</f>
        <v>0</v>
      </c>
      <c r="AC64" s="312">
        <f>'p1'!AC64-p0!AC64</f>
        <v>0</v>
      </c>
      <c r="AD64" s="312">
        <f>'p1'!AD64-p0!AD64</f>
        <v>0</v>
      </c>
      <c r="AE64" s="312">
        <f>'p1'!AE64-p0!AE64</f>
        <v>0</v>
      </c>
      <c r="AF64" s="312">
        <f>'p1'!AF64-p0!AF64</f>
        <v>0</v>
      </c>
      <c r="AG64" s="312">
        <f>'p1'!AG64-p0!AG64</f>
        <v>0</v>
      </c>
      <c r="AH64" s="312"/>
      <c r="AI64" s="312"/>
      <c r="AY64" s="84"/>
      <c r="AZ64" s="84"/>
      <c r="BA64" s="84"/>
      <c r="BB64" s="84"/>
      <c r="BC64" s="84"/>
      <c r="BM64" s="88"/>
      <c r="CF64" s="83"/>
      <c r="CG64" s="83"/>
      <c r="CH64" s="83"/>
      <c r="FV64" s="84"/>
      <c r="FW64" s="84"/>
      <c r="FX64" s="84"/>
      <c r="GH64" s="88"/>
      <c r="GI64" s="88"/>
      <c r="GO64" s="88"/>
      <c r="GQ64" s="88"/>
      <c r="GR64" s="88"/>
      <c r="GX64" s="88"/>
    </row>
    <row r="65" spans="1:206">
      <c r="A65" s="90">
        <v>38231</v>
      </c>
      <c r="B65" s="312">
        <f>'p1'!B65-p0!B65</f>
        <v>0</v>
      </c>
      <c r="C65" s="312">
        <f>'p1'!C65-p0!C65</f>
        <v>0</v>
      </c>
      <c r="D65" s="312">
        <f>'p1'!D65-p0!D65</f>
        <v>0</v>
      </c>
      <c r="E65" s="312">
        <f>'p1'!E65-p0!E65</f>
        <v>0</v>
      </c>
      <c r="F65" s="312">
        <f>'p1'!F65-p0!F65</f>
        <v>0</v>
      </c>
      <c r="G65" s="312">
        <f>'p1'!G65-p0!G65</f>
        <v>6.0000000000002274E-2</v>
      </c>
      <c r="H65" s="312">
        <f>'p1'!H65-p0!H65</f>
        <v>-1.9999999999999574E-2</v>
      </c>
      <c r="I65" s="312">
        <f>'p1'!I65-p0!I65</f>
        <v>0</v>
      </c>
      <c r="J65" s="312">
        <f>'p1'!J65-p0!J65</f>
        <v>1.9999999999999574E-2</v>
      </c>
      <c r="K65" s="312">
        <f>'p1'!K65-p0!K65</f>
        <v>0</v>
      </c>
      <c r="L65" s="312">
        <f>'p1'!L65-p0!L65</f>
        <v>-6.0000000000002274E-2</v>
      </c>
      <c r="M65" s="312">
        <f>'p1'!M65-p0!M65</f>
        <v>9.9999999999997868E-3</v>
      </c>
      <c r="N65" s="312">
        <f>'p1'!N65-p0!N65</f>
        <v>0</v>
      </c>
      <c r="O65" s="312">
        <f>'p1'!O65-p0!O65</f>
        <v>0</v>
      </c>
      <c r="P65" s="312">
        <f>'p1'!P65-p0!P65</f>
        <v>0</v>
      </c>
      <c r="Q65" s="312">
        <f>'p1'!Q65-p0!Q65</f>
        <v>0</v>
      </c>
      <c r="R65" s="312">
        <f>'p1'!R65-p0!R65</f>
        <v>0</v>
      </c>
      <c r="S65" s="312">
        <f>'p1'!S65-p0!S65</f>
        <v>0</v>
      </c>
      <c r="T65" s="312">
        <f>'p1'!T65-p0!T65</f>
        <v>0</v>
      </c>
      <c r="U65" s="312">
        <f>'p1'!U65-p0!U65</f>
        <v>0</v>
      </c>
      <c r="V65" s="312">
        <f>'p1'!V65-p0!V65</f>
        <v>0</v>
      </c>
      <c r="W65" s="312">
        <f>'p1'!W65-p0!W65</f>
        <v>0</v>
      </c>
      <c r="X65" s="312">
        <f>'p1'!X65-p0!X65</f>
        <v>0</v>
      </c>
      <c r="Y65" s="312">
        <f>'p1'!Y65-p0!Y65</f>
        <v>0</v>
      </c>
      <c r="Z65" s="312">
        <f>'p1'!Z65-p0!Z65</f>
        <v>0</v>
      </c>
      <c r="AA65" s="312">
        <f>'p1'!AA65-p0!AA65</f>
        <v>0</v>
      </c>
      <c r="AB65" s="312">
        <f>'p1'!AB65-p0!AB65</f>
        <v>0</v>
      </c>
      <c r="AC65" s="312">
        <f>'p1'!AC65-p0!AC65</f>
        <v>0</v>
      </c>
      <c r="AD65" s="312">
        <f>'p1'!AD65-p0!AD65</f>
        <v>0</v>
      </c>
      <c r="AE65" s="312">
        <f>'p1'!AE65-p0!AE65</f>
        <v>0</v>
      </c>
      <c r="AF65" s="312">
        <f>'p1'!AF65-p0!AF65</f>
        <v>0</v>
      </c>
      <c r="AG65" s="312">
        <f>'p1'!AG65-p0!AG65</f>
        <v>0</v>
      </c>
      <c r="AH65" s="312"/>
      <c r="AI65" s="312"/>
      <c r="AY65" s="84"/>
      <c r="AZ65" s="84"/>
      <c r="BA65" s="84"/>
      <c r="BB65" s="84"/>
      <c r="BC65" s="84"/>
      <c r="BM65" s="88"/>
      <c r="CF65" s="83"/>
      <c r="CG65" s="83"/>
      <c r="CH65" s="83"/>
      <c r="FV65" s="84"/>
      <c r="FW65" s="84"/>
      <c r="FX65" s="84"/>
      <c r="GH65" s="88"/>
      <c r="GI65" s="88"/>
      <c r="GO65" s="88"/>
      <c r="GQ65" s="88"/>
      <c r="GR65" s="88"/>
      <c r="GX65" s="88"/>
    </row>
    <row r="66" spans="1:206">
      <c r="A66" s="90">
        <v>38261</v>
      </c>
      <c r="B66" s="312">
        <f>'p1'!B66-p0!B66</f>
        <v>0</v>
      </c>
      <c r="C66" s="312">
        <f>'p1'!C66-p0!C66</f>
        <v>0</v>
      </c>
      <c r="D66" s="312">
        <f>'p1'!D66-p0!D66</f>
        <v>0</v>
      </c>
      <c r="E66" s="312">
        <f>'p1'!E66-p0!E66</f>
        <v>0</v>
      </c>
      <c r="F66" s="312">
        <f>'p1'!F66-p0!F66</f>
        <v>0</v>
      </c>
      <c r="G66" s="312">
        <f>'p1'!G66-p0!G66</f>
        <v>6.0000000000002274E-2</v>
      </c>
      <c r="H66" s="312">
        <f>'p1'!H66-p0!H66</f>
        <v>-2.0000000000003126E-2</v>
      </c>
      <c r="I66" s="312">
        <f>'p1'!I66-p0!I66</f>
        <v>0</v>
      </c>
      <c r="J66" s="312">
        <f>'p1'!J66-p0!J66</f>
        <v>2.0000000000003126E-2</v>
      </c>
      <c r="K66" s="312">
        <f>'p1'!K66-p0!K66</f>
        <v>0</v>
      </c>
      <c r="L66" s="312">
        <f>'p1'!L66-p0!L66</f>
        <v>-6.0000000000002274E-2</v>
      </c>
      <c r="M66" s="312">
        <f>'p1'!M66-p0!M66</f>
        <v>9.9999999999997868E-3</v>
      </c>
      <c r="N66" s="312">
        <f>'p1'!N66-p0!N66</f>
        <v>0</v>
      </c>
      <c r="O66" s="312">
        <f>'p1'!O66-p0!O66</f>
        <v>0</v>
      </c>
      <c r="P66" s="312">
        <f>'p1'!P66-p0!P66</f>
        <v>0</v>
      </c>
      <c r="Q66" s="312">
        <f>'p1'!Q66-p0!Q66</f>
        <v>0</v>
      </c>
      <c r="R66" s="312">
        <f>'p1'!R66-p0!R66</f>
        <v>0</v>
      </c>
      <c r="S66" s="312">
        <f>'p1'!S66-p0!S66</f>
        <v>0</v>
      </c>
      <c r="T66" s="312">
        <f>'p1'!T66-p0!T66</f>
        <v>0</v>
      </c>
      <c r="U66" s="312">
        <f>'p1'!U66-p0!U66</f>
        <v>0</v>
      </c>
      <c r="V66" s="312">
        <f>'p1'!V66-p0!V66</f>
        <v>0</v>
      </c>
      <c r="W66" s="312">
        <f>'p1'!W66-p0!W66</f>
        <v>0</v>
      </c>
      <c r="X66" s="312">
        <f>'p1'!X66-p0!X66</f>
        <v>0</v>
      </c>
      <c r="Y66" s="312">
        <f>'p1'!Y66-p0!Y66</f>
        <v>0</v>
      </c>
      <c r="Z66" s="312">
        <f>'p1'!Z66-p0!Z66</f>
        <v>0</v>
      </c>
      <c r="AA66" s="312">
        <f>'p1'!AA66-p0!AA66</f>
        <v>0</v>
      </c>
      <c r="AB66" s="312">
        <f>'p1'!AB66-p0!AB66</f>
        <v>0</v>
      </c>
      <c r="AC66" s="312">
        <f>'p1'!AC66-p0!AC66</f>
        <v>0</v>
      </c>
      <c r="AD66" s="312">
        <f>'p1'!AD66-p0!AD66</f>
        <v>0</v>
      </c>
      <c r="AE66" s="312">
        <f>'p1'!AE66-p0!AE66</f>
        <v>0</v>
      </c>
      <c r="AF66" s="312">
        <f>'p1'!AF66-p0!AF66</f>
        <v>0</v>
      </c>
      <c r="AG66" s="312">
        <f>'p1'!AG66-p0!AG66</f>
        <v>0</v>
      </c>
      <c r="AH66" s="312"/>
      <c r="AI66" s="312"/>
      <c r="AY66" s="84"/>
      <c r="AZ66" s="84"/>
      <c r="BA66" s="84"/>
      <c r="BB66" s="84"/>
      <c r="BC66" s="84"/>
      <c r="BM66" s="88"/>
      <c r="CF66" s="83"/>
      <c r="CG66" s="83"/>
      <c r="CH66" s="83"/>
      <c r="FV66" s="84"/>
      <c r="FW66" s="84"/>
      <c r="FX66" s="84"/>
      <c r="GH66" s="88"/>
      <c r="GI66" s="88"/>
      <c r="GO66" s="88"/>
      <c r="GQ66" s="88"/>
      <c r="GR66" s="88"/>
      <c r="GX66" s="88"/>
    </row>
    <row r="67" spans="1:206">
      <c r="A67" s="90">
        <v>38292</v>
      </c>
      <c r="B67" s="312">
        <f>'p1'!B67-p0!B67</f>
        <v>0</v>
      </c>
      <c r="C67" s="312">
        <f>'p1'!C67-p0!C67</f>
        <v>0</v>
      </c>
      <c r="D67" s="312">
        <f>'p1'!D67-p0!D67</f>
        <v>0</v>
      </c>
      <c r="E67" s="312">
        <f>'p1'!E67-p0!E67</f>
        <v>0</v>
      </c>
      <c r="F67" s="312">
        <f>'p1'!F67-p0!F67</f>
        <v>0</v>
      </c>
      <c r="G67" s="312">
        <f>'p1'!G67-p0!G67</f>
        <v>6.0000000000002274E-2</v>
      </c>
      <c r="H67" s="312">
        <f>'p1'!H67-p0!H67</f>
        <v>-9.9999999999980105E-3</v>
      </c>
      <c r="I67" s="312">
        <f>'p1'!I67-p0!I67</f>
        <v>0</v>
      </c>
      <c r="J67" s="312">
        <f>'p1'!J67-p0!J67</f>
        <v>0</v>
      </c>
      <c r="K67" s="312">
        <f>'p1'!K67-p0!K67</f>
        <v>0</v>
      </c>
      <c r="L67" s="312">
        <f>'p1'!L67-p0!L67</f>
        <v>-6.0000000000002274E-2</v>
      </c>
      <c r="M67" s="312">
        <f>'p1'!M67-p0!M67</f>
        <v>1.0000000000001563E-2</v>
      </c>
      <c r="N67" s="312">
        <f>'p1'!N67-p0!N67</f>
        <v>0</v>
      </c>
      <c r="O67" s="312">
        <f>'p1'!O67-p0!O67</f>
        <v>0</v>
      </c>
      <c r="P67" s="312">
        <f>'p1'!P67-p0!P67</f>
        <v>0</v>
      </c>
      <c r="Q67" s="312">
        <f>'p1'!Q67-p0!Q67</f>
        <v>0</v>
      </c>
      <c r="R67" s="312">
        <f>'p1'!R67-p0!R67</f>
        <v>0</v>
      </c>
      <c r="S67" s="312">
        <f>'p1'!S67-p0!S67</f>
        <v>0</v>
      </c>
      <c r="T67" s="312">
        <f>'p1'!T67-p0!T67</f>
        <v>0</v>
      </c>
      <c r="U67" s="312">
        <f>'p1'!U67-p0!U67</f>
        <v>0</v>
      </c>
      <c r="V67" s="312">
        <f>'p1'!V67-p0!V67</f>
        <v>0</v>
      </c>
      <c r="W67" s="312">
        <f>'p1'!W67-p0!W67</f>
        <v>0</v>
      </c>
      <c r="X67" s="312">
        <f>'p1'!X67-p0!X67</f>
        <v>0</v>
      </c>
      <c r="Y67" s="312">
        <f>'p1'!Y67-p0!Y67</f>
        <v>0</v>
      </c>
      <c r="Z67" s="312">
        <f>'p1'!Z67-p0!Z67</f>
        <v>0</v>
      </c>
      <c r="AA67" s="312">
        <f>'p1'!AA67-p0!AA67</f>
        <v>0</v>
      </c>
      <c r="AB67" s="312">
        <f>'p1'!AB67-p0!AB67</f>
        <v>0</v>
      </c>
      <c r="AC67" s="312">
        <f>'p1'!AC67-p0!AC67</f>
        <v>0</v>
      </c>
      <c r="AD67" s="312">
        <f>'p1'!AD67-p0!AD67</f>
        <v>0</v>
      </c>
      <c r="AE67" s="312">
        <f>'p1'!AE67-p0!AE67</f>
        <v>0</v>
      </c>
      <c r="AF67" s="312">
        <f>'p1'!AF67-p0!AF67</f>
        <v>0</v>
      </c>
      <c r="AG67" s="312">
        <f>'p1'!AG67-p0!AG67</f>
        <v>9.9999999999980105E-3</v>
      </c>
      <c r="AH67" s="312"/>
      <c r="AI67" s="312"/>
      <c r="AY67" s="84"/>
      <c r="AZ67" s="84"/>
      <c r="BA67" s="84"/>
      <c r="BB67" s="84"/>
      <c r="BC67" s="84"/>
      <c r="BM67" s="88"/>
      <c r="CF67" s="83"/>
      <c r="CG67" s="83"/>
      <c r="CH67" s="83"/>
      <c r="FV67" s="84"/>
      <c r="FW67" s="84"/>
      <c r="FX67" s="84"/>
      <c r="GH67" s="88"/>
      <c r="GI67" s="88"/>
      <c r="GO67" s="88"/>
      <c r="GQ67" s="88"/>
      <c r="GR67" s="88"/>
      <c r="GX67" s="88"/>
    </row>
    <row r="68" spans="1:206">
      <c r="A68" s="90">
        <v>38322</v>
      </c>
      <c r="B68" s="312">
        <f>'p1'!B68-p0!B68</f>
        <v>0</v>
      </c>
      <c r="C68" s="312">
        <f>'p1'!C68-p0!C68</f>
        <v>0</v>
      </c>
      <c r="D68" s="312">
        <f>'p1'!D68-p0!D68</f>
        <v>0</v>
      </c>
      <c r="E68" s="312">
        <f>'p1'!E68-p0!E68</f>
        <v>0</v>
      </c>
      <c r="F68" s="312">
        <f>'p1'!F68-p0!F68</f>
        <v>0</v>
      </c>
      <c r="G68" s="312">
        <f>'p1'!G68-p0!G68</f>
        <v>7.000000000000739E-2</v>
      </c>
      <c r="H68" s="312">
        <f>'p1'!H68-p0!H68</f>
        <v>-2.0000000000003126E-2</v>
      </c>
      <c r="I68" s="312">
        <f>'p1'!I68-p0!I68</f>
        <v>0</v>
      </c>
      <c r="J68" s="312">
        <f>'p1'!J68-p0!J68</f>
        <v>0</v>
      </c>
      <c r="K68" s="312">
        <f>'p1'!K68-p0!K68</f>
        <v>0</v>
      </c>
      <c r="L68" s="312">
        <f>'p1'!L68-p0!L68</f>
        <v>-7.000000000000739E-2</v>
      </c>
      <c r="M68" s="312">
        <f>'p1'!M68-p0!M68</f>
        <v>9.9999999999997868E-3</v>
      </c>
      <c r="N68" s="312">
        <f>'p1'!N68-p0!N68</f>
        <v>0</v>
      </c>
      <c r="O68" s="312">
        <f>'p1'!O68-p0!O68</f>
        <v>0</v>
      </c>
      <c r="P68" s="312">
        <f>'p1'!P68-p0!P68</f>
        <v>0</v>
      </c>
      <c r="Q68" s="312">
        <f>'p1'!Q68-p0!Q68</f>
        <v>0</v>
      </c>
      <c r="R68" s="312">
        <f>'p1'!R68-p0!R68</f>
        <v>0</v>
      </c>
      <c r="S68" s="312">
        <f>'p1'!S68-p0!S68</f>
        <v>0</v>
      </c>
      <c r="T68" s="312">
        <f>'p1'!T68-p0!T68</f>
        <v>0</v>
      </c>
      <c r="U68" s="312">
        <f>'p1'!U68-p0!U68</f>
        <v>0</v>
      </c>
      <c r="V68" s="312">
        <f>'p1'!V68-p0!V68</f>
        <v>0</v>
      </c>
      <c r="W68" s="312">
        <f>'p1'!W68-p0!W68</f>
        <v>0</v>
      </c>
      <c r="X68" s="312">
        <f>'p1'!X68-p0!X68</f>
        <v>0</v>
      </c>
      <c r="Y68" s="312">
        <f>'p1'!Y68-p0!Y68</f>
        <v>0</v>
      </c>
      <c r="Z68" s="312">
        <f>'p1'!Z68-p0!Z68</f>
        <v>0</v>
      </c>
      <c r="AA68" s="312">
        <f>'p1'!AA68-p0!AA68</f>
        <v>0</v>
      </c>
      <c r="AB68" s="312">
        <f>'p1'!AB68-p0!AB68</f>
        <v>0</v>
      </c>
      <c r="AC68" s="312">
        <f>'p1'!AC68-p0!AC68</f>
        <v>0</v>
      </c>
      <c r="AD68" s="312">
        <f>'p1'!AD68-p0!AD68</f>
        <v>0</v>
      </c>
      <c r="AE68" s="312">
        <f>'p1'!AE68-p0!AE68</f>
        <v>0</v>
      </c>
      <c r="AF68" s="312">
        <f>'p1'!AF68-p0!AF68</f>
        <v>0</v>
      </c>
      <c r="AG68" s="312">
        <f>'p1'!AG68-p0!AG68</f>
        <v>2.0000000000003126E-2</v>
      </c>
      <c r="AH68" s="312"/>
      <c r="AI68" s="312"/>
      <c r="AY68" s="84"/>
      <c r="AZ68" s="84"/>
      <c r="BA68" s="84"/>
      <c r="BB68" s="84"/>
      <c r="BC68" s="84"/>
      <c r="BM68" s="88"/>
      <c r="CF68" s="83"/>
      <c r="CG68" s="83"/>
      <c r="CH68" s="83"/>
      <c r="FV68" s="84"/>
      <c r="FW68" s="84"/>
      <c r="FX68" s="84"/>
      <c r="GH68" s="88"/>
      <c r="GI68" s="88"/>
      <c r="GO68" s="88"/>
      <c r="GQ68" s="88"/>
      <c r="GR68" s="88"/>
      <c r="GX68" s="88"/>
    </row>
    <row r="69" spans="1:206">
      <c r="A69" s="90">
        <v>38353</v>
      </c>
      <c r="B69" s="312">
        <f>'p1'!B69-p0!B69</f>
        <v>0</v>
      </c>
      <c r="C69" s="312">
        <f>'p1'!C69-p0!C69</f>
        <v>0</v>
      </c>
      <c r="D69" s="312">
        <f>'p1'!D69-p0!D69</f>
        <v>0</v>
      </c>
      <c r="E69" s="312">
        <f>'p1'!E69-p0!E69</f>
        <v>0</v>
      </c>
      <c r="F69" s="312">
        <f>'p1'!F69-p0!F69</f>
        <v>0</v>
      </c>
      <c r="G69" s="312">
        <f>'p1'!G69-p0!G69</f>
        <v>6.9999999999993179E-2</v>
      </c>
      <c r="H69" s="312">
        <f>'p1'!H69-p0!H69</f>
        <v>-9.9999999999980105E-3</v>
      </c>
      <c r="I69" s="312">
        <f>'p1'!I69-p0!I69</f>
        <v>0</v>
      </c>
      <c r="J69" s="312">
        <f>'p1'!J69-p0!J69</f>
        <v>0</v>
      </c>
      <c r="K69" s="312">
        <f>'p1'!K69-p0!K69</f>
        <v>0</v>
      </c>
      <c r="L69" s="312">
        <f>'p1'!L69-p0!L69</f>
        <v>-6.9999999999993179E-2</v>
      </c>
      <c r="M69" s="312">
        <f>'p1'!M69-p0!M69</f>
        <v>9.9999999999997868E-3</v>
      </c>
      <c r="N69" s="312">
        <f>'p1'!N69-p0!N69</f>
        <v>0</v>
      </c>
      <c r="O69" s="312">
        <f>'p1'!O69-p0!O69</f>
        <v>0</v>
      </c>
      <c r="P69" s="312">
        <f>'p1'!P69-p0!P69</f>
        <v>0</v>
      </c>
      <c r="Q69" s="312">
        <f>'p1'!Q69-p0!Q69</f>
        <v>0</v>
      </c>
      <c r="R69" s="312">
        <f>'p1'!R69-p0!R69</f>
        <v>0</v>
      </c>
      <c r="S69" s="312">
        <f>'p1'!S69-p0!S69</f>
        <v>0</v>
      </c>
      <c r="T69" s="312">
        <f>'p1'!T69-p0!T69</f>
        <v>0</v>
      </c>
      <c r="U69" s="312">
        <f>'p1'!U69-p0!U69</f>
        <v>0</v>
      </c>
      <c r="V69" s="312">
        <f>'p1'!V69-p0!V69</f>
        <v>0</v>
      </c>
      <c r="W69" s="312">
        <f>'p1'!W69-p0!W69</f>
        <v>0</v>
      </c>
      <c r="X69" s="312">
        <f>'p1'!X69-p0!X69</f>
        <v>0</v>
      </c>
      <c r="Y69" s="312">
        <f>'p1'!Y69-p0!Y69</f>
        <v>0</v>
      </c>
      <c r="Z69" s="312">
        <f>'p1'!Z69-p0!Z69</f>
        <v>0</v>
      </c>
      <c r="AA69" s="312">
        <f>'p1'!AA69-p0!AA69</f>
        <v>0</v>
      </c>
      <c r="AB69" s="312">
        <f>'p1'!AB69-p0!AB69</f>
        <v>0</v>
      </c>
      <c r="AC69" s="312">
        <f>'p1'!AC69-p0!AC69</f>
        <v>0</v>
      </c>
      <c r="AD69" s="312">
        <f>'p1'!AD69-p0!AD69</f>
        <v>0</v>
      </c>
      <c r="AE69" s="312">
        <f>'p1'!AE69-p0!AE69</f>
        <v>0</v>
      </c>
      <c r="AF69" s="312">
        <f>'p1'!AF69-p0!AF69</f>
        <v>0</v>
      </c>
      <c r="AG69" s="312">
        <f>'p1'!AG69-p0!AG69</f>
        <v>9.9999999999980105E-3</v>
      </c>
      <c r="AH69" s="312"/>
      <c r="AI69" s="312"/>
      <c r="AY69" s="84"/>
      <c r="AZ69" s="84"/>
      <c r="BA69" s="84"/>
      <c r="BB69" s="84"/>
      <c r="BC69" s="84"/>
      <c r="BM69" s="88"/>
      <c r="CF69" s="83"/>
      <c r="CG69" s="83"/>
      <c r="CH69" s="83"/>
      <c r="FV69" s="84"/>
      <c r="FW69" s="84"/>
      <c r="FX69" s="84"/>
      <c r="GH69" s="88"/>
      <c r="GI69" s="88"/>
      <c r="GO69" s="88"/>
      <c r="GQ69" s="88"/>
      <c r="GR69" s="88"/>
      <c r="GX69" s="88"/>
    </row>
    <row r="70" spans="1:206">
      <c r="A70" s="90">
        <v>38384</v>
      </c>
      <c r="B70" s="312">
        <f>'p1'!B70-p0!B70</f>
        <v>0</v>
      </c>
      <c r="C70" s="312">
        <f>'p1'!C70-p0!C70</f>
        <v>0</v>
      </c>
      <c r="D70" s="312">
        <f>'p1'!D70-p0!D70</f>
        <v>0</v>
      </c>
      <c r="E70" s="312">
        <f>'p1'!E70-p0!E70</f>
        <v>0</v>
      </c>
      <c r="F70" s="312">
        <f>'p1'!F70-p0!F70</f>
        <v>0</v>
      </c>
      <c r="G70" s="312">
        <f>'p1'!G70-p0!G70</f>
        <v>6.0000000000002274E-2</v>
      </c>
      <c r="H70" s="312">
        <f>'p1'!H70-p0!H70</f>
        <v>-1.9999999999999574E-2</v>
      </c>
      <c r="I70" s="312">
        <f>'p1'!I70-p0!I70</f>
        <v>0</v>
      </c>
      <c r="J70" s="312">
        <f>'p1'!J70-p0!J70</f>
        <v>0</v>
      </c>
      <c r="K70" s="312">
        <f>'p1'!K70-p0!K70</f>
        <v>0</v>
      </c>
      <c r="L70" s="312">
        <f>'p1'!L70-p0!L70</f>
        <v>-6.0000000000002274E-2</v>
      </c>
      <c r="M70" s="312">
        <f>'p1'!M70-p0!M70</f>
        <v>9.9999999999997868E-3</v>
      </c>
      <c r="N70" s="312">
        <f>'p1'!N70-p0!N70</f>
        <v>0</v>
      </c>
      <c r="O70" s="312">
        <f>'p1'!O70-p0!O70</f>
        <v>0</v>
      </c>
      <c r="P70" s="312">
        <f>'p1'!P70-p0!P70</f>
        <v>0</v>
      </c>
      <c r="Q70" s="312">
        <f>'p1'!Q70-p0!Q70</f>
        <v>0</v>
      </c>
      <c r="R70" s="312">
        <f>'p1'!R70-p0!R70</f>
        <v>0</v>
      </c>
      <c r="S70" s="312">
        <f>'p1'!S70-p0!S70</f>
        <v>0</v>
      </c>
      <c r="T70" s="312">
        <f>'p1'!T70-p0!T70</f>
        <v>0</v>
      </c>
      <c r="U70" s="312">
        <f>'p1'!U70-p0!U70</f>
        <v>0</v>
      </c>
      <c r="V70" s="312">
        <f>'p1'!V70-p0!V70</f>
        <v>0</v>
      </c>
      <c r="W70" s="312">
        <f>'p1'!W70-p0!W70</f>
        <v>0</v>
      </c>
      <c r="X70" s="312">
        <f>'p1'!X70-p0!X70</f>
        <v>0</v>
      </c>
      <c r="Y70" s="312">
        <f>'p1'!Y70-p0!Y70</f>
        <v>0</v>
      </c>
      <c r="Z70" s="312">
        <f>'p1'!Z70-p0!Z70</f>
        <v>0</v>
      </c>
      <c r="AA70" s="312">
        <f>'p1'!AA70-p0!AA70</f>
        <v>0</v>
      </c>
      <c r="AB70" s="312">
        <f>'p1'!AB70-p0!AB70</f>
        <v>0</v>
      </c>
      <c r="AC70" s="312">
        <f>'p1'!AC70-p0!AC70</f>
        <v>0</v>
      </c>
      <c r="AD70" s="312">
        <f>'p1'!AD70-p0!AD70</f>
        <v>0</v>
      </c>
      <c r="AE70" s="312">
        <f>'p1'!AE70-p0!AE70</f>
        <v>0</v>
      </c>
      <c r="AF70" s="312">
        <f>'p1'!AF70-p0!AF70</f>
        <v>0</v>
      </c>
      <c r="AG70" s="312">
        <f>'p1'!AG70-p0!AG70</f>
        <v>1.9999999999999574E-2</v>
      </c>
      <c r="AH70" s="312"/>
      <c r="AI70" s="312"/>
      <c r="AY70" s="84"/>
      <c r="AZ70" s="84"/>
      <c r="BA70" s="84"/>
      <c r="BB70" s="84"/>
      <c r="BC70" s="84"/>
      <c r="BM70" s="88"/>
      <c r="CF70" s="83"/>
      <c r="CG70" s="83"/>
      <c r="CH70" s="83"/>
      <c r="FV70" s="84"/>
      <c r="FW70" s="84"/>
      <c r="FX70" s="84"/>
      <c r="GH70" s="88"/>
      <c r="GI70" s="88"/>
      <c r="GO70" s="88"/>
      <c r="GQ70" s="88"/>
      <c r="GR70" s="88"/>
      <c r="GX70" s="88"/>
    </row>
    <row r="71" spans="1:206">
      <c r="A71" s="90">
        <v>38412</v>
      </c>
      <c r="B71" s="312">
        <f>'p1'!B71-p0!B71</f>
        <v>0</v>
      </c>
      <c r="C71" s="312">
        <f>'p1'!C71-p0!C71</f>
        <v>0</v>
      </c>
      <c r="D71" s="312">
        <f>'p1'!D71-p0!D71</f>
        <v>0</v>
      </c>
      <c r="E71" s="312">
        <f>'p1'!E71-p0!E71</f>
        <v>0</v>
      </c>
      <c r="F71" s="312">
        <f>'p1'!F71-p0!F71</f>
        <v>0</v>
      </c>
      <c r="G71" s="312">
        <f>'p1'!G71-p0!G71</f>
        <v>7.000000000000739E-2</v>
      </c>
      <c r="H71" s="312">
        <f>'p1'!H71-p0!H71</f>
        <v>-1.0000000000001563E-2</v>
      </c>
      <c r="I71" s="312">
        <f>'p1'!I71-p0!I71</f>
        <v>0</v>
      </c>
      <c r="J71" s="312">
        <f>'p1'!J71-p0!J71</f>
        <v>0</v>
      </c>
      <c r="K71" s="312">
        <f>'p1'!K71-p0!K71</f>
        <v>0</v>
      </c>
      <c r="L71" s="312">
        <f>'p1'!L71-p0!L71</f>
        <v>-7.000000000000739E-2</v>
      </c>
      <c r="M71" s="312">
        <f>'p1'!M71-p0!M71</f>
        <v>9.9999999999997868E-3</v>
      </c>
      <c r="N71" s="312">
        <f>'p1'!N71-p0!N71</f>
        <v>0</v>
      </c>
      <c r="O71" s="312">
        <f>'p1'!O71-p0!O71</f>
        <v>0</v>
      </c>
      <c r="P71" s="312">
        <f>'p1'!P71-p0!P71</f>
        <v>0</v>
      </c>
      <c r="Q71" s="312">
        <f>'p1'!Q71-p0!Q71</f>
        <v>0</v>
      </c>
      <c r="R71" s="312">
        <f>'p1'!R71-p0!R71</f>
        <v>0</v>
      </c>
      <c r="S71" s="312">
        <f>'p1'!S71-p0!S71</f>
        <v>0</v>
      </c>
      <c r="T71" s="312">
        <f>'p1'!T71-p0!T71</f>
        <v>0</v>
      </c>
      <c r="U71" s="312">
        <f>'p1'!U71-p0!U71</f>
        <v>0</v>
      </c>
      <c r="V71" s="312">
        <f>'p1'!V71-p0!V71</f>
        <v>0</v>
      </c>
      <c r="W71" s="312">
        <f>'p1'!W71-p0!W71</f>
        <v>0</v>
      </c>
      <c r="X71" s="312">
        <f>'p1'!X71-p0!X71</f>
        <v>0</v>
      </c>
      <c r="Y71" s="312">
        <f>'p1'!Y71-p0!Y71</f>
        <v>0</v>
      </c>
      <c r="Z71" s="312">
        <f>'p1'!Z71-p0!Z71</f>
        <v>0</v>
      </c>
      <c r="AA71" s="312">
        <f>'p1'!AA71-p0!AA71</f>
        <v>0</v>
      </c>
      <c r="AB71" s="312">
        <f>'p1'!AB71-p0!AB71</f>
        <v>0</v>
      </c>
      <c r="AC71" s="312">
        <f>'p1'!AC71-p0!AC71</f>
        <v>0</v>
      </c>
      <c r="AD71" s="312">
        <f>'p1'!AD71-p0!AD71</f>
        <v>0</v>
      </c>
      <c r="AE71" s="312">
        <f>'p1'!AE71-p0!AE71</f>
        <v>0</v>
      </c>
      <c r="AF71" s="312">
        <f>'p1'!AF71-p0!AF71</f>
        <v>0</v>
      </c>
      <c r="AG71" s="312">
        <f>'p1'!AG71-p0!AG71</f>
        <v>1.0000000000001563E-2</v>
      </c>
      <c r="AH71" s="312"/>
      <c r="AI71" s="312"/>
      <c r="AY71" s="84"/>
      <c r="AZ71" s="84"/>
      <c r="BA71" s="84"/>
      <c r="BB71" s="84"/>
      <c r="BC71" s="84"/>
      <c r="BM71" s="88"/>
      <c r="CF71" s="83"/>
      <c r="CG71" s="83"/>
      <c r="CH71" s="83"/>
      <c r="FV71" s="84"/>
      <c r="FW71" s="84"/>
      <c r="FX71" s="84"/>
      <c r="GH71" s="88"/>
      <c r="GI71" s="88"/>
      <c r="GO71" s="88"/>
      <c r="GQ71" s="88"/>
      <c r="GR71" s="88"/>
      <c r="GX71" s="88"/>
    </row>
    <row r="72" spans="1:206">
      <c r="A72" s="90">
        <v>38443</v>
      </c>
      <c r="B72" s="312">
        <f>'p1'!B72-p0!B72</f>
        <v>0</v>
      </c>
      <c r="C72" s="312">
        <f>'p1'!C72-p0!C72</f>
        <v>0</v>
      </c>
      <c r="D72" s="312">
        <f>'p1'!D72-p0!D72</f>
        <v>0</v>
      </c>
      <c r="E72" s="312">
        <f>'p1'!E72-p0!E72</f>
        <v>0</v>
      </c>
      <c r="F72" s="312">
        <f>'p1'!F72-p0!F72</f>
        <v>0</v>
      </c>
      <c r="G72" s="312">
        <f>'p1'!G72-p0!G72</f>
        <v>6.9999999999993179E-2</v>
      </c>
      <c r="H72" s="312">
        <f>'p1'!H72-p0!H72</f>
        <v>-1.9999999999999574E-2</v>
      </c>
      <c r="I72" s="312">
        <f>'p1'!I72-p0!I72</f>
        <v>9.9999999999997868E-3</v>
      </c>
      <c r="J72" s="312">
        <f>'p1'!J72-p0!J72</f>
        <v>1.9999999999999574E-2</v>
      </c>
      <c r="K72" s="312">
        <f>'p1'!K72-p0!K72</f>
        <v>0</v>
      </c>
      <c r="L72" s="312">
        <f>'p1'!L72-p0!L72</f>
        <v>-6.9999999999993179E-2</v>
      </c>
      <c r="M72" s="312">
        <f>'p1'!M72-p0!M72</f>
        <v>1.0000000000001563E-2</v>
      </c>
      <c r="N72" s="312">
        <f>'p1'!N72-p0!N72</f>
        <v>0</v>
      </c>
      <c r="O72" s="312">
        <f>'p1'!O72-p0!O72</f>
        <v>0</v>
      </c>
      <c r="P72" s="312">
        <f>'p1'!P72-p0!P72</f>
        <v>0</v>
      </c>
      <c r="Q72" s="312">
        <f>'p1'!Q72-p0!Q72</f>
        <v>0</v>
      </c>
      <c r="R72" s="312">
        <f>'p1'!R72-p0!R72</f>
        <v>0</v>
      </c>
      <c r="S72" s="312">
        <f>'p1'!S72-p0!S72</f>
        <v>0</v>
      </c>
      <c r="T72" s="312">
        <f>'p1'!T72-p0!T72</f>
        <v>0</v>
      </c>
      <c r="U72" s="312">
        <f>'p1'!U72-p0!U72</f>
        <v>0</v>
      </c>
      <c r="V72" s="312">
        <f>'p1'!V72-p0!V72</f>
        <v>0</v>
      </c>
      <c r="W72" s="312">
        <f>'p1'!W72-p0!W72</f>
        <v>0</v>
      </c>
      <c r="X72" s="312">
        <f>'p1'!X72-p0!X72</f>
        <v>0</v>
      </c>
      <c r="Y72" s="312">
        <f>'p1'!Y72-p0!Y72</f>
        <v>0</v>
      </c>
      <c r="Z72" s="312">
        <f>'p1'!Z72-p0!Z72</f>
        <v>0</v>
      </c>
      <c r="AA72" s="312">
        <f>'p1'!AA72-p0!AA72</f>
        <v>0</v>
      </c>
      <c r="AB72" s="312">
        <f>'p1'!AB72-p0!AB72</f>
        <v>0</v>
      </c>
      <c r="AC72" s="312">
        <f>'p1'!AC72-p0!AC72</f>
        <v>0</v>
      </c>
      <c r="AD72" s="312">
        <f>'p1'!AD72-p0!AD72</f>
        <v>0</v>
      </c>
      <c r="AE72" s="312">
        <f>'p1'!AE72-p0!AE72</f>
        <v>0</v>
      </c>
      <c r="AF72" s="312">
        <f>'p1'!AF72-p0!AF72</f>
        <v>0</v>
      </c>
      <c r="AG72" s="312">
        <f>'p1'!AG72-p0!AG72</f>
        <v>0</v>
      </c>
      <c r="AH72" s="312"/>
      <c r="AI72" s="312"/>
      <c r="AY72" s="84"/>
      <c r="AZ72" s="84"/>
      <c r="BA72" s="84"/>
      <c r="BB72" s="84"/>
      <c r="BC72" s="84"/>
      <c r="BM72" s="88"/>
      <c r="CF72" s="83"/>
      <c r="CG72" s="83"/>
      <c r="CH72" s="83"/>
      <c r="FV72" s="84"/>
      <c r="FW72" s="84"/>
      <c r="FX72" s="84"/>
      <c r="GH72" s="88"/>
      <c r="GI72" s="88"/>
      <c r="GO72" s="88"/>
      <c r="GQ72" s="88"/>
      <c r="GR72" s="88"/>
      <c r="GX72" s="88"/>
    </row>
    <row r="73" spans="1:206">
      <c r="A73" s="90">
        <v>38473</v>
      </c>
      <c r="B73" s="312">
        <f>'p1'!B73-p0!B73</f>
        <v>0</v>
      </c>
      <c r="C73" s="312">
        <f>'p1'!C73-p0!C73</f>
        <v>0</v>
      </c>
      <c r="D73" s="312">
        <f>'p1'!D73-p0!D73</f>
        <v>0</v>
      </c>
      <c r="E73" s="312">
        <f>'p1'!E73-p0!E73</f>
        <v>0</v>
      </c>
      <c r="F73" s="312">
        <f>'p1'!F73-p0!F73</f>
        <v>0</v>
      </c>
      <c r="G73" s="312">
        <f>'p1'!G73-p0!G73</f>
        <v>7.000000000000739E-2</v>
      </c>
      <c r="H73" s="312">
        <f>'p1'!H73-p0!H73</f>
        <v>-1.9999999999999574E-2</v>
      </c>
      <c r="I73" s="312">
        <f>'p1'!I73-p0!I73</f>
        <v>9.9999999999997868E-3</v>
      </c>
      <c r="J73" s="312">
        <f>'p1'!J73-p0!J73</f>
        <v>1.9999999999999574E-2</v>
      </c>
      <c r="K73" s="312">
        <f>'p1'!K73-p0!K73</f>
        <v>0</v>
      </c>
      <c r="L73" s="312">
        <f>'p1'!L73-p0!L73</f>
        <v>-7.000000000000739E-2</v>
      </c>
      <c r="M73" s="312">
        <f>'p1'!M73-p0!M73</f>
        <v>9.9999999999997868E-3</v>
      </c>
      <c r="N73" s="312">
        <f>'p1'!N73-p0!N73</f>
        <v>0</v>
      </c>
      <c r="O73" s="312">
        <f>'p1'!O73-p0!O73</f>
        <v>0</v>
      </c>
      <c r="P73" s="312">
        <f>'p1'!P73-p0!P73</f>
        <v>0</v>
      </c>
      <c r="Q73" s="312">
        <f>'p1'!Q73-p0!Q73</f>
        <v>0</v>
      </c>
      <c r="R73" s="312">
        <f>'p1'!R73-p0!R73</f>
        <v>0</v>
      </c>
      <c r="S73" s="312">
        <f>'p1'!S73-p0!S73</f>
        <v>0</v>
      </c>
      <c r="T73" s="312">
        <f>'p1'!T73-p0!T73</f>
        <v>0</v>
      </c>
      <c r="U73" s="312">
        <f>'p1'!U73-p0!U73</f>
        <v>0</v>
      </c>
      <c r="V73" s="312">
        <f>'p1'!V73-p0!V73</f>
        <v>0</v>
      </c>
      <c r="W73" s="312">
        <f>'p1'!W73-p0!W73</f>
        <v>0</v>
      </c>
      <c r="X73" s="312">
        <f>'p1'!X73-p0!X73</f>
        <v>0</v>
      </c>
      <c r="Y73" s="312">
        <f>'p1'!Y73-p0!Y73</f>
        <v>0</v>
      </c>
      <c r="Z73" s="312">
        <f>'p1'!Z73-p0!Z73</f>
        <v>0</v>
      </c>
      <c r="AA73" s="312">
        <f>'p1'!AA73-p0!AA73</f>
        <v>0</v>
      </c>
      <c r="AB73" s="312">
        <f>'p1'!AB73-p0!AB73</f>
        <v>0</v>
      </c>
      <c r="AC73" s="312">
        <f>'p1'!AC73-p0!AC73</f>
        <v>0</v>
      </c>
      <c r="AD73" s="312">
        <f>'p1'!AD73-p0!AD73</f>
        <v>0</v>
      </c>
      <c r="AE73" s="312">
        <f>'p1'!AE73-p0!AE73</f>
        <v>0</v>
      </c>
      <c r="AF73" s="312">
        <f>'p1'!AF73-p0!AF73</f>
        <v>0</v>
      </c>
      <c r="AG73" s="312">
        <f>'p1'!AG73-p0!AG73</f>
        <v>0</v>
      </c>
      <c r="AH73" s="312"/>
      <c r="AI73" s="312"/>
      <c r="AY73" s="84"/>
      <c r="AZ73" s="84"/>
      <c r="BA73" s="84"/>
      <c r="BB73" s="84"/>
      <c r="BC73" s="84"/>
      <c r="BM73" s="88"/>
      <c r="CF73" s="83"/>
      <c r="CG73" s="83"/>
      <c r="CH73" s="83"/>
      <c r="FV73" s="84"/>
      <c r="FW73" s="84"/>
      <c r="FX73" s="84"/>
      <c r="GH73" s="88"/>
      <c r="GI73" s="88"/>
      <c r="GO73" s="88"/>
      <c r="GQ73" s="88"/>
      <c r="GR73" s="88"/>
      <c r="GX73" s="88"/>
    </row>
    <row r="74" spans="1:206">
      <c r="A74" s="90">
        <v>38504</v>
      </c>
      <c r="B74" s="312">
        <f>'p1'!B74-p0!B74</f>
        <v>0</v>
      </c>
      <c r="C74" s="312">
        <f>'p1'!C74-p0!C74</f>
        <v>0</v>
      </c>
      <c r="D74" s="312">
        <f>'p1'!D74-p0!D74</f>
        <v>0</v>
      </c>
      <c r="E74" s="312">
        <f>'p1'!E74-p0!E74</f>
        <v>0</v>
      </c>
      <c r="F74" s="312">
        <f>'p1'!F74-p0!F74</f>
        <v>0</v>
      </c>
      <c r="G74" s="312">
        <f>'p1'!G74-p0!G74</f>
        <v>6.0000000000002274E-2</v>
      </c>
      <c r="H74" s="312">
        <f>'p1'!H74-p0!H74</f>
        <v>-1.9999999999999574E-2</v>
      </c>
      <c r="I74" s="312">
        <f>'p1'!I74-p0!I74</f>
        <v>0</v>
      </c>
      <c r="J74" s="312">
        <f>'p1'!J74-p0!J74</f>
        <v>1.9999999999999574E-2</v>
      </c>
      <c r="K74" s="312">
        <f>'p1'!K74-p0!K74</f>
        <v>0</v>
      </c>
      <c r="L74" s="312">
        <f>'p1'!L74-p0!L74</f>
        <v>-6.0000000000002274E-2</v>
      </c>
      <c r="M74" s="312">
        <f>'p1'!M74-p0!M74</f>
        <v>9.9999999999997868E-3</v>
      </c>
      <c r="N74" s="312">
        <f>'p1'!N74-p0!N74</f>
        <v>0</v>
      </c>
      <c r="O74" s="312">
        <f>'p1'!O74-p0!O74</f>
        <v>0</v>
      </c>
      <c r="P74" s="312">
        <f>'p1'!P74-p0!P74</f>
        <v>0</v>
      </c>
      <c r="Q74" s="312">
        <f>'p1'!Q74-p0!Q74</f>
        <v>0</v>
      </c>
      <c r="R74" s="312">
        <f>'p1'!R74-p0!R74</f>
        <v>0</v>
      </c>
      <c r="S74" s="312">
        <f>'p1'!S74-p0!S74</f>
        <v>0</v>
      </c>
      <c r="T74" s="312">
        <f>'p1'!T74-p0!T74</f>
        <v>0</v>
      </c>
      <c r="U74" s="312">
        <f>'p1'!U74-p0!U74</f>
        <v>0</v>
      </c>
      <c r="V74" s="312">
        <f>'p1'!V74-p0!V74</f>
        <v>0</v>
      </c>
      <c r="W74" s="312">
        <f>'p1'!W74-p0!W74</f>
        <v>0</v>
      </c>
      <c r="X74" s="312">
        <f>'p1'!X74-p0!X74</f>
        <v>0</v>
      </c>
      <c r="Y74" s="312">
        <f>'p1'!Y74-p0!Y74</f>
        <v>0</v>
      </c>
      <c r="Z74" s="312">
        <f>'p1'!Z74-p0!Z74</f>
        <v>0</v>
      </c>
      <c r="AA74" s="312">
        <f>'p1'!AA74-p0!AA74</f>
        <v>0</v>
      </c>
      <c r="AB74" s="312">
        <f>'p1'!AB74-p0!AB74</f>
        <v>0</v>
      </c>
      <c r="AC74" s="312">
        <f>'p1'!AC74-p0!AC74</f>
        <v>0</v>
      </c>
      <c r="AD74" s="312">
        <f>'p1'!AD74-p0!AD74</f>
        <v>0</v>
      </c>
      <c r="AE74" s="312">
        <f>'p1'!AE74-p0!AE74</f>
        <v>0</v>
      </c>
      <c r="AF74" s="312">
        <f>'p1'!AF74-p0!AF74</f>
        <v>0</v>
      </c>
      <c r="AG74" s="312">
        <f>'p1'!AG74-p0!AG74</f>
        <v>0</v>
      </c>
      <c r="AH74" s="312"/>
      <c r="AI74" s="312"/>
      <c r="AY74" s="84"/>
      <c r="AZ74" s="84"/>
      <c r="BA74" s="84"/>
      <c r="BB74" s="84"/>
      <c r="BC74" s="84"/>
      <c r="BM74" s="88"/>
      <c r="CF74" s="83"/>
      <c r="CG74" s="83"/>
      <c r="CH74" s="83"/>
      <c r="FV74" s="84"/>
      <c r="FW74" s="84"/>
      <c r="FX74" s="84"/>
      <c r="GH74" s="88"/>
      <c r="GI74" s="88"/>
      <c r="GO74" s="88"/>
      <c r="GQ74" s="88"/>
      <c r="GR74" s="88"/>
      <c r="GX74" s="88"/>
    </row>
    <row r="75" spans="1:206">
      <c r="A75" s="90">
        <v>38534</v>
      </c>
      <c r="B75" s="312">
        <f>'p1'!B75-p0!B75</f>
        <v>0</v>
      </c>
      <c r="C75" s="312">
        <f>'p1'!C75-p0!C75</f>
        <v>0</v>
      </c>
      <c r="D75" s="312">
        <f>'p1'!D75-p0!D75</f>
        <v>0</v>
      </c>
      <c r="E75" s="312">
        <f>'p1'!E75-p0!E75</f>
        <v>0</v>
      </c>
      <c r="F75" s="312">
        <f>'p1'!F75-p0!F75</f>
        <v>0</v>
      </c>
      <c r="G75" s="312">
        <f>'p1'!G75-p0!G75</f>
        <v>7.000000000000739E-2</v>
      </c>
      <c r="H75" s="312">
        <f>'p1'!H75-p0!H75</f>
        <v>-9.9999999999980105E-3</v>
      </c>
      <c r="I75" s="312">
        <f>'p1'!I75-p0!I75</f>
        <v>0</v>
      </c>
      <c r="J75" s="312">
        <f>'p1'!J75-p0!J75</f>
        <v>9.9999999999980105E-3</v>
      </c>
      <c r="K75" s="312">
        <f>'p1'!K75-p0!K75</f>
        <v>0</v>
      </c>
      <c r="L75" s="312">
        <f>'p1'!L75-p0!L75</f>
        <v>-7.000000000000739E-2</v>
      </c>
      <c r="M75" s="312">
        <f>'p1'!M75-p0!M75</f>
        <v>9.9999999999997868E-3</v>
      </c>
      <c r="N75" s="312">
        <f>'p1'!N75-p0!N75</f>
        <v>0</v>
      </c>
      <c r="O75" s="312">
        <f>'p1'!O75-p0!O75</f>
        <v>0</v>
      </c>
      <c r="P75" s="312">
        <f>'p1'!P75-p0!P75</f>
        <v>0</v>
      </c>
      <c r="Q75" s="312">
        <f>'p1'!Q75-p0!Q75</f>
        <v>0</v>
      </c>
      <c r="R75" s="312">
        <f>'p1'!R75-p0!R75</f>
        <v>0</v>
      </c>
      <c r="S75" s="312">
        <f>'p1'!S75-p0!S75</f>
        <v>0</v>
      </c>
      <c r="T75" s="312">
        <f>'p1'!T75-p0!T75</f>
        <v>0</v>
      </c>
      <c r="U75" s="312">
        <f>'p1'!U75-p0!U75</f>
        <v>0</v>
      </c>
      <c r="V75" s="312">
        <f>'p1'!V75-p0!V75</f>
        <v>0</v>
      </c>
      <c r="W75" s="312">
        <f>'p1'!W75-p0!W75</f>
        <v>0</v>
      </c>
      <c r="X75" s="312">
        <f>'p1'!X75-p0!X75</f>
        <v>0</v>
      </c>
      <c r="Y75" s="312">
        <f>'p1'!Y75-p0!Y75</f>
        <v>0</v>
      </c>
      <c r="Z75" s="312">
        <f>'p1'!Z75-p0!Z75</f>
        <v>0</v>
      </c>
      <c r="AA75" s="312">
        <f>'p1'!AA75-p0!AA75</f>
        <v>0</v>
      </c>
      <c r="AB75" s="312">
        <f>'p1'!AB75-p0!AB75</f>
        <v>0</v>
      </c>
      <c r="AC75" s="312">
        <f>'p1'!AC75-p0!AC75</f>
        <v>0</v>
      </c>
      <c r="AD75" s="312">
        <f>'p1'!AD75-p0!AD75</f>
        <v>0</v>
      </c>
      <c r="AE75" s="312">
        <f>'p1'!AE75-p0!AE75</f>
        <v>0</v>
      </c>
      <c r="AF75" s="312">
        <f>'p1'!AF75-p0!AF75</f>
        <v>0</v>
      </c>
      <c r="AG75" s="312">
        <f>'p1'!AG75-p0!AG75</f>
        <v>0</v>
      </c>
      <c r="AH75" s="312"/>
      <c r="AI75" s="312"/>
      <c r="AY75" s="84"/>
      <c r="AZ75" s="84"/>
      <c r="BA75" s="84"/>
      <c r="BB75" s="84"/>
      <c r="BC75" s="84"/>
      <c r="BM75" s="88"/>
      <c r="CF75" s="83"/>
      <c r="CG75" s="83"/>
      <c r="CH75" s="83"/>
      <c r="FV75" s="84"/>
      <c r="FW75" s="84"/>
      <c r="FX75" s="84"/>
      <c r="GH75" s="88"/>
      <c r="GI75" s="88"/>
      <c r="GO75" s="88"/>
      <c r="GQ75" s="88"/>
      <c r="GR75" s="88"/>
      <c r="GX75" s="88"/>
    </row>
    <row r="76" spans="1:206">
      <c r="A76" s="90">
        <v>38565</v>
      </c>
      <c r="B76" s="312">
        <f>'p1'!B76-p0!B76</f>
        <v>0</v>
      </c>
      <c r="C76" s="312">
        <f>'p1'!C76-p0!C76</f>
        <v>0</v>
      </c>
      <c r="D76" s="312">
        <f>'p1'!D76-p0!D76</f>
        <v>0</v>
      </c>
      <c r="E76" s="312">
        <f>'p1'!E76-p0!E76</f>
        <v>0</v>
      </c>
      <c r="F76" s="312">
        <f>'p1'!F76-p0!F76</f>
        <v>0</v>
      </c>
      <c r="G76" s="312">
        <f>'p1'!G76-p0!G76</f>
        <v>7.000000000000739E-2</v>
      </c>
      <c r="H76" s="312">
        <f>'p1'!H76-p0!H76</f>
        <v>-1.9999999999999574E-2</v>
      </c>
      <c r="I76" s="312">
        <f>'p1'!I76-p0!I76</f>
        <v>1.0000000000000675E-2</v>
      </c>
      <c r="J76" s="312">
        <f>'p1'!J76-p0!J76</f>
        <v>1.9999999999999574E-2</v>
      </c>
      <c r="K76" s="312">
        <f>'p1'!K76-p0!K76</f>
        <v>0</v>
      </c>
      <c r="L76" s="312">
        <f>'p1'!L76-p0!L76</f>
        <v>-7.000000000000739E-2</v>
      </c>
      <c r="M76" s="312">
        <f>'p1'!M76-p0!M76</f>
        <v>9.9999999999997868E-3</v>
      </c>
      <c r="N76" s="312">
        <f>'p1'!N76-p0!N76</f>
        <v>0</v>
      </c>
      <c r="O76" s="312">
        <f>'p1'!O76-p0!O76</f>
        <v>0</v>
      </c>
      <c r="P76" s="312">
        <f>'p1'!P76-p0!P76</f>
        <v>0</v>
      </c>
      <c r="Q76" s="312">
        <f>'p1'!Q76-p0!Q76</f>
        <v>0</v>
      </c>
      <c r="R76" s="312">
        <f>'p1'!R76-p0!R76</f>
        <v>0</v>
      </c>
      <c r="S76" s="312">
        <f>'p1'!S76-p0!S76</f>
        <v>0</v>
      </c>
      <c r="T76" s="312">
        <f>'p1'!T76-p0!T76</f>
        <v>0</v>
      </c>
      <c r="U76" s="312">
        <f>'p1'!U76-p0!U76</f>
        <v>0</v>
      </c>
      <c r="V76" s="312">
        <f>'p1'!V76-p0!V76</f>
        <v>0</v>
      </c>
      <c r="W76" s="312">
        <f>'p1'!W76-p0!W76</f>
        <v>0</v>
      </c>
      <c r="X76" s="312">
        <f>'p1'!X76-p0!X76</f>
        <v>0</v>
      </c>
      <c r="Y76" s="312">
        <f>'p1'!Y76-p0!Y76</f>
        <v>0</v>
      </c>
      <c r="Z76" s="312">
        <f>'p1'!Z76-p0!Z76</f>
        <v>0</v>
      </c>
      <c r="AA76" s="312">
        <f>'p1'!AA76-p0!AA76</f>
        <v>0</v>
      </c>
      <c r="AB76" s="312">
        <f>'p1'!AB76-p0!AB76</f>
        <v>0</v>
      </c>
      <c r="AC76" s="312">
        <f>'p1'!AC76-p0!AC76</f>
        <v>0</v>
      </c>
      <c r="AD76" s="312">
        <f>'p1'!AD76-p0!AD76</f>
        <v>0</v>
      </c>
      <c r="AE76" s="312">
        <f>'p1'!AE76-p0!AE76</f>
        <v>0</v>
      </c>
      <c r="AF76" s="312">
        <f>'p1'!AF76-p0!AF76</f>
        <v>0</v>
      </c>
      <c r="AG76" s="312">
        <f>'p1'!AG76-p0!AG76</f>
        <v>0</v>
      </c>
      <c r="AH76" s="312"/>
      <c r="AI76" s="312"/>
      <c r="AY76" s="84"/>
      <c r="AZ76" s="84"/>
      <c r="BA76" s="84"/>
      <c r="BB76" s="84"/>
      <c r="BC76" s="84"/>
      <c r="BM76" s="88"/>
      <c r="CF76" s="83"/>
      <c r="CG76" s="83"/>
      <c r="CH76" s="83"/>
      <c r="FV76" s="84"/>
      <c r="FW76" s="84"/>
      <c r="FX76" s="84"/>
      <c r="GH76" s="88"/>
      <c r="GI76" s="88"/>
      <c r="GO76" s="88"/>
      <c r="GQ76" s="88"/>
      <c r="GR76" s="88"/>
      <c r="GX76" s="88"/>
    </row>
    <row r="77" spans="1:206">
      <c r="A77" s="90">
        <v>38596</v>
      </c>
      <c r="B77" s="312">
        <f>'p1'!B77-p0!B77</f>
        <v>0</v>
      </c>
      <c r="C77" s="312">
        <f>'p1'!C77-p0!C77</f>
        <v>0</v>
      </c>
      <c r="D77" s="312">
        <f>'p1'!D77-p0!D77</f>
        <v>0</v>
      </c>
      <c r="E77" s="312">
        <f>'p1'!E77-p0!E77</f>
        <v>0</v>
      </c>
      <c r="F77" s="312">
        <f>'p1'!F77-p0!F77</f>
        <v>0</v>
      </c>
      <c r="G77" s="312">
        <f>'p1'!G77-p0!G77</f>
        <v>6.9999999999993179E-2</v>
      </c>
      <c r="H77" s="312">
        <f>'p1'!H77-p0!H77</f>
        <v>-1.9999999999999574E-2</v>
      </c>
      <c r="I77" s="312">
        <f>'p1'!I77-p0!I77</f>
        <v>9.9999999999997868E-3</v>
      </c>
      <c r="J77" s="312">
        <f>'p1'!J77-p0!J77</f>
        <v>1.9999999999999574E-2</v>
      </c>
      <c r="K77" s="312">
        <f>'p1'!K77-p0!K77</f>
        <v>0</v>
      </c>
      <c r="L77" s="312">
        <f>'p1'!L77-p0!L77</f>
        <v>-6.9999999999993179E-2</v>
      </c>
      <c r="M77" s="312">
        <f>'p1'!M77-p0!M77</f>
        <v>9.9999999999997868E-3</v>
      </c>
      <c r="N77" s="312">
        <f>'p1'!N77-p0!N77</f>
        <v>0</v>
      </c>
      <c r="O77" s="312">
        <f>'p1'!O77-p0!O77</f>
        <v>0</v>
      </c>
      <c r="P77" s="312">
        <f>'p1'!P77-p0!P77</f>
        <v>0</v>
      </c>
      <c r="Q77" s="312">
        <f>'p1'!Q77-p0!Q77</f>
        <v>0</v>
      </c>
      <c r="R77" s="312">
        <f>'p1'!R77-p0!R77</f>
        <v>0</v>
      </c>
      <c r="S77" s="312">
        <f>'p1'!S77-p0!S77</f>
        <v>0</v>
      </c>
      <c r="T77" s="312">
        <f>'p1'!T77-p0!T77</f>
        <v>0</v>
      </c>
      <c r="U77" s="312">
        <f>'p1'!U77-p0!U77</f>
        <v>0</v>
      </c>
      <c r="V77" s="312">
        <f>'p1'!V77-p0!V77</f>
        <v>0</v>
      </c>
      <c r="W77" s="312">
        <f>'p1'!W77-p0!W77</f>
        <v>0</v>
      </c>
      <c r="X77" s="312">
        <f>'p1'!X77-p0!X77</f>
        <v>0</v>
      </c>
      <c r="Y77" s="312">
        <f>'p1'!Y77-p0!Y77</f>
        <v>0</v>
      </c>
      <c r="Z77" s="312">
        <f>'p1'!Z77-p0!Z77</f>
        <v>0</v>
      </c>
      <c r="AA77" s="312">
        <f>'p1'!AA77-p0!AA77</f>
        <v>0</v>
      </c>
      <c r="AB77" s="312">
        <f>'p1'!AB77-p0!AB77</f>
        <v>0</v>
      </c>
      <c r="AC77" s="312">
        <f>'p1'!AC77-p0!AC77</f>
        <v>0</v>
      </c>
      <c r="AD77" s="312">
        <f>'p1'!AD77-p0!AD77</f>
        <v>0</v>
      </c>
      <c r="AE77" s="312">
        <f>'p1'!AE77-p0!AE77</f>
        <v>0</v>
      </c>
      <c r="AF77" s="312">
        <f>'p1'!AF77-p0!AF77</f>
        <v>0</v>
      </c>
      <c r="AG77" s="312">
        <f>'p1'!AG77-p0!AG77</f>
        <v>0</v>
      </c>
      <c r="AH77" s="312"/>
      <c r="AI77" s="312"/>
      <c r="AY77" s="84"/>
      <c r="AZ77" s="84"/>
      <c r="BA77" s="84"/>
      <c r="BB77" s="84"/>
      <c r="BC77" s="84"/>
      <c r="BM77" s="88"/>
      <c r="CF77" s="83"/>
      <c r="CG77" s="83"/>
      <c r="CH77" s="83"/>
      <c r="FV77" s="84"/>
      <c r="FW77" s="84"/>
      <c r="FX77" s="84"/>
      <c r="GH77" s="88"/>
      <c r="GI77" s="88"/>
      <c r="GO77" s="88"/>
      <c r="GQ77" s="88"/>
      <c r="GR77" s="88"/>
      <c r="GX77" s="88"/>
    </row>
    <row r="78" spans="1:206">
      <c r="A78" s="90">
        <v>38626</v>
      </c>
      <c r="B78" s="312">
        <f>'p1'!B78-p0!B78</f>
        <v>0</v>
      </c>
      <c r="C78" s="312">
        <f>'p1'!C78-p0!C78</f>
        <v>0</v>
      </c>
      <c r="D78" s="312">
        <f>'p1'!D78-p0!D78</f>
        <v>0</v>
      </c>
      <c r="E78" s="312">
        <f>'p1'!E78-p0!E78</f>
        <v>0</v>
      </c>
      <c r="F78" s="312">
        <f>'p1'!F78-p0!F78</f>
        <v>0</v>
      </c>
      <c r="G78" s="312">
        <f>'p1'!G78-p0!G78</f>
        <v>5.9999999999988063E-2</v>
      </c>
      <c r="H78" s="312">
        <f>'p1'!H78-p0!H78</f>
        <v>-1.9999999999999574E-2</v>
      </c>
      <c r="I78" s="312">
        <f>'p1'!I78-p0!I78</f>
        <v>0</v>
      </c>
      <c r="J78" s="312">
        <f>'p1'!J78-p0!J78</f>
        <v>1.9999999999999574E-2</v>
      </c>
      <c r="K78" s="312">
        <f>'p1'!K78-p0!K78</f>
        <v>0</v>
      </c>
      <c r="L78" s="312">
        <f>'p1'!L78-p0!L78</f>
        <v>-5.9999999999988063E-2</v>
      </c>
      <c r="M78" s="312">
        <f>'p1'!M78-p0!M78</f>
        <v>9.9999999999997868E-3</v>
      </c>
      <c r="N78" s="312">
        <f>'p1'!N78-p0!N78</f>
        <v>0</v>
      </c>
      <c r="O78" s="312">
        <f>'p1'!O78-p0!O78</f>
        <v>0</v>
      </c>
      <c r="P78" s="312">
        <f>'p1'!P78-p0!P78</f>
        <v>0</v>
      </c>
      <c r="Q78" s="312">
        <f>'p1'!Q78-p0!Q78</f>
        <v>0</v>
      </c>
      <c r="R78" s="312">
        <f>'p1'!R78-p0!R78</f>
        <v>0</v>
      </c>
      <c r="S78" s="312">
        <f>'p1'!S78-p0!S78</f>
        <v>0</v>
      </c>
      <c r="T78" s="312">
        <f>'p1'!T78-p0!T78</f>
        <v>0</v>
      </c>
      <c r="U78" s="312">
        <f>'p1'!U78-p0!U78</f>
        <v>0</v>
      </c>
      <c r="V78" s="312">
        <f>'p1'!V78-p0!V78</f>
        <v>0</v>
      </c>
      <c r="W78" s="312">
        <f>'p1'!W78-p0!W78</f>
        <v>0</v>
      </c>
      <c r="X78" s="312">
        <f>'p1'!X78-p0!X78</f>
        <v>0</v>
      </c>
      <c r="Y78" s="312">
        <f>'p1'!Y78-p0!Y78</f>
        <v>0</v>
      </c>
      <c r="Z78" s="312">
        <f>'p1'!Z78-p0!Z78</f>
        <v>0</v>
      </c>
      <c r="AA78" s="312">
        <f>'p1'!AA78-p0!AA78</f>
        <v>0</v>
      </c>
      <c r="AB78" s="312">
        <f>'p1'!AB78-p0!AB78</f>
        <v>0</v>
      </c>
      <c r="AC78" s="312">
        <f>'p1'!AC78-p0!AC78</f>
        <v>0</v>
      </c>
      <c r="AD78" s="312">
        <f>'p1'!AD78-p0!AD78</f>
        <v>0</v>
      </c>
      <c r="AE78" s="312">
        <f>'p1'!AE78-p0!AE78</f>
        <v>0</v>
      </c>
      <c r="AF78" s="312">
        <f>'p1'!AF78-p0!AF78</f>
        <v>0</v>
      </c>
      <c r="AG78" s="312">
        <f>'p1'!AG78-p0!AG78</f>
        <v>0</v>
      </c>
      <c r="AH78" s="312"/>
      <c r="AI78" s="312"/>
      <c r="AY78" s="84"/>
      <c r="AZ78" s="84"/>
      <c r="BA78" s="84"/>
      <c r="BB78" s="84"/>
      <c r="BC78" s="84"/>
      <c r="BM78" s="88"/>
      <c r="CF78" s="83"/>
      <c r="CG78" s="83"/>
      <c r="CH78" s="83"/>
      <c r="FV78" s="84"/>
      <c r="FW78" s="84"/>
      <c r="FX78" s="84"/>
      <c r="GH78" s="88"/>
      <c r="GI78" s="88"/>
      <c r="GO78" s="88"/>
      <c r="GQ78" s="88"/>
      <c r="GR78" s="88"/>
      <c r="GX78" s="88"/>
    </row>
    <row r="79" spans="1:206">
      <c r="A79" s="90">
        <v>38657</v>
      </c>
      <c r="B79" s="312">
        <f>'p1'!B79-p0!B79</f>
        <v>0</v>
      </c>
      <c r="C79" s="312">
        <f>'p1'!C79-p0!C79</f>
        <v>0</v>
      </c>
      <c r="D79" s="312">
        <f>'p1'!D79-p0!D79</f>
        <v>0</v>
      </c>
      <c r="E79" s="312">
        <f>'p1'!E79-p0!E79</f>
        <v>0</v>
      </c>
      <c r="F79" s="312">
        <f>'p1'!F79-p0!F79</f>
        <v>0</v>
      </c>
      <c r="G79" s="312">
        <f>'p1'!G79-p0!G79</f>
        <v>7.000000000000739E-2</v>
      </c>
      <c r="H79" s="312">
        <f>'p1'!H79-p0!H79</f>
        <v>-1.0000000000001563E-2</v>
      </c>
      <c r="I79" s="312">
        <f>'p1'!I79-p0!I79</f>
        <v>0</v>
      </c>
      <c r="J79" s="312">
        <f>'p1'!J79-p0!J79</f>
        <v>0</v>
      </c>
      <c r="K79" s="312">
        <f>'p1'!K79-p0!K79</f>
        <v>0</v>
      </c>
      <c r="L79" s="312">
        <f>'p1'!L79-p0!L79</f>
        <v>-7.000000000000739E-2</v>
      </c>
      <c r="M79" s="312">
        <f>'p1'!M79-p0!M79</f>
        <v>9.9999999999997868E-3</v>
      </c>
      <c r="N79" s="312">
        <f>'p1'!N79-p0!N79</f>
        <v>0</v>
      </c>
      <c r="O79" s="312">
        <f>'p1'!O79-p0!O79</f>
        <v>0</v>
      </c>
      <c r="P79" s="312">
        <f>'p1'!P79-p0!P79</f>
        <v>0</v>
      </c>
      <c r="Q79" s="312">
        <f>'p1'!Q79-p0!Q79</f>
        <v>0</v>
      </c>
      <c r="R79" s="312">
        <f>'p1'!R79-p0!R79</f>
        <v>0</v>
      </c>
      <c r="S79" s="312">
        <f>'p1'!S79-p0!S79</f>
        <v>0</v>
      </c>
      <c r="T79" s="312">
        <f>'p1'!T79-p0!T79</f>
        <v>0</v>
      </c>
      <c r="U79" s="312">
        <f>'p1'!U79-p0!U79</f>
        <v>0</v>
      </c>
      <c r="V79" s="312">
        <f>'p1'!V79-p0!V79</f>
        <v>0</v>
      </c>
      <c r="W79" s="312">
        <f>'p1'!W79-p0!W79</f>
        <v>0</v>
      </c>
      <c r="X79" s="312">
        <f>'p1'!X79-p0!X79</f>
        <v>0</v>
      </c>
      <c r="Y79" s="312">
        <f>'p1'!Y79-p0!Y79</f>
        <v>0</v>
      </c>
      <c r="Z79" s="312">
        <f>'p1'!Z79-p0!Z79</f>
        <v>0</v>
      </c>
      <c r="AA79" s="312">
        <f>'p1'!AA79-p0!AA79</f>
        <v>0</v>
      </c>
      <c r="AB79" s="312">
        <f>'p1'!AB79-p0!AB79</f>
        <v>0</v>
      </c>
      <c r="AC79" s="312">
        <f>'p1'!AC79-p0!AC79</f>
        <v>0</v>
      </c>
      <c r="AD79" s="312">
        <f>'p1'!AD79-p0!AD79</f>
        <v>0</v>
      </c>
      <c r="AE79" s="312">
        <f>'p1'!AE79-p0!AE79</f>
        <v>0</v>
      </c>
      <c r="AF79" s="312">
        <f>'p1'!AF79-p0!AF79</f>
        <v>0</v>
      </c>
      <c r="AG79" s="312">
        <f>'p1'!AG79-p0!AG79</f>
        <v>1.0000000000001563E-2</v>
      </c>
      <c r="AH79" s="312"/>
      <c r="AI79" s="312"/>
      <c r="AY79" s="84"/>
      <c r="AZ79" s="84"/>
      <c r="BA79" s="84"/>
      <c r="BB79" s="84"/>
      <c r="BC79" s="84"/>
      <c r="BM79" s="88"/>
      <c r="CF79" s="83"/>
      <c r="CG79" s="83"/>
      <c r="CH79" s="83"/>
      <c r="FV79" s="84"/>
      <c r="FW79" s="84"/>
      <c r="FX79" s="84"/>
      <c r="GH79" s="88"/>
      <c r="GI79" s="88"/>
      <c r="GO79" s="88"/>
      <c r="GQ79" s="88"/>
      <c r="GR79" s="88"/>
      <c r="GX79" s="88"/>
    </row>
    <row r="80" spans="1:206">
      <c r="A80" s="90">
        <v>38687</v>
      </c>
      <c r="B80" s="312">
        <f>'p1'!B80-p0!B80</f>
        <v>0</v>
      </c>
      <c r="C80" s="312">
        <f>'p1'!C80-p0!C80</f>
        <v>0</v>
      </c>
      <c r="D80" s="312">
        <f>'p1'!D80-p0!D80</f>
        <v>0</v>
      </c>
      <c r="E80" s="312">
        <f>'p1'!E80-p0!E80</f>
        <v>0</v>
      </c>
      <c r="F80" s="312">
        <f>'p1'!F80-p0!F80</f>
        <v>0</v>
      </c>
      <c r="G80" s="312">
        <f>'p1'!G80-p0!G80</f>
        <v>7.000000000000739E-2</v>
      </c>
      <c r="H80" s="312">
        <f>'p1'!H80-p0!H80</f>
        <v>-1.9999999999999574E-2</v>
      </c>
      <c r="I80" s="312">
        <f>'p1'!I80-p0!I80</f>
        <v>1.0000000000000675E-2</v>
      </c>
      <c r="J80" s="312">
        <f>'p1'!J80-p0!J80</f>
        <v>0</v>
      </c>
      <c r="K80" s="312">
        <f>'p1'!K80-p0!K80</f>
        <v>0</v>
      </c>
      <c r="L80" s="312">
        <f>'p1'!L80-p0!L80</f>
        <v>-7.000000000000739E-2</v>
      </c>
      <c r="M80" s="312">
        <f>'p1'!M80-p0!M80</f>
        <v>9.9999999999997868E-3</v>
      </c>
      <c r="N80" s="312">
        <f>'p1'!N80-p0!N80</f>
        <v>0</v>
      </c>
      <c r="O80" s="312">
        <f>'p1'!O80-p0!O80</f>
        <v>0</v>
      </c>
      <c r="P80" s="312">
        <f>'p1'!P80-p0!P80</f>
        <v>0</v>
      </c>
      <c r="Q80" s="312">
        <f>'p1'!Q80-p0!Q80</f>
        <v>0</v>
      </c>
      <c r="R80" s="312">
        <f>'p1'!R80-p0!R80</f>
        <v>0</v>
      </c>
      <c r="S80" s="312">
        <f>'p1'!S80-p0!S80</f>
        <v>0</v>
      </c>
      <c r="T80" s="312">
        <f>'p1'!T80-p0!T80</f>
        <v>0</v>
      </c>
      <c r="U80" s="312">
        <f>'p1'!U80-p0!U80</f>
        <v>0</v>
      </c>
      <c r="V80" s="312">
        <f>'p1'!V80-p0!V80</f>
        <v>0</v>
      </c>
      <c r="W80" s="312">
        <f>'p1'!W80-p0!W80</f>
        <v>0</v>
      </c>
      <c r="X80" s="312">
        <f>'p1'!X80-p0!X80</f>
        <v>0</v>
      </c>
      <c r="Y80" s="312">
        <f>'p1'!Y80-p0!Y80</f>
        <v>0</v>
      </c>
      <c r="Z80" s="312">
        <f>'p1'!Z80-p0!Z80</f>
        <v>0</v>
      </c>
      <c r="AA80" s="312">
        <f>'p1'!AA80-p0!AA80</f>
        <v>0</v>
      </c>
      <c r="AB80" s="312">
        <f>'p1'!AB80-p0!AB80</f>
        <v>0</v>
      </c>
      <c r="AC80" s="312">
        <f>'p1'!AC80-p0!AC80</f>
        <v>0</v>
      </c>
      <c r="AD80" s="312">
        <f>'p1'!AD80-p0!AD80</f>
        <v>0</v>
      </c>
      <c r="AE80" s="312">
        <f>'p1'!AE80-p0!AE80</f>
        <v>0</v>
      </c>
      <c r="AF80" s="312">
        <f>'p1'!AF80-p0!AF80</f>
        <v>0</v>
      </c>
      <c r="AG80" s="312">
        <f>'p1'!AG80-p0!AG80</f>
        <v>1.9999999999999574E-2</v>
      </c>
      <c r="AH80" s="312"/>
      <c r="AI80" s="312"/>
      <c r="AY80" s="84"/>
      <c r="AZ80" s="84"/>
      <c r="BA80" s="84"/>
      <c r="BB80" s="84"/>
      <c r="BC80" s="84"/>
      <c r="BM80" s="88"/>
      <c r="CF80" s="83"/>
      <c r="CG80" s="83"/>
      <c r="CH80" s="83"/>
      <c r="FV80" s="84"/>
      <c r="FW80" s="84"/>
      <c r="FX80" s="84"/>
      <c r="GH80" s="88"/>
      <c r="GI80" s="88"/>
      <c r="GO80" s="88"/>
      <c r="GQ80" s="88"/>
      <c r="GR80" s="88"/>
      <c r="GX80" s="88"/>
    </row>
    <row r="81" spans="1:206">
      <c r="A81" s="90">
        <v>38718</v>
      </c>
      <c r="B81" s="312">
        <f>'p1'!B81-p0!B81</f>
        <v>0</v>
      </c>
      <c r="C81" s="312">
        <f>'p1'!C81-p0!C81</f>
        <v>0</v>
      </c>
      <c r="D81" s="312">
        <f>'p1'!D81-p0!D81</f>
        <v>0</v>
      </c>
      <c r="E81" s="312">
        <f>'p1'!E81-p0!E81</f>
        <v>0</v>
      </c>
      <c r="F81" s="312">
        <f>'p1'!F81-p0!F81</f>
        <v>0</v>
      </c>
      <c r="G81" s="312">
        <f>'p1'!G81-p0!G81</f>
        <v>6.0000000000002274E-2</v>
      </c>
      <c r="H81" s="312">
        <f>'p1'!H81-p0!H81</f>
        <v>-1.9999999999999574E-2</v>
      </c>
      <c r="I81" s="312">
        <f>'p1'!I81-p0!I81</f>
        <v>1.0000000000000675E-2</v>
      </c>
      <c r="J81" s="312">
        <f>'p1'!J81-p0!J81</f>
        <v>0</v>
      </c>
      <c r="K81" s="312">
        <f>'p1'!K81-p0!K81</f>
        <v>0</v>
      </c>
      <c r="L81" s="312">
        <f>'p1'!L81-p0!L81</f>
        <v>-6.0000000000002274E-2</v>
      </c>
      <c r="M81" s="312">
        <f>'p1'!M81-p0!M81</f>
        <v>9.9999999999997868E-3</v>
      </c>
      <c r="N81" s="312">
        <f>'p1'!N81-p0!N81</f>
        <v>0</v>
      </c>
      <c r="O81" s="312">
        <f>'p1'!O81-p0!O81</f>
        <v>0</v>
      </c>
      <c r="P81" s="312">
        <f>'p1'!P81-p0!P81</f>
        <v>0</v>
      </c>
      <c r="Q81" s="312">
        <f>'p1'!Q81-p0!Q81</f>
        <v>0</v>
      </c>
      <c r="R81" s="312">
        <f>'p1'!R81-p0!R81</f>
        <v>0</v>
      </c>
      <c r="S81" s="312">
        <f>'p1'!S81-p0!S81</f>
        <v>0</v>
      </c>
      <c r="T81" s="312">
        <f>'p1'!T81-p0!T81</f>
        <v>0</v>
      </c>
      <c r="U81" s="312">
        <f>'p1'!U81-p0!U81</f>
        <v>0</v>
      </c>
      <c r="V81" s="312">
        <f>'p1'!V81-p0!V81</f>
        <v>0</v>
      </c>
      <c r="W81" s="312">
        <f>'p1'!W81-p0!W81</f>
        <v>0</v>
      </c>
      <c r="X81" s="312">
        <f>'p1'!X81-p0!X81</f>
        <v>0</v>
      </c>
      <c r="Y81" s="312">
        <f>'p1'!Y81-p0!Y81</f>
        <v>0</v>
      </c>
      <c r="Z81" s="312">
        <f>'p1'!Z81-p0!Z81</f>
        <v>0</v>
      </c>
      <c r="AA81" s="312">
        <f>'p1'!AA81-p0!AA81</f>
        <v>0</v>
      </c>
      <c r="AB81" s="312">
        <f>'p1'!AB81-p0!AB81</f>
        <v>0</v>
      </c>
      <c r="AC81" s="312">
        <f>'p1'!AC81-p0!AC81</f>
        <v>0</v>
      </c>
      <c r="AD81" s="312">
        <f>'p1'!AD81-p0!AD81</f>
        <v>0</v>
      </c>
      <c r="AE81" s="312">
        <f>'p1'!AE81-p0!AE81</f>
        <v>0</v>
      </c>
      <c r="AF81" s="312">
        <f>'p1'!AF81-p0!AF81</f>
        <v>0</v>
      </c>
      <c r="AG81" s="312">
        <f>'p1'!AG81-p0!AG81</f>
        <v>1.9999999999999574E-2</v>
      </c>
      <c r="AH81" s="312"/>
      <c r="AI81" s="312"/>
      <c r="AY81" s="84"/>
      <c r="AZ81" s="84"/>
      <c r="BA81" s="84"/>
      <c r="BB81" s="84"/>
      <c r="BC81" s="84"/>
      <c r="BM81" s="88"/>
      <c r="CF81" s="83"/>
      <c r="CG81" s="83"/>
      <c r="CH81" s="83"/>
      <c r="FV81" s="84"/>
      <c r="FW81" s="84"/>
      <c r="FX81" s="84"/>
      <c r="GH81" s="88"/>
      <c r="GI81" s="88"/>
      <c r="GO81" s="88"/>
      <c r="GQ81" s="88"/>
      <c r="GR81" s="88"/>
      <c r="GX81" s="88"/>
    </row>
    <row r="82" spans="1:206">
      <c r="A82" s="90">
        <v>38749</v>
      </c>
      <c r="B82" s="312">
        <f>'p1'!B82-p0!B82</f>
        <v>0</v>
      </c>
      <c r="C82" s="312">
        <f>'p1'!C82-p0!C82</f>
        <v>0</v>
      </c>
      <c r="D82" s="312">
        <f>'p1'!D82-p0!D82</f>
        <v>0</v>
      </c>
      <c r="E82" s="312">
        <f>'p1'!E82-p0!E82</f>
        <v>0</v>
      </c>
      <c r="F82" s="312">
        <f>'p1'!F82-p0!F82</f>
        <v>0</v>
      </c>
      <c r="G82" s="312">
        <f>'p1'!G82-p0!G82</f>
        <v>5.9999999999988063E-2</v>
      </c>
      <c r="H82" s="312">
        <f>'p1'!H82-p0!H82</f>
        <v>-1.0000000000001563E-2</v>
      </c>
      <c r="I82" s="312">
        <f>'p1'!I82-p0!I82</f>
        <v>1.0000000000000675E-2</v>
      </c>
      <c r="J82" s="312">
        <f>'p1'!J82-p0!J82</f>
        <v>0</v>
      </c>
      <c r="K82" s="312">
        <f>'p1'!K82-p0!K82</f>
        <v>0</v>
      </c>
      <c r="L82" s="312">
        <f>'p1'!L82-p0!L82</f>
        <v>-5.9999999999988063E-2</v>
      </c>
      <c r="M82" s="312">
        <f>'p1'!M82-p0!M82</f>
        <v>9.9999999999997868E-3</v>
      </c>
      <c r="N82" s="312">
        <f>'p1'!N82-p0!N82</f>
        <v>0</v>
      </c>
      <c r="O82" s="312">
        <f>'p1'!O82-p0!O82</f>
        <v>0</v>
      </c>
      <c r="P82" s="312">
        <f>'p1'!P82-p0!P82</f>
        <v>0</v>
      </c>
      <c r="Q82" s="312">
        <f>'p1'!Q82-p0!Q82</f>
        <v>0</v>
      </c>
      <c r="R82" s="312">
        <f>'p1'!R82-p0!R82</f>
        <v>0</v>
      </c>
      <c r="S82" s="312">
        <f>'p1'!S82-p0!S82</f>
        <v>0</v>
      </c>
      <c r="T82" s="312">
        <f>'p1'!T82-p0!T82</f>
        <v>0</v>
      </c>
      <c r="U82" s="312">
        <f>'p1'!U82-p0!U82</f>
        <v>0</v>
      </c>
      <c r="V82" s="312">
        <f>'p1'!V82-p0!V82</f>
        <v>0</v>
      </c>
      <c r="W82" s="312">
        <f>'p1'!W82-p0!W82</f>
        <v>0</v>
      </c>
      <c r="X82" s="312">
        <f>'p1'!X82-p0!X82</f>
        <v>0</v>
      </c>
      <c r="Y82" s="312">
        <f>'p1'!Y82-p0!Y82</f>
        <v>0</v>
      </c>
      <c r="Z82" s="312">
        <f>'p1'!Z82-p0!Z82</f>
        <v>0</v>
      </c>
      <c r="AA82" s="312">
        <f>'p1'!AA82-p0!AA82</f>
        <v>0</v>
      </c>
      <c r="AB82" s="312">
        <f>'p1'!AB82-p0!AB82</f>
        <v>0</v>
      </c>
      <c r="AC82" s="312">
        <f>'p1'!AC82-p0!AC82</f>
        <v>0</v>
      </c>
      <c r="AD82" s="312">
        <f>'p1'!AD82-p0!AD82</f>
        <v>0</v>
      </c>
      <c r="AE82" s="312">
        <f>'p1'!AE82-p0!AE82</f>
        <v>0</v>
      </c>
      <c r="AF82" s="312">
        <f>'p1'!AF82-p0!AF82</f>
        <v>0</v>
      </c>
      <c r="AG82" s="312">
        <f>'p1'!AG82-p0!AG82</f>
        <v>1.0000000000001563E-2</v>
      </c>
      <c r="AH82" s="312"/>
      <c r="AI82" s="312"/>
      <c r="AY82" s="84"/>
      <c r="AZ82" s="84"/>
      <c r="BA82" s="84"/>
      <c r="BB82" s="84"/>
      <c r="BC82" s="84"/>
      <c r="BM82" s="88"/>
      <c r="CF82" s="83"/>
      <c r="CG82" s="83"/>
      <c r="CH82" s="83"/>
      <c r="FV82" s="84"/>
      <c r="FW82" s="84"/>
      <c r="FX82" s="84"/>
      <c r="GH82" s="88"/>
      <c r="GI82" s="88"/>
      <c r="GO82" s="88"/>
      <c r="GQ82" s="88"/>
      <c r="GR82" s="88"/>
      <c r="GX82" s="88"/>
    </row>
    <row r="83" spans="1:206">
      <c r="A83" s="90">
        <v>38777</v>
      </c>
      <c r="B83" s="312">
        <f>'p1'!B83-p0!B83</f>
        <v>0</v>
      </c>
      <c r="C83" s="312">
        <f>'p1'!C83-p0!C83</f>
        <v>0</v>
      </c>
      <c r="D83" s="312">
        <f>'p1'!D83-p0!D83</f>
        <v>0</v>
      </c>
      <c r="E83" s="312">
        <f>'p1'!E83-p0!E83</f>
        <v>0</v>
      </c>
      <c r="F83" s="312">
        <f>'p1'!F83-p0!F83</f>
        <v>0</v>
      </c>
      <c r="G83" s="312">
        <f>'p1'!G83-p0!G83</f>
        <v>6.0000000000002274E-2</v>
      </c>
      <c r="H83" s="312">
        <f>'p1'!H83-p0!H83</f>
        <v>-9.9999999999980105E-3</v>
      </c>
      <c r="I83" s="312">
        <f>'p1'!I83-p0!I83</f>
        <v>0</v>
      </c>
      <c r="J83" s="312">
        <f>'p1'!J83-p0!J83</f>
        <v>0</v>
      </c>
      <c r="K83" s="312">
        <f>'p1'!K83-p0!K83</f>
        <v>0</v>
      </c>
      <c r="L83" s="312">
        <f>'p1'!L83-p0!L83</f>
        <v>-6.0000000000002274E-2</v>
      </c>
      <c r="M83" s="312">
        <f>'p1'!M83-p0!M83</f>
        <v>9.9999999999997868E-3</v>
      </c>
      <c r="N83" s="312">
        <f>'p1'!N83-p0!N83</f>
        <v>0</v>
      </c>
      <c r="O83" s="312">
        <f>'p1'!O83-p0!O83</f>
        <v>0</v>
      </c>
      <c r="P83" s="312">
        <f>'p1'!P83-p0!P83</f>
        <v>0</v>
      </c>
      <c r="Q83" s="312">
        <f>'p1'!Q83-p0!Q83</f>
        <v>0</v>
      </c>
      <c r="R83" s="312">
        <f>'p1'!R83-p0!R83</f>
        <v>0</v>
      </c>
      <c r="S83" s="312">
        <f>'p1'!S83-p0!S83</f>
        <v>0</v>
      </c>
      <c r="T83" s="312">
        <f>'p1'!T83-p0!T83</f>
        <v>0</v>
      </c>
      <c r="U83" s="312">
        <f>'p1'!U83-p0!U83</f>
        <v>0</v>
      </c>
      <c r="V83" s="312">
        <f>'p1'!V83-p0!V83</f>
        <v>0</v>
      </c>
      <c r="W83" s="312">
        <f>'p1'!W83-p0!W83</f>
        <v>0</v>
      </c>
      <c r="X83" s="312">
        <f>'p1'!X83-p0!X83</f>
        <v>0</v>
      </c>
      <c r="Y83" s="312">
        <f>'p1'!Y83-p0!Y83</f>
        <v>0</v>
      </c>
      <c r="Z83" s="312">
        <f>'p1'!Z83-p0!Z83</f>
        <v>0</v>
      </c>
      <c r="AA83" s="312">
        <f>'p1'!AA83-p0!AA83</f>
        <v>0</v>
      </c>
      <c r="AB83" s="312">
        <f>'p1'!AB83-p0!AB83</f>
        <v>0</v>
      </c>
      <c r="AC83" s="312">
        <f>'p1'!AC83-p0!AC83</f>
        <v>0</v>
      </c>
      <c r="AD83" s="312">
        <f>'p1'!AD83-p0!AD83</f>
        <v>0</v>
      </c>
      <c r="AE83" s="312">
        <f>'p1'!AE83-p0!AE83</f>
        <v>0</v>
      </c>
      <c r="AF83" s="312">
        <f>'p1'!AF83-p0!AF83</f>
        <v>0</v>
      </c>
      <c r="AG83" s="312">
        <f>'p1'!AG83-p0!AG83</f>
        <v>9.9999999999980105E-3</v>
      </c>
      <c r="AH83" s="312"/>
      <c r="AI83" s="312"/>
      <c r="AY83" s="84"/>
      <c r="AZ83" s="84"/>
      <c r="BA83" s="84"/>
      <c r="BB83" s="84"/>
      <c r="BC83" s="84"/>
      <c r="BM83" s="88"/>
      <c r="CF83" s="83"/>
      <c r="CG83" s="83"/>
      <c r="CH83" s="83"/>
      <c r="FV83" s="84"/>
      <c r="FW83" s="84"/>
      <c r="FX83" s="84"/>
      <c r="GH83" s="88"/>
      <c r="GI83" s="88"/>
      <c r="GO83" s="88"/>
      <c r="GQ83" s="88"/>
      <c r="GR83" s="88"/>
      <c r="GX83" s="88"/>
    </row>
    <row r="84" spans="1:206">
      <c r="A84" s="90">
        <v>38808</v>
      </c>
      <c r="B84" s="312">
        <f>'p1'!B84-p0!B84</f>
        <v>0</v>
      </c>
      <c r="C84" s="312">
        <f>'p1'!C84-p0!C84</f>
        <v>0</v>
      </c>
      <c r="D84" s="312">
        <f>'p1'!D84-p0!D84</f>
        <v>0</v>
      </c>
      <c r="E84" s="312">
        <f>'p1'!E84-p0!E84</f>
        <v>0</v>
      </c>
      <c r="F84" s="312">
        <f>'p1'!F84-p0!F84</f>
        <v>0</v>
      </c>
      <c r="G84" s="312">
        <f>'p1'!G84-p0!G84</f>
        <v>5.9999999999988063E-2</v>
      </c>
      <c r="H84" s="312">
        <f>'p1'!H84-p0!H84</f>
        <v>-1.9999999999999574E-2</v>
      </c>
      <c r="I84" s="312">
        <f>'p1'!I84-p0!I84</f>
        <v>0</v>
      </c>
      <c r="J84" s="312">
        <f>'p1'!J84-p0!J84</f>
        <v>1.9999999999999574E-2</v>
      </c>
      <c r="K84" s="312">
        <f>'p1'!K84-p0!K84</f>
        <v>0</v>
      </c>
      <c r="L84" s="312">
        <f>'p1'!L84-p0!L84</f>
        <v>-5.9999999999988063E-2</v>
      </c>
      <c r="M84" s="312">
        <f>'p1'!M84-p0!M84</f>
        <v>1.0000000000001563E-2</v>
      </c>
      <c r="N84" s="312">
        <f>'p1'!N84-p0!N84</f>
        <v>0</v>
      </c>
      <c r="O84" s="312">
        <f>'p1'!O84-p0!O84</f>
        <v>0</v>
      </c>
      <c r="P84" s="312">
        <f>'p1'!P84-p0!P84</f>
        <v>0</v>
      </c>
      <c r="Q84" s="312">
        <f>'p1'!Q84-p0!Q84</f>
        <v>0</v>
      </c>
      <c r="R84" s="312">
        <f>'p1'!R84-p0!R84</f>
        <v>0</v>
      </c>
      <c r="S84" s="312">
        <f>'p1'!S84-p0!S84</f>
        <v>0</v>
      </c>
      <c r="T84" s="312">
        <f>'p1'!T84-p0!T84</f>
        <v>0</v>
      </c>
      <c r="U84" s="312">
        <f>'p1'!U84-p0!U84</f>
        <v>0</v>
      </c>
      <c r="V84" s="312">
        <f>'p1'!V84-p0!V84</f>
        <v>0</v>
      </c>
      <c r="W84" s="312">
        <f>'p1'!W84-p0!W84</f>
        <v>0</v>
      </c>
      <c r="X84" s="312">
        <f>'p1'!X84-p0!X84</f>
        <v>0</v>
      </c>
      <c r="Y84" s="312">
        <f>'p1'!Y84-p0!Y84</f>
        <v>0</v>
      </c>
      <c r="Z84" s="312">
        <f>'p1'!Z84-p0!Z84</f>
        <v>0</v>
      </c>
      <c r="AA84" s="312">
        <f>'p1'!AA84-p0!AA84</f>
        <v>0</v>
      </c>
      <c r="AB84" s="312">
        <f>'p1'!AB84-p0!AB84</f>
        <v>0</v>
      </c>
      <c r="AC84" s="312">
        <f>'p1'!AC84-p0!AC84</f>
        <v>0</v>
      </c>
      <c r="AD84" s="312">
        <f>'p1'!AD84-p0!AD84</f>
        <v>0</v>
      </c>
      <c r="AE84" s="312">
        <f>'p1'!AE84-p0!AE84</f>
        <v>0</v>
      </c>
      <c r="AF84" s="312">
        <f>'p1'!AF84-p0!AF84</f>
        <v>0</v>
      </c>
      <c r="AG84" s="312">
        <f>'p1'!AG84-p0!AG84</f>
        <v>0</v>
      </c>
      <c r="AH84" s="312"/>
      <c r="AI84" s="312"/>
      <c r="AY84" s="84"/>
      <c r="AZ84" s="84"/>
      <c r="BA84" s="84"/>
      <c r="BB84" s="84"/>
      <c r="BC84" s="84"/>
      <c r="BM84" s="88"/>
      <c r="CF84" s="83"/>
      <c r="CG84" s="83"/>
      <c r="CH84" s="83"/>
      <c r="FV84" s="84"/>
      <c r="FW84" s="84"/>
      <c r="FX84" s="84"/>
      <c r="GH84" s="88"/>
      <c r="GI84" s="88"/>
      <c r="GO84" s="88"/>
      <c r="GQ84" s="88"/>
      <c r="GR84" s="88"/>
      <c r="GX84" s="88"/>
    </row>
    <row r="85" spans="1:206">
      <c r="A85" s="90">
        <v>38838</v>
      </c>
      <c r="B85" s="312">
        <f>'p1'!B85-p0!B85</f>
        <v>0</v>
      </c>
      <c r="C85" s="312">
        <f>'p1'!C85-p0!C85</f>
        <v>0</v>
      </c>
      <c r="D85" s="312">
        <f>'p1'!D85-p0!D85</f>
        <v>0</v>
      </c>
      <c r="E85" s="312">
        <f>'p1'!E85-p0!E85</f>
        <v>0</v>
      </c>
      <c r="F85" s="312">
        <f>'p1'!F85-p0!F85</f>
        <v>0</v>
      </c>
      <c r="G85" s="312">
        <f>'p1'!G85-p0!G85</f>
        <v>6.0000000000002274E-2</v>
      </c>
      <c r="H85" s="312">
        <f>'p1'!H85-p0!H85</f>
        <v>-1.9999999999999574E-2</v>
      </c>
      <c r="I85" s="312">
        <f>'p1'!I85-p0!I85</f>
        <v>0</v>
      </c>
      <c r="J85" s="312">
        <f>'p1'!J85-p0!J85</f>
        <v>1.9999999999999574E-2</v>
      </c>
      <c r="K85" s="312">
        <f>'p1'!K85-p0!K85</f>
        <v>0</v>
      </c>
      <c r="L85" s="312">
        <f>'p1'!L85-p0!L85</f>
        <v>-6.0000000000002274E-2</v>
      </c>
      <c r="M85" s="312">
        <f>'p1'!M85-p0!M85</f>
        <v>9.9999999999997868E-3</v>
      </c>
      <c r="N85" s="312">
        <f>'p1'!N85-p0!N85</f>
        <v>0</v>
      </c>
      <c r="O85" s="312">
        <f>'p1'!O85-p0!O85</f>
        <v>0</v>
      </c>
      <c r="P85" s="312">
        <f>'p1'!P85-p0!P85</f>
        <v>0</v>
      </c>
      <c r="Q85" s="312">
        <f>'p1'!Q85-p0!Q85</f>
        <v>0</v>
      </c>
      <c r="R85" s="312">
        <f>'p1'!R85-p0!R85</f>
        <v>0</v>
      </c>
      <c r="S85" s="312">
        <f>'p1'!S85-p0!S85</f>
        <v>0</v>
      </c>
      <c r="T85" s="312">
        <f>'p1'!T85-p0!T85</f>
        <v>0</v>
      </c>
      <c r="U85" s="312">
        <f>'p1'!U85-p0!U85</f>
        <v>0</v>
      </c>
      <c r="V85" s="312">
        <f>'p1'!V85-p0!V85</f>
        <v>0</v>
      </c>
      <c r="W85" s="312">
        <f>'p1'!W85-p0!W85</f>
        <v>0</v>
      </c>
      <c r="X85" s="312">
        <f>'p1'!X85-p0!X85</f>
        <v>0</v>
      </c>
      <c r="Y85" s="312">
        <f>'p1'!Y85-p0!Y85</f>
        <v>0</v>
      </c>
      <c r="Z85" s="312">
        <f>'p1'!Z85-p0!Z85</f>
        <v>0</v>
      </c>
      <c r="AA85" s="312">
        <f>'p1'!AA85-p0!AA85</f>
        <v>0</v>
      </c>
      <c r="AB85" s="312">
        <f>'p1'!AB85-p0!AB85</f>
        <v>0</v>
      </c>
      <c r="AC85" s="312">
        <f>'p1'!AC85-p0!AC85</f>
        <v>0</v>
      </c>
      <c r="AD85" s="312">
        <f>'p1'!AD85-p0!AD85</f>
        <v>0</v>
      </c>
      <c r="AE85" s="312">
        <f>'p1'!AE85-p0!AE85</f>
        <v>0</v>
      </c>
      <c r="AF85" s="312">
        <f>'p1'!AF85-p0!AF85</f>
        <v>0</v>
      </c>
      <c r="AG85" s="312">
        <f>'p1'!AG85-p0!AG85</f>
        <v>0</v>
      </c>
      <c r="AH85" s="312"/>
      <c r="AI85" s="312"/>
      <c r="AY85" s="84"/>
      <c r="AZ85" s="84"/>
      <c r="BA85" s="84"/>
      <c r="BB85" s="84"/>
      <c r="BC85" s="84"/>
      <c r="BM85" s="88"/>
      <c r="CF85" s="83"/>
      <c r="CG85" s="83"/>
      <c r="CH85" s="83"/>
      <c r="FV85" s="84"/>
      <c r="FW85" s="84"/>
      <c r="FX85" s="84"/>
      <c r="GH85" s="88"/>
      <c r="GI85" s="88"/>
      <c r="GO85" s="88"/>
      <c r="GQ85" s="88"/>
      <c r="GR85" s="88"/>
      <c r="GX85" s="88"/>
    </row>
    <row r="86" spans="1:206">
      <c r="A86" s="90">
        <v>38869</v>
      </c>
      <c r="B86" s="312">
        <f>'p1'!B86-p0!B86</f>
        <v>0</v>
      </c>
      <c r="C86" s="312">
        <f>'p1'!C86-p0!C86</f>
        <v>0</v>
      </c>
      <c r="D86" s="312">
        <f>'p1'!D86-p0!D86</f>
        <v>0</v>
      </c>
      <c r="E86" s="312">
        <f>'p1'!E86-p0!E86</f>
        <v>0</v>
      </c>
      <c r="F86" s="312">
        <f>'p1'!F86-p0!F86</f>
        <v>0</v>
      </c>
      <c r="G86" s="312">
        <f>'p1'!G86-p0!G86</f>
        <v>6.0000000000002274E-2</v>
      </c>
      <c r="H86" s="312">
        <f>'p1'!H86-p0!H86</f>
        <v>-9.9999999999980105E-3</v>
      </c>
      <c r="I86" s="312">
        <f>'p1'!I86-p0!I86</f>
        <v>0</v>
      </c>
      <c r="J86" s="312">
        <f>'p1'!J86-p0!J86</f>
        <v>9.9999999999980105E-3</v>
      </c>
      <c r="K86" s="312">
        <f>'p1'!K86-p0!K86</f>
        <v>0</v>
      </c>
      <c r="L86" s="312">
        <f>'p1'!L86-p0!L86</f>
        <v>-6.0000000000002274E-2</v>
      </c>
      <c r="M86" s="312">
        <f>'p1'!M86-p0!M86</f>
        <v>9.9999999999997868E-3</v>
      </c>
      <c r="N86" s="312">
        <f>'p1'!N86-p0!N86</f>
        <v>0</v>
      </c>
      <c r="O86" s="312">
        <f>'p1'!O86-p0!O86</f>
        <v>0</v>
      </c>
      <c r="P86" s="312">
        <f>'p1'!P86-p0!P86</f>
        <v>0</v>
      </c>
      <c r="Q86" s="312">
        <f>'p1'!Q86-p0!Q86</f>
        <v>0</v>
      </c>
      <c r="R86" s="312">
        <f>'p1'!R86-p0!R86</f>
        <v>0</v>
      </c>
      <c r="S86" s="312">
        <f>'p1'!S86-p0!S86</f>
        <v>0</v>
      </c>
      <c r="T86" s="312">
        <f>'p1'!T86-p0!T86</f>
        <v>0</v>
      </c>
      <c r="U86" s="312">
        <f>'p1'!U86-p0!U86</f>
        <v>0</v>
      </c>
      <c r="V86" s="312">
        <f>'p1'!V86-p0!V86</f>
        <v>0</v>
      </c>
      <c r="W86" s="312">
        <f>'p1'!W86-p0!W86</f>
        <v>0</v>
      </c>
      <c r="X86" s="312">
        <f>'p1'!X86-p0!X86</f>
        <v>0</v>
      </c>
      <c r="Y86" s="312">
        <f>'p1'!Y86-p0!Y86</f>
        <v>0</v>
      </c>
      <c r="Z86" s="312">
        <f>'p1'!Z86-p0!Z86</f>
        <v>0</v>
      </c>
      <c r="AA86" s="312">
        <f>'p1'!AA86-p0!AA86</f>
        <v>0</v>
      </c>
      <c r="AB86" s="312">
        <f>'p1'!AB86-p0!AB86</f>
        <v>0</v>
      </c>
      <c r="AC86" s="312">
        <f>'p1'!AC86-p0!AC86</f>
        <v>0</v>
      </c>
      <c r="AD86" s="312">
        <f>'p1'!AD86-p0!AD86</f>
        <v>0</v>
      </c>
      <c r="AE86" s="312">
        <f>'p1'!AE86-p0!AE86</f>
        <v>0</v>
      </c>
      <c r="AF86" s="312">
        <f>'p1'!AF86-p0!AF86</f>
        <v>0</v>
      </c>
      <c r="AG86" s="312">
        <f>'p1'!AG86-p0!AG86</f>
        <v>0</v>
      </c>
      <c r="AH86" s="312"/>
      <c r="AI86" s="312"/>
      <c r="AY86" s="84"/>
      <c r="AZ86" s="84"/>
      <c r="BA86" s="84"/>
      <c r="BB86" s="84"/>
      <c r="BC86" s="84"/>
      <c r="BM86" s="88"/>
      <c r="CF86" s="83"/>
      <c r="CG86" s="83"/>
      <c r="CH86" s="83"/>
      <c r="FV86" s="84"/>
      <c r="FW86" s="84"/>
      <c r="FX86" s="84"/>
      <c r="GH86" s="88"/>
      <c r="GI86" s="88"/>
      <c r="GO86" s="88"/>
      <c r="GQ86" s="88"/>
      <c r="GR86" s="88"/>
      <c r="GX86" s="88"/>
    </row>
    <row r="87" spans="1:206">
      <c r="A87" s="90">
        <v>38899</v>
      </c>
      <c r="B87" s="312">
        <f>'p1'!B87-p0!B87</f>
        <v>0</v>
      </c>
      <c r="C87" s="312">
        <f>'p1'!C87-p0!C87</f>
        <v>0</v>
      </c>
      <c r="D87" s="312">
        <f>'p1'!D87-p0!D87</f>
        <v>0</v>
      </c>
      <c r="E87" s="312">
        <f>'p1'!E87-p0!E87</f>
        <v>0</v>
      </c>
      <c r="F87" s="312">
        <f>'p1'!F87-p0!F87</f>
        <v>0</v>
      </c>
      <c r="G87" s="312">
        <f>'p1'!G87-p0!G87</f>
        <v>4.9999999999997158E-2</v>
      </c>
      <c r="H87" s="312">
        <f>'p1'!H87-p0!H87</f>
        <v>-1.9999999999999574E-2</v>
      </c>
      <c r="I87" s="312">
        <f>'p1'!I87-p0!I87</f>
        <v>1.0000000000000675E-2</v>
      </c>
      <c r="J87" s="312">
        <f>'p1'!J87-p0!J87</f>
        <v>1.9999999999999574E-2</v>
      </c>
      <c r="K87" s="312">
        <f>'p1'!K87-p0!K87</f>
        <v>0</v>
      </c>
      <c r="L87" s="312">
        <f>'p1'!L87-p0!L87</f>
        <v>-4.9999999999997158E-2</v>
      </c>
      <c r="M87" s="312">
        <f>'p1'!M87-p0!M87</f>
        <v>9.9999999999997868E-3</v>
      </c>
      <c r="N87" s="312">
        <f>'p1'!N87-p0!N87</f>
        <v>0</v>
      </c>
      <c r="O87" s="312">
        <f>'p1'!O87-p0!O87</f>
        <v>0</v>
      </c>
      <c r="P87" s="312">
        <f>'p1'!P87-p0!P87</f>
        <v>0</v>
      </c>
      <c r="Q87" s="312">
        <f>'p1'!Q87-p0!Q87</f>
        <v>0</v>
      </c>
      <c r="R87" s="312">
        <f>'p1'!R87-p0!R87</f>
        <v>0</v>
      </c>
      <c r="S87" s="312">
        <f>'p1'!S87-p0!S87</f>
        <v>0</v>
      </c>
      <c r="T87" s="312">
        <f>'p1'!T87-p0!T87</f>
        <v>0</v>
      </c>
      <c r="U87" s="312">
        <f>'p1'!U87-p0!U87</f>
        <v>0</v>
      </c>
      <c r="V87" s="312">
        <f>'p1'!V87-p0!V87</f>
        <v>0</v>
      </c>
      <c r="W87" s="312">
        <f>'p1'!W87-p0!W87</f>
        <v>0</v>
      </c>
      <c r="X87" s="312">
        <f>'p1'!X87-p0!X87</f>
        <v>0</v>
      </c>
      <c r="Y87" s="312">
        <f>'p1'!Y87-p0!Y87</f>
        <v>0</v>
      </c>
      <c r="Z87" s="312">
        <f>'p1'!Z87-p0!Z87</f>
        <v>0</v>
      </c>
      <c r="AA87" s="312">
        <f>'p1'!AA87-p0!AA87</f>
        <v>0</v>
      </c>
      <c r="AB87" s="312">
        <f>'p1'!AB87-p0!AB87</f>
        <v>0</v>
      </c>
      <c r="AC87" s="312">
        <f>'p1'!AC87-p0!AC87</f>
        <v>0</v>
      </c>
      <c r="AD87" s="312">
        <f>'p1'!AD87-p0!AD87</f>
        <v>0</v>
      </c>
      <c r="AE87" s="312">
        <f>'p1'!AE87-p0!AE87</f>
        <v>0</v>
      </c>
      <c r="AF87" s="312">
        <f>'p1'!AF87-p0!AF87</f>
        <v>0</v>
      </c>
      <c r="AG87" s="312">
        <f>'p1'!AG87-p0!AG87</f>
        <v>0</v>
      </c>
      <c r="AH87" s="312"/>
      <c r="AI87" s="312"/>
      <c r="AY87" s="84"/>
      <c r="AZ87" s="84"/>
      <c r="BA87" s="84"/>
      <c r="BB87" s="84"/>
      <c r="BC87" s="84"/>
      <c r="BM87" s="88"/>
      <c r="CF87" s="83"/>
      <c r="CG87" s="83"/>
      <c r="CH87" s="83"/>
      <c r="FV87" s="84"/>
      <c r="FW87" s="84"/>
      <c r="FX87" s="84"/>
      <c r="GH87" s="88"/>
      <c r="GI87" s="88"/>
      <c r="GO87" s="88"/>
      <c r="GQ87" s="88"/>
      <c r="GR87" s="88"/>
      <c r="GX87" s="88"/>
    </row>
    <row r="88" spans="1:206">
      <c r="A88" s="90">
        <v>38930</v>
      </c>
      <c r="B88" s="312">
        <f>'p1'!B88-p0!B88</f>
        <v>0</v>
      </c>
      <c r="C88" s="312">
        <f>'p1'!C88-p0!C88</f>
        <v>0</v>
      </c>
      <c r="D88" s="312">
        <f>'p1'!D88-p0!D88</f>
        <v>0</v>
      </c>
      <c r="E88" s="312">
        <f>'p1'!E88-p0!E88</f>
        <v>0</v>
      </c>
      <c r="F88" s="312">
        <f>'p1'!F88-p0!F88</f>
        <v>0</v>
      </c>
      <c r="G88" s="312">
        <f>'p1'!G88-p0!G88</f>
        <v>4.9999999999997158E-2</v>
      </c>
      <c r="H88" s="312">
        <f>'p1'!H88-p0!H88</f>
        <v>-1.0000000000001563E-2</v>
      </c>
      <c r="I88" s="312">
        <f>'p1'!I88-p0!I88</f>
        <v>1.0000000000000675E-2</v>
      </c>
      <c r="J88" s="312">
        <f>'p1'!J88-p0!J88</f>
        <v>1.0000000000001563E-2</v>
      </c>
      <c r="K88" s="312">
        <f>'p1'!K88-p0!K88</f>
        <v>0</v>
      </c>
      <c r="L88" s="312">
        <f>'p1'!L88-p0!L88</f>
        <v>-4.9999999999997158E-2</v>
      </c>
      <c r="M88" s="312">
        <f>'p1'!M88-p0!M88</f>
        <v>0</v>
      </c>
      <c r="N88" s="312">
        <f>'p1'!N88-p0!N88</f>
        <v>0</v>
      </c>
      <c r="O88" s="312">
        <f>'p1'!O88-p0!O88</f>
        <v>0</v>
      </c>
      <c r="P88" s="312">
        <f>'p1'!P88-p0!P88</f>
        <v>0</v>
      </c>
      <c r="Q88" s="312">
        <f>'p1'!Q88-p0!Q88</f>
        <v>0</v>
      </c>
      <c r="R88" s="312">
        <f>'p1'!R88-p0!R88</f>
        <v>0</v>
      </c>
      <c r="S88" s="312">
        <f>'p1'!S88-p0!S88</f>
        <v>0</v>
      </c>
      <c r="T88" s="312">
        <f>'p1'!T88-p0!T88</f>
        <v>0</v>
      </c>
      <c r="U88" s="312">
        <f>'p1'!U88-p0!U88</f>
        <v>0</v>
      </c>
      <c r="V88" s="312">
        <f>'p1'!V88-p0!V88</f>
        <v>0</v>
      </c>
      <c r="W88" s="312">
        <f>'p1'!W88-p0!W88</f>
        <v>0</v>
      </c>
      <c r="X88" s="312">
        <f>'p1'!X88-p0!X88</f>
        <v>0</v>
      </c>
      <c r="Y88" s="312">
        <f>'p1'!Y88-p0!Y88</f>
        <v>0</v>
      </c>
      <c r="Z88" s="312">
        <f>'p1'!Z88-p0!Z88</f>
        <v>0</v>
      </c>
      <c r="AA88" s="312">
        <f>'p1'!AA88-p0!AA88</f>
        <v>0</v>
      </c>
      <c r="AB88" s="312">
        <f>'p1'!AB88-p0!AB88</f>
        <v>0</v>
      </c>
      <c r="AC88" s="312">
        <f>'p1'!AC88-p0!AC88</f>
        <v>0</v>
      </c>
      <c r="AD88" s="312">
        <f>'p1'!AD88-p0!AD88</f>
        <v>0</v>
      </c>
      <c r="AE88" s="312">
        <f>'p1'!AE88-p0!AE88</f>
        <v>0</v>
      </c>
      <c r="AF88" s="312">
        <f>'p1'!AF88-p0!AF88</f>
        <v>0</v>
      </c>
      <c r="AG88" s="312">
        <f>'p1'!AG88-p0!AG88</f>
        <v>0</v>
      </c>
      <c r="AH88" s="312"/>
      <c r="AI88" s="312"/>
      <c r="AY88" s="84"/>
      <c r="AZ88" s="84"/>
      <c r="BA88" s="84"/>
      <c r="BB88" s="84"/>
      <c r="BC88" s="84"/>
      <c r="BM88" s="88"/>
      <c r="CF88" s="83"/>
      <c r="CG88" s="83"/>
      <c r="CH88" s="83"/>
      <c r="FV88" s="84"/>
      <c r="FW88" s="84"/>
      <c r="FX88" s="84"/>
      <c r="GH88" s="88"/>
      <c r="GI88" s="88"/>
      <c r="GO88" s="88"/>
      <c r="GQ88" s="88"/>
      <c r="GR88" s="88"/>
      <c r="GX88" s="88"/>
    </row>
    <row r="89" spans="1:206">
      <c r="A89" s="90">
        <v>38961</v>
      </c>
      <c r="B89" s="312">
        <f>'p1'!B89-p0!B89</f>
        <v>0</v>
      </c>
      <c r="C89" s="312">
        <f>'p1'!C89-p0!C89</f>
        <v>0</v>
      </c>
      <c r="D89" s="312">
        <f>'p1'!D89-p0!D89</f>
        <v>0</v>
      </c>
      <c r="E89" s="312">
        <f>'p1'!E89-p0!E89</f>
        <v>0</v>
      </c>
      <c r="F89" s="312">
        <f>'p1'!F89-p0!F89</f>
        <v>0</v>
      </c>
      <c r="G89" s="312">
        <f>'p1'!G89-p0!G89</f>
        <v>5.0000000000011369E-2</v>
      </c>
      <c r="H89" s="312">
        <f>'p1'!H89-p0!H89</f>
        <v>-1.0000000000001563E-2</v>
      </c>
      <c r="I89" s="312">
        <f>'p1'!I89-p0!I89</f>
        <v>1.0000000000000675E-2</v>
      </c>
      <c r="J89" s="312">
        <f>'p1'!J89-p0!J89</f>
        <v>1.0000000000001563E-2</v>
      </c>
      <c r="K89" s="312">
        <f>'p1'!K89-p0!K89</f>
        <v>0</v>
      </c>
      <c r="L89" s="312">
        <f>'p1'!L89-p0!L89</f>
        <v>-5.0000000000011369E-2</v>
      </c>
      <c r="M89" s="312">
        <f>'p1'!M89-p0!M89</f>
        <v>0</v>
      </c>
      <c r="N89" s="312">
        <f>'p1'!N89-p0!N89</f>
        <v>0</v>
      </c>
      <c r="O89" s="312">
        <f>'p1'!O89-p0!O89</f>
        <v>0</v>
      </c>
      <c r="P89" s="312">
        <f>'p1'!P89-p0!P89</f>
        <v>0</v>
      </c>
      <c r="Q89" s="312">
        <f>'p1'!Q89-p0!Q89</f>
        <v>0</v>
      </c>
      <c r="R89" s="312">
        <f>'p1'!R89-p0!R89</f>
        <v>0</v>
      </c>
      <c r="S89" s="312">
        <f>'p1'!S89-p0!S89</f>
        <v>0</v>
      </c>
      <c r="T89" s="312">
        <f>'p1'!T89-p0!T89</f>
        <v>0</v>
      </c>
      <c r="U89" s="312">
        <f>'p1'!U89-p0!U89</f>
        <v>0</v>
      </c>
      <c r="V89" s="312">
        <f>'p1'!V89-p0!V89</f>
        <v>0</v>
      </c>
      <c r="W89" s="312">
        <f>'p1'!W89-p0!W89</f>
        <v>0</v>
      </c>
      <c r="X89" s="312">
        <f>'p1'!X89-p0!X89</f>
        <v>0</v>
      </c>
      <c r="Y89" s="312">
        <f>'p1'!Y89-p0!Y89</f>
        <v>0</v>
      </c>
      <c r="Z89" s="312">
        <f>'p1'!Z89-p0!Z89</f>
        <v>0</v>
      </c>
      <c r="AA89" s="312">
        <f>'p1'!AA89-p0!AA89</f>
        <v>0</v>
      </c>
      <c r="AB89" s="312">
        <f>'p1'!AB89-p0!AB89</f>
        <v>0</v>
      </c>
      <c r="AC89" s="312">
        <f>'p1'!AC89-p0!AC89</f>
        <v>0</v>
      </c>
      <c r="AD89" s="312">
        <f>'p1'!AD89-p0!AD89</f>
        <v>0</v>
      </c>
      <c r="AE89" s="312">
        <f>'p1'!AE89-p0!AE89</f>
        <v>0</v>
      </c>
      <c r="AF89" s="312">
        <f>'p1'!AF89-p0!AF89</f>
        <v>0</v>
      </c>
      <c r="AG89" s="312">
        <f>'p1'!AG89-p0!AG89</f>
        <v>0</v>
      </c>
      <c r="AH89" s="312"/>
      <c r="AI89" s="312"/>
      <c r="AY89" s="84"/>
      <c r="AZ89" s="84"/>
      <c r="BA89" s="84"/>
      <c r="BB89" s="84"/>
      <c r="BC89" s="84"/>
      <c r="BM89" s="88"/>
      <c r="CF89" s="83"/>
      <c r="CG89" s="83"/>
      <c r="CH89" s="83"/>
      <c r="FV89" s="84"/>
      <c r="FW89" s="84"/>
      <c r="FX89" s="84"/>
      <c r="GH89" s="88"/>
      <c r="GI89" s="88"/>
      <c r="GO89" s="88"/>
      <c r="GQ89" s="88"/>
      <c r="GR89" s="88"/>
      <c r="GX89" s="88"/>
    </row>
    <row r="90" spans="1:206">
      <c r="A90" s="90">
        <v>38991</v>
      </c>
      <c r="B90" s="312">
        <f>'p1'!B90-p0!B90</f>
        <v>0</v>
      </c>
      <c r="C90" s="312">
        <f>'p1'!C90-p0!C90</f>
        <v>0</v>
      </c>
      <c r="D90" s="312">
        <f>'p1'!D90-p0!D90</f>
        <v>0</v>
      </c>
      <c r="E90" s="312">
        <f>'p1'!E90-p0!E90</f>
        <v>0</v>
      </c>
      <c r="F90" s="312">
        <f>'p1'!F90-p0!F90</f>
        <v>0</v>
      </c>
      <c r="G90" s="312">
        <f>'p1'!G90-p0!G90</f>
        <v>4.9999999999997158E-2</v>
      </c>
      <c r="H90" s="312">
        <f>'p1'!H90-p0!H90</f>
        <v>-1.0000000000001563E-2</v>
      </c>
      <c r="I90" s="312">
        <f>'p1'!I90-p0!I90</f>
        <v>1.0000000000000675E-2</v>
      </c>
      <c r="J90" s="312">
        <f>'p1'!J90-p0!J90</f>
        <v>1.0000000000001563E-2</v>
      </c>
      <c r="K90" s="312">
        <f>'p1'!K90-p0!K90</f>
        <v>0</v>
      </c>
      <c r="L90" s="312">
        <f>'p1'!L90-p0!L90</f>
        <v>-4.9999999999997158E-2</v>
      </c>
      <c r="M90" s="312">
        <f>'p1'!M90-p0!M90</f>
        <v>9.9999999999997868E-3</v>
      </c>
      <c r="N90" s="312">
        <f>'p1'!N90-p0!N90</f>
        <v>0</v>
      </c>
      <c r="O90" s="312">
        <f>'p1'!O90-p0!O90</f>
        <v>0</v>
      </c>
      <c r="P90" s="312">
        <f>'p1'!P90-p0!P90</f>
        <v>0</v>
      </c>
      <c r="Q90" s="312">
        <f>'p1'!Q90-p0!Q90</f>
        <v>0</v>
      </c>
      <c r="R90" s="312">
        <f>'p1'!R90-p0!R90</f>
        <v>0</v>
      </c>
      <c r="S90" s="312">
        <f>'p1'!S90-p0!S90</f>
        <v>0</v>
      </c>
      <c r="T90" s="312">
        <f>'p1'!T90-p0!T90</f>
        <v>0</v>
      </c>
      <c r="U90" s="312">
        <f>'p1'!U90-p0!U90</f>
        <v>0</v>
      </c>
      <c r="V90" s="312">
        <f>'p1'!V90-p0!V90</f>
        <v>0</v>
      </c>
      <c r="W90" s="312">
        <f>'p1'!W90-p0!W90</f>
        <v>0</v>
      </c>
      <c r="X90" s="312">
        <f>'p1'!X90-p0!X90</f>
        <v>0</v>
      </c>
      <c r="Y90" s="312">
        <f>'p1'!Y90-p0!Y90</f>
        <v>0</v>
      </c>
      <c r="Z90" s="312">
        <f>'p1'!Z90-p0!Z90</f>
        <v>0</v>
      </c>
      <c r="AA90" s="312">
        <f>'p1'!AA90-p0!AA90</f>
        <v>0</v>
      </c>
      <c r="AB90" s="312">
        <f>'p1'!AB90-p0!AB90</f>
        <v>0</v>
      </c>
      <c r="AC90" s="312">
        <f>'p1'!AC90-p0!AC90</f>
        <v>0</v>
      </c>
      <c r="AD90" s="312">
        <f>'p1'!AD90-p0!AD90</f>
        <v>0</v>
      </c>
      <c r="AE90" s="312">
        <f>'p1'!AE90-p0!AE90</f>
        <v>0</v>
      </c>
      <c r="AF90" s="312">
        <f>'p1'!AF90-p0!AF90</f>
        <v>0</v>
      </c>
      <c r="AG90" s="312">
        <f>'p1'!AG90-p0!AG90</f>
        <v>0</v>
      </c>
      <c r="AH90" s="312"/>
      <c r="AI90" s="312"/>
      <c r="AY90" s="84"/>
      <c r="AZ90" s="84"/>
      <c r="BA90" s="84"/>
      <c r="BB90" s="84"/>
      <c r="BC90" s="84"/>
      <c r="BM90" s="88"/>
      <c r="CF90" s="83"/>
      <c r="CG90" s="83"/>
      <c r="CH90" s="83"/>
      <c r="FV90" s="84"/>
      <c r="FW90" s="84"/>
      <c r="FX90" s="84"/>
      <c r="GH90" s="88"/>
      <c r="GI90" s="88"/>
      <c r="GO90" s="88"/>
      <c r="GQ90" s="88"/>
      <c r="GR90" s="88"/>
      <c r="GX90" s="88"/>
    </row>
    <row r="91" spans="1:206">
      <c r="A91" s="90">
        <v>39022</v>
      </c>
      <c r="B91" s="312">
        <f>'p1'!B91-p0!B91</f>
        <v>0</v>
      </c>
      <c r="C91" s="312">
        <f>'p1'!C91-p0!C91</f>
        <v>0</v>
      </c>
      <c r="D91" s="312">
        <f>'p1'!D91-p0!D91</f>
        <v>0</v>
      </c>
      <c r="E91" s="312">
        <f>'p1'!E91-p0!E91</f>
        <v>0</v>
      </c>
      <c r="F91" s="312">
        <f>'p1'!F91-p0!F91</f>
        <v>0</v>
      </c>
      <c r="G91" s="312">
        <f>'p1'!G91-p0!G91</f>
        <v>4.9999999999997158E-2</v>
      </c>
      <c r="H91" s="312">
        <f>'p1'!H91-p0!H91</f>
        <v>-1.0000000000001563E-2</v>
      </c>
      <c r="I91" s="312">
        <f>'p1'!I91-p0!I91</f>
        <v>0</v>
      </c>
      <c r="J91" s="312">
        <f>'p1'!J91-p0!J91</f>
        <v>0</v>
      </c>
      <c r="K91" s="312">
        <f>'p1'!K91-p0!K91</f>
        <v>0</v>
      </c>
      <c r="L91" s="312">
        <f>'p1'!L91-p0!L91</f>
        <v>-4.9999999999997158E-2</v>
      </c>
      <c r="M91" s="312">
        <f>'p1'!M91-p0!M91</f>
        <v>0</v>
      </c>
      <c r="N91" s="312">
        <f>'p1'!N91-p0!N91</f>
        <v>0</v>
      </c>
      <c r="O91" s="312">
        <f>'p1'!O91-p0!O91</f>
        <v>0</v>
      </c>
      <c r="P91" s="312">
        <f>'p1'!P91-p0!P91</f>
        <v>0</v>
      </c>
      <c r="Q91" s="312">
        <f>'p1'!Q91-p0!Q91</f>
        <v>0</v>
      </c>
      <c r="R91" s="312">
        <f>'p1'!R91-p0!R91</f>
        <v>0</v>
      </c>
      <c r="S91" s="312">
        <f>'p1'!S91-p0!S91</f>
        <v>0</v>
      </c>
      <c r="T91" s="312">
        <f>'p1'!T91-p0!T91</f>
        <v>0</v>
      </c>
      <c r="U91" s="312">
        <f>'p1'!U91-p0!U91</f>
        <v>0</v>
      </c>
      <c r="V91" s="312">
        <f>'p1'!V91-p0!V91</f>
        <v>0</v>
      </c>
      <c r="W91" s="312">
        <f>'p1'!W91-p0!W91</f>
        <v>0</v>
      </c>
      <c r="X91" s="312">
        <f>'p1'!X91-p0!X91</f>
        <v>0</v>
      </c>
      <c r="Y91" s="312">
        <f>'p1'!Y91-p0!Y91</f>
        <v>0</v>
      </c>
      <c r="Z91" s="312">
        <f>'p1'!Z91-p0!Z91</f>
        <v>0</v>
      </c>
      <c r="AA91" s="312">
        <f>'p1'!AA91-p0!AA91</f>
        <v>0</v>
      </c>
      <c r="AB91" s="312">
        <f>'p1'!AB91-p0!AB91</f>
        <v>0</v>
      </c>
      <c r="AC91" s="312">
        <f>'p1'!AC91-p0!AC91</f>
        <v>0</v>
      </c>
      <c r="AD91" s="312">
        <f>'p1'!AD91-p0!AD91</f>
        <v>0</v>
      </c>
      <c r="AE91" s="312">
        <f>'p1'!AE91-p0!AE91</f>
        <v>0</v>
      </c>
      <c r="AF91" s="312">
        <f>'p1'!AF91-p0!AF91</f>
        <v>0</v>
      </c>
      <c r="AG91" s="312">
        <f>'p1'!AG91-p0!AG91</f>
        <v>1.0000000000001563E-2</v>
      </c>
      <c r="AH91" s="312"/>
      <c r="AI91" s="312"/>
      <c r="AY91" s="84"/>
      <c r="AZ91" s="84"/>
      <c r="BA91" s="84"/>
      <c r="BB91" s="84"/>
      <c r="BC91" s="84"/>
      <c r="BM91" s="88"/>
      <c r="CF91" s="83"/>
      <c r="CG91" s="83"/>
      <c r="CH91" s="83"/>
      <c r="FV91" s="84"/>
      <c r="FW91" s="84"/>
      <c r="FX91" s="84"/>
      <c r="GH91" s="88"/>
      <c r="GI91" s="88"/>
      <c r="GO91" s="88"/>
      <c r="GQ91" s="88"/>
      <c r="GR91" s="88"/>
      <c r="GX91" s="88"/>
    </row>
    <row r="92" spans="1:206">
      <c r="A92" s="90">
        <v>39052</v>
      </c>
      <c r="B92" s="312">
        <f>'p1'!B92-p0!B92</f>
        <v>0</v>
      </c>
      <c r="C92" s="312">
        <f>'p1'!C92-p0!C92</f>
        <v>0</v>
      </c>
      <c r="D92" s="312">
        <f>'p1'!D92-p0!D92</f>
        <v>0</v>
      </c>
      <c r="E92" s="312">
        <f>'p1'!E92-p0!E92</f>
        <v>0</v>
      </c>
      <c r="F92" s="312">
        <f>'p1'!F92-p0!F92</f>
        <v>0</v>
      </c>
      <c r="G92" s="312">
        <f>'p1'!G92-p0!G92</f>
        <v>4.9999999999997158E-2</v>
      </c>
      <c r="H92" s="312">
        <f>'p1'!H92-p0!H92</f>
        <v>-1.0000000000001563E-2</v>
      </c>
      <c r="I92" s="312">
        <f>'p1'!I92-p0!I92</f>
        <v>-9.9999999999997868E-3</v>
      </c>
      <c r="J92" s="312">
        <f>'p1'!J92-p0!J92</f>
        <v>0</v>
      </c>
      <c r="K92" s="312">
        <f>'p1'!K92-p0!K92</f>
        <v>0</v>
      </c>
      <c r="L92" s="312">
        <f>'p1'!L92-p0!L92</f>
        <v>-4.9999999999997158E-2</v>
      </c>
      <c r="M92" s="312">
        <f>'p1'!M92-p0!M92</f>
        <v>0</v>
      </c>
      <c r="N92" s="312">
        <f>'p1'!N92-p0!N92</f>
        <v>0</v>
      </c>
      <c r="O92" s="312">
        <f>'p1'!O92-p0!O92</f>
        <v>0</v>
      </c>
      <c r="P92" s="312">
        <f>'p1'!P92-p0!P92</f>
        <v>0</v>
      </c>
      <c r="Q92" s="312">
        <f>'p1'!Q92-p0!Q92</f>
        <v>0</v>
      </c>
      <c r="R92" s="312">
        <f>'p1'!R92-p0!R92</f>
        <v>0</v>
      </c>
      <c r="S92" s="312">
        <f>'p1'!S92-p0!S92</f>
        <v>0</v>
      </c>
      <c r="T92" s="312">
        <f>'p1'!T92-p0!T92</f>
        <v>0</v>
      </c>
      <c r="U92" s="312">
        <f>'p1'!U92-p0!U92</f>
        <v>0</v>
      </c>
      <c r="V92" s="312">
        <f>'p1'!V92-p0!V92</f>
        <v>0</v>
      </c>
      <c r="W92" s="312">
        <f>'p1'!W92-p0!W92</f>
        <v>0</v>
      </c>
      <c r="X92" s="312">
        <f>'p1'!X92-p0!X92</f>
        <v>0</v>
      </c>
      <c r="Y92" s="312">
        <f>'p1'!Y92-p0!Y92</f>
        <v>0</v>
      </c>
      <c r="Z92" s="312">
        <f>'p1'!Z92-p0!Z92</f>
        <v>0</v>
      </c>
      <c r="AA92" s="312">
        <f>'p1'!AA92-p0!AA92</f>
        <v>0</v>
      </c>
      <c r="AB92" s="312">
        <f>'p1'!AB92-p0!AB92</f>
        <v>0</v>
      </c>
      <c r="AC92" s="312">
        <f>'p1'!AC92-p0!AC92</f>
        <v>0</v>
      </c>
      <c r="AD92" s="312">
        <f>'p1'!AD92-p0!AD92</f>
        <v>0</v>
      </c>
      <c r="AE92" s="312">
        <f>'p1'!AE92-p0!AE92</f>
        <v>0</v>
      </c>
      <c r="AF92" s="312">
        <f>'p1'!AF92-p0!AF92</f>
        <v>0</v>
      </c>
      <c r="AG92" s="312">
        <f>'p1'!AG92-p0!AG92</f>
        <v>1.0000000000001563E-2</v>
      </c>
      <c r="AH92" s="312"/>
      <c r="AI92" s="312"/>
      <c r="AY92" s="84"/>
      <c r="AZ92" s="84"/>
      <c r="BA92" s="84"/>
      <c r="BB92" s="84"/>
      <c r="BM92" s="88"/>
      <c r="CF92" s="83"/>
      <c r="CG92" s="83"/>
      <c r="CH92" s="83"/>
      <c r="FV92" s="84"/>
      <c r="FW92" s="84"/>
      <c r="FX92" s="84"/>
      <c r="GH92" s="88"/>
      <c r="GI92" s="88"/>
      <c r="GO92" s="88"/>
      <c r="GQ92" s="88"/>
      <c r="GR92" s="88"/>
      <c r="GX92" s="88"/>
    </row>
    <row r="93" spans="1:206">
      <c r="A93" s="90">
        <v>39083</v>
      </c>
      <c r="B93" s="312">
        <f>'p1'!B93-p0!B93</f>
        <v>0</v>
      </c>
      <c r="C93" s="312">
        <f>'p1'!C93-p0!C93</f>
        <v>0</v>
      </c>
      <c r="D93" s="312">
        <f>'p1'!D93-p0!D93</f>
        <v>0</v>
      </c>
      <c r="E93" s="312">
        <f>'p1'!E93-p0!E93</f>
        <v>0</v>
      </c>
      <c r="F93" s="312">
        <f>'p1'!F93-p0!F93</f>
        <v>0</v>
      </c>
      <c r="G93" s="312">
        <f>'p1'!G93-p0!G93</f>
        <v>4.0000000000006253E-2</v>
      </c>
      <c r="H93" s="312">
        <f>'p1'!H93-p0!H93</f>
        <v>-1.9999999999999574E-2</v>
      </c>
      <c r="I93" s="312">
        <f>'p1'!I93-p0!I93</f>
        <v>0</v>
      </c>
      <c r="J93" s="312">
        <f>'p1'!J93-p0!J93</f>
        <v>0</v>
      </c>
      <c r="K93" s="312">
        <f>'p1'!K93-p0!K93</f>
        <v>0</v>
      </c>
      <c r="L93" s="312">
        <f>'p1'!L93-p0!L93</f>
        <v>-4.0000000000006253E-2</v>
      </c>
      <c r="M93" s="312">
        <f>'p1'!M93-p0!M93</f>
        <v>0</v>
      </c>
      <c r="N93" s="312">
        <f>'p1'!N93-p0!N93</f>
        <v>0</v>
      </c>
      <c r="O93" s="312">
        <f>'p1'!O93-p0!O93</f>
        <v>0</v>
      </c>
      <c r="P93" s="312">
        <f>'p1'!P93-p0!P93</f>
        <v>0</v>
      </c>
      <c r="Q93" s="312">
        <f>'p1'!Q93-p0!Q93</f>
        <v>0</v>
      </c>
      <c r="R93" s="312">
        <f>'p1'!R93-p0!R93</f>
        <v>0</v>
      </c>
      <c r="S93" s="312">
        <f>'p1'!S93-p0!S93</f>
        <v>0</v>
      </c>
      <c r="T93" s="312">
        <f>'p1'!T93-p0!T93</f>
        <v>0</v>
      </c>
      <c r="U93" s="312">
        <f>'p1'!U93-p0!U93</f>
        <v>0</v>
      </c>
      <c r="V93" s="312">
        <f>'p1'!V93-p0!V93</f>
        <v>0</v>
      </c>
      <c r="W93" s="312">
        <f>'p1'!W93-p0!W93</f>
        <v>0</v>
      </c>
      <c r="X93" s="312">
        <f>'p1'!X93-p0!X93</f>
        <v>0</v>
      </c>
      <c r="Y93" s="312">
        <f>'p1'!Y93-p0!Y93</f>
        <v>0</v>
      </c>
      <c r="Z93" s="312">
        <f>'p1'!Z93-p0!Z93</f>
        <v>0</v>
      </c>
      <c r="AA93" s="312">
        <f>'p1'!AA93-p0!AA93</f>
        <v>0</v>
      </c>
      <c r="AB93" s="312">
        <f>'p1'!AB93-p0!AB93</f>
        <v>0</v>
      </c>
      <c r="AC93" s="312">
        <f>'p1'!AC93-p0!AC93</f>
        <v>0</v>
      </c>
      <c r="AD93" s="312">
        <f>'p1'!AD93-p0!AD93</f>
        <v>0</v>
      </c>
      <c r="AE93" s="312">
        <f>'p1'!AE93-p0!AE93</f>
        <v>0</v>
      </c>
      <c r="AF93" s="312">
        <f>'p1'!AF93-p0!AF93</f>
        <v>0</v>
      </c>
      <c r="AG93" s="312">
        <f>'p1'!AG93-p0!AG93</f>
        <v>1.9999999999999574E-2</v>
      </c>
      <c r="AH93" s="312"/>
      <c r="AI93" s="312"/>
      <c r="AY93" s="84"/>
      <c r="AZ93" s="84"/>
      <c r="BA93" s="84"/>
      <c r="BB93" s="84"/>
      <c r="BM93" s="88"/>
      <c r="CF93" s="83"/>
      <c r="CG93" s="83"/>
      <c r="CH93" s="83"/>
      <c r="FV93" s="84"/>
      <c r="FW93" s="84"/>
      <c r="FX93" s="84"/>
      <c r="GH93" s="88"/>
      <c r="GI93" s="88"/>
      <c r="GO93" s="88"/>
      <c r="GQ93" s="88"/>
      <c r="GR93" s="88"/>
      <c r="GX93" s="88"/>
    </row>
    <row r="94" spans="1:206">
      <c r="A94" s="90">
        <v>39114</v>
      </c>
      <c r="B94" s="312">
        <f>'p1'!B94-p0!B94</f>
        <v>0</v>
      </c>
      <c r="C94" s="312">
        <f>'p1'!C94-p0!C94</f>
        <v>0</v>
      </c>
      <c r="D94" s="312">
        <f>'p1'!D94-p0!D94</f>
        <v>0</v>
      </c>
      <c r="E94" s="312">
        <f>'p1'!E94-p0!E94</f>
        <v>0</v>
      </c>
      <c r="F94" s="312">
        <f>'p1'!F94-p0!F94</f>
        <v>0</v>
      </c>
      <c r="G94" s="312">
        <f>'p1'!G94-p0!G94</f>
        <v>3.9999999999999147E-2</v>
      </c>
      <c r="H94" s="312">
        <f>'p1'!H94-p0!H94</f>
        <v>-1.0000000000001563E-2</v>
      </c>
      <c r="I94" s="312">
        <f>'p1'!I94-p0!I94</f>
        <v>-9.9999999999997868E-3</v>
      </c>
      <c r="J94" s="312">
        <f>'p1'!J94-p0!J94</f>
        <v>0</v>
      </c>
      <c r="K94" s="312">
        <f>'p1'!K94-p0!K94</f>
        <v>0</v>
      </c>
      <c r="L94" s="312">
        <f>'p1'!L94-p0!L94</f>
        <v>-3.9999999999999147E-2</v>
      </c>
      <c r="M94" s="312">
        <f>'p1'!M94-p0!M94</f>
        <v>0</v>
      </c>
      <c r="N94" s="312">
        <f>'p1'!N94-p0!N94</f>
        <v>0</v>
      </c>
      <c r="O94" s="312">
        <f>'p1'!O94-p0!O94</f>
        <v>0</v>
      </c>
      <c r="P94" s="312">
        <f>'p1'!P94-p0!P94</f>
        <v>0</v>
      </c>
      <c r="Q94" s="312">
        <f>'p1'!Q94-p0!Q94</f>
        <v>0</v>
      </c>
      <c r="R94" s="312">
        <f>'p1'!R94-p0!R94</f>
        <v>0</v>
      </c>
      <c r="S94" s="312">
        <f>'p1'!S94-p0!S94</f>
        <v>0</v>
      </c>
      <c r="T94" s="312">
        <f>'p1'!T94-p0!T94</f>
        <v>0</v>
      </c>
      <c r="U94" s="312">
        <f>'p1'!U94-p0!U94</f>
        <v>0</v>
      </c>
      <c r="V94" s="312">
        <f>'p1'!V94-p0!V94</f>
        <v>0</v>
      </c>
      <c r="W94" s="312">
        <f>'p1'!W94-p0!W94</f>
        <v>0</v>
      </c>
      <c r="X94" s="312">
        <f>'p1'!X94-p0!X94</f>
        <v>0</v>
      </c>
      <c r="Y94" s="312">
        <f>'p1'!Y94-p0!Y94</f>
        <v>0</v>
      </c>
      <c r="Z94" s="312">
        <f>'p1'!Z94-p0!Z94</f>
        <v>0</v>
      </c>
      <c r="AA94" s="312">
        <f>'p1'!AA94-p0!AA94</f>
        <v>0</v>
      </c>
      <c r="AB94" s="312">
        <f>'p1'!AB94-p0!AB94</f>
        <v>0</v>
      </c>
      <c r="AC94" s="312">
        <f>'p1'!AC94-p0!AC94</f>
        <v>0</v>
      </c>
      <c r="AD94" s="312">
        <f>'p1'!AD94-p0!AD94</f>
        <v>0</v>
      </c>
      <c r="AE94" s="312">
        <f>'p1'!AE94-p0!AE94</f>
        <v>0</v>
      </c>
      <c r="AF94" s="312">
        <f>'p1'!AF94-p0!AF94</f>
        <v>0</v>
      </c>
      <c r="AG94" s="312">
        <f>'p1'!AG94-p0!AG94</f>
        <v>1.0000000000001563E-2</v>
      </c>
      <c r="AH94" s="312"/>
      <c r="AI94" s="312"/>
      <c r="AY94" s="84"/>
      <c r="AZ94" s="84"/>
      <c r="BA94" s="84"/>
      <c r="BB94" s="84"/>
      <c r="BM94" s="88"/>
      <c r="CF94" s="83"/>
      <c r="CG94" s="83"/>
      <c r="CH94" s="83"/>
      <c r="FV94" s="84"/>
      <c r="FW94" s="84"/>
      <c r="FX94" s="84"/>
      <c r="GH94" s="88"/>
      <c r="GI94" s="88"/>
      <c r="GO94" s="88"/>
      <c r="GQ94" s="88"/>
      <c r="GR94" s="88"/>
      <c r="GX94" s="88"/>
    </row>
    <row r="95" spans="1:206">
      <c r="A95" s="90">
        <v>39142</v>
      </c>
      <c r="B95" s="312">
        <f>'p1'!B95-p0!B95</f>
        <v>0</v>
      </c>
      <c r="C95" s="312">
        <f>'p1'!C95-p0!C95</f>
        <v>0</v>
      </c>
      <c r="D95" s="312">
        <f>'p1'!D95-p0!D95</f>
        <v>0</v>
      </c>
      <c r="E95" s="312">
        <f>'p1'!E95-p0!E95</f>
        <v>0</v>
      </c>
      <c r="F95" s="312">
        <f>'p1'!F95-p0!F95</f>
        <v>0</v>
      </c>
      <c r="G95" s="312">
        <f>'p1'!G95-p0!G95</f>
        <v>4.0000000000006253E-2</v>
      </c>
      <c r="H95" s="312">
        <f>'p1'!H95-p0!H95</f>
        <v>-1.0000000000001563E-2</v>
      </c>
      <c r="I95" s="312">
        <f>'p1'!I95-p0!I95</f>
        <v>0</v>
      </c>
      <c r="J95" s="312">
        <f>'p1'!J95-p0!J95</f>
        <v>0</v>
      </c>
      <c r="K95" s="312">
        <f>'p1'!K95-p0!K95</f>
        <v>0</v>
      </c>
      <c r="L95" s="312">
        <f>'p1'!L95-p0!L95</f>
        <v>-4.0000000000006253E-2</v>
      </c>
      <c r="M95" s="312">
        <f>'p1'!M95-p0!M95</f>
        <v>0</v>
      </c>
      <c r="N95" s="312">
        <f>'p1'!N95-p0!N95</f>
        <v>0</v>
      </c>
      <c r="O95" s="312">
        <f>'p1'!O95-p0!O95</f>
        <v>0</v>
      </c>
      <c r="P95" s="312">
        <f>'p1'!P95-p0!P95</f>
        <v>0</v>
      </c>
      <c r="Q95" s="312">
        <f>'p1'!Q95-p0!Q95</f>
        <v>0</v>
      </c>
      <c r="R95" s="312">
        <f>'p1'!R95-p0!R95</f>
        <v>0</v>
      </c>
      <c r="S95" s="312">
        <f>'p1'!S95-p0!S95</f>
        <v>0</v>
      </c>
      <c r="T95" s="312">
        <f>'p1'!T95-p0!T95</f>
        <v>0</v>
      </c>
      <c r="U95" s="312">
        <f>'p1'!U95-p0!U95</f>
        <v>0</v>
      </c>
      <c r="V95" s="312">
        <f>'p1'!V95-p0!V95</f>
        <v>0</v>
      </c>
      <c r="W95" s="312">
        <f>'p1'!W95-p0!W95</f>
        <v>0</v>
      </c>
      <c r="X95" s="312">
        <f>'p1'!X95-p0!X95</f>
        <v>0</v>
      </c>
      <c r="Y95" s="312">
        <f>'p1'!Y95-p0!Y95</f>
        <v>0</v>
      </c>
      <c r="Z95" s="312">
        <f>'p1'!Z95-p0!Z95</f>
        <v>0</v>
      </c>
      <c r="AA95" s="312">
        <f>'p1'!AA95-p0!AA95</f>
        <v>0</v>
      </c>
      <c r="AB95" s="312">
        <f>'p1'!AB95-p0!AB95</f>
        <v>0</v>
      </c>
      <c r="AC95" s="312">
        <f>'p1'!AC95-p0!AC95</f>
        <v>0</v>
      </c>
      <c r="AD95" s="312">
        <f>'p1'!AD95-p0!AD95</f>
        <v>0</v>
      </c>
      <c r="AE95" s="312">
        <f>'p1'!AE95-p0!AE95</f>
        <v>0</v>
      </c>
      <c r="AF95" s="312">
        <f>'p1'!AF95-p0!AF95</f>
        <v>0</v>
      </c>
      <c r="AG95" s="312">
        <f>'p1'!AG95-p0!AG95</f>
        <v>1.0000000000001563E-2</v>
      </c>
      <c r="AH95" s="312"/>
      <c r="AI95" s="312"/>
      <c r="AY95" s="84"/>
      <c r="AZ95" s="84"/>
      <c r="BA95" s="84"/>
      <c r="BB95" s="84"/>
      <c r="BM95" s="88"/>
      <c r="CF95" s="83"/>
      <c r="CG95" s="83"/>
      <c r="CH95" s="83"/>
      <c r="FV95" s="84"/>
      <c r="FW95" s="84"/>
      <c r="FX95" s="84"/>
      <c r="GH95" s="88"/>
      <c r="GI95" s="88"/>
      <c r="GO95" s="88"/>
      <c r="GQ95" s="88"/>
      <c r="GR95" s="88"/>
      <c r="GX95" s="88"/>
    </row>
    <row r="96" spans="1:206">
      <c r="A96" s="90">
        <v>39173</v>
      </c>
      <c r="B96" s="312">
        <f>'p1'!B96-p0!B96</f>
        <v>0</v>
      </c>
      <c r="C96" s="312">
        <f>'p1'!C96-p0!C96</f>
        <v>0</v>
      </c>
      <c r="D96" s="312">
        <f>'p1'!D96-p0!D96</f>
        <v>0</v>
      </c>
      <c r="E96" s="312">
        <f>'p1'!E96-p0!E96</f>
        <v>0</v>
      </c>
      <c r="F96" s="312">
        <f>'p1'!F96-p0!F96</f>
        <v>0</v>
      </c>
      <c r="G96" s="312">
        <f>'p1'!G96-p0!G96</f>
        <v>4.0000000000006253E-2</v>
      </c>
      <c r="H96" s="312">
        <f>'p1'!H96-p0!H96</f>
        <v>-1.0000000000001563E-2</v>
      </c>
      <c r="I96" s="312">
        <f>'p1'!I96-p0!I96</f>
        <v>-9.9999999999997868E-3</v>
      </c>
      <c r="J96" s="312">
        <f>'p1'!J96-p0!J96</f>
        <v>1.0000000000001563E-2</v>
      </c>
      <c r="K96" s="312">
        <f>'p1'!K96-p0!K96</f>
        <v>0</v>
      </c>
      <c r="L96" s="312">
        <f>'p1'!L96-p0!L96</f>
        <v>-4.0000000000006253E-2</v>
      </c>
      <c r="M96" s="312">
        <f>'p1'!M96-p0!M96</f>
        <v>0</v>
      </c>
      <c r="N96" s="312">
        <f>'p1'!N96-p0!N96</f>
        <v>0</v>
      </c>
      <c r="O96" s="312">
        <f>'p1'!O96-p0!O96</f>
        <v>0</v>
      </c>
      <c r="P96" s="312">
        <f>'p1'!P96-p0!P96</f>
        <v>0</v>
      </c>
      <c r="Q96" s="312">
        <f>'p1'!Q96-p0!Q96</f>
        <v>0</v>
      </c>
      <c r="R96" s="312">
        <f>'p1'!R96-p0!R96</f>
        <v>0</v>
      </c>
      <c r="S96" s="312">
        <f>'p1'!S96-p0!S96</f>
        <v>0</v>
      </c>
      <c r="T96" s="312">
        <f>'p1'!T96-p0!T96</f>
        <v>0</v>
      </c>
      <c r="U96" s="312">
        <f>'p1'!U96-p0!U96</f>
        <v>0</v>
      </c>
      <c r="V96" s="312">
        <f>'p1'!V96-p0!V96</f>
        <v>0</v>
      </c>
      <c r="W96" s="312">
        <f>'p1'!W96-p0!W96</f>
        <v>0</v>
      </c>
      <c r="X96" s="312">
        <f>'p1'!X96-p0!X96</f>
        <v>0</v>
      </c>
      <c r="Y96" s="312">
        <f>'p1'!Y96-p0!Y96</f>
        <v>0</v>
      </c>
      <c r="Z96" s="312">
        <f>'p1'!Z96-p0!Z96</f>
        <v>0</v>
      </c>
      <c r="AA96" s="312">
        <f>'p1'!AA96-p0!AA96</f>
        <v>0</v>
      </c>
      <c r="AB96" s="312">
        <f>'p1'!AB96-p0!AB96</f>
        <v>0</v>
      </c>
      <c r="AC96" s="312">
        <f>'p1'!AC96-p0!AC96</f>
        <v>0</v>
      </c>
      <c r="AD96" s="312">
        <f>'p1'!AD96-p0!AD96</f>
        <v>0</v>
      </c>
      <c r="AE96" s="312">
        <f>'p1'!AE96-p0!AE96</f>
        <v>0</v>
      </c>
      <c r="AF96" s="312">
        <f>'p1'!AF96-p0!AF96</f>
        <v>0</v>
      </c>
      <c r="AG96" s="312">
        <f>'p1'!AG96-p0!AG96</f>
        <v>0</v>
      </c>
      <c r="AH96" s="312"/>
      <c r="AI96" s="312"/>
      <c r="AY96" s="84"/>
      <c r="AZ96" s="84"/>
      <c r="BA96" s="84"/>
      <c r="BB96" s="84"/>
      <c r="BM96" s="88"/>
      <c r="CF96" s="83"/>
      <c r="CG96" s="83"/>
      <c r="CH96" s="83"/>
      <c r="FV96" s="84"/>
      <c r="FW96" s="84"/>
      <c r="FX96" s="84"/>
      <c r="GH96" s="88"/>
      <c r="GI96" s="88"/>
      <c r="GO96" s="88"/>
      <c r="GQ96" s="88"/>
      <c r="GR96" s="88"/>
      <c r="GX96" s="88"/>
    </row>
    <row r="97" spans="1:206">
      <c r="A97" s="90">
        <v>39203</v>
      </c>
      <c r="B97" s="312">
        <f>'p1'!B97-p0!B97</f>
        <v>0</v>
      </c>
      <c r="C97" s="312">
        <f>'p1'!C97-p0!C97</f>
        <v>0</v>
      </c>
      <c r="D97" s="312">
        <f>'p1'!D97-p0!D97</f>
        <v>0</v>
      </c>
      <c r="E97" s="312">
        <f>'p1'!E97-p0!E97</f>
        <v>0</v>
      </c>
      <c r="F97" s="312">
        <f>'p1'!F97-p0!F97</f>
        <v>0</v>
      </c>
      <c r="G97" s="312">
        <f>'p1'!G97-p0!G97</f>
        <v>4.0000000000006253E-2</v>
      </c>
      <c r="H97" s="312">
        <f>'p1'!H97-p0!H97</f>
        <v>-1.0000000000001563E-2</v>
      </c>
      <c r="I97" s="312">
        <f>'p1'!I97-p0!I97</f>
        <v>-9.9999999999997868E-3</v>
      </c>
      <c r="J97" s="312">
        <f>'p1'!J97-p0!J97</f>
        <v>1.0000000000001563E-2</v>
      </c>
      <c r="K97" s="312">
        <f>'p1'!K97-p0!K97</f>
        <v>0</v>
      </c>
      <c r="L97" s="312">
        <f>'p1'!L97-p0!L97</f>
        <v>-4.0000000000006253E-2</v>
      </c>
      <c r="M97" s="312">
        <f>'p1'!M97-p0!M97</f>
        <v>0</v>
      </c>
      <c r="N97" s="312">
        <f>'p1'!N97-p0!N97</f>
        <v>0</v>
      </c>
      <c r="O97" s="312">
        <f>'p1'!O97-p0!O97</f>
        <v>0</v>
      </c>
      <c r="P97" s="312">
        <f>'p1'!P97-p0!P97</f>
        <v>0</v>
      </c>
      <c r="Q97" s="312">
        <f>'p1'!Q97-p0!Q97</f>
        <v>0</v>
      </c>
      <c r="R97" s="312">
        <f>'p1'!R97-p0!R97</f>
        <v>0</v>
      </c>
      <c r="S97" s="312">
        <f>'p1'!S97-p0!S97</f>
        <v>0</v>
      </c>
      <c r="T97" s="312">
        <f>'p1'!T97-p0!T97</f>
        <v>0</v>
      </c>
      <c r="U97" s="312">
        <f>'p1'!U97-p0!U97</f>
        <v>0</v>
      </c>
      <c r="V97" s="312">
        <f>'p1'!V97-p0!V97</f>
        <v>0</v>
      </c>
      <c r="W97" s="312">
        <f>'p1'!W97-p0!W97</f>
        <v>0</v>
      </c>
      <c r="X97" s="312">
        <f>'p1'!X97-p0!X97</f>
        <v>0</v>
      </c>
      <c r="Y97" s="312">
        <f>'p1'!Y97-p0!Y97</f>
        <v>0</v>
      </c>
      <c r="Z97" s="312">
        <f>'p1'!Z97-p0!Z97</f>
        <v>0</v>
      </c>
      <c r="AA97" s="312">
        <f>'p1'!AA97-p0!AA97</f>
        <v>0</v>
      </c>
      <c r="AB97" s="312">
        <f>'p1'!AB97-p0!AB97</f>
        <v>0</v>
      </c>
      <c r="AC97" s="312">
        <f>'p1'!AC97-p0!AC97</f>
        <v>0</v>
      </c>
      <c r="AD97" s="312">
        <f>'p1'!AD97-p0!AD97</f>
        <v>0</v>
      </c>
      <c r="AE97" s="312">
        <f>'p1'!AE97-p0!AE97</f>
        <v>0</v>
      </c>
      <c r="AF97" s="312">
        <f>'p1'!AF97-p0!AF97</f>
        <v>0</v>
      </c>
      <c r="AG97" s="312">
        <f>'p1'!AG97-p0!AG97</f>
        <v>0</v>
      </c>
      <c r="AH97" s="312"/>
      <c r="AI97" s="312"/>
      <c r="AY97" s="84"/>
      <c r="AZ97" s="84"/>
      <c r="BA97" s="84"/>
      <c r="BB97" s="84"/>
      <c r="BM97" s="88"/>
      <c r="CF97" s="83"/>
      <c r="CG97" s="83"/>
      <c r="CH97" s="83"/>
      <c r="FV97" s="84"/>
      <c r="FW97" s="84"/>
      <c r="FX97" s="84"/>
      <c r="GH97" s="88"/>
      <c r="GI97" s="88"/>
      <c r="GO97" s="88"/>
      <c r="GQ97" s="88"/>
      <c r="GR97" s="88"/>
      <c r="GX97" s="88"/>
    </row>
    <row r="98" spans="1:206">
      <c r="A98" s="90">
        <v>39234</v>
      </c>
      <c r="B98" s="312">
        <f>'p1'!B98-p0!B98</f>
        <v>0</v>
      </c>
      <c r="C98" s="312">
        <f>'p1'!C98-p0!C98</f>
        <v>0</v>
      </c>
      <c r="D98" s="312">
        <f>'p1'!D98-p0!D98</f>
        <v>0</v>
      </c>
      <c r="E98" s="312">
        <f>'p1'!E98-p0!E98</f>
        <v>0</v>
      </c>
      <c r="F98" s="312">
        <f>'p1'!F98-p0!F98</f>
        <v>0</v>
      </c>
      <c r="G98" s="312">
        <f>'p1'!G98-p0!G98</f>
        <v>3.9999999999992042E-2</v>
      </c>
      <c r="H98" s="312">
        <f>'p1'!H98-p0!H98</f>
        <v>-9.9999999999980105E-3</v>
      </c>
      <c r="I98" s="312">
        <f>'p1'!I98-p0!I98</f>
        <v>-9.9999999999997868E-3</v>
      </c>
      <c r="J98" s="312">
        <f>'p1'!J98-p0!J98</f>
        <v>9.9999999999980105E-3</v>
      </c>
      <c r="K98" s="312">
        <f>'p1'!K98-p0!K98</f>
        <v>0</v>
      </c>
      <c r="L98" s="312">
        <f>'p1'!L98-p0!L98</f>
        <v>-3.9999999999992042E-2</v>
      </c>
      <c r="M98" s="312">
        <f>'p1'!M98-p0!M98</f>
        <v>0</v>
      </c>
      <c r="N98" s="312">
        <f>'p1'!N98-p0!N98</f>
        <v>0</v>
      </c>
      <c r="O98" s="312">
        <f>'p1'!O98-p0!O98</f>
        <v>0</v>
      </c>
      <c r="P98" s="312">
        <f>'p1'!P98-p0!P98</f>
        <v>0</v>
      </c>
      <c r="Q98" s="312">
        <f>'p1'!Q98-p0!Q98</f>
        <v>0</v>
      </c>
      <c r="R98" s="312">
        <f>'p1'!R98-p0!R98</f>
        <v>0</v>
      </c>
      <c r="S98" s="312">
        <f>'p1'!S98-p0!S98</f>
        <v>0</v>
      </c>
      <c r="T98" s="312">
        <f>'p1'!T98-p0!T98</f>
        <v>0</v>
      </c>
      <c r="U98" s="312">
        <f>'p1'!U98-p0!U98</f>
        <v>0</v>
      </c>
      <c r="V98" s="312">
        <f>'p1'!V98-p0!V98</f>
        <v>0</v>
      </c>
      <c r="W98" s="312">
        <f>'p1'!W98-p0!W98</f>
        <v>0</v>
      </c>
      <c r="X98" s="312">
        <f>'p1'!X98-p0!X98</f>
        <v>0</v>
      </c>
      <c r="Y98" s="312">
        <f>'p1'!Y98-p0!Y98</f>
        <v>0</v>
      </c>
      <c r="Z98" s="312">
        <f>'p1'!Z98-p0!Z98</f>
        <v>0</v>
      </c>
      <c r="AA98" s="312">
        <f>'p1'!AA98-p0!AA98</f>
        <v>0</v>
      </c>
      <c r="AB98" s="312">
        <f>'p1'!AB98-p0!AB98</f>
        <v>0</v>
      </c>
      <c r="AC98" s="312">
        <f>'p1'!AC98-p0!AC98</f>
        <v>0</v>
      </c>
      <c r="AD98" s="312">
        <f>'p1'!AD98-p0!AD98</f>
        <v>0</v>
      </c>
      <c r="AE98" s="312">
        <f>'p1'!AE98-p0!AE98</f>
        <v>0</v>
      </c>
      <c r="AF98" s="312">
        <f>'p1'!AF98-p0!AF98</f>
        <v>0</v>
      </c>
      <c r="AG98" s="312">
        <f>'p1'!AG98-p0!AG98</f>
        <v>0</v>
      </c>
      <c r="AH98" s="312"/>
      <c r="AI98" s="312"/>
      <c r="AY98" s="84"/>
      <c r="AZ98" s="84"/>
      <c r="BA98" s="84"/>
      <c r="BB98" s="84"/>
      <c r="BM98" s="88"/>
      <c r="CF98" s="83"/>
      <c r="CG98" s="83"/>
      <c r="CH98" s="83"/>
      <c r="FV98" s="84"/>
      <c r="FW98" s="84"/>
      <c r="FX98" s="84"/>
      <c r="GH98" s="88"/>
      <c r="GI98" s="88"/>
      <c r="GO98" s="88"/>
      <c r="GQ98" s="88"/>
      <c r="GR98" s="88"/>
      <c r="GX98" s="88"/>
    </row>
    <row r="99" spans="1:206">
      <c r="A99" s="90">
        <v>39264</v>
      </c>
      <c r="B99" s="312">
        <f>'p1'!B99-p0!B99</f>
        <v>0</v>
      </c>
      <c r="C99" s="312">
        <f>'p1'!C99-p0!C99</f>
        <v>0</v>
      </c>
      <c r="D99" s="312">
        <f>'p1'!D99-p0!D99</f>
        <v>0</v>
      </c>
      <c r="E99" s="312">
        <f>'p1'!E99-p0!E99</f>
        <v>0</v>
      </c>
      <c r="F99" s="312">
        <f>'p1'!F99-p0!F99</f>
        <v>0</v>
      </c>
      <c r="G99" s="312">
        <f>'p1'!G99-p0!G99</f>
        <v>4.0000000000006253E-2</v>
      </c>
      <c r="H99" s="312">
        <f>'p1'!H99-p0!H99</f>
        <v>0</v>
      </c>
      <c r="I99" s="312">
        <f>'p1'!I99-p0!I99</f>
        <v>-9.9999999999997868E-3</v>
      </c>
      <c r="J99" s="312">
        <f>'p1'!J99-p0!J99</f>
        <v>0</v>
      </c>
      <c r="K99" s="312">
        <f>'p1'!K99-p0!K99</f>
        <v>0</v>
      </c>
      <c r="L99" s="312">
        <f>'p1'!L99-p0!L99</f>
        <v>-4.0000000000006253E-2</v>
      </c>
      <c r="M99" s="312">
        <f>'p1'!M99-p0!M99</f>
        <v>0</v>
      </c>
      <c r="N99" s="312">
        <f>'p1'!N99-p0!N99</f>
        <v>0</v>
      </c>
      <c r="O99" s="312">
        <f>'p1'!O99-p0!O99</f>
        <v>0</v>
      </c>
      <c r="P99" s="312">
        <f>'p1'!P99-p0!P99</f>
        <v>0</v>
      </c>
      <c r="Q99" s="312">
        <f>'p1'!Q99-p0!Q99</f>
        <v>0</v>
      </c>
      <c r="R99" s="312">
        <f>'p1'!R99-p0!R99</f>
        <v>0</v>
      </c>
      <c r="S99" s="312">
        <f>'p1'!S99-p0!S99</f>
        <v>0</v>
      </c>
      <c r="T99" s="312">
        <f>'p1'!T99-p0!T99</f>
        <v>0</v>
      </c>
      <c r="U99" s="312">
        <f>'p1'!U99-p0!U99</f>
        <v>0</v>
      </c>
      <c r="V99" s="312">
        <f>'p1'!V99-p0!V99</f>
        <v>0</v>
      </c>
      <c r="W99" s="312">
        <f>'p1'!W99-p0!W99</f>
        <v>0</v>
      </c>
      <c r="X99" s="312">
        <f>'p1'!X99-p0!X99</f>
        <v>0</v>
      </c>
      <c r="Y99" s="312">
        <f>'p1'!Y99-p0!Y99</f>
        <v>0</v>
      </c>
      <c r="Z99" s="312">
        <f>'p1'!Z99-p0!Z99</f>
        <v>0</v>
      </c>
      <c r="AA99" s="312">
        <f>'p1'!AA99-p0!AA99</f>
        <v>0</v>
      </c>
      <c r="AB99" s="312">
        <f>'p1'!AB99-p0!AB99</f>
        <v>0</v>
      </c>
      <c r="AC99" s="312">
        <f>'p1'!AC99-p0!AC99</f>
        <v>0</v>
      </c>
      <c r="AD99" s="312">
        <f>'p1'!AD99-p0!AD99</f>
        <v>0</v>
      </c>
      <c r="AE99" s="312">
        <f>'p1'!AE99-p0!AE99</f>
        <v>0</v>
      </c>
      <c r="AF99" s="312">
        <f>'p1'!AF99-p0!AF99</f>
        <v>0</v>
      </c>
      <c r="AG99" s="312">
        <f>'p1'!AG99-p0!AG99</f>
        <v>0</v>
      </c>
      <c r="AH99" s="312"/>
      <c r="AI99" s="312"/>
      <c r="AY99" s="84"/>
      <c r="AZ99" s="84"/>
      <c r="BA99" s="84"/>
      <c r="BB99" s="84"/>
      <c r="BM99" s="88"/>
      <c r="CF99" s="83"/>
      <c r="CG99" s="83"/>
      <c r="CH99" s="83"/>
      <c r="FV99" s="84"/>
      <c r="FW99" s="84"/>
      <c r="FX99" s="84"/>
      <c r="GH99" s="88"/>
      <c r="GI99" s="88"/>
      <c r="GO99" s="88"/>
      <c r="GQ99" s="88"/>
      <c r="GR99" s="88"/>
      <c r="GX99" s="88"/>
    </row>
    <row r="100" spans="1:206">
      <c r="A100" s="90">
        <v>39295</v>
      </c>
      <c r="B100" s="312">
        <f>'p1'!B100-p0!B100</f>
        <v>0</v>
      </c>
      <c r="C100" s="312">
        <f>'p1'!C100-p0!C100</f>
        <v>0</v>
      </c>
      <c r="D100" s="312">
        <f>'p1'!D100-p0!D100</f>
        <v>0</v>
      </c>
      <c r="E100" s="312">
        <f>'p1'!E100-p0!E100</f>
        <v>0</v>
      </c>
      <c r="F100" s="312">
        <f>'p1'!F100-p0!F100</f>
        <v>0</v>
      </c>
      <c r="G100" s="312">
        <f>'p1'!G100-p0!G100</f>
        <v>3.0000000000001137E-2</v>
      </c>
      <c r="H100" s="312">
        <f>'p1'!H100-p0!H100</f>
        <v>-1.0000000000001563E-2</v>
      </c>
      <c r="I100" s="312">
        <f>'p1'!I100-p0!I100</f>
        <v>0</v>
      </c>
      <c r="J100" s="312">
        <f>'p1'!J100-p0!J100</f>
        <v>1.0000000000001563E-2</v>
      </c>
      <c r="K100" s="312">
        <f>'p1'!K100-p0!K100</f>
        <v>0</v>
      </c>
      <c r="L100" s="312">
        <f>'p1'!L100-p0!L100</f>
        <v>-3.0000000000001137E-2</v>
      </c>
      <c r="M100" s="312">
        <f>'p1'!M100-p0!M100</f>
        <v>0</v>
      </c>
      <c r="N100" s="312">
        <f>'p1'!N100-p0!N100</f>
        <v>0</v>
      </c>
      <c r="O100" s="312">
        <f>'p1'!O100-p0!O100</f>
        <v>0</v>
      </c>
      <c r="P100" s="312">
        <f>'p1'!P100-p0!P100</f>
        <v>0</v>
      </c>
      <c r="Q100" s="312">
        <f>'p1'!Q100-p0!Q100</f>
        <v>0</v>
      </c>
      <c r="R100" s="312">
        <f>'p1'!R100-p0!R100</f>
        <v>0</v>
      </c>
      <c r="S100" s="312">
        <f>'p1'!S100-p0!S100</f>
        <v>0</v>
      </c>
      <c r="T100" s="312">
        <f>'p1'!T100-p0!T100</f>
        <v>0</v>
      </c>
      <c r="U100" s="312">
        <f>'p1'!U100-p0!U100</f>
        <v>0</v>
      </c>
      <c r="V100" s="312">
        <f>'p1'!V100-p0!V100</f>
        <v>0</v>
      </c>
      <c r="W100" s="312">
        <f>'p1'!W100-p0!W100</f>
        <v>0</v>
      </c>
      <c r="X100" s="312">
        <f>'p1'!X100-p0!X100</f>
        <v>0</v>
      </c>
      <c r="Y100" s="312">
        <f>'p1'!Y100-p0!Y100</f>
        <v>0</v>
      </c>
      <c r="Z100" s="312">
        <f>'p1'!Z100-p0!Z100</f>
        <v>0</v>
      </c>
      <c r="AA100" s="312">
        <f>'p1'!AA100-p0!AA100</f>
        <v>0</v>
      </c>
      <c r="AB100" s="312">
        <f>'p1'!AB100-p0!AB100</f>
        <v>0</v>
      </c>
      <c r="AC100" s="312">
        <f>'p1'!AC100-p0!AC100</f>
        <v>0</v>
      </c>
      <c r="AD100" s="312">
        <f>'p1'!AD100-p0!AD100</f>
        <v>0</v>
      </c>
      <c r="AE100" s="312">
        <f>'p1'!AE100-p0!AE100</f>
        <v>0</v>
      </c>
      <c r="AF100" s="312">
        <f>'p1'!AF100-p0!AF100</f>
        <v>0</v>
      </c>
      <c r="AG100" s="312">
        <f>'p1'!AG100-p0!AG100</f>
        <v>0</v>
      </c>
      <c r="AH100" s="312"/>
      <c r="AI100" s="312"/>
      <c r="AY100" s="84"/>
      <c r="AZ100" s="84"/>
      <c r="BA100" s="84"/>
      <c r="BB100" s="84"/>
      <c r="BM100" s="88"/>
      <c r="CF100" s="83"/>
      <c r="CG100" s="83"/>
      <c r="CH100" s="83"/>
      <c r="FV100" s="84"/>
      <c r="FW100" s="84"/>
      <c r="FX100" s="84"/>
      <c r="GH100" s="88"/>
      <c r="GI100" s="88"/>
      <c r="GO100" s="88"/>
      <c r="GQ100" s="88"/>
      <c r="GR100" s="88"/>
      <c r="GX100" s="88"/>
    </row>
    <row r="101" spans="1:206">
      <c r="A101" s="90">
        <v>39326</v>
      </c>
      <c r="B101" s="312">
        <f>'p1'!B101-p0!B101</f>
        <v>0</v>
      </c>
      <c r="C101" s="312">
        <f>'p1'!C101-p0!C101</f>
        <v>0</v>
      </c>
      <c r="D101" s="312">
        <f>'p1'!D101-p0!D101</f>
        <v>0</v>
      </c>
      <c r="E101" s="312">
        <f>'p1'!E101-p0!E101</f>
        <v>0</v>
      </c>
      <c r="F101" s="312">
        <f>'p1'!F101-p0!F101</f>
        <v>0</v>
      </c>
      <c r="G101" s="312">
        <f>'p1'!G101-p0!G101</f>
        <v>3.0000000000001137E-2</v>
      </c>
      <c r="H101" s="312">
        <f>'p1'!H101-p0!H101</f>
        <v>-1.0000000000001563E-2</v>
      </c>
      <c r="I101" s="312">
        <f>'p1'!I101-p0!I101</f>
        <v>0</v>
      </c>
      <c r="J101" s="312">
        <f>'p1'!J101-p0!J101</f>
        <v>1.0000000000001563E-2</v>
      </c>
      <c r="K101" s="312">
        <f>'p1'!K101-p0!K101</f>
        <v>0</v>
      </c>
      <c r="L101" s="312">
        <f>'p1'!L101-p0!L101</f>
        <v>-3.0000000000001137E-2</v>
      </c>
      <c r="M101" s="312">
        <f>'p1'!M101-p0!M101</f>
        <v>0</v>
      </c>
      <c r="N101" s="312">
        <f>'p1'!N101-p0!N101</f>
        <v>0</v>
      </c>
      <c r="O101" s="312">
        <f>'p1'!O101-p0!O101</f>
        <v>0</v>
      </c>
      <c r="P101" s="312">
        <f>'p1'!P101-p0!P101</f>
        <v>0</v>
      </c>
      <c r="Q101" s="312">
        <f>'p1'!Q101-p0!Q101</f>
        <v>0</v>
      </c>
      <c r="R101" s="312">
        <f>'p1'!R101-p0!R101</f>
        <v>0</v>
      </c>
      <c r="S101" s="312">
        <f>'p1'!S101-p0!S101</f>
        <v>0</v>
      </c>
      <c r="T101" s="312">
        <f>'p1'!T101-p0!T101</f>
        <v>0</v>
      </c>
      <c r="U101" s="312">
        <f>'p1'!U101-p0!U101</f>
        <v>0</v>
      </c>
      <c r="V101" s="312">
        <f>'p1'!V101-p0!V101</f>
        <v>0</v>
      </c>
      <c r="W101" s="312">
        <f>'p1'!W101-p0!W101</f>
        <v>0</v>
      </c>
      <c r="X101" s="312">
        <f>'p1'!X101-p0!X101</f>
        <v>0</v>
      </c>
      <c r="Y101" s="312">
        <f>'p1'!Y101-p0!Y101</f>
        <v>0</v>
      </c>
      <c r="Z101" s="312">
        <f>'p1'!Z101-p0!Z101</f>
        <v>0</v>
      </c>
      <c r="AA101" s="312">
        <f>'p1'!AA101-p0!AA101</f>
        <v>0</v>
      </c>
      <c r="AB101" s="312">
        <f>'p1'!AB101-p0!AB101</f>
        <v>0</v>
      </c>
      <c r="AC101" s="312">
        <f>'p1'!AC101-p0!AC101</f>
        <v>0</v>
      </c>
      <c r="AD101" s="312">
        <f>'p1'!AD101-p0!AD101</f>
        <v>0</v>
      </c>
      <c r="AE101" s="312">
        <f>'p1'!AE101-p0!AE101</f>
        <v>0</v>
      </c>
      <c r="AF101" s="312">
        <f>'p1'!AF101-p0!AF101</f>
        <v>0</v>
      </c>
      <c r="AG101" s="312">
        <f>'p1'!AG101-p0!AG101</f>
        <v>0</v>
      </c>
      <c r="AH101" s="312"/>
      <c r="AI101" s="312"/>
      <c r="AY101" s="84"/>
      <c r="AZ101" s="84"/>
      <c r="BA101" s="84"/>
      <c r="BB101" s="84"/>
      <c r="BM101" s="88"/>
      <c r="CF101" s="83"/>
      <c r="CG101" s="83"/>
      <c r="CH101" s="83"/>
      <c r="FV101" s="84"/>
      <c r="FW101" s="84"/>
      <c r="FX101" s="84"/>
      <c r="GH101" s="88"/>
      <c r="GI101" s="88"/>
      <c r="GO101" s="88"/>
      <c r="GQ101" s="88"/>
      <c r="GR101" s="88"/>
      <c r="GX101" s="88"/>
    </row>
    <row r="102" spans="1:206">
      <c r="A102" s="90">
        <v>39356</v>
      </c>
      <c r="B102" s="312">
        <f>'p1'!B102-p0!B102</f>
        <v>0</v>
      </c>
      <c r="C102" s="312">
        <f>'p1'!C102-p0!C102</f>
        <v>0</v>
      </c>
      <c r="D102" s="312">
        <f>'p1'!D102-p0!D102</f>
        <v>0</v>
      </c>
      <c r="E102" s="312">
        <f>'p1'!E102-p0!E102</f>
        <v>0</v>
      </c>
      <c r="F102" s="312">
        <f>'p1'!F102-p0!F102</f>
        <v>0</v>
      </c>
      <c r="G102" s="312">
        <f>'p1'!G102-p0!G102</f>
        <v>3.0000000000001137E-2</v>
      </c>
      <c r="H102" s="312">
        <f>'p1'!H102-p0!H102</f>
        <v>-1.0000000000001563E-2</v>
      </c>
      <c r="I102" s="312">
        <f>'p1'!I102-p0!I102</f>
        <v>0</v>
      </c>
      <c r="J102" s="312">
        <f>'p1'!J102-p0!J102</f>
        <v>1.0000000000001563E-2</v>
      </c>
      <c r="K102" s="312">
        <f>'p1'!K102-p0!K102</f>
        <v>0</v>
      </c>
      <c r="L102" s="312">
        <f>'p1'!L102-p0!L102</f>
        <v>-3.0000000000001137E-2</v>
      </c>
      <c r="M102" s="312">
        <f>'p1'!M102-p0!M102</f>
        <v>0</v>
      </c>
      <c r="N102" s="312">
        <f>'p1'!N102-p0!N102</f>
        <v>0</v>
      </c>
      <c r="O102" s="312">
        <f>'p1'!O102-p0!O102</f>
        <v>0</v>
      </c>
      <c r="P102" s="312">
        <f>'p1'!P102-p0!P102</f>
        <v>0</v>
      </c>
      <c r="Q102" s="312">
        <f>'p1'!Q102-p0!Q102</f>
        <v>0</v>
      </c>
      <c r="R102" s="312">
        <f>'p1'!R102-p0!R102</f>
        <v>0</v>
      </c>
      <c r="S102" s="312">
        <f>'p1'!S102-p0!S102</f>
        <v>0</v>
      </c>
      <c r="T102" s="312">
        <f>'p1'!T102-p0!T102</f>
        <v>0</v>
      </c>
      <c r="U102" s="312">
        <f>'p1'!U102-p0!U102</f>
        <v>0</v>
      </c>
      <c r="V102" s="312">
        <f>'p1'!V102-p0!V102</f>
        <v>0</v>
      </c>
      <c r="W102" s="312">
        <f>'p1'!W102-p0!W102</f>
        <v>0</v>
      </c>
      <c r="X102" s="312">
        <f>'p1'!X102-p0!X102</f>
        <v>0</v>
      </c>
      <c r="Y102" s="312">
        <f>'p1'!Y102-p0!Y102</f>
        <v>0</v>
      </c>
      <c r="Z102" s="312">
        <f>'p1'!Z102-p0!Z102</f>
        <v>0</v>
      </c>
      <c r="AA102" s="312">
        <f>'p1'!AA102-p0!AA102</f>
        <v>0</v>
      </c>
      <c r="AB102" s="312">
        <f>'p1'!AB102-p0!AB102</f>
        <v>0</v>
      </c>
      <c r="AC102" s="312">
        <f>'p1'!AC102-p0!AC102</f>
        <v>0</v>
      </c>
      <c r="AD102" s="312">
        <f>'p1'!AD102-p0!AD102</f>
        <v>0</v>
      </c>
      <c r="AE102" s="312">
        <f>'p1'!AE102-p0!AE102</f>
        <v>0</v>
      </c>
      <c r="AF102" s="312">
        <f>'p1'!AF102-p0!AF102</f>
        <v>0</v>
      </c>
      <c r="AG102" s="312">
        <f>'p1'!AG102-p0!AG102</f>
        <v>0</v>
      </c>
      <c r="AH102" s="312"/>
      <c r="AI102" s="312"/>
      <c r="AY102" s="84"/>
      <c r="AZ102" s="84"/>
      <c r="BA102" s="84"/>
      <c r="BB102" s="84"/>
      <c r="BM102" s="88"/>
      <c r="CF102" s="83"/>
      <c r="CG102" s="83"/>
      <c r="CH102" s="83"/>
      <c r="FV102" s="84"/>
      <c r="FW102" s="84"/>
      <c r="FX102" s="84"/>
      <c r="GH102" s="88"/>
      <c r="GI102" s="88"/>
      <c r="GO102" s="88"/>
      <c r="GQ102" s="88"/>
      <c r="GR102" s="88"/>
      <c r="GX102" s="88"/>
    </row>
    <row r="103" spans="1:206">
      <c r="A103" s="90">
        <v>39387</v>
      </c>
      <c r="B103" s="312">
        <f>'p1'!B103-p0!B103</f>
        <v>0</v>
      </c>
      <c r="C103" s="312">
        <f>'p1'!C103-p0!C103</f>
        <v>0</v>
      </c>
      <c r="D103" s="312">
        <f>'p1'!D103-p0!D103</f>
        <v>0</v>
      </c>
      <c r="E103" s="312">
        <f>'p1'!E103-p0!E103</f>
        <v>0</v>
      </c>
      <c r="F103" s="312">
        <f>'p1'!F103-p0!F103</f>
        <v>0</v>
      </c>
      <c r="G103" s="312">
        <f>'p1'!G103-p0!G103</f>
        <v>0</v>
      </c>
      <c r="H103" s="312">
        <f>'p1'!H103-p0!H103</f>
        <v>-1.0000000000001563E-2</v>
      </c>
      <c r="I103" s="312">
        <f>'p1'!I103-p0!I103</f>
        <v>0</v>
      </c>
      <c r="J103" s="312">
        <f>'p1'!J103-p0!J103</f>
        <v>0</v>
      </c>
      <c r="K103" s="312">
        <f>'p1'!K103-p0!K103</f>
        <v>0</v>
      </c>
      <c r="L103" s="312">
        <f>'p1'!L103-p0!L103</f>
        <v>0</v>
      </c>
      <c r="M103" s="312">
        <f>'p1'!M103-p0!M103</f>
        <v>0</v>
      </c>
      <c r="N103" s="312">
        <f>'p1'!N103-p0!N103</f>
        <v>0</v>
      </c>
      <c r="O103" s="312">
        <f>'p1'!O103-p0!O103</f>
        <v>0</v>
      </c>
      <c r="P103" s="312">
        <f>'p1'!P103-p0!P103</f>
        <v>0</v>
      </c>
      <c r="Q103" s="312">
        <f>'p1'!Q103-p0!Q103</f>
        <v>0</v>
      </c>
      <c r="R103" s="312">
        <f>'p1'!R103-p0!R103</f>
        <v>0</v>
      </c>
      <c r="S103" s="312">
        <f>'p1'!S103-p0!S103</f>
        <v>0</v>
      </c>
      <c r="T103" s="312">
        <f>'p1'!T103-p0!T103</f>
        <v>0</v>
      </c>
      <c r="U103" s="312">
        <f>'p1'!U103-p0!U103</f>
        <v>0</v>
      </c>
      <c r="V103" s="312">
        <f>'p1'!V103-p0!V103</f>
        <v>0</v>
      </c>
      <c r="W103" s="312">
        <f>'p1'!W103-p0!W103</f>
        <v>0</v>
      </c>
      <c r="X103" s="312">
        <f>'p1'!X103-p0!X103</f>
        <v>0</v>
      </c>
      <c r="Y103" s="312">
        <f>'p1'!Y103-p0!Y103</f>
        <v>0</v>
      </c>
      <c r="Z103" s="312">
        <f>'p1'!Z103-p0!Z103</f>
        <v>0</v>
      </c>
      <c r="AA103" s="312">
        <f>'p1'!AA103-p0!AA103</f>
        <v>0</v>
      </c>
      <c r="AB103" s="312">
        <f>'p1'!AB103-p0!AB103</f>
        <v>0</v>
      </c>
      <c r="AC103" s="312">
        <f>'p1'!AC103-p0!AC103</f>
        <v>0</v>
      </c>
      <c r="AD103" s="312">
        <f>'p1'!AD103-p0!AD103</f>
        <v>0</v>
      </c>
      <c r="AE103" s="312">
        <f>'p1'!AE103-p0!AE103</f>
        <v>0</v>
      </c>
      <c r="AF103" s="312">
        <f>'p1'!AF103-p0!AF103</f>
        <v>0</v>
      </c>
      <c r="AG103" s="312">
        <f>'p1'!AG103-p0!AG103</f>
        <v>1.0000000000001563E-2</v>
      </c>
      <c r="AH103" s="312"/>
      <c r="AI103" s="312"/>
      <c r="AY103" s="84"/>
      <c r="AZ103" s="84"/>
      <c r="BA103" s="84"/>
      <c r="BB103" s="84"/>
      <c r="BM103" s="88"/>
      <c r="CF103" s="83"/>
      <c r="CG103" s="83"/>
      <c r="CH103" s="83"/>
      <c r="FV103" s="84"/>
      <c r="FW103" s="84"/>
      <c r="FX103" s="84"/>
      <c r="GH103" s="88"/>
      <c r="GI103" s="88"/>
      <c r="GO103" s="88"/>
      <c r="GQ103" s="88"/>
      <c r="GR103" s="88"/>
      <c r="GX103" s="88"/>
    </row>
    <row r="104" spans="1:206">
      <c r="A104" s="90">
        <v>39417</v>
      </c>
      <c r="B104" s="312">
        <f>'p1'!B104-p0!B104</f>
        <v>0</v>
      </c>
      <c r="C104" s="312">
        <f>'p1'!C104-p0!C104</f>
        <v>0</v>
      </c>
      <c r="D104" s="312">
        <f>'p1'!D104-p0!D104</f>
        <v>0</v>
      </c>
      <c r="E104" s="312">
        <f>'p1'!E104-p0!E104</f>
        <v>0</v>
      </c>
      <c r="F104" s="312">
        <f>'p1'!F104-p0!F104</f>
        <v>0</v>
      </c>
      <c r="G104" s="312">
        <f>'p1'!G104-p0!G104</f>
        <v>0</v>
      </c>
      <c r="H104" s="312">
        <f>'p1'!H104-p0!H104</f>
        <v>-1.0000000000001563E-2</v>
      </c>
      <c r="I104" s="312">
        <f>'p1'!I104-p0!I104</f>
        <v>0</v>
      </c>
      <c r="J104" s="312">
        <f>'p1'!J104-p0!J104</f>
        <v>0</v>
      </c>
      <c r="K104" s="312">
        <f>'p1'!K104-p0!K104</f>
        <v>0</v>
      </c>
      <c r="L104" s="312">
        <f>'p1'!L104-p0!L104</f>
        <v>0</v>
      </c>
      <c r="M104" s="312">
        <f>'p1'!M104-p0!M104</f>
        <v>0</v>
      </c>
      <c r="N104" s="312">
        <f>'p1'!N104-p0!N104</f>
        <v>0</v>
      </c>
      <c r="O104" s="312">
        <f>'p1'!O104-p0!O104</f>
        <v>0</v>
      </c>
      <c r="P104" s="312">
        <f>'p1'!P104-p0!P104</f>
        <v>0</v>
      </c>
      <c r="Q104" s="312">
        <f>'p1'!Q104-p0!Q104</f>
        <v>0</v>
      </c>
      <c r="R104" s="312">
        <f>'p1'!R104-p0!R104</f>
        <v>0</v>
      </c>
      <c r="S104" s="312">
        <f>'p1'!S104-p0!S104</f>
        <v>0</v>
      </c>
      <c r="T104" s="312">
        <f>'p1'!T104-p0!T104</f>
        <v>0</v>
      </c>
      <c r="U104" s="312">
        <f>'p1'!U104-p0!U104</f>
        <v>0</v>
      </c>
      <c r="V104" s="312">
        <f>'p1'!V104-p0!V104</f>
        <v>0</v>
      </c>
      <c r="W104" s="312">
        <f>'p1'!W104-p0!W104</f>
        <v>0</v>
      </c>
      <c r="X104" s="312">
        <f>'p1'!X104-p0!X104</f>
        <v>0</v>
      </c>
      <c r="Y104" s="312">
        <f>'p1'!Y104-p0!Y104</f>
        <v>0</v>
      </c>
      <c r="Z104" s="312">
        <f>'p1'!Z104-p0!Z104</f>
        <v>0</v>
      </c>
      <c r="AA104" s="312">
        <f>'p1'!AA104-p0!AA104</f>
        <v>0</v>
      </c>
      <c r="AB104" s="312">
        <f>'p1'!AB104-p0!AB104</f>
        <v>0</v>
      </c>
      <c r="AC104" s="312">
        <f>'p1'!AC104-p0!AC104</f>
        <v>0</v>
      </c>
      <c r="AD104" s="312">
        <f>'p1'!AD104-p0!AD104</f>
        <v>0</v>
      </c>
      <c r="AE104" s="312">
        <f>'p1'!AE104-p0!AE104</f>
        <v>0</v>
      </c>
      <c r="AF104" s="312">
        <f>'p1'!AF104-p0!AF104</f>
        <v>0</v>
      </c>
      <c r="AG104" s="312">
        <f>'p1'!AG104-p0!AG104</f>
        <v>1.0000000000001563E-2</v>
      </c>
      <c r="AH104" s="312"/>
      <c r="AI104" s="312"/>
      <c r="AY104" s="84"/>
      <c r="AZ104" s="84"/>
      <c r="BA104" s="84"/>
      <c r="BB104" s="84"/>
      <c r="BM104" s="88"/>
      <c r="CF104" s="83"/>
      <c r="CG104" s="83"/>
      <c r="CH104" s="83"/>
      <c r="FV104" s="84"/>
      <c r="FW104" s="84"/>
      <c r="FX104" s="84"/>
      <c r="GH104" s="88"/>
      <c r="GI104" s="88"/>
      <c r="GO104" s="88"/>
      <c r="GQ104" s="88"/>
      <c r="GR104" s="88"/>
      <c r="GX104" s="88"/>
    </row>
    <row r="105" spans="1:206">
      <c r="A105" s="90">
        <v>39448</v>
      </c>
      <c r="B105" s="312">
        <f>'p1'!B105-p0!B105</f>
        <v>0</v>
      </c>
      <c r="C105" s="312">
        <f>'p1'!C105-p0!C105</f>
        <v>0</v>
      </c>
      <c r="D105" s="312">
        <f>'p1'!D105-p0!D105</f>
        <v>0</v>
      </c>
      <c r="E105" s="312">
        <f>'p1'!E105-p0!E105</f>
        <v>0</v>
      </c>
      <c r="F105" s="312">
        <f>'p1'!F105-p0!F105</f>
        <v>0</v>
      </c>
      <c r="G105" s="312">
        <f>'p1'!G105-p0!G105</f>
        <v>0</v>
      </c>
      <c r="H105" s="312">
        <f>'p1'!H105-p0!H105</f>
        <v>-9.9999999999980105E-3</v>
      </c>
      <c r="I105" s="312">
        <f>'p1'!I105-p0!I105</f>
        <v>0</v>
      </c>
      <c r="J105" s="312">
        <f>'p1'!J105-p0!J105</f>
        <v>0</v>
      </c>
      <c r="K105" s="312">
        <f>'p1'!K105-p0!K105</f>
        <v>0</v>
      </c>
      <c r="L105" s="312">
        <f>'p1'!L105-p0!L105</f>
        <v>0</v>
      </c>
      <c r="M105" s="312">
        <f>'p1'!M105-p0!M105</f>
        <v>0</v>
      </c>
      <c r="N105" s="312">
        <f>'p1'!N105-p0!N105</f>
        <v>0</v>
      </c>
      <c r="O105" s="312">
        <f>'p1'!O105-p0!O105</f>
        <v>0</v>
      </c>
      <c r="P105" s="312">
        <f>'p1'!P105-p0!P105</f>
        <v>0</v>
      </c>
      <c r="Q105" s="312">
        <f>'p1'!Q105-p0!Q105</f>
        <v>0</v>
      </c>
      <c r="R105" s="312">
        <f>'p1'!R105-p0!R105</f>
        <v>0</v>
      </c>
      <c r="S105" s="312">
        <f>'p1'!S105-p0!S105</f>
        <v>0</v>
      </c>
      <c r="T105" s="312">
        <f>'p1'!T105-p0!T105</f>
        <v>0</v>
      </c>
      <c r="U105" s="312">
        <f>'p1'!U105-p0!U105</f>
        <v>0</v>
      </c>
      <c r="V105" s="312">
        <f>'p1'!V105-p0!V105</f>
        <v>0</v>
      </c>
      <c r="W105" s="312">
        <f>'p1'!W105-p0!W105</f>
        <v>0</v>
      </c>
      <c r="X105" s="312">
        <f>'p1'!X105-p0!X105</f>
        <v>0</v>
      </c>
      <c r="Y105" s="312">
        <f>'p1'!Y105-p0!Y105</f>
        <v>0</v>
      </c>
      <c r="Z105" s="312">
        <f>'p1'!Z105-p0!Z105</f>
        <v>0</v>
      </c>
      <c r="AA105" s="312">
        <f>'p1'!AA105-p0!AA105</f>
        <v>0</v>
      </c>
      <c r="AB105" s="312">
        <f>'p1'!AB105-p0!AB105</f>
        <v>0</v>
      </c>
      <c r="AC105" s="312">
        <f>'p1'!AC105-p0!AC105</f>
        <v>0</v>
      </c>
      <c r="AD105" s="312">
        <f>'p1'!AD105-p0!AD105</f>
        <v>0</v>
      </c>
      <c r="AE105" s="312">
        <f>'p1'!AE105-p0!AE105</f>
        <v>0</v>
      </c>
      <c r="AF105" s="312">
        <f>'p1'!AF105-p0!AF105</f>
        <v>0</v>
      </c>
      <c r="AG105" s="312">
        <f>'p1'!AG105-p0!AG105</f>
        <v>9.9999999999980105E-3</v>
      </c>
      <c r="AH105" s="312"/>
      <c r="AI105" s="312"/>
      <c r="AY105" s="84"/>
      <c r="AZ105" s="84"/>
      <c r="BA105" s="84"/>
      <c r="BB105" s="84"/>
      <c r="BM105" s="88"/>
      <c r="CF105" s="83"/>
      <c r="CG105" s="83"/>
      <c r="CH105" s="83"/>
      <c r="FV105" s="84"/>
      <c r="FW105" s="84"/>
      <c r="FX105" s="84"/>
      <c r="GH105" s="88"/>
      <c r="GI105" s="88"/>
      <c r="GO105" s="88"/>
      <c r="GQ105" s="88"/>
      <c r="GR105" s="88"/>
      <c r="GX105" s="88"/>
    </row>
    <row r="106" spans="1:206">
      <c r="A106" s="90">
        <v>39479</v>
      </c>
      <c r="B106" s="312">
        <f>'p1'!B106-p0!B106</f>
        <v>0</v>
      </c>
      <c r="C106" s="312">
        <f>'p1'!C106-p0!C106</f>
        <v>0</v>
      </c>
      <c r="D106" s="312">
        <f>'p1'!D106-p0!D106</f>
        <v>0</v>
      </c>
      <c r="E106" s="312">
        <f>'p1'!E106-p0!E106</f>
        <v>0</v>
      </c>
      <c r="F106" s="312">
        <f>'p1'!F106-p0!F106</f>
        <v>0</v>
      </c>
      <c r="G106" s="312">
        <f>'p1'!G106-p0!G106</f>
        <v>0</v>
      </c>
      <c r="H106" s="312">
        <f>'p1'!H106-p0!H106</f>
        <v>-9.9999999999997868E-3</v>
      </c>
      <c r="I106" s="312">
        <f>'p1'!I106-p0!I106</f>
        <v>0</v>
      </c>
      <c r="J106" s="312">
        <f>'p1'!J106-p0!J106</f>
        <v>0</v>
      </c>
      <c r="K106" s="312">
        <f>'p1'!K106-p0!K106</f>
        <v>0</v>
      </c>
      <c r="L106" s="312">
        <f>'p1'!L106-p0!L106</f>
        <v>0</v>
      </c>
      <c r="M106" s="312">
        <f>'p1'!M106-p0!M106</f>
        <v>0</v>
      </c>
      <c r="N106" s="312">
        <f>'p1'!N106-p0!N106</f>
        <v>0</v>
      </c>
      <c r="O106" s="312">
        <f>'p1'!O106-p0!O106</f>
        <v>0</v>
      </c>
      <c r="P106" s="312">
        <f>'p1'!P106-p0!P106</f>
        <v>0</v>
      </c>
      <c r="Q106" s="312">
        <f>'p1'!Q106-p0!Q106</f>
        <v>0</v>
      </c>
      <c r="R106" s="312">
        <f>'p1'!R106-p0!R106</f>
        <v>0</v>
      </c>
      <c r="S106" s="312">
        <f>'p1'!S106-p0!S106</f>
        <v>0</v>
      </c>
      <c r="T106" s="312">
        <f>'p1'!T106-p0!T106</f>
        <v>0</v>
      </c>
      <c r="U106" s="312">
        <f>'p1'!U106-p0!U106</f>
        <v>0</v>
      </c>
      <c r="V106" s="312">
        <f>'p1'!V106-p0!V106</f>
        <v>0</v>
      </c>
      <c r="W106" s="312">
        <f>'p1'!W106-p0!W106</f>
        <v>0</v>
      </c>
      <c r="X106" s="312">
        <f>'p1'!X106-p0!X106</f>
        <v>0</v>
      </c>
      <c r="Y106" s="312">
        <f>'p1'!Y106-p0!Y106</f>
        <v>0</v>
      </c>
      <c r="Z106" s="312">
        <f>'p1'!Z106-p0!Z106</f>
        <v>0</v>
      </c>
      <c r="AA106" s="312">
        <f>'p1'!AA106-p0!AA106</f>
        <v>0</v>
      </c>
      <c r="AB106" s="312">
        <f>'p1'!AB106-p0!AB106</f>
        <v>0</v>
      </c>
      <c r="AC106" s="312">
        <f>'p1'!AC106-p0!AC106</f>
        <v>0</v>
      </c>
      <c r="AD106" s="312">
        <f>'p1'!AD106-p0!AD106</f>
        <v>0</v>
      </c>
      <c r="AE106" s="312">
        <f>'p1'!AE106-p0!AE106</f>
        <v>0</v>
      </c>
      <c r="AF106" s="312">
        <f>'p1'!AF106-p0!AF106</f>
        <v>0</v>
      </c>
      <c r="AG106" s="312">
        <f>'p1'!AG106-p0!AG106</f>
        <v>9.9999999999997868E-3</v>
      </c>
      <c r="AH106" s="312"/>
      <c r="AI106" s="312"/>
      <c r="AY106" s="84"/>
      <c r="AZ106" s="84"/>
      <c r="BA106" s="84"/>
      <c r="BB106" s="84"/>
      <c r="BM106" s="88"/>
      <c r="CF106" s="83"/>
      <c r="CG106" s="83"/>
      <c r="CH106" s="83"/>
      <c r="FV106" s="84"/>
      <c r="FW106" s="84"/>
      <c r="FX106" s="84"/>
      <c r="GH106" s="88"/>
      <c r="GI106" s="88"/>
      <c r="GO106" s="88"/>
      <c r="GQ106" s="88"/>
      <c r="GR106" s="88"/>
      <c r="GX106" s="88"/>
    </row>
    <row r="107" spans="1:206">
      <c r="A107" s="90">
        <v>39508</v>
      </c>
      <c r="B107" s="312">
        <f>'p1'!B107-p0!B107</f>
        <v>0</v>
      </c>
      <c r="C107" s="312">
        <f>'p1'!C107-p0!C107</f>
        <v>0</v>
      </c>
      <c r="D107" s="312">
        <f>'p1'!D107-p0!D107</f>
        <v>0</v>
      </c>
      <c r="E107" s="312">
        <f>'p1'!E107-p0!E107</f>
        <v>0</v>
      </c>
      <c r="F107" s="312">
        <f>'p1'!F107-p0!F107</f>
        <v>0</v>
      </c>
      <c r="G107" s="312">
        <f>'p1'!G107-p0!G107</f>
        <v>0</v>
      </c>
      <c r="H107" s="312">
        <f>'p1'!H107-p0!H107</f>
        <v>0</v>
      </c>
      <c r="I107" s="312">
        <f>'p1'!I107-p0!I107</f>
        <v>0</v>
      </c>
      <c r="J107" s="312">
        <f>'p1'!J107-p0!J107</f>
        <v>0</v>
      </c>
      <c r="K107" s="312">
        <f>'p1'!K107-p0!K107</f>
        <v>0</v>
      </c>
      <c r="L107" s="312">
        <f>'p1'!L107-p0!L107</f>
        <v>0</v>
      </c>
      <c r="M107" s="312">
        <f>'p1'!M107-p0!M107</f>
        <v>0</v>
      </c>
      <c r="N107" s="312">
        <f>'p1'!N107-p0!N107</f>
        <v>0</v>
      </c>
      <c r="O107" s="312">
        <f>'p1'!O107-p0!O107</f>
        <v>0</v>
      </c>
      <c r="P107" s="312">
        <f>'p1'!P107-p0!P107</f>
        <v>0</v>
      </c>
      <c r="Q107" s="312">
        <f>'p1'!Q107-p0!Q107</f>
        <v>0</v>
      </c>
      <c r="R107" s="312">
        <f>'p1'!R107-p0!R107</f>
        <v>0</v>
      </c>
      <c r="S107" s="312">
        <f>'p1'!S107-p0!S107</f>
        <v>0</v>
      </c>
      <c r="T107" s="312">
        <f>'p1'!T107-p0!T107</f>
        <v>0</v>
      </c>
      <c r="U107" s="312">
        <f>'p1'!U107-p0!U107</f>
        <v>0</v>
      </c>
      <c r="V107" s="312">
        <f>'p1'!V107-p0!V107</f>
        <v>0</v>
      </c>
      <c r="W107" s="312">
        <f>'p1'!W107-p0!W107</f>
        <v>0</v>
      </c>
      <c r="X107" s="312">
        <f>'p1'!X107-p0!X107</f>
        <v>0</v>
      </c>
      <c r="Y107" s="312">
        <f>'p1'!Y107-p0!Y107</f>
        <v>0</v>
      </c>
      <c r="Z107" s="312">
        <f>'p1'!Z107-p0!Z107</f>
        <v>0</v>
      </c>
      <c r="AA107" s="312">
        <f>'p1'!AA107-p0!AA107</f>
        <v>0</v>
      </c>
      <c r="AB107" s="312">
        <f>'p1'!AB107-p0!AB107</f>
        <v>0</v>
      </c>
      <c r="AC107" s="312">
        <f>'p1'!AC107-p0!AC107</f>
        <v>0</v>
      </c>
      <c r="AD107" s="312">
        <f>'p1'!AD107-p0!AD107</f>
        <v>0</v>
      </c>
      <c r="AE107" s="312">
        <f>'p1'!AE107-p0!AE107</f>
        <v>0</v>
      </c>
      <c r="AF107" s="312">
        <f>'p1'!AF107-p0!AF107</f>
        <v>0</v>
      </c>
      <c r="AG107" s="312">
        <f>'p1'!AG107-p0!AG107</f>
        <v>0</v>
      </c>
      <c r="AH107" s="312"/>
      <c r="AI107" s="312"/>
      <c r="AY107" s="84"/>
      <c r="AZ107" s="84"/>
      <c r="BA107" s="84"/>
      <c r="BB107" s="84"/>
      <c r="BM107" s="88"/>
      <c r="CF107" s="83"/>
      <c r="CG107" s="83"/>
      <c r="CH107" s="83"/>
      <c r="FV107" s="84"/>
      <c r="FW107" s="84"/>
      <c r="FX107" s="84"/>
      <c r="GH107" s="88"/>
      <c r="GI107" s="88"/>
      <c r="GO107" s="88"/>
      <c r="GQ107" s="88"/>
      <c r="GR107" s="88"/>
      <c r="GX107" s="88"/>
    </row>
    <row r="108" spans="1:206">
      <c r="A108" s="90">
        <v>39539</v>
      </c>
      <c r="B108" s="312">
        <f>'p1'!B108-p0!B108</f>
        <v>0</v>
      </c>
      <c r="C108" s="312">
        <f>'p1'!C108-p0!C108</f>
        <v>0</v>
      </c>
      <c r="D108" s="312">
        <f>'p1'!D108-p0!D108</f>
        <v>0</v>
      </c>
      <c r="E108" s="312">
        <f>'p1'!E108-p0!E108</f>
        <v>0</v>
      </c>
      <c r="F108" s="312">
        <f>'p1'!F108-p0!F108</f>
        <v>0</v>
      </c>
      <c r="G108" s="312">
        <f>'p1'!G108-p0!G108</f>
        <v>0</v>
      </c>
      <c r="H108" s="312">
        <f>'p1'!H108-p0!H108</f>
        <v>0</v>
      </c>
      <c r="I108" s="312">
        <f>'p1'!I108-p0!I108</f>
        <v>0</v>
      </c>
      <c r="J108" s="312">
        <f>'p1'!J108-p0!J108</f>
        <v>0</v>
      </c>
      <c r="K108" s="312">
        <f>'p1'!K108-p0!K108</f>
        <v>0</v>
      </c>
      <c r="L108" s="312">
        <f>'p1'!L108-p0!L108</f>
        <v>0</v>
      </c>
      <c r="M108" s="312">
        <f>'p1'!M108-p0!M108</f>
        <v>0</v>
      </c>
      <c r="N108" s="312">
        <f>'p1'!N108-p0!N108</f>
        <v>0</v>
      </c>
      <c r="O108" s="312">
        <f>'p1'!O108-p0!O108</f>
        <v>0</v>
      </c>
      <c r="P108" s="312">
        <f>'p1'!P108-p0!P108</f>
        <v>0</v>
      </c>
      <c r="Q108" s="312">
        <f>'p1'!Q108-p0!Q108</f>
        <v>0</v>
      </c>
      <c r="R108" s="312">
        <f>'p1'!R108-p0!R108</f>
        <v>0</v>
      </c>
      <c r="S108" s="312">
        <f>'p1'!S108-p0!S108</f>
        <v>0</v>
      </c>
      <c r="T108" s="312">
        <f>'p1'!T108-p0!T108</f>
        <v>0</v>
      </c>
      <c r="U108" s="312">
        <f>'p1'!U108-p0!U108</f>
        <v>0</v>
      </c>
      <c r="V108" s="312">
        <f>'p1'!V108-p0!V108</f>
        <v>0</v>
      </c>
      <c r="W108" s="312">
        <f>'p1'!W108-p0!W108</f>
        <v>0</v>
      </c>
      <c r="X108" s="312">
        <f>'p1'!X108-p0!X108</f>
        <v>0</v>
      </c>
      <c r="Y108" s="312">
        <f>'p1'!Y108-p0!Y108</f>
        <v>0</v>
      </c>
      <c r="Z108" s="312">
        <f>'p1'!Z108-p0!Z108</f>
        <v>0</v>
      </c>
      <c r="AA108" s="312">
        <f>'p1'!AA108-p0!AA108</f>
        <v>0</v>
      </c>
      <c r="AB108" s="312">
        <f>'p1'!AB108-p0!AB108</f>
        <v>0</v>
      </c>
      <c r="AC108" s="312">
        <f>'p1'!AC108-p0!AC108</f>
        <v>0</v>
      </c>
      <c r="AD108" s="312">
        <f>'p1'!AD108-p0!AD108</f>
        <v>0</v>
      </c>
      <c r="AE108" s="312">
        <f>'p1'!AE108-p0!AE108</f>
        <v>0</v>
      </c>
      <c r="AF108" s="312">
        <f>'p1'!AF108-p0!AF108</f>
        <v>0</v>
      </c>
      <c r="AG108" s="312">
        <f>'p1'!AG108-p0!AG108</f>
        <v>0</v>
      </c>
      <c r="AH108" s="312"/>
      <c r="AI108" s="312"/>
      <c r="AY108" s="84"/>
      <c r="AZ108" s="84"/>
      <c r="BA108" s="84"/>
      <c r="BB108" s="84"/>
      <c r="BM108" s="88"/>
      <c r="CF108" s="83"/>
      <c r="CG108" s="83"/>
      <c r="CH108" s="83"/>
      <c r="FV108" s="84"/>
      <c r="FW108" s="84"/>
      <c r="FX108" s="84"/>
      <c r="GH108" s="88"/>
      <c r="GI108" s="88"/>
      <c r="GO108" s="88"/>
      <c r="GQ108" s="88"/>
      <c r="GR108" s="88"/>
      <c r="GX108" s="88"/>
    </row>
    <row r="109" spans="1:206">
      <c r="A109" s="90">
        <v>39569</v>
      </c>
      <c r="B109" s="312">
        <f>'p1'!B109-p0!B109</f>
        <v>0</v>
      </c>
      <c r="C109" s="312">
        <f>'p1'!C109-p0!C109</f>
        <v>0</v>
      </c>
      <c r="D109" s="312">
        <f>'p1'!D109-p0!D109</f>
        <v>0</v>
      </c>
      <c r="E109" s="312">
        <f>'p1'!E109-p0!E109</f>
        <v>0</v>
      </c>
      <c r="F109" s="312">
        <f>'p1'!F109-p0!F109</f>
        <v>0</v>
      </c>
      <c r="G109" s="312">
        <f>'p1'!G109-p0!G109</f>
        <v>0</v>
      </c>
      <c r="H109" s="312">
        <f>'p1'!H109-p0!H109</f>
        <v>-9.9999999999980105E-3</v>
      </c>
      <c r="I109" s="312">
        <f>'p1'!I109-p0!I109</f>
        <v>0</v>
      </c>
      <c r="J109" s="312">
        <f>'p1'!J109-p0!J109</f>
        <v>9.9999999999980105E-3</v>
      </c>
      <c r="K109" s="312">
        <f>'p1'!K109-p0!K109</f>
        <v>0</v>
      </c>
      <c r="L109" s="312">
        <f>'p1'!L109-p0!L109</f>
        <v>0</v>
      </c>
      <c r="M109" s="312">
        <f>'p1'!M109-p0!M109</f>
        <v>0</v>
      </c>
      <c r="N109" s="312">
        <f>'p1'!N109-p0!N109</f>
        <v>0</v>
      </c>
      <c r="O109" s="312">
        <f>'p1'!O109-p0!O109</f>
        <v>0</v>
      </c>
      <c r="P109" s="312">
        <f>'p1'!P109-p0!P109</f>
        <v>0</v>
      </c>
      <c r="Q109" s="312">
        <f>'p1'!Q109-p0!Q109</f>
        <v>0</v>
      </c>
      <c r="R109" s="312">
        <f>'p1'!R109-p0!R109</f>
        <v>0</v>
      </c>
      <c r="S109" s="312">
        <f>'p1'!S109-p0!S109</f>
        <v>0</v>
      </c>
      <c r="T109" s="312">
        <f>'p1'!T109-p0!T109</f>
        <v>0</v>
      </c>
      <c r="U109" s="312">
        <f>'p1'!U109-p0!U109</f>
        <v>0</v>
      </c>
      <c r="V109" s="312">
        <f>'p1'!V109-p0!V109</f>
        <v>0</v>
      </c>
      <c r="W109" s="312">
        <f>'p1'!W109-p0!W109</f>
        <v>0</v>
      </c>
      <c r="X109" s="312">
        <f>'p1'!X109-p0!X109</f>
        <v>0</v>
      </c>
      <c r="Y109" s="312">
        <f>'p1'!Y109-p0!Y109</f>
        <v>0</v>
      </c>
      <c r="Z109" s="312">
        <f>'p1'!Z109-p0!Z109</f>
        <v>0</v>
      </c>
      <c r="AA109" s="312">
        <f>'p1'!AA109-p0!AA109</f>
        <v>0</v>
      </c>
      <c r="AB109" s="312">
        <f>'p1'!AB109-p0!AB109</f>
        <v>0</v>
      </c>
      <c r="AC109" s="312">
        <f>'p1'!AC109-p0!AC109</f>
        <v>0</v>
      </c>
      <c r="AD109" s="312">
        <f>'p1'!AD109-p0!AD109</f>
        <v>0</v>
      </c>
      <c r="AE109" s="312">
        <f>'p1'!AE109-p0!AE109</f>
        <v>0</v>
      </c>
      <c r="AF109" s="312">
        <f>'p1'!AF109-p0!AF109</f>
        <v>0</v>
      </c>
      <c r="AG109" s="312">
        <f>'p1'!AG109-p0!AG109</f>
        <v>0</v>
      </c>
      <c r="AH109" s="312"/>
      <c r="AI109" s="312"/>
      <c r="AY109" s="84"/>
      <c r="AZ109" s="84"/>
      <c r="BA109" s="84"/>
      <c r="BB109" s="84"/>
      <c r="BM109" s="88"/>
      <c r="CF109" s="83"/>
      <c r="CG109" s="83"/>
      <c r="CH109" s="83"/>
      <c r="FV109" s="84"/>
      <c r="FW109" s="84"/>
      <c r="FX109" s="84"/>
      <c r="GH109" s="88"/>
      <c r="GI109" s="88"/>
      <c r="GO109" s="88"/>
      <c r="GQ109" s="88"/>
      <c r="GR109" s="88"/>
      <c r="GX109" s="88"/>
    </row>
    <row r="110" spans="1:206">
      <c r="A110" s="90">
        <v>39600</v>
      </c>
      <c r="B110" s="312">
        <f>'p1'!B110-p0!B110</f>
        <v>0</v>
      </c>
      <c r="C110" s="312">
        <f>'p1'!C110-p0!C110</f>
        <v>0</v>
      </c>
      <c r="D110" s="312">
        <f>'p1'!D110-p0!D110</f>
        <v>0</v>
      </c>
      <c r="E110" s="312">
        <f>'p1'!E110-p0!E110</f>
        <v>0</v>
      </c>
      <c r="F110" s="312">
        <f>'p1'!F110-p0!F110</f>
        <v>0</v>
      </c>
      <c r="G110" s="312">
        <f>'p1'!G110-p0!G110</f>
        <v>0</v>
      </c>
      <c r="H110" s="312">
        <f>'p1'!H110-p0!H110</f>
        <v>0</v>
      </c>
      <c r="I110" s="312">
        <f>'p1'!I110-p0!I110</f>
        <v>0</v>
      </c>
      <c r="J110" s="312">
        <f>'p1'!J110-p0!J110</f>
        <v>0</v>
      </c>
      <c r="K110" s="312">
        <f>'p1'!K110-p0!K110</f>
        <v>0</v>
      </c>
      <c r="L110" s="312">
        <f>'p1'!L110-p0!L110</f>
        <v>0</v>
      </c>
      <c r="M110" s="312">
        <f>'p1'!M110-p0!M110</f>
        <v>0</v>
      </c>
      <c r="N110" s="312">
        <f>'p1'!N110-p0!N110</f>
        <v>0</v>
      </c>
      <c r="O110" s="312">
        <f>'p1'!O110-p0!O110</f>
        <v>0</v>
      </c>
      <c r="P110" s="312">
        <f>'p1'!P110-p0!P110</f>
        <v>0</v>
      </c>
      <c r="Q110" s="312">
        <f>'p1'!Q110-p0!Q110</f>
        <v>0</v>
      </c>
      <c r="R110" s="312">
        <f>'p1'!R110-p0!R110</f>
        <v>0</v>
      </c>
      <c r="S110" s="312">
        <f>'p1'!S110-p0!S110</f>
        <v>0</v>
      </c>
      <c r="T110" s="312">
        <f>'p1'!T110-p0!T110</f>
        <v>0</v>
      </c>
      <c r="U110" s="312">
        <f>'p1'!U110-p0!U110</f>
        <v>0</v>
      </c>
      <c r="V110" s="312">
        <f>'p1'!V110-p0!V110</f>
        <v>0</v>
      </c>
      <c r="W110" s="312">
        <f>'p1'!W110-p0!W110</f>
        <v>0</v>
      </c>
      <c r="X110" s="312">
        <f>'p1'!X110-p0!X110</f>
        <v>0</v>
      </c>
      <c r="Y110" s="312">
        <f>'p1'!Y110-p0!Y110</f>
        <v>0</v>
      </c>
      <c r="Z110" s="312">
        <f>'p1'!Z110-p0!Z110</f>
        <v>0</v>
      </c>
      <c r="AA110" s="312">
        <f>'p1'!AA110-p0!AA110</f>
        <v>0</v>
      </c>
      <c r="AB110" s="312">
        <f>'p1'!AB110-p0!AB110</f>
        <v>0</v>
      </c>
      <c r="AC110" s="312">
        <f>'p1'!AC110-p0!AC110</f>
        <v>0</v>
      </c>
      <c r="AD110" s="312">
        <f>'p1'!AD110-p0!AD110</f>
        <v>0</v>
      </c>
      <c r="AE110" s="312">
        <f>'p1'!AE110-p0!AE110</f>
        <v>0</v>
      </c>
      <c r="AF110" s="312">
        <f>'p1'!AF110-p0!AF110</f>
        <v>0</v>
      </c>
      <c r="AG110" s="312">
        <f>'p1'!AG110-p0!AG110</f>
        <v>0</v>
      </c>
      <c r="AH110" s="312"/>
      <c r="AI110" s="312"/>
      <c r="AY110" s="84"/>
      <c r="AZ110" s="84"/>
      <c r="BA110" s="84"/>
      <c r="BB110" s="84"/>
      <c r="BM110" s="88"/>
      <c r="CF110" s="83"/>
      <c r="CG110" s="83"/>
      <c r="CH110" s="83"/>
      <c r="FV110" s="84"/>
      <c r="FW110" s="84"/>
      <c r="FX110" s="84"/>
      <c r="GH110" s="88"/>
      <c r="GI110" s="88"/>
      <c r="GO110" s="88"/>
      <c r="GQ110" s="88"/>
      <c r="GR110" s="88"/>
      <c r="GX110" s="88"/>
    </row>
    <row r="111" spans="1:206">
      <c r="A111" s="90">
        <v>39630</v>
      </c>
      <c r="B111" s="312">
        <f>'p1'!B111-p0!B111</f>
        <v>0</v>
      </c>
      <c r="C111" s="312">
        <f>'p1'!C111-p0!C111</f>
        <v>0</v>
      </c>
      <c r="D111" s="312">
        <f>'p1'!D111-p0!D111</f>
        <v>0</v>
      </c>
      <c r="E111" s="312">
        <f>'p1'!E111-p0!E111</f>
        <v>0</v>
      </c>
      <c r="F111" s="312">
        <f>'p1'!F111-p0!F111</f>
        <v>0</v>
      </c>
      <c r="G111" s="312">
        <f>'p1'!G111-p0!G111</f>
        <v>0</v>
      </c>
      <c r="H111" s="312">
        <f>'p1'!H111-p0!H111</f>
        <v>0</v>
      </c>
      <c r="I111" s="312">
        <f>'p1'!I111-p0!I111</f>
        <v>0</v>
      </c>
      <c r="J111" s="312">
        <f>'p1'!J111-p0!J111</f>
        <v>0</v>
      </c>
      <c r="K111" s="312">
        <f>'p1'!K111-p0!K111</f>
        <v>0</v>
      </c>
      <c r="L111" s="312">
        <f>'p1'!L111-p0!L111</f>
        <v>0</v>
      </c>
      <c r="M111" s="312">
        <f>'p1'!M111-p0!M111</f>
        <v>0</v>
      </c>
      <c r="N111" s="312">
        <f>'p1'!N111-p0!N111</f>
        <v>0</v>
      </c>
      <c r="O111" s="312">
        <f>'p1'!O111-p0!O111</f>
        <v>0</v>
      </c>
      <c r="P111" s="312">
        <f>'p1'!P111-p0!P111</f>
        <v>0</v>
      </c>
      <c r="Q111" s="312">
        <f>'p1'!Q111-p0!Q111</f>
        <v>0</v>
      </c>
      <c r="R111" s="312">
        <f>'p1'!R111-p0!R111</f>
        <v>0</v>
      </c>
      <c r="S111" s="312">
        <f>'p1'!S111-p0!S111</f>
        <v>0</v>
      </c>
      <c r="T111" s="312">
        <f>'p1'!T111-p0!T111</f>
        <v>0</v>
      </c>
      <c r="U111" s="312">
        <f>'p1'!U111-p0!U111</f>
        <v>0</v>
      </c>
      <c r="V111" s="312">
        <f>'p1'!V111-p0!V111</f>
        <v>0</v>
      </c>
      <c r="W111" s="312">
        <f>'p1'!W111-p0!W111</f>
        <v>0</v>
      </c>
      <c r="X111" s="312">
        <f>'p1'!X111-p0!X111</f>
        <v>0</v>
      </c>
      <c r="Y111" s="312">
        <f>'p1'!Y111-p0!Y111</f>
        <v>0</v>
      </c>
      <c r="Z111" s="312">
        <f>'p1'!Z111-p0!Z111</f>
        <v>0</v>
      </c>
      <c r="AA111" s="312">
        <f>'p1'!AA111-p0!AA111</f>
        <v>0</v>
      </c>
      <c r="AB111" s="312">
        <f>'p1'!AB111-p0!AB111</f>
        <v>0</v>
      </c>
      <c r="AC111" s="312">
        <f>'p1'!AC111-p0!AC111</f>
        <v>0</v>
      </c>
      <c r="AD111" s="312">
        <f>'p1'!AD111-p0!AD111</f>
        <v>0</v>
      </c>
      <c r="AE111" s="312">
        <f>'p1'!AE111-p0!AE111</f>
        <v>0</v>
      </c>
      <c r="AF111" s="312">
        <f>'p1'!AF111-p0!AF111</f>
        <v>0</v>
      </c>
      <c r="AG111" s="312">
        <f>'p1'!AG111-p0!AG111</f>
        <v>0</v>
      </c>
      <c r="AH111" s="312"/>
      <c r="AI111" s="312"/>
      <c r="AY111" s="84"/>
      <c r="AZ111" s="84"/>
      <c r="BA111" s="84"/>
      <c r="BB111" s="84"/>
      <c r="BM111" s="88"/>
      <c r="CF111" s="83"/>
      <c r="CG111" s="83"/>
      <c r="CH111" s="83"/>
      <c r="FV111" s="84"/>
      <c r="FW111" s="84"/>
      <c r="FX111" s="84"/>
      <c r="GH111" s="88"/>
      <c r="GI111" s="88"/>
      <c r="GO111" s="88"/>
      <c r="GQ111" s="88"/>
      <c r="GR111" s="88"/>
      <c r="GX111" s="88"/>
    </row>
    <row r="112" spans="1:206">
      <c r="A112" s="90">
        <v>39661</v>
      </c>
      <c r="B112" s="312">
        <f>'p1'!B112-p0!B112</f>
        <v>0</v>
      </c>
      <c r="C112" s="312">
        <f>'p1'!C112-p0!C112</f>
        <v>0</v>
      </c>
      <c r="D112" s="312">
        <f>'p1'!D112-p0!D112</f>
        <v>0</v>
      </c>
      <c r="E112" s="312">
        <f>'p1'!E112-p0!E112</f>
        <v>0</v>
      </c>
      <c r="F112" s="312">
        <f>'p1'!F112-p0!F112</f>
        <v>0</v>
      </c>
      <c r="G112" s="312">
        <f>'p1'!G112-p0!G112</f>
        <v>0</v>
      </c>
      <c r="H112" s="312">
        <f>'p1'!H112-p0!H112</f>
        <v>-9.9999999999980105E-3</v>
      </c>
      <c r="I112" s="312">
        <f>'p1'!I112-p0!I112</f>
        <v>0</v>
      </c>
      <c r="J112" s="312">
        <f>'p1'!J112-p0!J112</f>
        <v>9.9999999999980105E-3</v>
      </c>
      <c r="K112" s="312">
        <f>'p1'!K112-p0!K112</f>
        <v>0</v>
      </c>
      <c r="L112" s="312">
        <f>'p1'!L112-p0!L112</f>
        <v>0</v>
      </c>
      <c r="M112" s="312">
        <f>'p1'!M112-p0!M112</f>
        <v>0</v>
      </c>
      <c r="N112" s="312">
        <f>'p1'!N112-p0!N112</f>
        <v>0</v>
      </c>
      <c r="O112" s="312">
        <f>'p1'!O112-p0!O112</f>
        <v>0</v>
      </c>
      <c r="P112" s="312">
        <f>'p1'!P112-p0!P112</f>
        <v>0</v>
      </c>
      <c r="Q112" s="312">
        <f>'p1'!Q112-p0!Q112</f>
        <v>0</v>
      </c>
      <c r="R112" s="312">
        <f>'p1'!R112-p0!R112</f>
        <v>0</v>
      </c>
      <c r="S112" s="312">
        <f>'p1'!S112-p0!S112</f>
        <v>0</v>
      </c>
      <c r="T112" s="312">
        <f>'p1'!T112-p0!T112</f>
        <v>0</v>
      </c>
      <c r="U112" s="312">
        <f>'p1'!U112-p0!U112</f>
        <v>0</v>
      </c>
      <c r="V112" s="312">
        <f>'p1'!V112-p0!V112</f>
        <v>0</v>
      </c>
      <c r="W112" s="312">
        <f>'p1'!W112-p0!W112</f>
        <v>0</v>
      </c>
      <c r="X112" s="312">
        <f>'p1'!X112-p0!X112</f>
        <v>0</v>
      </c>
      <c r="Y112" s="312">
        <f>'p1'!Y112-p0!Y112</f>
        <v>0</v>
      </c>
      <c r="Z112" s="312">
        <f>'p1'!Z112-p0!Z112</f>
        <v>0</v>
      </c>
      <c r="AA112" s="312">
        <f>'p1'!AA112-p0!AA112</f>
        <v>0</v>
      </c>
      <c r="AB112" s="312">
        <f>'p1'!AB112-p0!AB112</f>
        <v>0</v>
      </c>
      <c r="AC112" s="312">
        <f>'p1'!AC112-p0!AC112</f>
        <v>0</v>
      </c>
      <c r="AD112" s="312">
        <f>'p1'!AD112-p0!AD112</f>
        <v>0</v>
      </c>
      <c r="AE112" s="312">
        <f>'p1'!AE112-p0!AE112</f>
        <v>0</v>
      </c>
      <c r="AF112" s="312">
        <f>'p1'!AF112-p0!AF112</f>
        <v>0</v>
      </c>
      <c r="AG112" s="312">
        <f>'p1'!AG112-p0!AG112</f>
        <v>0</v>
      </c>
      <c r="AH112" s="312"/>
      <c r="AI112" s="312"/>
      <c r="AY112" s="84"/>
      <c r="AZ112" s="84"/>
      <c r="BA112" s="84"/>
      <c r="BB112" s="84"/>
      <c r="BM112" s="88"/>
      <c r="CF112" s="83"/>
      <c r="CG112" s="83"/>
      <c r="CH112" s="83"/>
      <c r="FV112" s="84"/>
      <c r="FW112" s="84"/>
      <c r="FX112" s="84"/>
      <c r="GH112" s="88"/>
      <c r="GI112" s="88"/>
      <c r="GO112" s="88"/>
      <c r="GQ112" s="88"/>
      <c r="GR112" s="88"/>
      <c r="GX112" s="88"/>
    </row>
    <row r="113" spans="1:206">
      <c r="A113" s="90">
        <v>39692</v>
      </c>
      <c r="B113" s="312">
        <f>'p1'!B113-p0!B113</f>
        <v>0</v>
      </c>
      <c r="C113" s="312">
        <f>'p1'!C113-p0!C113</f>
        <v>0</v>
      </c>
      <c r="D113" s="312">
        <f>'p1'!D113-p0!D113</f>
        <v>0</v>
      </c>
      <c r="E113" s="312">
        <f>'p1'!E113-p0!E113</f>
        <v>0</v>
      </c>
      <c r="F113" s="312">
        <f>'p1'!F113-p0!F113</f>
        <v>0</v>
      </c>
      <c r="G113" s="312">
        <f>'p1'!G113-p0!G113</f>
        <v>0</v>
      </c>
      <c r="H113" s="312">
        <f>'p1'!H113-p0!H113</f>
        <v>0</v>
      </c>
      <c r="I113" s="312">
        <f>'p1'!I113-p0!I113</f>
        <v>0</v>
      </c>
      <c r="J113" s="312">
        <f>'p1'!J113-p0!J113</f>
        <v>0</v>
      </c>
      <c r="K113" s="312">
        <f>'p1'!K113-p0!K113</f>
        <v>0</v>
      </c>
      <c r="L113" s="312">
        <f>'p1'!L113-p0!L113</f>
        <v>0</v>
      </c>
      <c r="M113" s="312">
        <f>'p1'!M113-p0!M113</f>
        <v>0</v>
      </c>
      <c r="N113" s="312">
        <f>'p1'!N113-p0!N113</f>
        <v>0</v>
      </c>
      <c r="O113" s="312">
        <f>'p1'!O113-p0!O113</f>
        <v>0</v>
      </c>
      <c r="P113" s="312">
        <f>'p1'!P113-p0!P113</f>
        <v>0</v>
      </c>
      <c r="Q113" s="312">
        <f>'p1'!Q113-p0!Q113</f>
        <v>0</v>
      </c>
      <c r="R113" s="312">
        <f>'p1'!R113-p0!R113</f>
        <v>0</v>
      </c>
      <c r="S113" s="312">
        <f>'p1'!S113-p0!S113</f>
        <v>0</v>
      </c>
      <c r="T113" s="312">
        <f>'p1'!T113-p0!T113</f>
        <v>0</v>
      </c>
      <c r="U113" s="312">
        <f>'p1'!U113-p0!U113</f>
        <v>0</v>
      </c>
      <c r="V113" s="312">
        <f>'p1'!V113-p0!V113</f>
        <v>0</v>
      </c>
      <c r="W113" s="312">
        <f>'p1'!W113-p0!W113</f>
        <v>0</v>
      </c>
      <c r="X113" s="312">
        <f>'p1'!X113-p0!X113</f>
        <v>0</v>
      </c>
      <c r="Y113" s="312">
        <f>'p1'!Y113-p0!Y113</f>
        <v>0</v>
      </c>
      <c r="Z113" s="312">
        <f>'p1'!Z113-p0!Z113</f>
        <v>0</v>
      </c>
      <c r="AA113" s="312">
        <f>'p1'!AA113-p0!AA113</f>
        <v>0</v>
      </c>
      <c r="AB113" s="312">
        <f>'p1'!AB113-p0!AB113</f>
        <v>0</v>
      </c>
      <c r="AC113" s="312">
        <f>'p1'!AC113-p0!AC113</f>
        <v>0</v>
      </c>
      <c r="AD113" s="312">
        <f>'p1'!AD113-p0!AD113</f>
        <v>0</v>
      </c>
      <c r="AE113" s="312">
        <f>'p1'!AE113-p0!AE113</f>
        <v>0</v>
      </c>
      <c r="AF113" s="312">
        <f>'p1'!AF113-p0!AF113</f>
        <v>0</v>
      </c>
      <c r="AG113" s="312">
        <f>'p1'!AG113-p0!AG113</f>
        <v>0</v>
      </c>
      <c r="AH113" s="312"/>
      <c r="AI113" s="312"/>
      <c r="AY113" s="84"/>
      <c r="AZ113" s="84"/>
      <c r="BA113" s="84"/>
      <c r="BB113" s="84"/>
      <c r="BM113" s="88"/>
      <c r="CF113" s="83"/>
      <c r="CG113" s="83"/>
      <c r="CH113" s="83"/>
      <c r="FV113" s="84"/>
      <c r="FW113" s="84"/>
      <c r="FX113" s="84"/>
      <c r="GH113" s="88"/>
      <c r="GI113" s="88"/>
      <c r="GO113" s="88"/>
      <c r="GQ113" s="88"/>
      <c r="GR113" s="88"/>
      <c r="GX113" s="88"/>
    </row>
    <row r="114" spans="1:206">
      <c r="A114" s="90">
        <v>39722</v>
      </c>
      <c r="B114" s="312">
        <f>'p1'!B114-p0!B114</f>
        <v>0</v>
      </c>
      <c r="C114" s="312">
        <f>'p1'!C114-p0!C114</f>
        <v>0</v>
      </c>
      <c r="D114" s="312">
        <f>'p1'!D114-p0!D114</f>
        <v>0</v>
      </c>
      <c r="E114" s="312">
        <f>'p1'!E114-p0!E114</f>
        <v>0</v>
      </c>
      <c r="F114" s="312">
        <f>'p1'!F114-p0!F114</f>
        <v>0</v>
      </c>
      <c r="G114" s="312">
        <f>'p1'!G114-p0!G114</f>
        <v>0</v>
      </c>
      <c r="H114" s="312">
        <f>'p1'!H114-p0!H114</f>
        <v>-9.9999999999997868E-3</v>
      </c>
      <c r="I114" s="312">
        <f>'p1'!I114-p0!I114</f>
        <v>0</v>
      </c>
      <c r="J114" s="312">
        <f>'p1'!J114-p0!J114</f>
        <v>9.9999999999997868E-3</v>
      </c>
      <c r="K114" s="312">
        <f>'p1'!K114-p0!K114</f>
        <v>0</v>
      </c>
      <c r="L114" s="312">
        <f>'p1'!L114-p0!L114</f>
        <v>0</v>
      </c>
      <c r="M114" s="312">
        <f>'p1'!M114-p0!M114</f>
        <v>0</v>
      </c>
      <c r="N114" s="312">
        <f>'p1'!N114-p0!N114</f>
        <v>0</v>
      </c>
      <c r="O114" s="312">
        <f>'p1'!O114-p0!O114</f>
        <v>0</v>
      </c>
      <c r="P114" s="312">
        <f>'p1'!P114-p0!P114</f>
        <v>0</v>
      </c>
      <c r="Q114" s="312">
        <f>'p1'!Q114-p0!Q114</f>
        <v>0</v>
      </c>
      <c r="R114" s="312">
        <f>'p1'!R114-p0!R114</f>
        <v>0</v>
      </c>
      <c r="S114" s="312">
        <f>'p1'!S114-p0!S114</f>
        <v>0</v>
      </c>
      <c r="T114" s="312">
        <f>'p1'!T114-p0!T114</f>
        <v>0</v>
      </c>
      <c r="U114" s="312">
        <f>'p1'!U114-p0!U114</f>
        <v>0</v>
      </c>
      <c r="V114" s="312">
        <f>'p1'!V114-p0!V114</f>
        <v>0</v>
      </c>
      <c r="W114" s="312">
        <f>'p1'!W114-p0!W114</f>
        <v>0</v>
      </c>
      <c r="X114" s="312">
        <f>'p1'!X114-p0!X114</f>
        <v>0</v>
      </c>
      <c r="Y114" s="312">
        <f>'p1'!Y114-p0!Y114</f>
        <v>0</v>
      </c>
      <c r="Z114" s="312">
        <f>'p1'!Z114-p0!Z114</f>
        <v>0</v>
      </c>
      <c r="AA114" s="312">
        <f>'p1'!AA114-p0!AA114</f>
        <v>0</v>
      </c>
      <c r="AB114" s="312">
        <f>'p1'!AB114-p0!AB114</f>
        <v>0</v>
      </c>
      <c r="AC114" s="312">
        <f>'p1'!AC114-p0!AC114</f>
        <v>0</v>
      </c>
      <c r="AD114" s="312">
        <f>'p1'!AD114-p0!AD114</f>
        <v>0</v>
      </c>
      <c r="AE114" s="312">
        <f>'p1'!AE114-p0!AE114</f>
        <v>0</v>
      </c>
      <c r="AF114" s="312">
        <f>'p1'!AF114-p0!AF114</f>
        <v>0</v>
      </c>
      <c r="AG114" s="312">
        <f>'p1'!AG114-p0!AG114</f>
        <v>0</v>
      </c>
      <c r="AH114" s="312"/>
      <c r="AI114" s="312"/>
      <c r="AY114" s="84"/>
      <c r="AZ114" s="84"/>
      <c r="BA114" s="84"/>
      <c r="BB114" s="84"/>
      <c r="BM114" s="88"/>
      <c r="CF114" s="83"/>
      <c r="CG114" s="83"/>
      <c r="CH114" s="83"/>
      <c r="FV114" s="84"/>
      <c r="FW114" s="84"/>
      <c r="FX114" s="84"/>
      <c r="GH114" s="88"/>
      <c r="GI114" s="88"/>
      <c r="GO114" s="88"/>
      <c r="GQ114" s="88"/>
      <c r="GR114" s="88"/>
      <c r="GX114" s="88"/>
    </row>
    <row r="115" spans="1:206"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Y115" s="84"/>
      <c r="AZ115" s="84"/>
      <c r="BA115" s="84"/>
      <c r="BB115" s="84"/>
      <c r="BM115" s="88"/>
      <c r="CF115" s="83"/>
      <c r="CG115" s="83"/>
      <c r="CH115" s="83"/>
      <c r="FV115" s="84"/>
      <c r="FW115" s="84"/>
      <c r="FX115" s="84"/>
      <c r="GH115" s="88"/>
      <c r="GI115" s="88"/>
      <c r="GO115" s="88"/>
      <c r="GQ115" s="88"/>
      <c r="GR115" s="88"/>
      <c r="GX115" s="88"/>
    </row>
    <row r="116" spans="1:206">
      <c r="AY116" s="84"/>
      <c r="AZ116" s="84"/>
      <c r="BA116" s="84"/>
      <c r="BB116" s="84"/>
      <c r="BM116" s="88"/>
      <c r="CF116" s="83"/>
      <c r="CG116" s="83"/>
      <c r="CH116" s="83"/>
      <c r="FV116" s="84"/>
      <c r="FW116" s="84"/>
      <c r="FX116" s="84"/>
      <c r="GH116" s="88"/>
      <c r="GI116" s="88"/>
      <c r="GO116" s="88"/>
      <c r="GQ116" s="88"/>
      <c r="GR116" s="88"/>
      <c r="GX116" s="88"/>
    </row>
    <row r="117" spans="1:206">
      <c r="AY117" s="84"/>
      <c r="AZ117" s="84"/>
      <c r="BA117" s="84"/>
      <c r="BB117" s="84"/>
      <c r="BM117" s="88"/>
      <c r="CF117" s="83"/>
      <c r="CG117" s="83"/>
      <c r="CH117" s="83"/>
      <c r="FV117" s="84"/>
      <c r="FW117" s="84"/>
      <c r="FX117" s="84"/>
      <c r="GH117" s="88"/>
      <c r="GI117" s="88"/>
      <c r="GO117" s="88"/>
      <c r="GQ117" s="88"/>
      <c r="GR117" s="88"/>
      <c r="GX117" s="88"/>
    </row>
    <row r="118" spans="1:206">
      <c r="AY118" s="84"/>
      <c r="AZ118" s="84"/>
      <c r="BA118" s="84"/>
      <c r="BB118" s="84"/>
      <c r="BM118" s="88"/>
      <c r="CF118" s="83"/>
      <c r="CG118" s="83"/>
      <c r="CH118" s="83"/>
      <c r="FV118" s="84"/>
      <c r="FW118" s="84"/>
      <c r="FX118" s="84"/>
      <c r="GH118" s="88"/>
      <c r="GI118" s="88"/>
      <c r="GO118" s="88"/>
      <c r="GQ118" s="88"/>
      <c r="GR118" s="88"/>
      <c r="GX118" s="88"/>
    </row>
    <row r="119" spans="1:206">
      <c r="AY119" s="84"/>
      <c r="AZ119" s="84"/>
      <c r="BA119" s="84"/>
      <c r="BB119" s="84"/>
      <c r="BM119" s="88"/>
      <c r="CF119" s="83"/>
      <c r="CG119" s="83"/>
      <c r="CH119" s="83"/>
      <c r="FV119" s="84"/>
      <c r="FW119" s="84"/>
      <c r="FX119" s="84"/>
      <c r="GH119" s="88"/>
      <c r="GI119" s="88"/>
      <c r="GO119" s="88"/>
      <c r="GQ119" s="88"/>
      <c r="GR119" s="88"/>
      <c r="GX119" s="88"/>
    </row>
    <row r="120" spans="1:206">
      <c r="AY120" s="84"/>
      <c r="AZ120" s="84"/>
      <c r="BA120" s="84"/>
      <c r="BB120" s="84"/>
      <c r="BM120" s="88"/>
      <c r="CF120" s="83"/>
      <c r="CG120" s="83"/>
      <c r="CH120" s="83"/>
      <c r="FV120" s="84"/>
      <c r="FW120" s="84"/>
      <c r="FX120" s="84"/>
      <c r="GH120" s="88"/>
      <c r="GI120" s="88"/>
      <c r="GO120" s="88"/>
      <c r="GQ120" s="88"/>
      <c r="GR120" s="88"/>
      <c r="GX120" s="88"/>
    </row>
    <row r="121" spans="1:206">
      <c r="AY121" s="84"/>
      <c r="AZ121" s="84"/>
      <c r="BA121" s="84"/>
      <c r="BB121" s="84"/>
      <c r="BM121" s="88"/>
      <c r="CF121" s="83"/>
      <c r="CG121" s="83"/>
      <c r="CH121" s="83"/>
      <c r="FV121" s="84"/>
      <c r="FW121" s="84"/>
      <c r="FX121" s="84"/>
      <c r="GH121" s="88"/>
      <c r="GI121" s="88"/>
      <c r="GO121" s="88"/>
      <c r="GQ121" s="88"/>
      <c r="GR121" s="88"/>
      <c r="GX121" s="88"/>
    </row>
    <row r="122" spans="1:206">
      <c r="AY122" s="84"/>
      <c r="AZ122" s="84"/>
      <c r="BA122" s="84"/>
      <c r="BB122" s="84"/>
      <c r="BM122" s="88"/>
      <c r="CF122" s="83"/>
      <c r="CG122" s="83"/>
      <c r="CH122" s="83"/>
      <c r="FV122" s="84"/>
      <c r="FW122" s="84"/>
      <c r="FX122" s="84"/>
      <c r="GH122" s="88"/>
      <c r="GI122" s="88"/>
      <c r="GO122" s="88"/>
      <c r="GQ122" s="88"/>
      <c r="GR122" s="88"/>
      <c r="GX122" s="88"/>
    </row>
    <row r="123" spans="1:206">
      <c r="AY123" s="84"/>
      <c r="AZ123" s="84"/>
      <c r="BA123" s="84"/>
      <c r="BB123" s="84"/>
      <c r="BM123" s="88"/>
      <c r="CF123" s="83"/>
      <c r="CG123" s="83"/>
      <c r="CH123" s="83"/>
      <c r="FV123" s="84"/>
      <c r="FW123" s="84"/>
      <c r="FX123" s="84"/>
      <c r="GH123" s="88"/>
      <c r="GI123" s="88"/>
      <c r="GO123" s="88"/>
      <c r="GQ123" s="88"/>
      <c r="GR123" s="88"/>
      <c r="GX123" s="88"/>
    </row>
    <row r="124" spans="1:206">
      <c r="AY124" s="84"/>
      <c r="AZ124" s="84"/>
      <c r="BA124" s="84"/>
      <c r="BB124" s="84"/>
      <c r="BM124" s="88"/>
      <c r="CF124" s="83"/>
      <c r="CG124" s="83"/>
      <c r="CH124" s="83"/>
      <c r="FV124" s="84"/>
      <c r="FW124" s="84"/>
      <c r="FX124" s="84"/>
      <c r="GH124" s="88"/>
      <c r="GI124" s="88"/>
      <c r="GO124" s="88"/>
      <c r="GQ124" s="88"/>
      <c r="GR124" s="88"/>
      <c r="GX124" s="88"/>
    </row>
    <row r="125" spans="1:206">
      <c r="AY125" s="84"/>
      <c r="AZ125" s="84"/>
      <c r="BA125" s="84"/>
      <c r="BB125" s="84"/>
      <c r="BM125" s="88"/>
      <c r="CF125" s="83"/>
      <c r="CG125" s="83"/>
      <c r="CH125" s="83"/>
      <c r="FV125" s="84"/>
      <c r="FW125" s="84"/>
      <c r="FX125" s="84"/>
      <c r="GH125" s="88"/>
      <c r="GI125" s="88"/>
      <c r="GO125" s="88"/>
      <c r="GQ125" s="88"/>
      <c r="GR125" s="88"/>
      <c r="GX125" s="88"/>
    </row>
    <row r="126" spans="1:206">
      <c r="AY126" s="84"/>
      <c r="AZ126" s="84"/>
      <c r="BA126" s="84"/>
      <c r="BB126" s="84"/>
      <c r="BM126" s="88"/>
      <c r="CF126" s="83"/>
      <c r="CG126" s="83"/>
      <c r="CH126" s="83"/>
      <c r="FV126" s="84"/>
      <c r="FW126" s="84"/>
      <c r="FX126" s="84"/>
      <c r="GH126" s="88"/>
      <c r="GI126" s="88"/>
      <c r="GO126" s="88"/>
      <c r="GQ126" s="88"/>
      <c r="GR126" s="88"/>
      <c r="GX126" s="88"/>
    </row>
    <row r="127" spans="1:206">
      <c r="AY127" s="84"/>
      <c r="AZ127" s="84"/>
      <c r="BA127" s="84"/>
      <c r="BB127" s="84"/>
      <c r="BM127" s="88"/>
      <c r="CF127" s="83"/>
      <c r="CG127" s="83"/>
      <c r="CH127" s="83"/>
      <c r="FV127" s="84"/>
      <c r="FW127" s="84"/>
      <c r="FX127" s="84"/>
      <c r="GH127" s="88"/>
      <c r="GI127" s="88"/>
      <c r="GO127" s="88"/>
      <c r="GQ127" s="88"/>
      <c r="GR127" s="88"/>
      <c r="GX127" s="88"/>
    </row>
    <row r="128" spans="1:206">
      <c r="AY128" s="84"/>
      <c r="AZ128" s="84"/>
      <c r="BA128" s="84"/>
      <c r="BB128" s="84"/>
      <c r="BM128" s="88"/>
      <c r="CF128" s="83"/>
      <c r="CG128" s="83"/>
      <c r="CH128" s="83"/>
      <c r="FV128" s="84"/>
      <c r="FW128" s="84"/>
      <c r="FX128" s="84"/>
      <c r="GH128" s="88"/>
      <c r="GI128" s="88"/>
      <c r="GO128" s="88"/>
      <c r="GQ128" s="88"/>
      <c r="GR128" s="88"/>
      <c r="GX128" s="88"/>
    </row>
    <row r="129" spans="51:206">
      <c r="AY129" s="84"/>
      <c r="AZ129" s="84"/>
      <c r="BA129" s="84"/>
      <c r="BB129" s="84"/>
      <c r="BM129" s="88"/>
      <c r="CF129" s="83"/>
      <c r="CG129" s="83"/>
      <c r="CH129" s="83"/>
      <c r="FV129" s="84"/>
      <c r="FW129" s="84"/>
      <c r="FX129" s="84"/>
      <c r="GH129" s="88"/>
      <c r="GI129" s="88"/>
      <c r="GO129" s="88"/>
      <c r="GQ129" s="88"/>
      <c r="GR129" s="88"/>
      <c r="GX129" s="88"/>
    </row>
    <row r="130" spans="51:206">
      <c r="AY130" s="84"/>
      <c r="AZ130" s="84"/>
      <c r="BA130" s="84"/>
      <c r="BB130" s="84"/>
      <c r="BM130" s="88"/>
      <c r="CF130" s="83"/>
      <c r="CG130" s="83"/>
      <c r="CH130" s="83"/>
      <c r="FV130" s="84"/>
      <c r="FW130" s="84"/>
      <c r="FX130" s="84"/>
      <c r="GH130" s="88"/>
      <c r="GI130" s="88"/>
      <c r="GO130" s="88"/>
      <c r="GQ130" s="88"/>
      <c r="GR130" s="88"/>
      <c r="GX130" s="88"/>
    </row>
    <row r="131" spans="51:206">
      <c r="AY131" s="84"/>
      <c r="AZ131" s="84"/>
      <c r="BA131" s="84"/>
      <c r="BB131" s="84"/>
      <c r="BM131" s="88"/>
      <c r="CF131" s="83"/>
      <c r="CG131" s="83"/>
      <c r="CH131" s="83"/>
      <c r="FV131" s="84"/>
      <c r="FW131" s="84"/>
      <c r="FX131" s="84"/>
      <c r="GH131" s="88"/>
      <c r="GI131" s="88"/>
      <c r="GO131" s="88"/>
      <c r="GQ131" s="88"/>
      <c r="GR131" s="88"/>
      <c r="GX131" s="88"/>
    </row>
    <row r="132" spans="51:206">
      <c r="AY132" s="84"/>
      <c r="AZ132" s="84"/>
      <c r="BA132" s="84"/>
      <c r="BB132" s="84"/>
      <c r="BM132" s="88"/>
      <c r="CF132" s="83"/>
      <c r="CG132" s="83"/>
      <c r="CH132" s="83"/>
      <c r="FV132" s="84"/>
      <c r="FW132" s="84"/>
      <c r="FX132" s="84"/>
      <c r="GH132" s="88"/>
      <c r="GI132" s="88"/>
      <c r="GO132" s="88"/>
      <c r="GQ132" s="88"/>
      <c r="GR132" s="88"/>
      <c r="GX132" s="88"/>
    </row>
    <row r="133" spans="51:206">
      <c r="AY133" s="84"/>
      <c r="AZ133" s="84"/>
      <c r="BA133" s="84"/>
      <c r="BB133" s="84"/>
      <c r="BM133" s="88"/>
      <c r="CF133" s="83"/>
      <c r="CG133" s="83"/>
      <c r="CH133" s="83"/>
      <c r="FV133" s="84"/>
      <c r="FW133" s="84"/>
      <c r="FX133" s="84"/>
      <c r="GH133" s="88"/>
      <c r="GI133" s="88"/>
      <c r="GO133" s="88"/>
      <c r="GQ133" s="88"/>
      <c r="GR133" s="88"/>
      <c r="GX133" s="88"/>
    </row>
    <row r="134" spans="51:206">
      <c r="AY134" s="84"/>
      <c r="AZ134" s="84"/>
      <c r="BA134" s="84"/>
      <c r="BB134" s="84"/>
      <c r="BM134" s="88"/>
      <c r="CF134" s="83"/>
      <c r="CG134" s="83"/>
      <c r="CH134" s="83"/>
      <c r="FV134" s="84"/>
      <c r="FW134" s="84"/>
      <c r="FX134" s="84"/>
      <c r="GH134" s="88"/>
      <c r="GI134" s="88"/>
      <c r="GO134" s="88"/>
      <c r="GQ134" s="88"/>
      <c r="GR134" s="88"/>
      <c r="GX134" s="88"/>
    </row>
    <row r="135" spans="51:206">
      <c r="AY135" s="84"/>
      <c r="AZ135" s="84"/>
      <c r="BA135" s="84"/>
      <c r="BB135" s="84"/>
      <c r="BM135" s="88"/>
      <c r="CF135" s="83"/>
      <c r="CG135" s="83"/>
      <c r="CH135" s="83"/>
      <c r="FV135" s="84"/>
      <c r="FW135" s="84"/>
      <c r="FX135" s="84"/>
      <c r="GH135" s="88"/>
      <c r="GI135" s="88"/>
      <c r="GO135" s="88"/>
      <c r="GQ135" s="88"/>
      <c r="GR135" s="88"/>
      <c r="GX135" s="88"/>
    </row>
    <row r="136" spans="51:206">
      <c r="AY136" s="84"/>
      <c r="AZ136" s="84"/>
      <c r="BA136" s="84"/>
      <c r="BB136" s="84"/>
      <c r="BM136" s="88"/>
      <c r="CF136" s="83"/>
      <c r="CG136" s="83"/>
      <c r="CH136" s="83"/>
      <c r="FV136" s="84"/>
      <c r="FW136" s="84"/>
      <c r="FX136" s="84"/>
      <c r="GH136" s="88"/>
      <c r="GI136" s="88"/>
      <c r="GO136" s="88"/>
      <c r="GQ136" s="88"/>
      <c r="GR136" s="88"/>
      <c r="GX136" s="88"/>
    </row>
    <row r="137" spans="51:206">
      <c r="AY137" s="84"/>
      <c r="AZ137" s="84"/>
      <c r="BA137" s="84"/>
      <c r="BB137" s="84"/>
      <c r="BM137" s="88"/>
      <c r="CF137" s="83"/>
      <c r="CG137" s="83"/>
      <c r="CH137" s="83"/>
      <c r="FV137" s="84"/>
      <c r="FW137" s="84"/>
      <c r="FX137" s="84"/>
      <c r="GH137" s="88"/>
      <c r="GI137" s="88"/>
      <c r="GO137" s="88"/>
      <c r="GQ137" s="88"/>
      <c r="GR137" s="88"/>
      <c r="GX137" s="88"/>
    </row>
    <row r="138" spans="51:206">
      <c r="AY138" s="84"/>
      <c r="AZ138" s="84"/>
      <c r="BA138" s="84"/>
      <c r="BB138" s="84"/>
      <c r="BM138" s="88"/>
      <c r="CF138" s="83"/>
      <c r="CG138" s="83"/>
      <c r="CH138" s="83"/>
      <c r="FV138" s="84"/>
      <c r="FW138" s="84"/>
      <c r="FX138" s="84"/>
      <c r="GH138" s="88"/>
      <c r="GI138" s="88"/>
      <c r="GO138" s="88"/>
      <c r="GQ138" s="88"/>
      <c r="GR138" s="88"/>
      <c r="GX138" s="88"/>
    </row>
    <row r="139" spans="51:206">
      <c r="AY139" s="84"/>
      <c r="AZ139" s="84"/>
      <c r="BA139" s="84"/>
      <c r="BB139" s="84"/>
      <c r="BM139" s="88"/>
      <c r="CF139" s="83"/>
      <c r="CG139" s="83"/>
      <c r="CH139" s="83"/>
      <c r="FV139" s="84"/>
      <c r="FW139" s="84"/>
      <c r="FX139" s="84"/>
      <c r="GH139" s="88"/>
      <c r="GI139" s="88"/>
      <c r="GO139" s="88"/>
      <c r="GQ139" s="88"/>
      <c r="GR139" s="88"/>
      <c r="GX139" s="88"/>
    </row>
    <row r="140" spans="51:206">
      <c r="AY140" s="84"/>
      <c r="AZ140" s="84"/>
      <c r="BA140" s="84"/>
      <c r="BB140" s="84"/>
      <c r="BM140" s="88"/>
      <c r="CF140" s="83"/>
      <c r="CG140" s="83"/>
      <c r="CH140" s="83"/>
      <c r="FV140" s="84"/>
      <c r="FW140" s="84"/>
      <c r="FX140" s="84"/>
      <c r="GH140" s="88"/>
      <c r="GI140" s="88"/>
      <c r="GO140" s="88"/>
      <c r="GQ140" s="88"/>
      <c r="GR140" s="88"/>
      <c r="GX140" s="88"/>
    </row>
    <row r="141" spans="51:206">
      <c r="AY141" s="84"/>
      <c r="AZ141" s="84"/>
      <c r="BA141" s="84"/>
      <c r="BB141" s="84"/>
      <c r="BM141" s="88"/>
      <c r="CF141" s="83"/>
      <c r="CG141" s="83"/>
      <c r="CH141" s="83"/>
      <c r="FV141" s="84"/>
      <c r="FW141" s="84"/>
      <c r="FX141" s="84"/>
      <c r="GH141" s="88"/>
      <c r="GI141" s="88"/>
      <c r="GO141" s="88"/>
      <c r="GQ141" s="88"/>
      <c r="GR141" s="88"/>
      <c r="GX141" s="88"/>
    </row>
    <row r="142" spans="51:206">
      <c r="AY142" s="84"/>
      <c r="AZ142" s="84"/>
      <c r="BA142" s="84"/>
      <c r="BB142" s="84"/>
      <c r="BM142" s="88"/>
      <c r="CF142" s="83"/>
      <c r="CG142" s="83"/>
      <c r="CH142" s="83"/>
      <c r="FV142" s="84"/>
      <c r="FW142" s="84"/>
      <c r="FX142" s="84"/>
      <c r="GH142" s="88"/>
      <c r="GI142" s="88"/>
      <c r="GO142" s="88"/>
      <c r="GQ142" s="88"/>
      <c r="GR142" s="88"/>
      <c r="GX142" s="88"/>
    </row>
    <row r="143" spans="51:206">
      <c r="AY143" s="84"/>
      <c r="AZ143" s="84"/>
      <c r="BA143" s="84"/>
      <c r="BB143" s="84"/>
      <c r="BM143" s="88"/>
      <c r="CF143" s="83"/>
      <c r="CG143" s="83"/>
      <c r="CH143" s="83"/>
      <c r="FV143" s="84"/>
      <c r="FW143" s="84"/>
      <c r="FX143" s="84"/>
      <c r="GH143" s="88"/>
      <c r="GI143" s="88"/>
      <c r="GO143" s="88"/>
      <c r="GQ143" s="88"/>
      <c r="GR143" s="88"/>
      <c r="GX143" s="88"/>
    </row>
    <row r="144" spans="51:206">
      <c r="AY144" s="84"/>
      <c r="AZ144" s="84"/>
      <c r="BA144" s="84"/>
      <c r="BB144" s="84"/>
      <c r="BM144" s="88"/>
      <c r="CF144" s="83"/>
      <c r="CG144" s="83"/>
      <c r="CH144" s="83"/>
      <c r="FV144" s="84"/>
      <c r="FW144" s="84"/>
      <c r="FX144" s="84"/>
      <c r="GH144" s="88"/>
      <c r="GI144" s="88"/>
      <c r="GO144" s="88"/>
      <c r="GQ144" s="88"/>
      <c r="GR144" s="88"/>
      <c r="GX144" s="88"/>
    </row>
    <row r="145" spans="51:206">
      <c r="AY145" s="84"/>
      <c r="AZ145" s="84"/>
      <c r="BA145" s="84"/>
      <c r="BB145" s="84"/>
      <c r="BM145" s="88"/>
      <c r="CF145" s="83"/>
      <c r="CG145" s="83"/>
      <c r="CH145" s="83"/>
      <c r="FV145" s="84"/>
      <c r="FW145" s="84"/>
      <c r="FX145" s="84"/>
      <c r="GH145" s="88"/>
      <c r="GI145" s="88"/>
      <c r="GO145" s="88"/>
      <c r="GQ145" s="88"/>
      <c r="GR145" s="88"/>
      <c r="GX145" s="88"/>
    </row>
    <row r="146" spans="51:206">
      <c r="AY146" s="84"/>
      <c r="AZ146" s="84"/>
      <c r="BA146" s="84"/>
      <c r="BB146" s="84"/>
      <c r="BM146" s="88"/>
      <c r="CF146" s="83"/>
      <c r="CG146" s="83"/>
      <c r="CH146" s="83"/>
      <c r="FV146" s="84"/>
      <c r="FW146" s="84"/>
      <c r="FX146" s="84"/>
      <c r="GH146" s="88"/>
      <c r="GI146" s="88"/>
      <c r="GO146" s="88"/>
      <c r="GQ146" s="88"/>
      <c r="GR146" s="88"/>
      <c r="GX146" s="88"/>
    </row>
    <row r="147" spans="51:206">
      <c r="AY147" s="84"/>
      <c r="AZ147" s="84"/>
      <c r="BA147" s="84"/>
      <c r="BB147" s="84"/>
      <c r="BM147" s="88"/>
      <c r="CF147" s="83"/>
      <c r="CG147" s="83"/>
      <c r="CH147" s="83"/>
      <c r="FV147" s="84"/>
      <c r="FW147" s="84"/>
      <c r="FX147" s="84"/>
      <c r="GH147" s="88"/>
      <c r="GI147" s="88"/>
      <c r="GO147" s="88"/>
      <c r="GQ147" s="88"/>
      <c r="GR147" s="88"/>
      <c r="GX147" s="88"/>
    </row>
    <row r="148" spans="51:206">
      <c r="AY148" s="84"/>
      <c r="AZ148" s="84"/>
      <c r="BA148" s="84"/>
      <c r="BB148" s="84"/>
      <c r="BM148" s="88"/>
      <c r="CF148" s="83"/>
      <c r="CG148" s="83"/>
      <c r="CH148" s="83"/>
      <c r="FV148" s="84"/>
      <c r="FW148" s="84"/>
      <c r="FX148" s="84"/>
      <c r="GH148" s="88"/>
      <c r="GI148" s="88"/>
      <c r="GO148" s="88"/>
      <c r="GQ148" s="88"/>
      <c r="GR148" s="88"/>
      <c r="GX148" s="88"/>
    </row>
    <row r="149" spans="51:206">
      <c r="AY149" s="84"/>
      <c r="AZ149" s="84"/>
      <c r="BA149" s="84"/>
      <c r="BB149" s="84"/>
      <c r="BM149" s="88"/>
      <c r="CF149" s="83"/>
      <c r="CG149" s="83"/>
      <c r="CH149" s="83"/>
      <c r="FV149" s="84"/>
      <c r="FW149" s="84"/>
      <c r="FX149" s="84"/>
      <c r="GH149" s="88"/>
      <c r="GI149" s="88"/>
      <c r="GO149" s="88"/>
      <c r="GQ149" s="88"/>
      <c r="GR149" s="88"/>
      <c r="GX149" s="88"/>
    </row>
    <row r="150" spans="51:206">
      <c r="AY150" s="84"/>
      <c r="AZ150" s="84"/>
      <c r="BA150" s="84"/>
      <c r="BB150" s="84"/>
      <c r="BM150" s="88"/>
      <c r="CF150" s="83"/>
      <c r="CG150" s="83"/>
      <c r="CH150" s="83"/>
      <c r="FV150" s="84"/>
      <c r="FW150" s="84"/>
      <c r="FX150" s="84"/>
      <c r="GH150" s="88"/>
      <c r="GI150" s="88"/>
      <c r="GO150" s="88"/>
      <c r="GQ150" s="88"/>
      <c r="GR150" s="88"/>
      <c r="GX150" s="88"/>
    </row>
    <row r="151" spans="51:206">
      <c r="AY151" s="84"/>
      <c r="AZ151" s="84"/>
      <c r="BA151" s="84"/>
      <c r="BB151" s="84"/>
      <c r="BM151" s="88"/>
      <c r="CF151" s="83"/>
      <c r="CG151" s="83"/>
      <c r="CH151" s="83"/>
      <c r="FV151" s="84"/>
      <c r="FW151" s="84"/>
      <c r="FX151" s="84"/>
      <c r="GH151" s="88"/>
      <c r="GI151" s="88"/>
      <c r="GO151" s="88"/>
      <c r="GQ151" s="88"/>
      <c r="GR151" s="88"/>
      <c r="GX151" s="88"/>
    </row>
    <row r="152" spans="51:206">
      <c r="AY152" s="84"/>
      <c r="AZ152" s="84"/>
      <c r="BA152" s="84"/>
      <c r="BB152" s="84"/>
      <c r="BM152" s="88"/>
      <c r="CF152" s="83"/>
      <c r="CG152" s="83"/>
      <c r="CH152" s="83"/>
      <c r="FV152" s="84"/>
      <c r="FW152" s="84"/>
      <c r="FX152" s="84"/>
      <c r="GH152" s="88"/>
      <c r="GI152" s="88"/>
      <c r="GO152" s="88"/>
      <c r="GQ152" s="88"/>
      <c r="GR152" s="88"/>
      <c r="GX152" s="88"/>
    </row>
    <row r="153" spans="51:206">
      <c r="AY153" s="84"/>
      <c r="AZ153" s="84"/>
      <c r="BA153" s="84"/>
      <c r="BB153" s="84"/>
      <c r="BM153" s="88"/>
      <c r="CF153" s="83"/>
      <c r="CG153" s="83"/>
      <c r="CH153" s="83"/>
      <c r="FV153" s="84"/>
      <c r="FW153" s="84"/>
      <c r="FX153" s="84"/>
      <c r="GH153" s="88"/>
      <c r="GI153" s="88"/>
      <c r="GO153" s="88"/>
      <c r="GQ153" s="88"/>
      <c r="GR153" s="88"/>
      <c r="GX153" s="88"/>
    </row>
    <row r="154" spans="51:206">
      <c r="AY154" s="84"/>
      <c r="AZ154" s="84"/>
      <c r="BA154" s="84"/>
      <c r="BB154" s="84"/>
      <c r="BM154" s="88"/>
      <c r="CF154" s="83"/>
      <c r="CG154" s="83"/>
      <c r="CH154" s="83"/>
      <c r="FV154" s="84"/>
      <c r="FW154" s="84"/>
      <c r="FX154" s="84"/>
      <c r="GH154" s="88"/>
      <c r="GI154" s="88"/>
      <c r="GO154" s="88"/>
      <c r="GQ154" s="88"/>
      <c r="GR154" s="88"/>
      <c r="GX154" s="88"/>
    </row>
    <row r="155" spans="51:206">
      <c r="AY155" s="84"/>
      <c r="AZ155" s="84"/>
      <c r="BA155" s="84"/>
      <c r="BB155" s="84"/>
      <c r="BM155" s="88"/>
      <c r="CF155" s="83"/>
      <c r="CG155" s="83"/>
      <c r="CH155" s="83"/>
      <c r="FV155" s="84"/>
      <c r="FW155" s="84"/>
      <c r="FX155" s="84"/>
      <c r="GH155" s="88"/>
      <c r="GI155" s="88"/>
      <c r="GO155" s="88"/>
      <c r="GQ155" s="88"/>
      <c r="GR155" s="88"/>
      <c r="GX155" s="88"/>
    </row>
    <row r="156" spans="51:206">
      <c r="AY156" s="84"/>
      <c r="AZ156" s="84"/>
      <c r="BA156" s="84"/>
      <c r="BB156" s="84"/>
      <c r="BM156" s="88"/>
      <c r="CF156" s="83"/>
      <c r="CG156" s="83"/>
      <c r="CH156" s="83"/>
      <c r="FV156" s="84"/>
      <c r="FW156" s="84"/>
      <c r="FX156" s="84"/>
      <c r="GH156" s="88"/>
      <c r="GI156" s="88"/>
      <c r="GO156" s="88"/>
      <c r="GQ156" s="88"/>
      <c r="GR156" s="88"/>
      <c r="GX156" s="88"/>
    </row>
    <row r="157" spans="51:206">
      <c r="AY157" s="84"/>
      <c r="AZ157" s="84"/>
      <c r="BA157" s="84"/>
      <c r="BB157" s="84"/>
      <c r="BM157" s="88"/>
      <c r="CF157" s="83"/>
      <c r="CG157" s="83"/>
      <c r="CH157" s="83"/>
      <c r="FV157" s="84"/>
      <c r="FW157" s="84"/>
      <c r="FX157" s="84"/>
      <c r="GH157" s="88"/>
      <c r="GI157" s="88"/>
      <c r="GO157" s="88"/>
      <c r="GQ157" s="88"/>
      <c r="GR157" s="88"/>
      <c r="GX157" s="88"/>
    </row>
    <row r="158" spans="51:206">
      <c r="AY158" s="84"/>
      <c r="AZ158" s="84"/>
      <c r="BA158" s="84"/>
      <c r="BB158" s="84"/>
      <c r="BM158" s="88"/>
      <c r="CF158" s="83"/>
      <c r="CG158" s="83"/>
      <c r="CH158" s="83"/>
      <c r="FV158" s="84"/>
      <c r="FW158" s="84"/>
      <c r="FX158" s="84"/>
      <c r="GH158" s="88"/>
      <c r="GI158" s="88"/>
      <c r="GO158" s="88"/>
      <c r="GQ158" s="88"/>
      <c r="GR158" s="88"/>
      <c r="GX158" s="88"/>
    </row>
    <row r="159" spans="51:206">
      <c r="AY159" s="84"/>
      <c r="AZ159" s="84"/>
      <c r="BA159" s="84"/>
      <c r="BB159" s="84"/>
      <c r="BM159" s="88"/>
      <c r="CF159" s="83"/>
      <c r="CG159" s="83"/>
      <c r="CH159" s="83"/>
      <c r="FV159" s="84"/>
      <c r="FW159" s="84"/>
      <c r="FX159" s="84"/>
      <c r="GH159" s="88"/>
      <c r="GI159" s="88"/>
      <c r="GO159" s="88"/>
      <c r="GQ159" s="88"/>
      <c r="GR159" s="88"/>
      <c r="GX159" s="88"/>
    </row>
    <row r="160" spans="51:206">
      <c r="AY160" s="84"/>
      <c r="AZ160" s="84"/>
      <c r="BA160" s="84"/>
      <c r="BB160" s="84"/>
      <c r="BM160" s="88"/>
      <c r="CF160" s="83"/>
      <c r="CG160" s="83"/>
      <c r="CH160" s="83"/>
      <c r="FV160" s="84"/>
      <c r="FW160" s="84"/>
      <c r="FX160" s="84"/>
      <c r="GH160" s="88"/>
      <c r="GI160" s="88"/>
      <c r="GO160" s="88"/>
      <c r="GQ160" s="88"/>
      <c r="GR160" s="88"/>
      <c r="GX160" s="88"/>
    </row>
    <row r="161" spans="51:206">
      <c r="AY161" s="84"/>
      <c r="AZ161" s="84"/>
      <c r="BA161" s="84"/>
      <c r="BB161" s="84"/>
      <c r="BM161" s="88"/>
      <c r="CF161" s="83"/>
      <c r="CG161" s="83"/>
      <c r="CH161" s="83"/>
      <c r="FV161" s="84"/>
      <c r="FW161" s="84"/>
      <c r="FX161" s="84"/>
      <c r="GH161" s="88"/>
      <c r="GI161" s="88"/>
      <c r="GO161" s="88"/>
      <c r="GQ161" s="88"/>
      <c r="GR161" s="88"/>
      <c r="GX161" s="88"/>
    </row>
    <row r="162" spans="51:206">
      <c r="AY162" s="84"/>
      <c r="AZ162" s="84"/>
      <c r="BA162" s="84"/>
      <c r="BB162" s="84"/>
      <c r="BM162" s="88"/>
      <c r="CF162" s="83"/>
      <c r="CG162" s="83"/>
      <c r="CH162" s="83"/>
      <c r="FV162" s="84"/>
      <c r="FW162" s="84"/>
      <c r="FX162" s="84"/>
      <c r="GH162" s="88"/>
      <c r="GI162" s="88"/>
      <c r="GO162" s="88"/>
      <c r="GQ162" s="88"/>
      <c r="GR162" s="88"/>
      <c r="GX162" s="88"/>
    </row>
    <row r="163" spans="51:206">
      <c r="AY163" s="84"/>
      <c r="AZ163" s="84"/>
      <c r="BA163" s="84"/>
      <c r="BB163" s="84"/>
      <c r="BM163" s="88"/>
      <c r="CF163" s="83"/>
      <c r="CG163" s="83"/>
      <c r="CH163" s="83"/>
      <c r="FV163" s="84"/>
      <c r="FW163" s="84"/>
      <c r="FX163" s="84"/>
      <c r="GH163" s="88"/>
      <c r="GI163" s="88"/>
      <c r="GO163" s="88"/>
      <c r="GQ163" s="88"/>
      <c r="GR163" s="88"/>
      <c r="GX163" s="88"/>
    </row>
    <row r="164" spans="51:206">
      <c r="AY164" s="84"/>
      <c r="AZ164" s="84"/>
      <c r="BA164" s="84"/>
      <c r="BB164" s="84"/>
      <c r="BM164" s="88"/>
      <c r="CF164" s="83"/>
      <c r="CG164" s="83"/>
      <c r="CH164" s="83"/>
      <c r="FV164" s="84"/>
      <c r="FW164" s="84"/>
      <c r="FX164" s="84"/>
      <c r="GH164" s="88"/>
      <c r="GI164" s="88"/>
      <c r="GO164" s="88"/>
      <c r="GQ164" s="88"/>
      <c r="GR164" s="88"/>
      <c r="GX164" s="88"/>
    </row>
    <row r="165" spans="51:206">
      <c r="AY165" s="84"/>
      <c r="AZ165" s="84"/>
      <c r="BA165" s="84"/>
      <c r="BB165" s="84"/>
      <c r="BM165" s="88"/>
      <c r="CF165" s="83"/>
      <c r="CG165" s="83"/>
      <c r="CH165" s="83"/>
      <c r="FV165" s="84"/>
      <c r="FW165" s="84"/>
      <c r="FX165" s="84"/>
      <c r="GH165" s="88"/>
      <c r="GI165" s="88"/>
      <c r="GO165" s="88"/>
      <c r="GQ165" s="88"/>
      <c r="GR165" s="88"/>
      <c r="GX165" s="88"/>
    </row>
    <row r="166" spans="51:206">
      <c r="AY166" s="84"/>
      <c r="AZ166" s="84"/>
      <c r="BA166" s="84"/>
      <c r="BB166" s="84"/>
      <c r="BM166" s="88"/>
      <c r="CF166" s="83"/>
      <c r="CG166" s="83"/>
      <c r="CH166" s="83"/>
      <c r="FV166" s="84"/>
      <c r="FW166" s="84"/>
      <c r="FX166" s="84"/>
      <c r="GH166" s="88"/>
      <c r="GI166" s="88"/>
      <c r="GO166" s="88"/>
      <c r="GQ166" s="88"/>
      <c r="GR166" s="88"/>
      <c r="GX166" s="88"/>
    </row>
    <row r="167" spans="51:206">
      <c r="AY167" s="84"/>
      <c r="AZ167" s="84"/>
      <c r="BA167" s="84"/>
      <c r="BB167" s="84"/>
      <c r="BM167" s="88"/>
      <c r="CF167" s="83"/>
      <c r="CG167" s="83"/>
      <c r="CH167" s="83"/>
      <c r="FV167" s="84"/>
      <c r="FW167" s="84"/>
      <c r="FX167" s="84"/>
      <c r="GH167" s="88"/>
      <c r="GI167" s="88"/>
      <c r="GO167" s="88"/>
      <c r="GQ167" s="88"/>
      <c r="GR167" s="88"/>
      <c r="GX167" s="88"/>
    </row>
    <row r="168" spans="51:206">
      <c r="AY168" s="84"/>
      <c r="AZ168" s="84"/>
      <c r="BA168" s="84"/>
      <c r="BB168" s="84"/>
      <c r="BM168" s="88"/>
      <c r="CF168" s="83"/>
      <c r="CG168" s="83"/>
      <c r="CH168" s="83"/>
      <c r="FV168" s="84"/>
      <c r="FW168" s="84"/>
      <c r="FX168" s="84"/>
      <c r="GH168" s="88"/>
      <c r="GI168" s="88"/>
      <c r="GO168" s="88"/>
      <c r="GQ168" s="88"/>
      <c r="GR168" s="88"/>
      <c r="GX168" s="88"/>
    </row>
    <row r="169" spans="51:206">
      <c r="AY169" s="84"/>
      <c r="AZ169" s="84"/>
      <c r="BA169" s="84"/>
      <c r="BB169" s="84"/>
      <c r="BM169" s="88"/>
      <c r="CF169" s="83"/>
      <c r="CG169" s="83"/>
      <c r="CH169" s="83"/>
      <c r="FV169" s="84"/>
      <c r="FW169" s="84"/>
      <c r="FX169" s="84"/>
      <c r="GH169" s="88"/>
      <c r="GI169" s="88"/>
      <c r="GO169" s="88"/>
      <c r="GQ169" s="88"/>
      <c r="GR169" s="88"/>
      <c r="GX169" s="88"/>
    </row>
    <row r="170" spans="51:206">
      <c r="AY170" s="84"/>
      <c r="AZ170" s="84"/>
      <c r="BA170" s="84"/>
      <c r="BB170" s="84"/>
      <c r="BM170" s="88"/>
      <c r="CF170" s="83"/>
      <c r="CG170" s="83"/>
      <c r="CH170" s="83"/>
      <c r="FV170" s="84"/>
      <c r="FW170" s="84"/>
      <c r="FX170" s="84"/>
      <c r="GH170" s="88"/>
      <c r="GI170" s="88"/>
      <c r="GO170" s="88"/>
      <c r="GQ170" s="88"/>
      <c r="GR170" s="88"/>
      <c r="GX170" s="88"/>
    </row>
    <row r="171" spans="51:206">
      <c r="AY171" s="84"/>
      <c r="AZ171" s="84"/>
      <c r="BA171" s="84"/>
      <c r="BB171" s="84"/>
      <c r="BM171" s="88"/>
      <c r="CF171" s="83"/>
      <c r="CG171" s="83"/>
      <c r="CH171" s="83"/>
      <c r="FV171" s="84"/>
      <c r="FW171" s="84"/>
      <c r="FX171" s="84"/>
      <c r="GH171" s="88"/>
      <c r="GI171" s="88"/>
      <c r="GO171" s="88"/>
      <c r="GQ171" s="88"/>
      <c r="GR171" s="88"/>
      <c r="GX171" s="88"/>
    </row>
    <row r="172" spans="51:206">
      <c r="AY172" s="84"/>
      <c r="AZ172" s="84"/>
      <c r="BA172" s="84"/>
      <c r="BB172" s="84"/>
      <c r="BM172" s="88"/>
      <c r="CF172" s="83"/>
      <c r="CG172" s="83"/>
      <c r="CH172" s="83"/>
      <c r="FV172" s="84"/>
      <c r="FW172" s="84"/>
      <c r="FX172" s="84"/>
      <c r="GH172" s="88"/>
      <c r="GI172" s="88"/>
      <c r="GO172" s="88"/>
      <c r="GQ172" s="88"/>
      <c r="GR172" s="88"/>
      <c r="GX172" s="88"/>
    </row>
    <row r="173" spans="51:206">
      <c r="AY173" s="84"/>
      <c r="AZ173" s="84"/>
      <c r="BA173" s="84"/>
      <c r="BB173" s="84"/>
      <c r="BM173" s="88"/>
      <c r="CF173" s="83"/>
      <c r="CG173" s="83"/>
      <c r="CH173" s="83"/>
      <c r="FV173" s="84"/>
      <c r="FW173" s="84"/>
      <c r="FX173" s="84"/>
      <c r="GH173" s="88"/>
      <c r="GI173" s="88"/>
      <c r="GO173" s="88"/>
      <c r="GQ173" s="88"/>
      <c r="GR173" s="88"/>
      <c r="GX173" s="88"/>
    </row>
    <row r="174" spans="51:206">
      <c r="AY174" s="84"/>
      <c r="AZ174" s="84"/>
      <c r="BA174" s="84"/>
      <c r="BB174" s="84"/>
      <c r="BM174" s="88"/>
      <c r="CF174" s="83"/>
      <c r="CG174" s="83"/>
      <c r="CH174" s="83"/>
      <c r="FV174" s="84"/>
      <c r="FW174" s="84"/>
      <c r="FX174" s="84"/>
      <c r="GH174" s="88"/>
      <c r="GI174" s="88"/>
      <c r="GO174" s="88"/>
      <c r="GQ174" s="88"/>
      <c r="GR174" s="88"/>
      <c r="GX174" s="88"/>
    </row>
    <row r="175" spans="51:206">
      <c r="AY175" s="84"/>
      <c r="AZ175" s="84"/>
      <c r="BA175" s="84"/>
      <c r="BB175" s="84"/>
      <c r="BM175" s="88"/>
      <c r="CF175" s="83"/>
      <c r="CG175" s="83"/>
      <c r="CH175" s="83"/>
      <c r="FV175" s="84"/>
      <c r="FW175" s="84"/>
      <c r="FX175" s="84"/>
      <c r="GH175" s="88"/>
      <c r="GI175" s="88"/>
      <c r="GO175" s="88"/>
      <c r="GQ175" s="88"/>
      <c r="GR175" s="88"/>
      <c r="GX175" s="88"/>
    </row>
    <row r="176" spans="51:206">
      <c r="AY176" s="84"/>
      <c r="AZ176" s="84"/>
      <c r="BA176" s="84"/>
      <c r="BB176" s="84"/>
      <c r="BM176" s="88"/>
      <c r="CF176" s="83"/>
      <c r="CG176" s="83"/>
      <c r="CH176" s="83"/>
      <c r="FV176" s="84"/>
      <c r="FW176" s="84"/>
      <c r="FX176" s="84"/>
      <c r="GH176" s="88"/>
      <c r="GI176" s="88"/>
      <c r="GO176" s="88"/>
      <c r="GQ176" s="88"/>
      <c r="GR176" s="88"/>
      <c r="GX176" s="88"/>
    </row>
    <row r="177" spans="51:206">
      <c r="AY177" s="84"/>
      <c r="AZ177" s="84"/>
      <c r="BA177" s="84"/>
      <c r="BB177" s="84"/>
      <c r="BM177" s="88"/>
      <c r="CF177" s="83"/>
      <c r="CG177" s="83"/>
      <c r="CH177" s="83"/>
      <c r="FV177" s="84"/>
      <c r="FW177" s="84"/>
      <c r="FX177" s="84"/>
      <c r="GH177" s="88"/>
      <c r="GI177" s="88"/>
      <c r="GO177" s="88"/>
      <c r="GQ177" s="88"/>
      <c r="GR177" s="88"/>
      <c r="GX177" s="88"/>
    </row>
    <row r="178" spans="51:206">
      <c r="AY178" s="84"/>
      <c r="AZ178" s="84"/>
      <c r="BA178" s="84"/>
      <c r="BB178" s="84"/>
      <c r="BM178" s="88"/>
      <c r="CF178" s="83"/>
      <c r="CG178" s="83"/>
      <c r="CH178" s="83"/>
      <c r="FV178" s="84"/>
      <c r="FW178" s="84"/>
      <c r="FX178" s="84"/>
      <c r="GH178" s="88"/>
      <c r="GI178" s="88"/>
      <c r="GO178" s="88"/>
      <c r="GQ178" s="88"/>
      <c r="GR178" s="88"/>
      <c r="GX178" s="88"/>
    </row>
    <row r="179" spans="51:206">
      <c r="AY179" s="84"/>
      <c r="AZ179" s="84"/>
      <c r="BA179" s="84"/>
      <c r="BB179" s="84"/>
      <c r="BM179" s="88"/>
      <c r="CF179" s="83"/>
      <c r="CG179" s="83"/>
      <c r="CH179" s="83"/>
      <c r="FV179" s="84"/>
      <c r="FW179" s="84"/>
      <c r="FX179" s="84"/>
      <c r="GH179" s="88"/>
      <c r="GI179" s="88"/>
      <c r="GO179" s="88"/>
      <c r="GQ179" s="88"/>
      <c r="GR179" s="88"/>
      <c r="GX179" s="88"/>
    </row>
    <row r="180" spans="51:206">
      <c r="AY180" s="84"/>
      <c r="AZ180" s="84"/>
      <c r="BA180" s="84"/>
      <c r="BB180" s="84"/>
      <c r="BM180" s="88"/>
      <c r="CF180" s="83"/>
      <c r="CG180" s="83"/>
      <c r="CH180" s="83"/>
      <c r="FV180" s="84"/>
      <c r="FW180" s="84"/>
      <c r="FX180" s="84"/>
      <c r="GH180" s="88"/>
      <c r="GI180" s="88"/>
      <c r="GO180" s="88"/>
      <c r="GQ180" s="88"/>
      <c r="GR180" s="88"/>
      <c r="GX180" s="88"/>
    </row>
    <row r="181" spans="51:206">
      <c r="AY181" s="84"/>
      <c r="AZ181" s="84"/>
      <c r="BA181" s="84"/>
      <c r="BB181" s="84"/>
      <c r="BM181" s="88"/>
      <c r="CF181" s="83"/>
      <c r="CG181" s="83"/>
      <c r="CH181" s="83"/>
      <c r="FV181" s="84"/>
      <c r="FW181" s="84"/>
      <c r="FX181" s="84"/>
      <c r="GH181" s="88"/>
      <c r="GI181" s="88"/>
      <c r="GO181" s="88"/>
      <c r="GQ181" s="88"/>
      <c r="GR181" s="88"/>
      <c r="GX181" s="88"/>
    </row>
    <row r="182" spans="51:206">
      <c r="AY182" s="84"/>
      <c r="AZ182" s="84"/>
      <c r="BA182" s="84"/>
      <c r="BB182" s="84"/>
      <c r="BM182" s="88"/>
      <c r="CF182" s="83"/>
      <c r="CG182" s="83"/>
      <c r="CH182" s="83"/>
      <c r="FV182" s="84"/>
      <c r="FW182" s="84"/>
      <c r="FX182" s="84"/>
      <c r="GH182" s="88"/>
      <c r="GI182" s="88"/>
      <c r="GO182" s="88"/>
      <c r="GQ182" s="88"/>
      <c r="GR182" s="88"/>
      <c r="GX182" s="88"/>
    </row>
    <row r="183" spans="51:206">
      <c r="AY183" s="84"/>
      <c r="AZ183" s="84"/>
      <c r="BA183" s="84"/>
      <c r="BB183" s="84"/>
      <c r="BM183" s="88"/>
      <c r="CF183" s="83"/>
      <c r="CG183" s="83"/>
      <c r="CH183" s="83"/>
      <c r="FV183" s="84"/>
      <c r="FW183" s="84"/>
      <c r="FX183" s="84"/>
      <c r="GH183" s="88"/>
      <c r="GI183" s="88"/>
      <c r="GO183" s="88"/>
      <c r="GQ183" s="88"/>
      <c r="GR183" s="88"/>
      <c r="GX183" s="88"/>
    </row>
    <row r="184" spans="51:206">
      <c r="AY184" s="84"/>
      <c r="AZ184" s="84"/>
      <c r="BA184" s="84"/>
      <c r="BB184" s="84"/>
      <c r="BM184" s="88"/>
      <c r="CF184" s="83"/>
      <c r="CG184" s="83"/>
      <c r="CH184" s="83"/>
      <c r="FV184" s="84"/>
      <c r="FW184" s="84"/>
      <c r="FX184" s="84"/>
      <c r="GH184" s="88"/>
      <c r="GI184" s="88"/>
      <c r="GO184" s="88"/>
      <c r="GQ184" s="88"/>
      <c r="GR184" s="88"/>
      <c r="GX184" s="88"/>
    </row>
    <row r="185" spans="51:206">
      <c r="AY185" s="84"/>
      <c r="AZ185" s="84"/>
      <c r="BA185" s="84"/>
      <c r="BB185" s="84"/>
      <c r="BM185" s="88"/>
      <c r="CF185" s="83"/>
      <c r="CG185" s="83"/>
      <c r="CH185" s="83"/>
      <c r="FV185" s="84"/>
      <c r="FW185" s="84"/>
      <c r="FX185" s="84"/>
      <c r="GH185" s="88"/>
      <c r="GI185" s="88"/>
      <c r="GO185" s="88"/>
      <c r="GQ185" s="88"/>
      <c r="GR185" s="88"/>
      <c r="GX185" s="88"/>
    </row>
    <row r="186" spans="51:206">
      <c r="AY186" s="84"/>
      <c r="AZ186" s="84"/>
      <c r="BA186" s="84"/>
      <c r="BB186" s="84"/>
      <c r="BM186" s="88"/>
      <c r="CF186" s="83"/>
      <c r="CG186" s="83"/>
      <c r="CH186" s="83"/>
      <c r="FV186" s="84"/>
      <c r="FW186" s="84"/>
      <c r="FX186" s="84"/>
      <c r="GH186" s="88"/>
      <c r="GI186" s="88"/>
      <c r="GO186" s="88"/>
      <c r="GQ186" s="88"/>
      <c r="GR186" s="88"/>
      <c r="GX186" s="88"/>
    </row>
    <row r="187" spans="51:206">
      <c r="AY187" s="84"/>
      <c r="AZ187" s="84"/>
      <c r="BA187" s="84"/>
      <c r="BB187" s="84"/>
      <c r="BM187" s="88"/>
      <c r="CF187" s="83"/>
      <c r="CG187" s="83"/>
      <c r="CH187" s="83"/>
      <c r="FV187" s="84"/>
      <c r="FW187" s="84"/>
      <c r="FX187" s="84"/>
      <c r="GH187" s="88"/>
      <c r="GI187" s="88"/>
      <c r="GO187" s="88"/>
      <c r="GQ187" s="88"/>
      <c r="GR187" s="88"/>
      <c r="GX187" s="88"/>
    </row>
    <row r="188" spans="51:206">
      <c r="AY188" s="84"/>
      <c r="AZ188" s="84"/>
      <c r="BM188" s="88"/>
      <c r="CF188" s="83"/>
      <c r="CG188" s="83"/>
      <c r="CH188" s="83"/>
      <c r="FV188" s="84"/>
      <c r="FW188" s="84"/>
      <c r="FX188" s="84"/>
      <c r="GH188" s="88"/>
      <c r="GI188" s="88"/>
      <c r="GO188" s="88"/>
      <c r="GQ188" s="88"/>
      <c r="GR188" s="88"/>
      <c r="GX188" s="88"/>
    </row>
    <row r="189" spans="51:206">
      <c r="AY189" s="84"/>
      <c r="AZ189" s="84"/>
      <c r="BM189" s="88"/>
      <c r="CF189" s="83"/>
      <c r="CG189" s="83"/>
      <c r="CH189" s="83"/>
      <c r="FV189" s="84"/>
      <c r="GO189" s="88"/>
      <c r="GX189" s="88"/>
    </row>
    <row r="190" spans="51:206">
      <c r="AY190" s="84"/>
      <c r="AZ190" s="84"/>
      <c r="BM190" s="88"/>
      <c r="CF190" s="83"/>
      <c r="CG190" s="83"/>
      <c r="CH190" s="83"/>
      <c r="FV190" s="84"/>
      <c r="GO190" s="88"/>
      <c r="GX190" s="88"/>
    </row>
    <row r="191" spans="51:206">
      <c r="AY191" s="84"/>
      <c r="CF191" s="83"/>
      <c r="CG191" s="83"/>
      <c r="CH191" s="83"/>
      <c r="FV191" s="84"/>
    </row>
    <row r="192" spans="51:206">
      <c r="AY192" s="84"/>
      <c r="CF192" s="83"/>
      <c r="CG192" s="83"/>
      <c r="CH192" s="83"/>
      <c r="FV192" s="84"/>
    </row>
    <row r="193" spans="51:51">
      <c r="AY193" s="84"/>
    </row>
    <row r="194" spans="51:51">
      <c r="AY194" s="84"/>
    </row>
    <row r="195" spans="51:51">
      <c r="AY195" s="84"/>
    </row>
    <row r="196" spans="51:51">
      <c r="AY196" s="84"/>
    </row>
    <row r="197" spans="51:51">
      <c r="AY197" s="84"/>
    </row>
    <row r="198" spans="51:51">
      <c r="AY198" s="84"/>
    </row>
    <row r="199" spans="51:51">
      <c r="AY199" s="84"/>
    </row>
    <row r="200" spans="51:51">
      <c r="AY200" s="84"/>
    </row>
    <row r="201" spans="51:51">
      <c r="AY201" s="84"/>
    </row>
    <row r="202" spans="51:51">
      <c r="AY202" s="84"/>
    </row>
    <row r="203" spans="51:51">
      <c r="AY203" s="84"/>
    </row>
    <row r="204" spans="51:51">
      <c r="AY204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A223"/>
  <sheetViews>
    <sheetView showGridLines="0" workbookViewId="0">
      <selection activeCell="A8" sqref="A8"/>
    </sheetView>
  </sheetViews>
  <sheetFormatPr defaultColWidth="9.109375" defaultRowHeight="13.2"/>
  <cols>
    <col min="1" max="1" width="10.88671875" style="20" customWidth="1"/>
    <col min="2" max="2" width="10.44140625" style="20" bestFit="1" customWidth="1"/>
    <col min="3" max="3" width="9.88671875" style="20" bestFit="1" customWidth="1"/>
    <col min="4" max="4" width="9.88671875" style="20" customWidth="1"/>
    <col min="5" max="5" width="10.109375" style="20" customWidth="1"/>
    <col min="6" max="6" width="10.6640625" style="20" bestFit="1" customWidth="1"/>
    <col min="7" max="7" width="9.6640625" style="20" customWidth="1"/>
    <col min="8" max="8" width="8" style="20" customWidth="1"/>
    <col min="9" max="9" width="8.5546875" style="20" bestFit="1" customWidth="1"/>
    <col min="10" max="10" width="8.5546875" style="20" customWidth="1"/>
    <col min="11" max="11" width="10.6640625" style="20" customWidth="1"/>
    <col min="12" max="15" width="10.44140625" style="20" customWidth="1"/>
    <col min="16" max="17" width="8.33203125" style="20" customWidth="1"/>
    <col min="18" max="19" width="8.5546875" style="20" customWidth="1"/>
    <col min="20" max="22" width="9.33203125" style="20" customWidth="1"/>
    <col min="23" max="23" width="9.88671875" style="20" bestFit="1" customWidth="1"/>
    <col min="24" max="24" width="5" style="20" customWidth="1"/>
    <col min="25" max="25" width="8.5546875" style="20" bestFit="1" customWidth="1"/>
    <col min="26" max="28" width="10.6640625" style="20" customWidth="1"/>
    <col min="29" max="49" width="14.6640625" style="20" customWidth="1"/>
    <col min="50" max="50" width="10.6640625" style="20" customWidth="1"/>
    <col min="51" max="118" width="9.109375" style="20"/>
    <col min="119" max="119" width="64" style="20" customWidth="1"/>
    <col min="120" max="16384" width="9.109375" style="20"/>
  </cols>
  <sheetData>
    <row r="1" spans="1:209">
      <c r="B1" s="87" t="s">
        <v>18</v>
      </c>
      <c r="C1" s="87" t="s">
        <v>17</v>
      </c>
      <c r="D1" s="87" t="s">
        <v>662</v>
      </c>
      <c r="E1" s="158" t="s">
        <v>697</v>
      </c>
      <c r="F1" s="87" t="s">
        <v>70</v>
      </c>
      <c r="G1" s="87" t="s">
        <v>71</v>
      </c>
      <c r="H1" s="174"/>
      <c r="K1" s="353"/>
      <c r="L1" s="102"/>
      <c r="M1" s="102"/>
      <c r="N1" s="102"/>
      <c r="O1" s="102"/>
      <c r="Y1" s="418"/>
      <c r="AB1" s="174"/>
      <c r="AC1" s="158" t="s">
        <v>0</v>
      </c>
      <c r="AD1" s="158" t="s">
        <v>0</v>
      </c>
      <c r="AE1" s="158" t="s">
        <v>0</v>
      </c>
      <c r="AF1" s="158" t="s">
        <v>1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 t="s">
        <v>0</v>
      </c>
      <c r="AX1" s="158"/>
      <c r="AZ1"/>
      <c r="BA1"/>
      <c r="CI1" s="83"/>
      <c r="CJ1" s="83"/>
      <c r="CK1" s="83"/>
    </row>
    <row r="2" spans="1:209">
      <c r="A2" s="20" t="s">
        <v>46</v>
      </c>
      <c r="B2" s="599">
        <f>W5</f>
        <v>0</v>
      </c>
      <c r="C2" s="599">
        <f>+B5-B2</f>
        <v>0</v>
      </c>
      <c r="D2" s="174"/>
      <c r="E2" s="600"/>
      <c r="F2" s="600"/>
      <c r="G2" s="599">
        <f>SUM(B2:F2)</f>
        <v>0</v>
      </c>
      <c r="H2" s="174"/>
      <c r="Y2" s="418"/>
      <c r="AB2" s="174"/>
      <c r="AC2" s="175">
        <v>36831</v>
      </c>
      <c r="AD2" s="175">
        <v>36831</v>
      </c>
      <c r="AE2" s="175">
        <v>36831</v>
      </c>
      <c r="AF2" s="175">
        <v>36831</v>
      </c>
      <c r="AG2" s="175">
        <v>36982</v>
      </c>
      <c r="AH2" s="175">
        <v>36617</v>
      </c>
      <c r="AI2" s="175">
        <v>39022</v>
      </c>
      <c r="AJ2" s="175">
        <v>36831</v>
      </c>
      <c r="AK2" s="175">
        <v>37196</v>
      </c>
      <c r="AL2" s="175">
        <v>37561</v>
      </c>
      <c r="AM2" s="175">
        <v>37926</v>
      </c>
      <c r="AN2" s="175">
        <v>38292</v>
      </c>
      <c r="AO2" s="175">
        <v>38657</v>
      </c>
      <c r="AP2" s="175">
        <v>39022</v>
      </c>
      <c r="AQ2" s="175">
        <v>36617</v>
      </c>
      <c r="AR2" s="175">
        <v>36617</v>
      </c>
      <c r="AS2" s="175">
        <v>36617</v>
      </c>
      <c r="AT2" s="175">
        <v>36465</v>
      </c>
      <c r="AU2" s="175">
        <v>36465</v>
      </c>
      <c r="AV2" s="175">
        <v>36130</v>
      </c>
      <c r="AW2" s="175">
        <v>36465</v>
      </c>
      <c r="AX2" s="175"/>
      <c r="AZ2"/>
      <c r="BA2"/>
      <c r="CI2" s="83"/>
      <c r="CJ2" s="83"/>
      <c r="CK2" s="83"/>
    </row>
    <row r="3" spans="1:209">
      <c r="D3" s="418"/>
      <c r="F3" s="419"/>
      <c r="H3" s="174"/>
      <c r="Z3" s="418"/>
      <c r="AB3" s="323"/>
      <c r="AC3" s="175">
        <v>36951</v>
      </c>
      <c r="AD3" s="175">
        <v>36951</v>
      </c>
      <c r="AE3" s="175">
        <v>36951</v>
      </c>
      <c r="AF3" s="175">
        <v>36951</v>
      </c>
      <c r="AG3" s="175">
        <v>37165</v>
      </c>
      <c r="AH3" s="175">
        <v>36800</v>
      </c>
      <c r="AI3" s="175">
        <v>39142</v>
      </c>
      <c r="AJ3" s="175">
        <v>36951</v>
      </c>
      <c r="AK3" s="175">
        <v>37316</v>
      </c>
      <c r="AL3" s="175">
        <v>37681</v>
      </c>
      <c r="AM3" s="175">
        <v>38047</v>
      </c>
      <c r="AN3" s="175">
        <v>38412</v>
      </c>
      <c r="AO3" s="175">
        <v>38777</v>
      </c>
      <c r="AP3" s="175">
        <v>39142</v>
      </c>
      <c r="AQ3" s="175">
        <v>36830</v>
      </c>
      <c r="AR3" s="175">
        <v>36830</v>
      </c>
      <c r="AS3" s="175">
        <v>36830</v>
      </c>
      <c r="AT3" s="175">
        <v>36616</v>
      </c>
      <c r="AU3" s="175">
        <v>36616</v>
      </c>
      <c r="AV3" s="175">
        <v>36160</v>
      </c>
      <c r="AW3" s="175">
        <v>36465</v>
      </c>
      <c r="AX3" s="175"/>
      <c r="AZ3"/>
      <c r="BA3"/>
      <c r="BC3" s="84"/>
      <c r="BE3" s="85"/>
      <c r="CI3" s="83"/>
      <c r="CJ3" s="83"/>
      <c r="CK3" s="83"/>
    </row>
    <row r="4" spans="1:209">
      <c r="D4" s="418"/>
      <c r="H4" s="174"/>
      <c r="AB4" s="324"/>
      <c r="AC4" s="176">
        <v>10000</v>
      </c>
      <c r="AD4" s="176">
        <v>10000</v>
      </c>
      <c r="AE4" s="176">
        <v>-5000</v>
      </c>
      <c r="AF4" s="176">
        <v>-20000</v>
      </c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X4" s="176"/>
      <c r="AZ4"/>
      <c r="BA4"/>
      <c r="BB4" s="84"/>
      <c r="BC4" s="84"/>
      <c r="BD4" s="84"/>
      <c r="BE4" s="84"/>
      <c r="BF4" s="84"/>
      <c r="BL4" s="86"/>
      <c r="BO4" s="84"/>
      <c r="BP4" s="84"/>
      <c r="CI4" s="83"/>
      <c r="CJ4" s="83"/>
      <c r="CK4" s="83"/>
      <c r="FX4" s="84"/>
      <c r="FY4" s="84"/>
      <c r="FZ4" s="84"/>
      <c r="GA4" s="84"/>
      <c r="GC4" s="84"/>
      <c r="GK4" s="86"/>
      <c r="GL4" s="86"/>
      <c r="GT4" s="86"/>
      <c r="GU4" s="86"/>
    </row>
    <row r="5" spans="1:209">
      <c r="A5" s="20" t="s">
        <v>8</v>
      </c>
      <c r="B5" s="101">
        <f t="shared" ref="B5:W5" si="0">SUM(B8:B109)</f>
        <v>0</v>
      </c>
      <c r="C5" s="101">
        <f t="shared" si="0"/>
        <v>0</v>
      </c>
      <c r="D5" s="101">
        <f t="shared" si="0"/>
        <v>0</v>
      </c>
      <c r="E5" s="101">
        <f t="shared" si="0"/>
        <v>0</v>
      </c>
      <c r="F5" s="101">
        <f t="shared" si="0"/>
        <v>0</v>
      </c>
      <c r="G5" s="101">
        <f t="shared" si="0"/>
        <v>0</v>
      </c>
      <c r="H5" s="101">
        <f t="shared" si="0"/>
        <v>0</v>
      </c>
      <c r="I5" s="101">
        <f t="shared" si="0"/>
        <v>0</v>
      </c>
      <c r="J5" s="101">
        <f t="shared" si="0"/>
        <v>0</v>
      </c>
      <c r="K5" s="101">
        <f t="shared" si="0"/>
        <v>0</v>
      </c>
      <c r="L5" s="101">
        <f t="shared" si="0"/>
        <v>0</v>
      </c>
      <c r="M5" s="101">
        <f>SUM(M8:M109)</f>
        <v>0</v>
      </c>
      <c r="N5" s="101">
        <f t="shared" si="0"/>
        <v>0</v>
      </c>
      <c r="O5" s="101">
        <f>SUM(O8:O109)</f>
        <v>0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>SUM(S8:S109)</f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W5" s="101">
        <f t="shared" si="0"/>
        <v>0</v>
      </c>
      <c r="Y5" s="101"/>
      <c r="AB5" s="177"/>
      <c r="AC5" s="158">
        <v>0.30499999999999999</v>
      </c>
      <c r="AD5" s="158">
        <v>0.29499999999999998</v>
      </c>
      <c r="AE5" s="158">
        <v>0.3</v>
      </c>
      <c r="AF5" s="158">
        <v>0.4425</v>
      </c>
      <c r="AG5" s="158">
        <v>0.16500000000000001</v>
      </c>
      <c r="AH5" s="158">
        <v>0.14000000000000001</v>
      </c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/>
      <c r="AW5" s="158">
        <v>0.125</v>
      </c>
      <c r="AX5" s="158"/>
      <c r="BB5" s="87"/>
      <c r="BC5" s="87"/>
      <c r="BD5" s="87"/>
      <c r="CI5" s="83"/>
      <c r="CJ5" s="83"/>
      <c r="CK5" s="83"/>
    </row>
    <row r="6" spans="1:209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AB6" s="87" t="s">
        <v>22</v>
      </c>
      <c r="AD6" s="322"/>
      <c r="BB6" s="87"/>
      <c r="BC6" s="87"/>
      <c r="BD6" s="87"/>
      <c r="CI6" s="83"/>
      <c r="CJ6" s="83"/>
      <c r="CK6" s="83"/>
    </row>
    <row r="7" spans="1:209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763</v>
      </c>
      <c r="N7" s="103" t="s">
        <v>773</v>
      </c>
      <c r="O7" s="103" t="s">
        <v>794</v>
      </c>
      <c r="P7" s="103" t="s">
        <v>2</v>
      </c>
      <c r="Q7" s="103" t="s">
        <v>687</v>
      </c>
      <c r="R7" s="103" t="s">
        <v>4</v>
      </c>
      <c r="S7" s="103" t="s">
        <v>826</v>
      </c>
      <c r="T7" s="103" t="s">
        <v>38</v>
      </c>
      <c r="U7" s="103" t="s">
        <v>77</v>
      </c>
      <c r="V7" s="103" t="s">
        <v>541</v>
      </c>
      <c r="W7" s="103" t="s">
        <v>76</v>
      </c>
      <c r="AB7" s="177">
        <f t="shared" ref="AB7:AW7" si="1">SUM(AB8:AB86)</f>
        <v>109837.30742848429</v>
      </c>
      <c r="AC7" s="177">
        <f t="shared" si="1"/>
        <v>-92297.413652684874</v>
      </c>
      <c r="AD7" s="177">
        <f t="shared" si="1"/>
        <v>-77638.165511090192</v>
      </c>
      <c r="AE7" s="177">
        <f t="shared" si="1"/>
        <v>42483.894790943763</v>
      </c>
      <c r="AF7" s="177">
        <f t="shared" si="1"/>
        <v>237288.99180131557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>
        <f t="shared" si="1"/>
        <v>0</v>
      </c>
      <c r="AX7" s="177"/>
      <c r="CI7" s="92"/>
      <c r="CJ7" s="92"/>
      <c r="CK7" s="92"/>
    </row>
    <row r="8" spans="1:209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91"/>
      <c r="Y8" s="101"/>
      <c r="Z8" s="91"/>
      <c r="AA8" s="90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AX8" s="174"/>
      <c r="BB8" s="84"/>
      <c r="BC8" s="84"/>
      <c r="BD8" s="84"/>
      <c r="BE8" s="84"/>
      <c r="BF8" s="84"/>
      <c r="BP8" s="88"/>
      <c r="CI8" s="83"/>
      <c r="CJ8" s="83"/>
      <c r="CK8" s="83"/>
      <c r="FY8" s="84"/>
      <c r="FZ8" s="84"/>
      <c r="GA8" s="84"/>
      <c r="GK8" s="88"/>
      <c r="GL8" s="88"/>
      <c r="GR8" s="88"/>
      <c r="GT8" s="88"/>
      <c r="GU8" s="88"/>
      <c r="HA8" s="88"/>
    </row>
    <row r="9" spans="1:209">
      <c r="A9" s="90"/>
      <c r="B9" s="102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91"/>
      <c r="Y9" s="101"/>
      <c r="Z9" s="91"/>
      <c r="AA9" s="90"/>
      <c r="AB9" s="174"/>
      <c r="AC9" s="174"/>
      <c r="AD9" s="174"/>
      <c r="AE9" s="174"/>
      <c r="AF9" s="174"/>
      <c r="AG9" s="174"/>
      <c r="AH9" s="174"/>
      <c r="AI9" s="174"/>
      <c r="AJ9" s="174"/>
      <c r="AK9" s="174"/>
      <c r="AL9" s="174"/>
      <c r="AM9" s="174"/>
      <c r="AN9" s="174"/>
      <c r="AO9" s="174"/>
      <c r="AP9" s="174"/>
      <c r="AQ9" s="174"/>
      <c r="AR9" s="174"/>
      <c r="AS9" s="174"/>
      <c r="AT9" s="174"/>
      <c r="AU9" s="174"/>
      <c r="AV9" s="174"/>
      <c r="AW9" s="174"/>
      <c r="AX9" s="174"/>
      <c r="BB9" s="84"/>
      <c r="BC9" s="84"/>
      <c r="BD9" s="84"/>
      <c r="BE9" s="84"/>
      <c r="BF9" s="84"/>
      <c r="BP9" s="88"/>
      <c r="CI9" s="83"/>
      <c r="CJ9" s="83"/>
      <c r="CK9" s="83"/>
      <c r="FY9" s="84"/>
      <c r="FZ9" s="84"/>
      <c r="GA9" s="84"/>
      <c r="GK9" s="88"/>
      <c r="GL9" s="88"/>
      <c r="GR9" s="88"/>
      <c r="GT9" s="88"/>
      <c r="GU9" s="88"/>
      <c r="HA9" s="88"/>
    </row>
    <row r="10" spans="1:209">
      <c r="A10" s="90">
        <f>p0!A15</f>
        <v>36708</v>
      </c>
      <c r="B10" s="102"/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91"/>
      <c r="Y10" s="101"/>
      <c r="Z10" s="91"/>
      <c r="AA10" s="90">
        <v>36708</v>
      </c>
      <c r="AB10" s="174">
        <f t="shared" ref="AB10:AB18" si="2">SUM(AC10:AW10)</f>
        <v>0</v>
      </c>
      <c r="AC10" s="174">
        <f>IF(AC$2&lt;=$AA10,IF(AC$3&gt;=$AA10,(AC$4*($AA11-$AA10)),0),0)*(VLOOKUP($AA10,curves,VLOOKUP(AC$1,names,2,0))-AC$5)*'m1'!$BL8</f>
        <v>0</v>
      </c>
      <c r="AD10" s="174">
        <f>IF(AD$2&lt;=$AA10,IF(AD$3&gt;=$AA10,(AD$4*($AA11-$AA10)),0),0)*(VLOOKUP($AA10,curves,VLOOKUP(AD$1,names,2,0))-AD$5)*'m1'!$BL8</f>
        <v>0</v>
      </c>
      <c r="AE10" s="174">
        <f>IF(AE$2&lt;=$AA10,IF(AE$3&gt;=$AA10,(AE$4*($AA11-$AA10)),0),0)*(VLOOKUP($AA10,curves,VLOOKUP(AE$1,names,2,0))-AE$5)*'m1'!$BL8</f>
        <v>0</v>
      </c>
      <c r="AF10" s="174">
        <f>IF(AF$2&lt;=$AA10,IF(AF$3&gt;=$AA10,(AF$4*($AA11-$AA10)),0),0)*(VLOOKUP($AA10,curves,VLOOKUP(AF$1,names,2,0))-AF$5)*'m1'!$BL8</f>
        <v>0</v>
      </c>
      <c r="AG10" s="174">
        <f>IF(AG$2&lt;=$AA10,IF(AG$3&gt;=$AA10,(AG$4*($AA11-$AA10)),0),0)*(VLOOKUP($AA10,curves,VLOOKUP(AG$1,names,2,0))-AG$5)*'m1'!$BL8</f>
        <v>0</v>
      </c>
      <c r="AH10" s="174">
        <f>IF(AH$2&lt;=$AA10,IF(AH$3&gt;=$AA10,(AH$4*($AA11-$AA10)),0),0)*(VLOOKUP($AA10,curves,VLOOKUP(AH$1,names,2,0))-AH$5)*'m1'!$BL8</f>
        <v>0</v>
      </c>
      <c r="AI10" s="174">
        <f>IF(AI$2&lt;=$AA10,IF(AI$3&gt;=$AA10,(AI$4*($AA11-$AA10)),0),0)*(VLOOKUP($AA10,curves,VLOOKUP(AI$1,names,2,0))-AI$5)*'m1'!$BL8</f>
        <v>0</v>
      </c>
      <c r="AJ10" s="174">
        <f>IF(AJ$2&lt;=$AA10,IF(AJ$3&gt;=$AA10,(AJ$4*($AA11-$AA10)),0),0)*(VLOOKUP($AA10,curves,VLOOKUP(AJ$1,names,2,0))-AJ$5)*'m1'!$BL8</f>
        <v>0</v>
      </c>
      <c r="AK10" s="174">
        <f>IF(AK$2&lt;=$AA10,IF(AK$3&gt;=$AA10,(AK$4*($AA11-$AA10)),0),0)*(VLOOKUP($AA10,curves,VLOOKUP(AK$1,names,2,0))-AK$5)*'m1'!$BL8</f>
        <v>0</v>
      </c>
      <c r="AL10" s="174">
        <f>IF(AL$2&lt;=$AA10,IF(AL$3&gt;=$AA10,(AL$4*($AA11-$AA10)),0),0)*(VLOOKUP($AA10,curves,VLOOKUP(AL$1,names,2,0))-AL$5)*'m1'!$BL8</f>
        <v>0</v>
      </c>
      <c r="AM10" s="174">
        <f>IF(AM$2&lt;=$AA10,IF(AM$3&gt;=$AA10,(AM$4*($AA11-$AA10)),0),0)*(VLOOKUP($AA10,curves,VLOOKUP(AM$1,names,2,0))-AM$5)*'m1'!$BL8</f>
        <v>0</v>
      </c>
      <c r="AN10" s="174">
        <f>IF(AN$2&lt;=$AA10,IF(AN$3&gt;=$AA10,(AN$4*($AA11-$AA10)),0),0)*(VLOOKUP($AA10,curves,VLOOKUP(AN$1,names,2,0))-AN$5)*'m1'!$BL8</f>
        <v>0</v>
      </c>
      <c r="AO10" s="174">
        <f>IF(AO$2&lt;=$AA10,IF(AO$3&gt;=$AA10,(AO$4*($AA11-$AA10)),0),0)*(VLOOKUP($AA10,curves,VLOOKUP(AO$1,names,2,0))-AO$5)*'m1'!$BL8</f>
        <v>0</v>
      </c>
      <c r="AP10" s="174">
        <f>IF(AP$2&lt;=$AA10,IF(AP$3&gt;=$AA10,(AP$4*($AA11-$AA10)),0),0)*(VLOOKUP($AA10,curves,VLOOKUP(AP$1,names,2,0))-AP$5)*'m1'!$BL8</f>
        <v>0</v>
      </c>
      <c r="AQ10" s="174">
        <f>IF(AQ$2&lt;=$AA10,IF(AQ$3&gt;=$AA10,(AQ$4*($AA11-$AA10)),0),0)*(VLOOKUP($AA10,curves,VLOOKUP(AQ$1,names,2,0))-AQ$5)*'m1'!$BL8</f>
        <v>0</v>
      </c>
      <c r="AR10" s="174">
        <f>IF(AR$2&lt;=$AA10,IF(AR$3&gt;=$AA10,(AR$4*($AA11-$AA10)),0),0)*(VLOOKUP($AA10,curves,VLOOKUP(AR$1,names,2,0))-AR$5)*'m1'!$BL8</f>
        <v>0</v>
      </c>
      <c r="AS10" s="174">
        <f>IF(AS$2&lt;=$AA10,IF(AS$3&gt;=$AA10,(AS$4*($AA11-$AA10)),0),0)*(VLOOKUP($AA10,curves,VLOOKUP(AS$1,names,2,0))-AS$5)*'m1'!$BL8</f>
        <v>0</v>
      </c>
      <c r="AT10" s="174">
        <f>IF(AT$2&lt;=$AA10,IF(AT$3&gt;=$AA10,(AT$4*($AA11-$AA10)),0),0)*(VLOOKUP($AA10,curves,VLOOKUP(AT$1,names,2,0))-AT$5)*'m1'!$BL8</f>
        <v>0</v>
      </c>
      <c r="AU10" s="174">
        <f>IF(AU$2&lt;=$AA10,IF(AU$3&gt;=$AA10,(AU$4*($AA11-$AA10)),0),0)*(VLOOKUP($AA10,curves,VLOOKUP(AU$1,names,2,0))-AU$5)*'m1'!$BL8</f>
        <v>0</v>
      </c>
      <c r="AV10" s="174">
        <f>IF(AV$2&lt;=$AA10,IF(AV$3&gt;=$AA10,(AV$4*($AA11-$AA10)),0),0)*(VLOOKUP($AA10,curves,VLOOKUP(AV$1,names,2,0))-AV$5)*'m1'!$BL8</f>
        <v>0</v>
      </c>
      <c r="AW10" s="174">
        <f>IF(AW$2&lt;=$AA10,IF(AW$3&gt;=$AA10,(AW$4*($AA11-$AA10)),0),0)*(VLOOKUP($AA10,curves,VLOOKUP(AW$1,names,2,0))-AW$5)*'m1'!$BL8</f>
        <v>0</v>
      </c>
      <c r="AX10" s="174"/>
      <c r="BB10" s="84"/>
      <c r="BC10" s="84"/>
      <c r="BD10" s="84"/>
      <c r="BE10" s="84"/>
      <c r="BF10" s="84"/>
      <c r="BP10" s="88"/>
      <c r="CI10" s="83"/>
      <c r="CJ10" s="83"/>
      <c r="CK10" s="83"/>
      <c r="FY10" s="84"/>
      <c r="FZ10" s="84"/>
      <c r="GA10" s="84"/>
      <c r="GK10" s="88"/>
      <c r="GL10" s="88"/>
      <c r="GR10" s="88"/>
      <c r="GT10" s="88"/>
      <c r="GU10" s="88"/>
      <c r="HA10" s="88"/>
    </row>
    <row r="11" spans="1:209">
      <c r="A11" s="90">
        <f>p0!A16</f>
        <v>36739</v>
      </c>
      <c r="B11" s="102">
        <f t="shared" ref="B11:B18" si="3">SUM(C11:W11)</f>
        <v>0</v>
      </c>
      <c r="C11" s="101">
        <f>p0!E16*10000*m_chg!C9</f>
        <v>0</v>
      </c>
      <c r="D11" s="101">
        <f>p0!N16*10000*m_chg!D9</f>
        <v>0</v>
      </c>
      <c r="E11" s="101">
        <f>'p1'!K16*10000*m_chg!E9</f>
        <v>0</v>
      </c>
      <c r="F11" s="101">
        <f>(p0!H16+p0!J16+'Spread Opt'!D7+'Transport Pos'!E3)*10000*m_chg!K9</f>
        <v>0</v>
      </c>
      <c r="G11" s="101">
        <f>p0!O16*10000*m_chg!L9</f>
        <v>0</v>
      </c>
      <c r="H11" s="101">
        <f>p0!D16*10000*m_chg!N9</f>
        <v>0</v>
      </c>
      <c r="I11" s="101">
        <f>(p0!I16+p0!AG16+'Spread Opt'!C7)*10000*m_chg!H9</f>
        <v>0</v>
      </c>
      <c r="J11" s="101">
        <f>p0!M16*10000*m_chg!J9</f>
        <v>0</v>
      </c>
      <c r="K11" s="101">
        <f>(p0!L16+p0!G16)*10000*m_chg!O9</f>
        <v>0</v>
      </c>
      <c r="L11" s="101">
        <f>p0!P16*10000*m_chg!P9</f>
        <v>0</v>
      </c>
      <c r="M11" s="101">
        <f>p0!F16*10000*m_chg!T9</f>
        <v>0</v>
      </c>
      <c r="N11" s="101">
        <f>p0!C16*10000*m_chg!U9</f>
        <v>0</v>
      </c>
      <c r="O11" s="101">
        <f>'Transport Pos'!C3*10000*m_chg!V9</f>
        <v>0</v>
      </c>
      <c r="P11" s="101">
        <f>(p0!Y16+p0!X16)*10000*m_chg!X9</f>
        <v>0</v>
      </c>
      <c r="Q11" s="101">
        <f>p0!Z16*10000*m_chg!Y9</f>
        <v>0</v>
      </c>
      <c r="R11" s="101">
        <f>(p0!AB16+'Transport Pos'!B3)*10000*m_chg!Z9</f>
        <v>0</v>
      </c>
      <c r="S11" s="101">
        <f>p0!U16*10000*m_chg!AA9</f>
        <v>0</v>
      </c>
      <c r="T11" s="101">
        <f>p0!W16*10000*m_chg!AB9</f>
        <v>0</v>
      </c>
      <c r="U11" s="101">
        <f>p0!S16*10000*m_chg!AD9</f>
        <v>0</v>
      </c>
      <c r="V11" s="101">
        <f>p0!B16*10000*m_chg!AG9</f>
        <v>0</v>
      </c>
      <c r="W11" s="101">
        <f>p0!AA16*10000*m_chg!AJ9</f>
        <v>0</v>
      </c>
      <c r="X11" s="91"/>
      <c r="Y11" s="101"/>
      <c r="Z11" s="91"/>
      <c r="AA11" s="90">
        <v>36739</v>
      </c>
      <c r="AB11" s="174">
        <f t="shared" si="2"/>
        <v>0</v>
      </c>
      <c r="AC11" s="174">
        <f>IF(AC$2&lt;=$AA11,IF(AC$3&gt;=$AA11,(AC$4*($AA12-$AA11)),0),0)*(VLOOKUP($AA11,curves,VLOOKUP(AC$1,names,2,0))-AC$5)*'m1'!$BL9</f>
        <v>0</v>
      </c>
      <c r="AD11" s="174">
        <f>IF(AD$2&lt;=$AA11,IF(AD$3&gt;=$AA11,(AD$4*($AA12-$AA11)),0),0)*(VLOOKUP($AA11,curves,VLOOKUP(AD$1,names,2,0))-AD$5)*'m1'!$BL9</f>
        <v>0</v>
      </c>
      <c r="AE11" s="174">
        <f>IF(AE$2&lt;=$AA11,IF(AE$3&gt;=$AA11,(AE$4*($AA12-$AA11)),0),0)*(VLOOKUP($AA11,curves,VLOOKUP(AE$1,names,2,0))-AE$5)*'m1'!$BL9</f>
        <v>0</v>
      </c>
      <c r="AF11" s="174">
        <f>IF(AF$2&lt;=$AA11,IF(AF$3&gt;=$AA11,(AF$4*($AA12-$AA11)),0),0)*(VLOOKUP($AA11,curves,VLOOKUP(AF$1,names,2,0))-AF$5)*'m1'!$BL9</f>
        <v>0</v>
      </c>
      <c r="AG11" s="174">
        <f>IF(AG$2&lt;=$AA11,IF(AG$3&gt;=$AA11,(AG$4*($AA12-$AA11)),0),0)*(VLOOKUP($AA11,curves,VLOOKUP(AG$1,names,2,0))-AG$5)*'m1'!$BL9</f>
        <v>0</v>
      </c>
      <c r="AH11" s="174">
        <f>IF(AH$2&lt;=$AA11,IF(AH$3&gt;=$AA11,(AH$4*($AA12-$AA11)),0),0)*(VLOOKUP($AA11,curves,VLOOKUP(AH$1,names,2,0))-AH$5)*'m1'!$BL9</f>
        <v>0</v>
      </c>
      <c r="AI11" s="174">
        <f>IF(AI$2&lt;=$AA11,IF(AI$3&gt;=$AA11,(AI$4*($AA12-$AA11)),0),0)*(VLOOKUP($AA11,curves,VLOOKUP(AI$1,names,2,0))-AI$5)*'m1'!$BL9</f>
        <v>0</v>
      </c>
      <c r="AJ11" s="174">
        <f>IF(AJ$2&lt;=$AA11,IF(AJ$3&gt;=$AA11,(AJ$4*($AA12-$AA11)),0),0)*(VLOOKUP($AA11,curves,VLOOKUP(AJ$1,names,2,0))-AJ$5)*'m1'!$BL9</f>
        <v>0</v>
      </c>
      <c r="AK11" s="174">
        <f>IF(AK$2&lt;=$AA11,IF(AK$3&gt;=$AA11,(AK$4*($AA12-$AA11)),0),0)*(VLOOKUP($AA11,curves,VLOOKUP(AK$1,names,2,0))-AK$5)*'m1'!$BL9</f>
        <v>0</v>
      </c>
      <c r="AL11" s="174">
        <f>IF(AL$2&lt;=$AA11,IF(AL$3&gt;=$AA11,(AL$4*($AA12-$AA11)),0),0)*(VLOOKUP($AA11,curves,VLOOKUP(AL$1,names,2,0))-AL$5)*'m1'!$BL9</f>
        <v>0</v>
      </c>
      <c r="AM11" s="174">
        <f>IF(AM$2&lt;=$AA11,IF(AM$3&gt;=$AA11,(AM$4*($AA12-$AA11)),0),0)*(VLOOKUP($AA11,curves,VLOOKUP(AM$1,names,2,0))-AM$5)*'m1'!$BL9</f>
        <v>0</v>
      </c>
      <c r="AN11" s="174">
        <f>IF(AN$2&lt;=$AA11,IF(AN$3&gt;=$AA11,(AN$4*($AA12-$AA11)),0),0)*(VLOOKUP($AA11,curves,VLOOKUP(AN$1,names,2,0))-AN$5)*'m1'!$BL9</f>
        <v>0</v>
      </c>
      <c r="AO11" s="174">
        <f>IF(AO$2&lt;=$AA11,IF(AO$3&gt;=$AA11,(AO$4*($AA12-$AA11)),0),0)*(VLOOKUP($AA11,curves,VLOOKUP(AO$1,names,2,0))-AO$5)*'m1'!$BL9</f>
        <v>0</v>
      </c>
      <c r="AP11" s="174">
        <f>IF(AP$2&lt;=$AA11,IF(AP$3&gt;=$AA11,(AP$4*($AA12-$AA11)),0),0)*(VLOOKUP($AA11,curves,VLOOKUP(AP$1,names,2,0))-AP$5)*'m1'!$BL9</f>
        <v>0</v>
      </c>
      <c r="AQ11" s="174">
        <f>IF(AQ$2&lt;=$AA11,IF(AQ$3&gt;=$AA11,(AQ$4*($AA12-$AA11)),0),0)*(VLOOKUP($AA11,curves,VLOOKUP(AQ$1,names,2,0))-AQ$5)*'m1'!$BL9</f>
        <v>0</v>
      </c>
      <c r="AR11" s="174">
        <f>IF(AR$2&lt;=$AA11,IF(AR$3&gt;=$AA11,(AR$4*($AA12-$AA11)),0),0)*(VLOOKUP($AA11,curves,VLOOKUP(AR$1,names,2,0))-AR$5)*'m1'!$BL9</f>
        <v>0</v>
      </c>
      <c r="AS11" s="174">
        <f>IF(AS$2&lt;=$AA11,IF(AS$3&gt;=$AA11,(AS$4*($AA12-$AA11)),0),0)*(VLOOKUP($AA11,curves,VLOOKUP(AS$1,names,2,0))-AS$5)*'m1'!$BL9</f>
        <v>0</v>
      </c>
      <c r="AT11" s="174">
        <f>IF(AT$2&lt;=$AA11,IF(AT$3&gt;=$AA11,(AT$4*($AA12-$AA11)),0),0)*(VLOOKUP($AA11,curves,VLOOKUP(AT$1,names,2,0))-AT$5)*'m1'!$BL9</f>
        <v>0</v>
      </c>
      <c r="AU11" s="174">
        <f>IF(AU$2&lt;=$AA11,IF(AU$3&gt;=$AA11,(AU$4*($AA12-$AA11)),0),0)*(VLOOKUP($AA11,curves,VLOOKUP(AU$1,names,2,0))-AU$5)*'m1'!$BL9</f>
        <v>0</v>
      </c>
      <c r="AV11" s="174">
        <f>IF(AV$2&lt;=$AA11,IF(AV$3&gt;=$AA11,(AV$4*($AA12-$AA11)),0),0)*(VLOOKUP($AA11,curves,VLOOKUP(AV$1,names,2,0))-AV$5)*'m1'!$BL9</f>
        <v>0</v>
      </c>
      <c r="AW11" s="174">
        <f>IF(AW$2&lt;=$AA11,IF(AW$3&gt;=$AA11,(AW$4*($AA12-$AA11)),0),0)*(VLOOKUP($AA11,curves,VLOOKUP(AW$1,names,2,0))-AW$5)*'m1'!$BL9</f>
        <v>0</v>
      </c>
      <c r="AX11" s="174"/>
      <c r="BB11" s="84"/>
      <c r="BC11" s="84"/>
      <c r="BD11" s="84"/>
      <c r="BE11" s="84"/>
      <c r="BF11" s="84"/>
      <c r="BP11" s="88"/>
      <c r="CI11" s="83"/>
      <c r="CJ11" s="83"/>
      <c r="CK11" s="83"/>
      <c r="FY11" s="84"/>
      <c r="FZ11" s="84"/>
      <c r="GA11" s="84"/>
      <c r="GK11" s="88"/>
      <c r="GL11" s="88"/>
      <c r="GR11" s="88"/>
      <c r="GT11" s="88"/>
      <c r="GU11" s="88"/>
      <c r="HA11" s="88"/>
    </row>
    <row r="12" spans="1:209">
      <c r="A12" s="90">
        <f>p0!A17</f>
        <v>36770</v>
      </c>
      <c r="B12" s="102">
        <f t="shared" si="3"/>
        <v>0</v>
      </c>
      <c r="C12" s="101">
        <f>p0!E17*10000*m_chg!C10</f>
        <v>0</v>
      </c>
      <c r="D12" s="101">
        <f>p0!N17*10000*m_chg!D10</f>
        <v>0</v>
      </c>
      <c r="E12" s="101">
        <f>'p1'!K17*10000*m_chg!E10</f>
        <v>0</v>
      </c>
      <c r="F12" s="101">
        <f>(p0!H17+p0!J17+'Spread Opt'!D8+'Transport Pos'!E4)*10000*m_chg!K10</f>
        <v>0</v>
      </c>
      <c r="G12" s="101">
        <f>p0!O17*10000*m_chg!L10</f>
        <v>0</v>
      </c>
      <c r="H12" s="101">
        <f>p0!D17*10000*m_chg!N10</f>
        <v>0</v>
      </c>
      <c r="I12" s="101">
        <f>(p0!I17+p0!AG17+'Spread Opt'!C8)*10000*m_chg!H10</f>
        <v>0</v>
      </c>
      <c r="J12" s="101">
        <f>p0!M17*10000*m_chg!J10</f>
        <v>0</v>
      </c>
      <c r="K12" s="101">
        <f>(p0!L17+p0!G17)*10000*m_chg!O10</f>
        <v>0</v>
      </c>
      <c r="L12" s="101">
        <f>p0!P17*10000*m_chg!P10</f>
        <v>0</v>
      </c>
      <c r="M12" s="101">
        <f>p0!F17*10000*m_chg!T10</f>
        <v>0</v>
      </c>
      <c r="N12" s="101">
        <f>p0!C17*10000*m_chg!U10</f>
        <v>0</v>
      </c>
      <c r="O12" s="101">
        <f>'Transport Pos'!C4*10000*m_chg!V10</f>
        <v>0</v>
      </c>
      <c r="P12" s="101">
        <f>(p0!Y17+p0!X17)*10000*m_chg!X10</f>
        <v>0</v>
      </c>
      <c r="Q12" s="101">
        <f>p0!Z17*10000*m_chg!Y10</f>
        <v>0</v>
      </c>
      <c r="R12" s="101">
        <f>(p0!AB17+'Transport Pos'!B4)*10000*m_chg!Z10</f>
        <v>0</v>
      </c>
      <c r="S12" s="101">
        <f>p0!U17*10000*m_chg!AA10</f>
        <v>0</v>
      </c>
      <c r="T12" s="101">
        <f>p0!W17*10000*m_chg!AB10</f>
        <v>0</v>
      </c>
      <c r="U12" s="101">
        <f>p0!S17*10000*m_chg!AD10</f>
        <v>0</v>
      </c>
      <c r="V12" s="101">
        <f>p0!B17*10000*m_chg!AG10</f>
        <v>0</v>
      </c>
      <c r="W12" s="101">
        <f>p0!AA17*10000*m_chg!AJ10</f>
        <v>0</v>
      </c>
      <c r="X12" s="91"/>
      <c r="Y12" s="101"/>
      <c r="Z12" s="91"/>
      <c r="AA12" s="90">
        <v>36770</v>
      </c>
      <c r="AB12" s="174">
        <f t="shared" si="2"/>
        <v>0</v>
      </c>
      <c r="AC12" s="174">
        <f>IF(AC$2&lt;=$AA12,IF(AC$3&gt;=$AA12,(AC$4*($AA13-$AA12)),0),0)*(VLOOKUP($AA12,curves,VLOOKUP(AC$1,names,2,0))-AC$5)*'m1'!$BL10</f>
        <v>0</v>
      </c>
      <c r="AD12" s="174">
        <f>IF(AD$2&lt;=$AA12,IF(AD$3&gt;=$AA12,(AD$4*($AA13-$AA12)),0),0)*(VLOOKUP($AA12,curves,VLOOKUP(AD$1,names,2,0))-AD$5)*'m1'!$BL10</f>
        <v>0</v>
      </c>
      <c r="AE12" s="174">
        <f>IF(AE$2&lt;=$AA12,IF(AE$3&gt;=$AA12,(AE$4*($AA13-$AA12)),0),0)*(VLOOKUP($AA12,curves,VLOOKUP(AE$1,names,2,0))-AE$5)*'m1'!$BL10</f>
        <v>0</v>
      </c>
      <c r="AF12" s="174">
        <f>IF(AF$2&lt;=$AA12,IF(AF$3&gt;=$AA12,(AF$4*($AA13-$AA12)),0),0)*(VLOOKUP($AA12,curves,VLOOKUP(AF$1,names,2,0))-AF$5)*'m1'!$BL10</f>
        <v>0</v>
      </c>
      <c r="AG12" s="174">
        <f>IF(AG$2&lt;=$AA12,IF(AG$3&gt;=$AA12,(AG$4*($AA13-$AA12)),0),0)*(VLOOKUP($AA12,curves,VLOOKUP(AG$1,names,2,0))-AG$5)*'m1'!$BL10</f>
        <v>0</v>
      </c>
      <c r="AH12" s="174">
        <f>IF(AH$2&lt;=$AA12,IF(AH$3&gt;=$AA12,(AH$4*($AA13-$AA12)),0),0)*(VLOOKUP($AA12,curves,VLOOKUP(AH$1,names,2,0))-AH$5)*'m1'!$BL10</f>
        <v>0</v>
      </c>
      <c r="AI12" s="174">
        <f>IF(AI$2&lt;=$AA12,IF(AI$3&gt;=$AA12,(AI$4*($AA13-$AA12)),0),0)*(VLOOKUP($AA12,curves,VLOOKUP(AI$1,names,2,0))-AI$5)*'m1'!$BL10</f>
        <v>0</v>
      </c>
      <c r="AJ12" s="174">
        <f>IF(AJ$2&lt;=$AA12,IF(AJ$3&gt;=$AA12,(AJ$4*($AA13-$AA12)),0),0)*(VLOOKUP($AA12,curves,VLOOKUP(AJ$1,names,2,0))-AJ$5)*'m1'!$BL10</f>
        <v>0</v>
      </c>
      <c r="AK12" s="174">
        <f>IF(AK$2&lt;=$AA12,IF(AK$3&gt;=$AA12,(AK$4*($AA13-$AA12)),0),0)*(VLOOKUP($AA12,curves,VLOOKUP(AK$1,names,2,0))-AK$5)*'m1'!$BL10</f>
        <v>0</v>
      </c>
      <c r="AL12" s="174">
        <f>IF(AL$2&lt;=$AA12,IF(AL$3&gt;=$AA12,(AL$4*($AA13-$AA12)),0),0)*(VLOOKUP($AA12,curves,VLOOKUP(AL$1,names,2,0))-AL$5)*'m1'!$BL10</f>
        <v>0</v>
      </c>
      <c r="AM12" s="174">
        <f>IF(AM$2&lt;=$AA12,IF(AM$3&gt;=$AA12,(AM$4*($AA13-$AA12)),0),0)*(VLOOKUP($AA12,curves,VLOOKUP(AM$1,names,2,0))-AM$5)*'m1'!$BL10</f>
        <v>0</v>
      </c>
      <c r="AN12" s="174">
        <f>IF(AN$2&lt;=$AA12,IF(AN$3&gt;=$AA12,(AN$4*($AA13-$AA12)),0),0)*(VLOOKUP($AA12,curves,VLOOKUP(AN$1,names,2,0))-AN$5)*'m1'!$BL10</f>
        <v>0</v>
      </c>
      <c r="AO12" s="174">
        <f>IF(AO$2&lt;=$AA12,IF(AO$3&gt;=$AA12,(AO$4*($AA13-$AA12)),0),0)*(VLOOKUP($AA12,curves,VLOOKUP(AO$1,names,2,0))-AO$5)*'m1'!$BL10</f>
        <v>0</v>
      </c>
      <c r="AP12" s="174">
        <f>IF(AP$2&lt;=$AA12,IF(AP$3&gt;=$AA12,(AP$4*($AA13-$AA12)),0),0)*(VLOOKUP($AA12,curves,VLOOKUP(AP$1,names,2,0))-AP$5)*'m1'!$BL10</f>
        <v>0</v>
      </c>
      <c r="AQ12" s="174">
        <f>IF(AQ$2&lt;=$AA12,IF(AQ$3&gt;=$AA12,(AQ$4*($AA13-$AA12)),0),0)*(VLOOKUP($AA12,curves,VLOOKUP(AQ$1,names,2,0))-AQ$5)*'m1'!$BL10</f>
        <v>0</v>
      </c>
      <c r="AR12" s="174">
        <f>IF(AR$2&lt;=$AA12,IF(AR$3&gt;=$AA12,(AR$4*($AA13-$AA12)),0),0)*(VLOOKUP($AA12,curves,VLOOKUP(AR$1,names,2,0))-AR$5)*'m1'!$BL10</f>
        <v>0</v>
      </c>
      <c r="AS12" s="174">
        <f>IF(AS$2&lt;=$AA12,IF(AS$3&gt;=$AA12,(AS$4*($AA13-$AA12)),0),0)*(VLOOKUP($AA12,curves,VLOOKUP(AS$1,names,2,0))-AS$5)*'m1'!$BL10</f>
        <v>0</v>
      </c>
      <c r="AT12" s="174">
        <f>IF(AT$2&lt;=$AA12,IF(AT$3&gt;=$AA12,(AT$4*($AA13-$AA12)),0),0)*(VLOOKUP($AA12,curves,VLOOKUP(AT$1,names,2,0))-AT$5)*'m1'!$BL10</f>
        <v>0</v>
      </c>
      <c r="AU12" s="174">
        <f>IF(AU$2&lt;=$AA12,IF(AU$3&gt;=$AA12,(AU$4*($AA13-$AA12)),0),0)*(VLOOKUP($AA12,curves,VLOOKUP(AU$1,names,2,0))-AU$5)*'m1'!$BL10</f>
        <v>0</v>
      </c>
      <c r="AV12" s="174">
        <f>IF(AV$2&lt;=$AA12,IF(AV$3&gt;=$AA12,(AV$4*($AA13-$AA12)),0),0)*(VLOOKUP($AA12,curves,VLOOKUP(AV$1,names,2,0))-AV$5)*'m1'!$BL10</f>
        <v>0</v>
      </c>
      <c r="AW12" s="174">
        <f>IF(AW$2&lt;=$AA12,IF(AW$3&gt;=$AA12,(AW$4*($AA13-$AA12)),0),0)*(VLOOKUP($AA12,curves,VLOOKUP(AW$1,names,2,0))-AW$5)*'m1'!$BL10</f>
        <v>0</v>
      </c>
      <c r="AX12" s="174"/>
      <c r="AZ12" s="20" t="s">
        <v>0</v>
      </c>
      <c r="BA12" s="20">
        <v>3</v>
      </c>
      <c r="BB12" s="84"/>
      <c r="BC12" s="84"/>
      <c r="BD12" s="84"/>
      <c r="BE12" s="84"/>
      <c r="BF12" s="84"/>
      <c r="BP12" s="88"/>
      <c r="CI12" s="83"/>
      <c r="CJ12" s="83"/>
      <c r="CK12" s="83"/>
      <c r="FY12" s="84"/>
      <c r="FZ12" s="84"/>
      <c r="GA12" s="84"/>
      <c r="GK12" s="88"/>
      <c r="GL12" s="88"/>
      <c r="GR12" s="88"/>
      <c r="GT12" s="88"/>
      <c r="GU12" s="88"/>
      <c r="HA12" s="88"/>
    </row>
    <row r="13" spans="1:209">
      <c r="A13" s="90">
        <f>p0!A18</f>
        <v>36800</v>
      </c>
      <c r="B13" s="102">
        <f t="shared" si="3"/>
        <v>0</v>
      </c>
      <c r="C13" s="101">
        <f>p0!E18*10000*m_chg!C11</f>
        <v>0</v>
      </c>
      <c r="D13" s="101">
        <f>p0!N18*10000*m_chg!D11</f>
        <v>0</v>
      </c>
      <c r="E13" s="101">
        <f>'p1'!K18*10000*m_chg!E11</f>
        <v>0</v>
      </c>
      <c r="F13" s="101">
        <f>(p0!H18+p0!J18+'Spread Opt'!D9+'Transport Pos'!E5)*10000*m_chg!K11</f>
        <v>0</v>
      </c>
      <c r="G13" s="101">
        <f>p0!O18*10000*m_chg!L11</f>
        <v>0</v>
      </c>
      <c r="H13" s="101">
        <f>p0!D18*10000*m_chg!N11</f>
        <v>0</v>
      </c>
      <c r="I13" s="101">
        <f>(p0!I18+p0!AG18+'Spread Opt'!C9)*10000*m_chg!H11</f>
        <v>0</v>
      </c>
      <c r="J13" s="101">
        <f>p0!M18*10000*m_chg!J11</f>
        <v>0</v>
      </c>
      <c r="K13" s="101">
        <f>(p0!L18+p0!G18)*10000*m_chg!O11</f>
        <v>0</v>
      </c>
      <c r="L13" s="101">
        <f>p0!P18*10000*m_chg!P11</f>
        <v>0</v>
      </c>
      <c r="M13" s="101">
        <f>p0!F18*10000*m_chg!T11</f>
        <v>0</v>
      </c>
      <c r="N13" s="101">
        <f>p0!C18*10000*m_chg!U11</f>
        <v>0</v>
      </c>
      <c r="O13" s="101">
        <f>'Transport Pos'!C5*10000*m_chg!V11</f>
        <v>0</v>
      </c>
      <c r="P13" s="101">
        <f>(p0!Y18+p0!X18)*10000*m_chg!X11</f>
        <v>0</v>
      </c>
      <c r="Q13" s="101">
        <f>p0!Z18*10000*m_chg!Y11</f>
        <v>0</v>
      </c>
      <c r="R13" s="101">
        <f>(p0!AB18+'Transport Pos'!B5)*10000*m_chg!Z11</f>
        <v>0</v>
      </c>
      <c r="S13" s="101">
        <f>p0!U18*10000*m_chg!AA11</f>
        <v>0</v>
      </c>
      <c r="T13" s="101">
        <f>p0!W18*10000*m_chg!AB11</f>
        <v>0</v>
      </c>
      <c r="U13" s="101">
        <f>p0!S18*10000*m_chg!AD11</f>
        <v>0</v>
      </c>
      <c r="V13" s="101">
        <f>p0!B18*10000*m_chg!AG11</f>
        <v>0</v>
      </c>
      <c r="W13" s="101">
        <f>p0!AA18*10000*m_chg!AJ11</f>
        <v>0</v>
      </c>
      <c r="X13" s="91"/>
      <c r="Y13" s="101"/>
      <c r="Z13" s="91"/>
      <c r="AA13" s="90">
        <v>36800</v>
      </c>
      <c r="AB13" s="174">
        <f t="shared" si="2"/>
        <v>0</v>
      </c>
      <c r="AC13" s="174">
        <f>IF(AC$2&lt;=$AA13,IF(AC$3&gt;=$AA13,(AC$4*($AA14-$AA13)),0),0)*(VLOOKUP($AA13,curves,VLOOKUP(AC$1,names,2,0))-AC$5)*'m1'!$BL11</f>
        <v>0</v>
      </c>
      <c r="AD13" s="174">
        <f>IF(AD$2&lt;=$AA13,IF(AD$3&gt;=$AA13,(AD$4*($AA14-$AA13)),0),0)*(VLOOKUP($AA13,curves,VLOOKUP(AD$1,names,2,0))-AD$5)*'m1'!$BL11</f>
        <v>0</v>
      </c>
      <c r="AE13" s="174">
        <f>IF(AE$2&lt;=$AA13,IF(AE$3&gt;=$AA13,(AE$4*($AA14-$AA13)),0),0)*(VLOOKUP($AA13,curves,VLOOKUP(AE$1,names,2,0))-AE$5)*'m1'!$BL11</f>
        <v>0</v>
      </c>
      <c r="AF13" s="174">
        <f>IF(AF$2&lt;=$AA13,IF(AF$3&gt;=$AA13,(AF$4*($AA14-$AA13)),0),0)*(VLOOKUP($AA13,curves,VLOOKUP(AF$1,names,2,0))-AF$5)*'m1'!$BL11</f>
        <v>0</v>
      </c>
      <c r="AG13" s="174">
        <f>IF(AG$2&lt;=$AA13,IF(AG$3&gt;=$AA13,(AG$4*($AA14-$AA13)),0),0)*(VLOOKUP($AA13,curves,VLOOKUP(AG$1,names,2,0))-AG$5)*'m1'!$BL11</f>
        <v>0</v>
      </c>
      <c r="AH13" s="174">
        <f>IF(AH$2&lt;=$AA13,IF(AH$3&gt;=$AA13,(AH$4*($AA14-$AA13)),0),0)*(VLOOKUP($AA13,curves,VLOOKUP(AH$1,names,2,0))-AH$5)*'m1'!$BL11</f>
        <v>0</v>
      </c>
      <c r="AI13" s="174">
        <f>IF(AI$2&lt;=$AA13,IF(AI$3&gt;=$AA13,(AI$4*($AA14-$AA13)),0),0)*(VLOOKUP($AA13,curves,VLOOKUP(AI$1,names,2,0))-AI$5)*'m1'!$BL11</f>
        <v>0</v>
      </c>
      <c r="AJ13" s="174">
        <f>IF(AJ$2&lt;=$AA13,IF(AJ$3&gt;=$AA13,(AJ$4*($AA14-$AA13)),0),0)*(VLOOKUP($AA13,curves,VLOOKUP(AJ$1,names,2,0))-AJ$5)*'m1'!$BL11</f>
        <v>0</v>
      </c>
      <c r="AK13" s="174">
        <f>IF(AK$2&lt;=$AA13,IF(AK$3&gt;=$AA13,(AK$4*($AA14-$AA13)),0),0)*(VLOOKUP($AA13,curves,VLOOKUP(AK$1,names,2,0))-AK$5)*'m1'!$BL11</f>
        <v>0</v>
      </c>
      <c r="AL13" s="174">
        <f>IF(AL$2&lt;=$AA13,IF(AL$3&gt;=$AA13,(AL$4*($AA14-$AA13)),0),0)*(VLOOKUP($AA13,curves,VLOOKUP(AL$1,names,2,0))-AL$5)*'m1'!$BL11</f>
        <v>0</v>
      </c>
      <c r="AM13" s="174">
        <f>IF(AM$2&lt;=$AA13,IF(AM$3&gt;=$AA13,(AM$4*($AA14-$AA13)),0),0)*(VLOOKUP($AA13,curves,VLOOKUP(AM$1,names,2,0))-AM$5)*'m1'!$BL11</f>
        <v>0</v>
      </c>
      <c r="AN13" s="174">
        <f>IF(AN$2&lt;=$AA13,IF(AN$3&gt;=$AA13,(AN$4*($AA14-$AA13)),0),0)*(VLOOKUP($AA13,curves,VLOOKUP(AN$1,names,2,0))-AN$5)*'m1'!$BL11</f>
        <v>0</v>
      </c>
      <c r="AO13" s="174">
        <f>IF(AO$2&lt;=$AA13,IF(AO$3&gt;=$AA13,(AO$4*($AA14-$AA13)),0),0)*(VLOOKUP($AA13,curves,VLOOKUP(AO$1,names,2,0))-AO$5)*'m1'!$BL11</f>
        <v>0</v>
      </c>
      <c r="AP13" s="174">
        <f>IF(AP$2&lt;=$AA13,IF(AP$3&gt;=$AA13,(AP$4*($AA14-$AA13)),0),0)*(VLOOKUP($AA13,curves,VLOOKUP(AP$1,names,2,0))-AP$5)*'m1'!$BL11</f>
        <v>0</v>
      </c>
      <c r="AQ13" s="174">
        <f>IF(AQ$2&lt;=$AA13,IF(AQ$3&gt;=$AA13,(AQ$4*($AA14-$AA13)),0),0)*(VLOOKUP($AA13,curves,VLOOKUP(AQ$1,names,2,0))-AQ$5)*'m1'!$BL11</f>
        <v>0</v>
      </c>
      <c r="AR13" s="174">
        <f>IF(AR$2&lt;=$AA13,IF(AR$3&gt;=$AA13,(AR$4*($AA14-$AA13)),0),0)*(VLOOKUP($AA13,curves,VLOOKUP(AR$1,names,2,0))-AR$5)*'m1'!$BL11</f>
        <v>0</v>
      </c>
      <c r="AS13" s="174">
        <f>IF(AS$2&lt;=$AA13,IF(AS$3&gt;=$AA13,(AS$4*($AA14-$AA13)),0),0)*(VLOOKUP($AA13,curves,VLOOKUP(AS$1,names,2,0))-AS$5)*'m1'!$BL11</f>
        <v>0</v>
      </c>
      <c r="AT13" s="174">
        <f>IF(AT$2&lt;=$AA13,IF(AT$3&gt;=$AA13,(AT$4*($AA14-$AA13)),0),0)*(VLOOKUP($AA13,curves,VLOOKUP(AT$1,names,2,0))-AT$5)*'m1'!$BL11</f>
        <v>0</v>
      </c>
      <c r="AU13" s="174">
        <f>IF(AU$2&lt;=$AA13,IF(AU$3&gt;=$AA13,(AU$4*($AA14-$AA13)),0),0)*(VLOOKUP($AA13,curves,VLOOKUP(AU$1,names,2,0))-AU$5)*'m1'!$BL11</f>
        <v>0</v>
      </c>
      <c r="AV13" s="174">
        <f>IF(AV$2&lt;=$AA13,IF(AV$3&gt;=$AA13,(AV$4*($AA14-$AA13)),0),0)*(VLOOKUP($AA13,curves,VLOOKUP(AV$1,names,2,0))-AV$5)*'m1'!$BL11</f>
        <v>0</v>
      </c>
      <c r="AW13" s="174">
        <f>IF(AW$2&lt;=$AA13,IF(AW$3&gt;=$AA13,(AW$4*($AA14-$AA13)),0),0)*(VLOOKUP($AA13,curves,VLOOKUP(AW$1,names,2,0))-AW$5)*'m1'!$BL11</f>
        <v>0</v>
      </c>
      <c r="AX13" s="174"/>
      <c r="AZ13" s="20" t="s">
        <v>1</v>
      </c>
      <c r="BA13" s="20">
        <v>11</v>
      </c>
      <c r="BB13" s="84"/>
      <c r="BC13" s="84"/>
      <c r="BD13" s="84"/>
      <c r="BE13" s="84"/>
      <c r="BF13" s="84"/>
      <c r="BP13" s="88"/>
      <c r="CI13" s="83"/>
      <c r="CJ13" s="83"/>
      <c r="CK13" s="83"/>
      <c r="FY13" s="84"/>
      <c r="FZ13" s="84"/>
      <c r="GA13" s="84"/>
      <c r="GK13" s="88"/>
      <c r="GL13" s="88"/>
      <c r="GR13" s="88"/>
      <c r="GT13" s="88"/>
      <c r="GU13" s="88"/>
      <c r="HA13" s="88"/>
    </row>
    <row r="14" spans="1:209">
      <c r="A14" s="90">
        <f>p0!A19</f>
        <v>36831</v>
      </c>
      <c r="B14" s="102">
        <f t="shared" si="3"/>
        <v>0</v>
      </c>
      <c r="C14" s="101">
        <f>p0!E19*10000*m_chg!C12</f>
        <v>0</v>
      </c>
      <c r="D14" s="101">
        <f>p0!N19*10000*m_chg!D12</f>
        <v>0</v>
      </c>
      <c r="E14" s="101">
        <f>'p1'!K19*10000*m_chg!E12</f>
        <v>0</v>
      </c>
      <c r="F14" s="101">
        <f>(p0!H19+p0!J19+'Spread Opt'!D10+'Transport Pos'!E6)*10000*m_chg!K12</f>
        <v>0</v>
      </c>
      <c r="G14" s="101">
        <f>p0!O19*10000*m_chg!L12</f>
        <v>0</v>
      </c>
      <c r="H14" s="101">
        <f>p0!D19*10000*m_chg!N12</f>
        <v>0</v>
      </c>
      <c r="I14" s="101">
        <f>(p0!I19+p0!AG19+'Spread Opt'!C10)*10000*m_chg!H12</f>
        <v>0</v>
      </c>
      <c r="J14" s="101">
        <f>p0!M19*10000*m_chg!J12</f>
        <v>0</v>
      </c>
      <c r="K14" s="101">
        <f>(p0!L19+p0!G19)*10000*m_chg!O12</f>
        <v>0</v>
      </c>
      <c r="L14" s="101">
        <f>p0!P19*10000*m_chg!P12</f>
        <v>0</v>
      </c>
      <c r="M14" s="101">
        <f>(p0!F19)*10000*m_chg!T12</f>
        <v>0</v>
      </c>
      <c r="N14" s="101">
        <f>p0!C19*10000*m_chg!U12</f>
        <v>0</v>
      </c>
      <c r="O14" s="101">
        <f>'Transport Pos'!C6*10000*m_chg!V12</f>
        <v>0</v>
      </c>
      <c r="P14" s="101">
        <f>(p0!Y19+p0!X19)*10000*m_chg!X12</f>
        <v>0</v>
      </c>
      <c r="Q14" s="101">
        <f>p0!Z19*10000*m_chg!Y12</f>
        <v>0</v>
      </c>
      <c r="R14" s="101">
        <f>(p0!AB19+'Transport Pos'!B6)*10000*m_chg!Z12</f>
        <v>0</v>
      </c>
      <c r="S14" s="101">
        <f>p0!U19*10000*m_chg!AA12</f>
        <v>0</v>
      </c>
      <c r="T14" s="101">
        <f>p0!W19*10000*m_chg!AB12</f>
        <v>0</v>
      </c>
      <c r="U14" s="101">
        <f>p0!S19*10000*m_chg!AD12</f>
        <v>0</v>
      </c>
      <c r="V14" s="101">
        <f>p0!B19*10000*m_chg!AG12</f>
        <v>0</v>
      </c>
      <c r="W14" s="101">
        <f>p0!AA19*10000*m_chg!AJ12</f>
        <v>0</v>
      </c>
      <c r="X14" s="91"/>
      <c r="Y14" s="101"/>
      <c r="Z14" s="91"/>
      <c r="AA14" s="90">
        <v>36831</v>
      </c>
      <c r="AB14" s="174">
        <f t="shared" si="2"/>
        <v>59648.068148048696</v>
      </c>
      <c r="AC14" s="174">
        <f>IF(AC$2&lt;=$AA14,IF(AC$3&gt;=$AA14,(AC$4*($AA15-$AA14)),0),0)*(VLOOKUP($AA14,curves,VLOOKUP(AC$1,names,2,0))-AC$5)*'m1'!$BL12</f>
        <v>-29455.836122493187</v>
      </c>
      <c r="AD14" s="174">
        <f>IF(AD$2&lt;=$AA14,IF(AD$3&gt;=$AA14,(AD$4*($AA15-$AA14)),0),0)*(VLOOKUP($AA14,curves,VLOOKUP(AD$1,names,2,0))-AD$5)*'m1'!$BL12</f>
        <v>-26510.25251024387</v>
      </c>
      <c r="AE14" s="174">
        <f>IF(AE$2&lt;=$AA14,IF(AE$3&gt;=$AA14,(AE$4*($AA15-$AA14)),0),0)*(VLOOKUP($AA14,curves,VLOOKUP(AE$1,names,2,0))-AE$5)*'m1'!$BL12</f>
        <v>13991.522158184265</v>
      </c>
      <c r="AF14" s="174">
        <f>IF(AF$2&lt;=$AA14,IF(AF$3&gt;=$AA14,(AF$4*($AA15-$AA14)),0),0)*(VLOOKUP($AA14,curves,VLOOKUP(AF$1,names,2,0))-AF$5)*'m1'!$BL12</f>
        <v>101622.63462260149</v>
      </c>
      <c r="AG14" s="174">
        <f>IF(AG$2&lt;=$AA14,IF(AG$3&gt;=$AA14,(AG$4*($AA15-$AA14)),0),0)*(VLOOKUP($AA14,curves,VLOOKUP(AG$1,names,2,0))-AG$5)*'m1'!$BL12</f>
        <v>0</v>
      </c>
      <c r="AH14" s="174">
        <f>IF(AH$2&lt;=$AA14,IF(AH$3&gt;=$AA14,(AH$4*($AA15-$AA14)),0),0)*(VLOOKUP($AA14,curves,VLOOKUP(AH$1,names,2,0))-AH$5)*'m1'!$BL12</f>
        <v>0</v>
      </c>
      <c r="AI14" s="174">
        <f>IF(AI$2&lt;=$AA14,IF(AI$3&gt;=$AA14,(AI$4*($AA15-$AA14)),0),0)*(VLOOKUP($AA14,curves,VLOOKUP(AI$1,names,2,0))-AI$5)*'m1'!$BL12</f>
        <v>0</v>
      </c>
      <c r="AJ14" s="174">
        <f>IF(AJ$2&lt;=$AA14,IF(AJ$3&gt;=$AA14,(AJ$4*($AA15-$AA14)),0),0)*(VLOOKUP($AA14,curves,VLOOKUP(AJ$1,names,2,0))-AJ$5)*'m1'!$BL12</f>
        <v>0</v>
      </c>
      <c r="AK14" s="174">
        <f>IF(AK$2&lt;=$AA14,IF(AK$3&gt;=$AA14,(AK$4*($AA15-$AA14)),0),0)*(VLOOKUP($AA14,curves,VLOOKUP(AK$1,names,2,0))-AK$5)*'m1'!$BL12</f>
        <v>0</v>
      </c>
      <c r="AL14" s="174">
        <f>IF(AL$2&lt;=$AA14,IF(AL$3&gt;=$AA14,(AL$4*($AA15-$AA14)),0),0)*(VLOOKUP($AA14,curves,VLOOKUP(AL$1,names,2,0))-AL$5)*'m1'!$BL12</f>
        <v>0</v>
      </c>
      <c r="AM14" s="174">
        <f>IF(AM$2&lt;=$AA14,IF(AM$3&gt;=$AA14,(AM$4*($AA15-$AA14)),0),0)*(VLOOKUP($AA14,curves,VLOOKUP(AM$1,names,2,0))-AM$5)*'m1'!$BL12</f>
        <v>0</v>
      </c>
      <c r="AN14" s="174">
        <f>IF(AN$2&lt;=$AA14,IF(AN$3&gt;=$AA14,(AN$4*($AA15-$AA14)),0),0)*(VLOOKUP($AA14,curves,VLOOKUP(AN$1,names,2,0))-AN$5)*'m1'!$BL12</f>
        <v>0</v>
      </c>
      <c r="AO14" s="174">
        <f>IF(AO$2&lt;=$AA14,IF(AO$3&gt;=$AA14,(AO$4*($AA15-$AA14)),0),0)*(VLOOKUP($AA14,curves,VLOOKUP(AO$1,names,2,0))-AO$5)*'m1'!$BL12</f>
        <v>0</v>
      </c>
      <c r="AP14" s="174">
        <f>IF(AP$2&lt;=$AA14,IF(AP$3&gt;=$AA14,(AP$4*($AA15-$AA14)),0),0)*(VLOOKUP($AA14,curves,VLOOKUP(AP$1,names,2,0))-AP$5)*'m1'!$BL12</f>
        <v>0</v>
      </c>
      <c r="AQ14" s="174">
        <f>IF(AQ$2&lt;=$AA14,IF(AQ$3&gt;=$AA14,(AQ$4*($AA15-$AA14)),0),0)*(VLOOKUP($AA14,curves,VLOOKUP(AQ$1,names,2,0))-AQ$5)*'m1'!$BL12</f>
        <v>0</v>
      </c>
      <c r="AR14" s="174">
        <f>IF(AR$2&lt;=$AA14,IF(AR$3&gt;=$AA14,(AR$4*($AA15-$AA14)),0),0)*(VLOOKUP($AA14,curves,VLOOKUP(AR$1,names,2,0))-AR$5)*'m1'!$BL12</f>
        <v>0</v>
      </c>
      <c r="AS14" s="174">
        <f>IF(AS$2&lt;=$AA14,IF(AS$3&gt;=$AA14,(AS$4*($AA15-$AA14)),0),0)*(VLOOKUP($AA14,curves,VLOOKUP(AS$1,names,2,0))-AS$5)*'m1'!$BL12</f>
        <v>0</v>
      </c>
      <c r="AT14" s="174">
        <f>IF(AT$2&lt;=$AA14,IF(AT$3&gt;=$AA14,(AT$4*($AA15-$AA14)),0),0)*(VLOOKUP($AA14,curves,VLOOKUP(AT$1,names,2,0))-AT$5)*'m1'!$BL12</f>
        <v>0</v>
      </c>
      <c r="AU14" s="174">
        <f>IF(AU$2&lt;=$AA14,IF(AU$3&gt;=$AA14,(AU$4*($AA15-$AA14)),0),0)*(VLOOKUP($AA14,curves,VLOOKUP(AU$1,names,2,0))-AU$5)*'m1'!$BL12</f>
        <v>0</v>
      </c>
      <c r="AV14" s="174">
        <f>IF(AV$2&lt;=$AA14,IF(AV$3&gt;=$AA14,(AV$4*($AA15-$AA14)),0),0)*(VLOOKUP($AA14,curves,VLOOKUP(AV$1,names,2,0))-AV$5)*'m1'!$BL12</f>
        <v>0</v>
      </c>
      <c r="AW14" s="174">
        <f>IF(AW$2&lt;=$AA14,IF(AW$3&gt;=$AA14,(AW$4*($AA15-$AA14)),0),0)*(VLOOKUP($AA14,curves,VLOOKUP(AW$1,names,2,0))-AW$5)*'m1'!$BL12</f>
        <v>0</v>
      </c>
      <c r="AX14" s="174"/>
      <c r="AZ14" s="20" t="s">
        <v>5</v>
      </c>
      <c r="BA14" s="20">
        <v>8</v>
      </c>
      <c r="BB14" s="84"/>
      <c r="BC14" s="84"/>
      <c r="BD14" s="84"/>
      <c r="BE14" s="84"/>
      <c r="BF14" s="84"/>
      <c r="BP14" s="88"/>
      <c r="CI14" s="83"/>
      <c r="CJ14" s="83"/>
      <c r="CK14" s="83"/>
      <c r="FY14" s="84"/>
      <c r="FZ14" s="84"/>
      <c r="GA14" s="84"/>
      <c r="GK14" s="88"/>
      <c r="GL14" s="88"/>
      <c r="GR14" s="88"/>
      <c r="GT14" s="88"/>
      <c r="GU14" s="88"/>
      <c r="HA14" s="88"/>
    </row>
    <row r="15" spans="1:209">
      <c r="A15" s="90">
        <f>p0!A20</f>
        <v>36861</v>
      </c>
      <c r="B15" s="102">
        <f t="shared" si="3"/>
        <v>0</v>
      </c>
      <c r="C15" s="101">
        <f>p0!E20*10000*m_chg!C13</f>
        <v>0</v>
      </c>
      <c r="D15" s="101">
        <f>p0!N20*10000*m_chg!D13</f>
        <v>0</v>
      </c>
      <c r="E15" s="101">
        <f>'p1'!K20*10000*m_chg!E13</f>
        <v>0</v>
      </c>
      <c r="F15" s="101">
        <f>(p0!H20+p0!J20+'Spread Opt'!D11+'Transport Pos'!E7)*10000*m_chg!K13</f>
        <v>0</v>
      </c>
      <c r="G15" s="101">
        <f>p0!O20*10000*m_chg!L13</f>
        <v>0</v>
      </c>
      <c r="H15" s="101">
        <f>p0!D20*10000*m_chg!N13</f>
        <v>0</v>
      </c>
      <c r="I15" s="101">
        <f>(p0!I20+p0!AG20+'Spread Opt'!C11)*10000*m_chg!H13</f>
        <v>0</v>
      </c>
      <c r="J15" s="101">
        <f>p0!M20*10000*m_chg!J13</f>
        <v>0</v>
      </c>
      <c r="K15" s="101">
        <f>(p0!L20+p0!G20)*10000*m_chg!O13</f>
        <v>0</v>
      </c>
      <c r="L15" s="101">
        <f>p0!P20*10000*m_chg!P13</f>
        <v>0</v>
      </c>
      <c r="M15" s="101">
        <f>(p0!F20)*10000*m_chg!T13</f>
        <v>0</v>
      </c>
      <c r="N15" s="101">
        <f>p0!C20*10000*m_chg!U13</f>
        <v>0</v>
      </c>
      <c r="O15" s="101">
        <f>'Transport Pos'!C7*10000*m_chg!V13</f>
        <v>0</v>
      </c>
      <c r="P15" s="101">
        <f>(p0!Y20+p0!X20)*10000*m_chg!X13</f>
        <v>0</v>
      </c>
      <c r="Q15" s="101">
        <f>p0!Z20*10000*m_chg!Y13</f>
        <v>0</v>
      </c>
      <c r="R15" s="101">
        <f>(p0!AB20+'Transport Pos'!B7)*10000*m_chg!Z13</f>
        <v>0</v>
      </c>
      <c r="S15" s="101">
        <f>p0!U20*10000*m_chg!AA13</f>
        <v>0</v>
      </c>
      <c r="T15" s="101">
        <f>p0!W20*10000*m_chg!AB13</f>
        <v>0</v>
      </c>
      <c r="U15" s="101">
        <f>p0!S20*10000*m_chg!AD13</f>
        <v>0</v>
      </c>
      <c r="V15" s="101">
        <f>p0!B20*10000*m_chg!AG13</f>
        <v>0</v>
      </c>
      <c r="W15" s="101">
        <f>p0!AA20*10000*m_chg!AJ13</f>
        <v>0</v>
      </c>
      <c r="X15" s="91"/>
      <c r="Y15" s="101"/>
      <c r="Z15" s="91"/>
      <c r="AA15" s="90">
        <v>36861</v>
      </c>
      <c r="AB15" s="174">
        <f t="shared" si="2"/>
        <v>27997.948862685051</v>
      </c>
      <c r="AC15" s="174">
        <f>IF(AC$2&lt;=$AA15,IF(AC$3&gt;=$AA15,(AC$4*($AA16-$AA15)),0),0)*(VLOOKUP($AA15,curves,VLOOKUP(AC$1,names,2,0))-AC$5)*'m1'!$BL13</f>
        <v>-30268.05282452434</v>
      </c>
      <c r="AD15" s="174">
        <f>IF(AD$2&lt;=$AA15,IF(AD$3&gt;=$AA15,(AD$4*($AA16-$AA15)),0),0)*(VLOOKUP($AA15,curves,VLOOKUP(AD$1,names,2,0))-AD$5)*'m1'!$BL13</f>
        <v>-27241.247542071906</v>
      </c>
      <c r="AE15" s="174">
        <f>IF(AE$2&lt;=$AA15,IF(AE$3&gt;=$AA15,(AE$4*($AA16-$AA15)),0),0)*(VLOOKUP($AA15,curves,VLOOKUP(AE$1,names,2,0))-AE$5)*'m1'!$BL13</f>
        <v>14377.325091649062</v>
      </c>
      <c r="AF15" s="174">
        <f>IF(AF$2&lt;=$AA15,IF(AF$3&gt;=$AA15,(AF$4*($AA16-$AA15)),0),0)*(VLOOKUP($AA15,curves,VLOOKUP(AF$1,names,2,0))-AF$5)*'m1'!$BL13</f>
        <v>71129.924137632232</v>
      </c>
      <c r="AG15" s="174">
        <f>IF(AG$2&lt;=$AA15,IF(AG$3&gt;=$AA15,(AG$4*($AA16-$AA15)),0),0)*(VLOOKUP($AA15,curves,VLOOKUP(AG$1,names,2,0))-AG$5)*'m1'!$BL13</f>
        <v>0</v>
      </c>
      <c r="AH15" s="174">
        <f>IF(AH$2&lt;=$AA15,IF(AH$3&gt;=$AA15,(AH$4*($AA16-$AA15)),0),0)*(VLOOKUP($AA15,curves,VLOOKUP(AH$1,names,2,0))-AH$5)*'m1'!$BL13</f>
        <v>0</v>
      </c>
      <c r="AI15" s="174">
        <f>IF(AI$2&lt;=$AA15,IF(AI$3&gt;=$AA15,(AI$4*($AA16-$AA15)),0),0)*(VLOOKUP($AA15,curves,VLOOKUP(AI$1,names,2,0))-AI$5)*'m1'!$BL13</f>
        <v>0</v>
      </c>
      <c r="AJ15" s="174">
        <f>IF(AJ$2&lt;=$AA15,IF(AJ$3&gt;=$AA15,(AJ$4*($AA16-$AA15)),0),0)*(VLOOKUP($AA15,curves,VLOOKUP(AJ$1,names,2,0))-AJ$5)*'m1'!$BL13</f>
        <v>0</v>
      </c>
      <c r="AK15" s="174">
        <f>IF(AK$2&lt;=$AA15,IF(AK$3&gt;=$AA15,(AK$4*($AA16-$AA15)),0),0)*(VLOOKUP($AA15,curves,VLOOKUP(AK$1,names,2,0))-AK$5)*'m1'!$BL13</f>
        <v>0</v>
      </c>
      <c r="AL15" s="174">
        <f>IF(AL$2&lt;=$AA15,IF(AL$3&gt;=$AA15,(AL$4*($AA16-$AA15)),0),0)*(VLOOKUP($AA15,curves,VLOOKUP(AL$1,names,2,0))-AL$5)*'m1'!$BL13</f>
        <v>0</v>
      </c>
      <c r="AM15" s="174">
        <f>IF(AM$2&lt;=$AA15,IF(AM$3&gt;=$AA15,(AM$4*($AA16-$AA15)),0),0)*(VLOOKUP($AA15,curves,VLOOKUP(AM$1,names,2,0))-AM$5)*'m1'!$BL13</f>
        <v>0</v>
      </c>
      <c r="AN15" s="174">
        <f>IF(AN$2&lt;=$AA15,IF(AN$3&gt;=$AA15,(AN$4*($AA16-$AA15)),0),0)*(VLOOKUP($AA15,curves,VLOOKUP(AN$1,names,2,0))-AN$5)*'m1'!$BL13</f>
        <v>0</v>
      </c>
      <c r="AO15" s="174">
        <f>IF(AO$2&lt;=$AA15,IF(AO$3&gt;=$AA15,(AO$4*($AA16-$AA15)),0),0)*(VLOOKUP($AA15,curves,VLOOKUP(AO$1,names,2,0))-AO$5)*'m1'!$BL13</f>
        <v>0</v>
      </c>
      <c r="AP15" s="174">
        <f>IF(AP$2&lt;=$AA15,IF(AP$3&gt;=$AA15,(AP$4*($AA16-$AA15)),0),0)*(VLOOKUP($AA15,curves,VLOOKUP(AP$1,names,2,0))-AP$5)*'m1'!$BL13</f>
        <v>0</v>
      </c>
      <c r="AQ15" s="174">
        <f>IF(AQ$2&lt;=$AA15,IF(AQ$3&gt;=$AA15,(AQ$4*($AA16-$AA15)),0),0)*(VLOOKUP($AA15,curves,VLOOKUP(AQ$1,names,2,0))-AQ$5)*'m1'!$BL13</f>
        <v>0</v>
      </c>
      <c r="AR15" s="174">
        <f>IF(AR$2&lt;=$AA15,IF(AR$3&gt;=$AA15,(AR$4*($AA16-$AA15)),0),0)*(VLOOKUP($AA15,curves,VLOOKUP(AR$1,names,2,0))-AR$5)*'m1'!$BL13</f>
        <v>0</v>
      </c>
      <c r="AS15" s="174">
        <f>IF(AS$2&lt;=$AA15,IF(AS$3&gt;=$AA15,(AS$4*($AA16-$AA15)),0),0)*(VLOOKUP($AA15,curves,VLOOKUP(AS$1,names,2,0))-AS$5)*'m1'!$BL13</f>
        <v>0</v>
      </c>
      <c r="AT15" s="174">
        <f>IF(AT$2&lt;=$AA15,IF(AT$3&gt;=$AA15,(AT$4*($AA16-$AA15)),0),0)*(VLOOKUP($AA15,curves,VLOOKUP(AT$1,names,2,0))-AT$5)*'m1'!$BL13</f>
        <v>0</v>
      </c>
      <c r="AU15" s="174">
        <f>IF(AU$2&lt;=$AA15,IF(AU$3&gt;=$AA15,(AU$4*($AA16-$AA15)),0),0)*(VLOOKUP($AA15,curves,VLOOKUP(AU$1,names,2,0))-AU$5)*'m1'!$BL13</f>
        <v>0</v>
      </c>
      <c r="AV15" s="174">
        <f>IF(AV$2&lt;=$AA15,IF(AV$3&gt;=$AA15,(AV$4*($AA16-$AA15)),0),0)*(VLOOKUP($AA15,curves,VLOOKUP(AV$1,names,2,0))-AV$5)*'m1'!$BL13</f>
        <v>0</v>
      </c>
      <c r="AW15" s="174">
        <f>IF(AW$2&lt;=$AA15,IF(AW$3&gt;=$AA15,(AW$4*($AA16-$AA15)),0),0)*(VLOOKUP($AA15,curves,VLOOKUP(AW$1,names,2,0))-AW$5)*'m1'!$BL13</f>
        <v>0</v>
      </c>
      <c r="AX15" s="174"/>
      <c r="AZ15" s="20" t="s">
        <v>6</v>
      </c>
      <c r="BB15" s="84"/>
      <c r="BC15" s="84"/>
      <c r="BD15" s="84"/>
      <c r="BE15" s="84"/>
      <c r="BF15" s="84"/>
      <c r="BP15" s="88"/>
      <c r="CI15" s="83"/>
      <c r="CJ15" s="83"/>
      <c r="CK15" s="83"/>
      <c r="FY15" s="84"/>
      <c r="FZ15" s="84"/>
      <c r="GA15" s="84"/>
      <c r="GK15" s="88"/>
      <c r="GL15" s="88"/>
      <c r="GR15" s="88"/>
      <c r="GT15" s="88"/>
      <c r="GU15" s="88"/>
      <c r="HA15" s="88"/>
    </row>
    <row r="16" spans="1:209">
      <c r="A16" s="90">
        <f>p0!A21</f>
        <v>36892</v>
      </c>
      <c r="B16" s="102">
        <f t="shared" si="3"/>
        <v>0</v>
      </c>
      <c r="C16" s="101">
        <f>p0!E21*10000*m_chg!C14</f>
        <v>0</v>
      </c>
      <c r="D16" s="101">
        <f>p0!N21*10000*m_chg!D14</f>
        <v>0</v>
      </c>
      <c r="E16" s="101">
        <f>'p1'!K21*10000*m_chg!E14</f>
        <v>0</v>
      </c>
      <c r="F16" s="101">
        <f>(p0!H21+p0!J21+'Spread Opt'!D12+'Transport Pos'!E8)*10000*m_chg!K14</f>
        <v>0</v>
      </c>
      <c r="G16" s="101">
        <f>p0!O21*10000*m_chg!L14</f>
        <v>0</v>
      </c>
      <c r="H16" s="101">
        <f>p0!D21*10000*m_chg!N14</f>
        <v>0</v>
      </c>
      <c r="I16" s="101">
        <f>(p0!I21+p0!AG21+'Spread Opt'!C12)*10000*m_chg!H14</f>
        <v>0</v>
      </c>
      <c r="J16" s="101">
        <f>p0!M21*10000*m_chg!J14</f>
        <v>0</v>
      </c>
      <c r="K16" s="101">
        <f>(p0!L21+p0!G21)*10000*m_chg!O14</f>
        <v>0</v>
      </c>
      <c r="L16" s="101">
        <f>p0!P21*10000*m_chg!P14</f>
        <v>0</v>
      </c>
      <c r="M16" s="101">
        <f>(p0!F21)*10000*m_chg!T14</f>
        <v>0</v>
      </c>
      <c r="N16" s="101">
        <f>p0!C21*10000*m_chg!U14</f>
        <v>0</v>
      </c>
      <c r="O16" s="101">
        <f>'Transport Pos'!C8*10000*m_chg!V14</f>
        <v>0</v>
      </c>
      <c r="P16" s="101">
        <f>(p0!Y21+p0!X21)*10000*m_chg!X14</f>
        <v>0</v>
      </c>
      <c r="Q16" s="101">
        <f>p0!Z21*10000*m_chg!Y14</f>
        <v>0</v>
      </c>
      <c r="R16" s="101">
        <f>(p0!AB21+'Transport Pos'!B8)*10000*m_chg!Z14</f>
        <v>0</v>
      </c>
      <c r="S16" s="101">
        <f>p0!U21*10000*m_chg!AA14</f>
        <v>0</v>
      </c>
      <c r="T16" s="101">
        <f>p0!W21*10000*m_chg!AB14</f>
        <v>0</v>
      </c>
      <c r="U16" s="101">
        <f>p0!S21*10000*m_chg!AD14</f>
        <v>0</v>
      </c>
      <c r="V16" s="101">
        <f>p0!B21*10000*m_chg!AG14</f>
        <v>0</v>
      </c>
      <c r="W16" s="101">
        <f>p0!AA21*10000*m_chg!AJ14</f>
        <v>0</v>
      </c>
      <c r="X16" s="91"/>
      <c r="Y16" s="101"/>
      <c r="Z16" s="91"/>
      <c r="AA16" s="90">
        <v>36892</v>
      </c>
      <c r="AB16" s="174">
        <f t="shared" si="2"/>
        <v>-18055.454141069131</v>
      </c>
      <c r="AC16" s="174">
        <f>IF(AC$2&lt;=$AA16,IF(AC$3&gt;=$AA16,(AC$4*($AA17-$AA16)),0),0)*(VLOOKUP($AA16,curves,VLOOKUP(AC$1,names,2,0))-AC$5)*'m1'!$BL14</f>
        <v>-22569.317676336435</v>
      </c>
      <c r="AD16" s="174">
        <f>IF(AD$2&lt;=$AA16,IF(AD$3&gt;=$AA16,(AD$4*($AA17-$AA16)),0),0)*(VLOOKUP($AA16,curves,VLOOKUP(AD$1,names,2,0))-AD$5)*'m1'!$BL14</f>
        <v>-19560.075319491574</v>
      </c>
      <c r="AE16" s="174">
        <f>IF(AE$2&lt;=$AA16,IF(AE$3&gt;=$AA16,(AE$4*($AA17-$AA16)),0),0)*(VLOOKUP($AA16,curves,VLOOKUP(AE$1,names,2,0))-AE$5)*'m1'!$BL14</f>
        <v>10532.348248957003</v>
      </c>
      <c r="AF16" s="174">
        <f>IF(AF$2&lt;=$AA16,IF(AF$3&gt;=$AA16,(AF$4*($AA17-$AA16)),0),0)*(VLOOKUP($AA16,curves,VLOOKUP(AF$1,names,2,0))-AF$5)*'m1'!$BL14</f>
        <v>13541.590605801872</v>
      </c>
      <c r="AG16" s="174">
        <f>IF(AG$2&lt;=$AA16,IF(AG$3&gt;=$AA16,(AG$4*($AA17-$AA16)),0),0)*(VLOOKUP($AA16,curves,VLOOKUP(AG$1,names,2,0))-AG$5)*'m1'!$BL14</f>
        <v>0</v>
      </c>
      <c r="AH16" s="174">
        <f>IF(AH$2&lt;=$AA16,IF(AH$3&gt;=$AA16,(AH$4*($AA17-$AA16)),0),0)*(VLOOKUP($AA16,curves,VLOOKUP(AH$1,names,2,0))-AH$5)*'m1'!$BL14</f>
        <v>0</v>
      </c>
      <c r="AI16" s="174">
        <f>IF(AI$2&lt;=$AA16,IF(AI$3&gt;=$AA16,(AI$4*($AA17-$AA16)),0),0)*(VLOOKUP($AA16,curves,VLOOKUP(AI$1,names,2,0))-AI$5)*'m1'!$BL14</f>
        <v>0</v>
      </c>
      <c r="AJ16" s="174">
        <f>IF(AJ$2&lt;=$AA16,IF(AJ$3&gt;=$AA16,(AJ$4*($AA17-$AA16)),0),0)*(VLOOKUP($AA16,curves,VLOOKUP(AJ$1,names,2,0))-AJ$5)*'m1'!$BL14</f>
        <v>0</v>
      </c>
      <c r="AK16" s="174">
        <f>IF(AK$2&lt;=$AA16,IF(AK$3&gt;=$AA16,(AK$4*($AA17-$AA16)),0),0)*(VLOOKUP($AA16,curves,VLOOKUP(AK$1,names,2,0))-AK$5)*'m1'!$BL14</f>
        <v>0</v>
      </c>
      <c r="AL16" s="174">
        <f>IF(AL$2&lt;=$AA16,IF(AL$3&gt;=$AA16,(AL$4*($AA17-$AA16)),0),0)*(VLOOKUP($AA16,curves,VLOOKUP(AL$1,names,2,0))-AL$5)*'m1'!$BL14</f>
        <v>0</v>
      </c>
      <c r="AM16" s="174">
        <f>IF(AM$2&lt;=$AA16,IF(AM$3&gt;=$AA16,(AM$4*($AA17-$AA16)),0),0)*(VLOOKUP($AA16,curves,VLOOKUP(AM$1,names,2,0))-AM$5)*'m1'!$BL14</f>
        <v>0</v>
      </c>
      <c r="AN16" s="174">
        <f>IF(AN$2&lt;=$AA16,IF(AN$3&gt;=$AA16,(AN$4*($AA17-$AA16)),0),0)*(VLOOKUP($AA16,curves,VLOOKUP(AN$1,names,2,0))-AN$5)*'m1'!$BL14</f>
        <v>0</v>
      </c>
      <c r="AO16" s="174">
        <f>IF(AO$2&lt;=$AA16,IF(AO$3&gt;=$AA16,(AO$4*($AA17-$AA16)),0),0)*(VLOOKUP($AA16,curves,VLOOKUP(AO$1,names,2,0))-AO$5)*'m1'!$BL14</f>
        <v>0</v>
      </c>
      <c r="AP16" s="174">
        <f>IF(AP$2&lt;=$AA16,IF(AP$3&gt;=$AA16,(AP$4*($AA17-$AA16)),0),0)*(VLOOKUP($AA16,curves,VLOOKUP(AP$1,names,2,0))-AP$5)*'m1'!$BL14</f>
        <v>0</v>
      </c>
      <c r="AQ16" s="174">
        <f>IF(AQ$2&lt;=$AA16,IF(AQ$3&gt;=$AA16,(AQ$4*($AA17-$AA16)),0),0)*(VLOOKUP($AA16,curves,VLOOKUP(AQ$1,names,2,0))-AQ$5)*'m1'!$BL14</f>
        <v>0</v>
      </c>
      <c r="AR16" s="174">
        <f>IF(AR$2&lt;=$AA16,IF(AR$3&gt;=$AA16,(AR$4*($AA17-$AA16)),0),0)*(VLOOKUP($AA16,curves,VLOOKUP(AR$1,names,2,0))-AR$5)*'m1'!$BL14</f>
        <v>0</v>
      </c>
      <c r="AS16" s="174">
        <f>IF(AS$2&lt;=$AA16,IF(AS$3&gt;=$AA16,(AS$4*($AA17-$AA16)),0),0)*(VLOOKUP($AA16,curves,VLOOKUP(AS$1,names,2,0))-AS$5)*'m1'!$BL14</f>
        <v>0</v>
      </c>
      <c r="AT16" s="174">
        <f>IF(AT$2&lt;=$AA16,IF(AT$3&gt;=$AA16,(AT$4*($AA17-$AA16)),0),0)*(VLOOKUP($AA16,curves,VLOOKUP(AT$1,names,2,0))-AT$5)*'m1'!$BL14</f>
        <v>0</v>
      </c>
      <c r="AU16" s="174">
        <f>IF(AU$2&lt;=$AA16,IF(AU$3&gt;=$AA16,(AU$4*($AA17-$AA16)),0),0)*(VLOOKUP($AA16,curves,VLOOKUP(AU$1,names,2,0))-AU$5)*'m1'!$BL14</f>
        <v>0</v>
      </c>
      <c r="AV16" s="174">
        <f>IF(AV$2&lt;=$AA16,IF(AV$3&gt;=$AA16,(AV$4*($AA17-$AA16)),0),0)*(VLOOKUP($AA16,curves,VLOOKUP(AV$1,names,2,0))-AV$5)*'m1'!$BL14</f>
        <v>0</v>
      </c>
      <c r="AW16" s="174">
        <f>IF(AW$2&lt;=$AA16,IF(AW$3&gt;=$AA16,(AW$4*($AA17-$AA16)),0),0)*(VLOOKUP($AA16,curves,VLOOKUP(AW$1,names,2,0))-AW$5)*'m1'!$BL14</f>
        <v>0</v>
      </c>
      <c r="AX16" s="174"/>
      <c r="AZ16" s="20" t="s">
        <v>7</v>
      </c>
      <c r="BA16" s="20">
        <v>15</v>
      </c>
      <c r="BB16" s="84"/>
      <c r="BC16" s="84"/>
      <c r="BD16" s="84"/>
      <c r="BE16" s="84"/>
      <c r="BF16" s="84"/>
      <c r="BP16" s="88"/>
      <c r="CI16" s="83"/>
      <c r="CJ16" s="83"/>
      <c r="CK16" s="83"/>
      <c r="FY16" s="84"/>
      <c r="FZ16" s="84"/>
      <c r="GA16" s="84"/>
      <c r="GK16" s="88"/>
      <c r="GL16" s="88"/>
      <c r="GR16" s="88"/>
      <c r="GT16" s="88"/>
      <c r="GU16" s="88"/>
      <c r="HA16" s="88"/>
    </row>
    <row r="17" spans="1:209">
      <c r="A17" s="90">
        <f>p0!A22</f>
        <v>36923</v>
      </c>
      <c r="B17" s="102">
        <f t="shared" si="3"/>
        <v>0</v>
      </c>
      <c r="C17" s="101">
        <f>p0!E22*10000*m_chg!C15</f>
        <v>0</v>
      </c>
      <c r="D17" s="101">
        <f>p0!N22*10000*m_chg!D15</f>
        <v>0</v>
      </c>
      <c r="E17" s="101">
        <f>'p1'!K22*10000*m_chg!E15</f>
        <v>0</v>
      </c>
      <c r="F17" s="101">
        <f>(p0!H22+p0!J22+'Spread Opt'!D13+'Transport Pos'!E9)*10000*m_chg!K15</f>
        <v>0</v>
      </c>
      <c r="G17" s="101">
        <f>p0!O22*10000*m_chg!L15</f>
        <v>0</v>
      </c>
      <c r="H17" s="101">
        <f>p0!D22*10000*m_chg!N15</f>
        <v>0</v>
      </c>
      <c r="I17" s="101">
        <f>(p0!I22+p0!AG22+'Spread Opt'!C13)*10000*m_chg!H15</f>
        <v>0</v>
      </c>
      <c r="J17" s="101">
        <f>p0!M22*10000*m_chg!J15</f>
        <v>0</v>
      </c>
      <c r="K17" s="101">
        <f>(p0!L22+p0!G22)*10000*m_chg!O15</f>
        <v>0</v>
      </c>
      <c r="L17" s="101">
        <f>p0!P22*10000*m_chg!P15</f>
        <v>0</v>
      </c>
      <c r="M17" s="101">
        <f>(p0!F22)*10000*m_chg!T15</f>
        <v>0</v>
      </c>
      <c r="N17" s="101">
        <f>p0!C22*10000*m_chg!U15</f>
        <v>0</v>
      </c>
      <c r="O17" s="101">
        <f>'Transport Pos'!C9*10000*m_chg!V15</f>
        <v>0</v>
      </c>
      <c r="P17" s="101">
        <f>(p0!Y22+p0!X22)*10000*m_chg!X15</f>
        <v>0</v>
      </c>
      <c r="Q17" s="101">
        <f>p0!Z22*10000*m_chg!Y15</f>
        <v>0</v>
      </c>
      <c r="R17" s="101">
        <f>(p0!AB22+'Transport Pos'!B9)*10000*m_chg!Z15</f>
        <v>0</v>
      </c>
      <c r="S17" s="101">
        <f>p0!U22*10000*m_chg!AA15</f>
        <v>0</v>
      </c>
      <c r="T17" s="101">
        <f>p0!W22*10000*m_chg!AB15</f>
        <v>0</v>
      </c>
      <c r="U17" s="101">
        <f>p0!S22*10000*m_chg!AD15</f>
        <v>0</v>
      </c>
      <c r="V17" s="101">
        <f>p0!B22*10000*m_chg!AG15</f>
        <v>0</v>
      </c>
      <c r="W17" s="101">
        <f>p0!AA22*10000*m_chg!AJ15</f>
        <v>0</v>
      </c>
      <c r="X17" s="91"/>
      <c r="Y17" s="101"/>
      <c r="Z17" s="91"/>
      <c r="AA17" s="90">
        <v>36923</v>
      </c>
      <c r="AB17" s="174">
        <f t="shared" si="2"/>
        <v>-8106.1605045913639</v>
      </c>
      <c r="AC17" s="174">
        <f>IF(AC$2&lt;=$AA17,IF(AC$3&gt;=$AA17,(AC$4*($AA18-$AA17)),0),0)*(VLOOKUP($AA17,curves,VLOOKUP(AC$1,names,2,0))-AC$5)*'m1'!$BL15</f>
        <v>-4053.0802522956965</v>
      </c>
      <c r="AD17" s="174">
        <f>IF(AD$2&lt;=$AA17,IF(AD$3&gt;=$AA17,(AD$4*($AA18-$AA17)),0),0)*(VLOOKUP($AA17,curves,VLOOKUP(AD$1,names,2,0))-AD$5)*'m1'!$BL15</f>
        <v>-1351.0267507652322</v>
      </c>
      <c r="AE17" s="174">
        <f>IF(AE$2&lt;=$AA17,IF(AE$3&gt;=$AA17,(AE$4*($AA18-$AA17)),0),0)*(VLOOKUP($AA17,curves,VLOOKUP(AE$1,names,2,0))-AE$5)*'m1'!$BL15</f>
        <v>1351.0267507652322</v>
      </c>
      <c r="AF17" s="174">
        <f>IF(AF$2&lt;=$AA17,IF(AF$3&gt;=$AA17,(AF$4*($AA18-$AA17)),0),0)*(VLOOKUP($AA17,curves,VLOOKUP(AF$1,names,2,0))-AF$5)*'m1'!$BL15</f>
        <v>-4053.0802522956669</v>
      </c>
      <c r="AG17" s="174">
        <f>IF(AG$2&lt;=$AA17,IF(AG$3&gt;=$AA17,(AG$4*($AA18-$AA17)),0),0)*(VLOOKUP($AA17,curves,VLOOKUP(AG$1,names,2,0))-AG$5)*'m1'!$BL15</f>
        <v>0</v>
      </c>
      <c r="AH17" s="174">
        <f>IF(AH$2&lt;=$AA17,IF(AH$3&gt;=$AA17,(AH$4*($AA18-$AA17)),0),0)*(VLOOKUP($AA17,curves,VLOOKUP(AH$1,names,2,0))-AH$5)*'m1'!$BL15</f>
        <v>0</v>
      </c>
      <c r="AI17" s="174">
        <f>IF(AI$2&lt;=$AA17,IF(AI$3&gt;=$AA17,(AI$4*($AA18-$AA17)),0),0)*(VLOOKUP($AA17,curves,VLOOKUP(AI$1,names,2,0))-AI$5)*'m1'!$BL15</f>
        <v>0</v>
      </c>
      <c r="AJ17" s="174">
        <f>IF(AJ$2&lt;=$AA17,IF(AJ$3&gt;=$AA17,(AJ$4*($AA18-$AA17)),0),0)*(VLOOKUP($AA17,curves,VLOOKUP(AJ$1,names,2,0))-AJ$5)*'m1'!$BL15</f>
        <v>0</v>
      </c>
      <c r="AK17" s="174">
        <f>IF(AK$2&lt;=$AA17,IF(AK$3&gt;=$AA17,(AK$4*($AA18-$AA17)),0),0)*(VLOOKUP($AA17,curves,VLOOKUP(AK$1,names,2,0))-AK$5)*'m1'!$BL15</f>
        <v>0</v>
      </c>
      <c r="AL17" s="174">
        <f>IF(AL$2&lt;=$AA17,IF(AL$3&gt;=$AA17,(AL$4*($AA18-$AA17)),0),0)*(VLOOKUP($AA17,curves,VLOOKUP(AL$1,names,2,0))-AL$5)*'m1'!$BL15</f>
        <v>0</v>
      </c>
      <c r="AM17" s="174">
        <f>IF(AM$2&lt;=$AA17,IF(AM$3&gt;=$AA17,(AM$4*($AA18-$AA17)),0),0)*(VLOOKUP($AA17,curves,VLOOKUP(AM$1,names,2,0))-AM$5)*'m1'!$BL15</f>
        <v>0</v>
      </c>
      <c r="AN17" s="174">
        <f>IF(AN$2&lt;=$AA17,IF(AN$3&gt;=$AA17,(AN$4*($AA18-$AA17)),0),0)*(VLOOKUP($AA17,curves,VLOOKUP(AN$1,names,2,0))-AN$5)*'m1'!$BL15</f>
        <v>0</v>
      </c>
      <c r="AO17" s="174">
        <f>IF(AO$2&lt;=$AA17,IF(AO$3&gt;=$AA17,(AO$4*($AA18-$AA17)),0),0)*(VLOOKUP($AA17,curves,VLOOKUP(AO$1,names,2,0))-AO$5)*'m1'!$BL15</f>
        <v>0</v>
      </c>
      <c r="AP17" s="174">
        <f>IF(AP$2&lt;=$AA17,IF(AP$3&gt;=$AA17,(AP$4*($AA18-$AA17)),0),0)*(VLOOKUP($AA17,curves,VLOOKUP(AP$1,names,2,0))-AP$5)*'m1'!$BL15</f>
        <v>0</v>
      </c>
      <c r="AQ17" s="174">
        <f>IF(AQ$2&lt;=$AA17,IF(AQ$3&gt;=$AA17,(AQ$4*($AA18-$AA17)),0),0)*(VLOOKUP($AA17,curves,VLOOKUP(AQ$1,names,2,0))-AQ$5)*'m1'!$BL15</f>
        <v>0</v>
      </c>
      <c r="AR17" s="174">
        <f>IF(AR$2&lt;=$AA17,IF(AR$3&gt;=$AA17,(AR$4*($AA18-$AA17)),0),0)*(VLOOKUP($AA17,curves,VLOOKUP(AR$1,names,2,0))-AR$5)*'m1'!$BL15</f>
        <v>0</v>
      </c>
      <c r="AS17" s="174">
        <f>IF(AS$2&lt;=$AA17,IF(AS$3&gt;=$AA17,(AS$4*($AA18-$AA17)),0),0)*(VLOOKUP($AA17,curves,VLOOKUP(AS$1,names,2,0))-AS$5)*'m1'!$BL15</f>
        <v>0</v>
      </c>
      <c r="AT17" s="174">
        <f>IF(AT$2&lt;=$AA17,IF(AT$3&gt;=$AA17,(AT$4*($AA18-$AA17)),0),0)*(VLOOKUP($AA17,curves,VLOOKUP(AT$1,names,2,0))-AT$5)*'m1'!$BL15</f>
        <v>0</v>
      </c>
      <c r="AU17" s="174">
        <f>IF(AU$2&lt;=$AA17,IF(AU$3&gt;=$AA17,(AU$4*($AA18-$AA17)),0),0)*(VLOOKUP($AA17,curves,VLOOKUP(AU$1,names,2,0))-AU$5)*'m1'!$BL15</f>
        <v>0</v>
      </c>
      <c r="AV17" s="174">
        <f>IF(AV$2&lt;=$AA17,IF(AV$3&gt;=$AA17,(AV$4*($AA18-$AA17)),0),0)*(VLOOKUP($AA17,curves,VLOOKUP(AV$1,names,2,0))-AV$5)*'m1'!$BL15</f>
        <v>0</v>
      </c>
      <c r="AW17" s="174">
        <f>IF(AW$2&lt;=$AA17,IF(AW$3&gt;=$AA17,(AW$4*($AA18-$AA17)),0),0)*(VLOOKUP($AA17,curves,VLOOKUP(AW$1,names,2,0))-AW$5)*'m1'!$BL15</f>
        <v>0</v>
      </c>
      <c r="AX17" s="174"/>
      <c r="AZ17" s="20" t="s">
        <v>12</v>
      </c>
      <c r="BA17" s="20">
        <v>16</v>
      </c>
      <c r="BB17" s="84"/>
      <c r="BC17" s="84"/>
      <c r="BD17" s="84"/>
      <c r="BE17" s="84"/>
      <c r="BF17" s="84"/>
      <c r="BP17" s="88"/>
      <c r="CI17" s="83"/>
      <c r="CJ17" s="83"/>
      <c r="CK17" s="83"/>
      <c r="FY17" s="84"/>
      <c r="FZ17" s="84"/>
      <c r="GA17" s="84"/>
      <c r="GK17" s="88"/>
      <c r="GL17" s="88"/>
      <c r="GR17" s="88"/>
      <c r="GT17" s="88"/>
      <c r="GU17" s="88"/>
      <c r="HA17" s="88"/>
    </row>
    <row r="18" spans="1:209">
      <c r="A18" s="90">
        <f>p0!A23</f>
        <v>36951</v>
      </c>
      <c r="B18" s="102">
        <f t="shared" si="3"/>
        <v>0</v>
      </c>
      <c r="C18" s="101">
        <f>p0!E23*10000*m_chg!C16</f>
        <v>0</v>
      </c>
      <c r="D18" s="101">
        <f>p0!N23*10000*m_chg!D16</f>
        <v>0</v>
      </c>
      <c r="E18" s="101">
        <f>'p1'!K23*10000*m_chg!E16</f>
        <v>0</v>
      </c>
      <c r="F18" s="101">
        <f>(p0!H23+p0!J23+'Spread Opt'!D14+'Transport Pos'!E10)*10000*m_chg!K16</f>
        <v>0</v>
      </c>
      <c r="G18" s="101">
        <f>p0!O23*10000*m_chg!L16</f>
        <v>0</v>
      </c>
      <c r="H18" s="101">
        <f>p0!D23*10000*m_chg!N16</f>
        <v>0</v>
      </c>
      <c r="I18" s="101">
        <f>(p0!I23+p0!AG23+'Spread Opt'!C14)*10000*m_chg!H16</f>
        <v>0</v>
      </c>
      <c r="J18" s="101">
        <f>p0!M23*10000*m_chg!J16</f>
        <v>0</v>
      </c>
      <c r="K18" s="101">
        <f>(p0!L23+p0!G23)*10000*m_chg!O16</f>
        <v>0</v>
      </c>
      <c r="L18" s="101">
        <f>p0!P23*10000*m_chg!P16</f>
        <v>0</v>
      </c>
      <c r="M18" s="101">
        <f>(p0!F23)*10000*m_chg!T16</f>
        <v>0</v>
      </c>
      <c r="N18" s="101">
        <f>p0!C23*10000*m_chg!U16</f>
        <v>0</v>
      </c>
      <c r="O18" s="101">
        <f>'Transport Pos'!C10*10000*m_chg!V16</f>
        <v>0</v>
      </c>
      <c r="P18" s="101">
        <f>(p0!Y23+p0!X23)*10000*m_chg!X16</f>
        <v>0</v>
      </c>
      <c r="Q18" s="101">
        <f>p0!Z23*10000*m_chg!Y16</f>
        <v>0</v>
      </c>
      <c r="R18" s="101">
        <f>(p0!AB23+'Transport Pos'!B10)*10000*m_chg!Z16</f>
        <v>0</v>
      </c>
      <c r="S18" s="101">
        <f>p0!U23*10000*m_chg!AA16</f>
        <v>0</v>
      </c>
      <c r="T18" s="101">
        <f>p0!W23*10000*m_chg!AB16</f>
        <v>0</v>
      </c>
      <c r="U18" s="101">
        <f>p0!S23*10000*m_chg!AD16</f>
        <v>0</v>
      </c>
      <c r="V18" s="101">
        <f>p0!B23*10000*m_chg!AG16</f>
        <v>0</v>
      </c>
      <c r="W18" s="101">
        <f>p0!AA23*10000*m_chg!AJ16</f>
        <v>0</v>
      </c>
      <c r="X18" s="91"/>
      <c r="Y18" s="101"/>
      <c r="Z18" s="91"/>
      <c r="AA18" s="90">
        <v>36951</v>
      </c>
      <c r="AB18" s="174">
        <f t="shared" si="2"/>
        <v>48352.905063411039</v>
      </c>
      <c r="AC18" s="174">
        <f>IF(AC$2&lt;=$AA18,IF(AC$3&gt;=$AA18,(AC$4*($AA19-$AA18)),0),0)*(VLOOKUP($AA18,curves,VLOOKUP(AC$1,names,2,0))-AC$5)*'m1'!$BL16</f>
        <v>-5951.1267770352097</v>
      </c>
      <c r="AD18" s="174">
        <f>IF(AD$2&lt;=$AA18,IF(AD$3&gt;=$AA18,(AD$4*($AA19-$AA18)),0),0)*(VLOOKUP($AA18,curves,VLOOKUP(AD$1,names,2,0))-AD$5)*'m1'!$BL16</f>
        <v>-2975.5633885176048</v>
      </c>
      <c r="AE18" s="174">
        <f>IF(AE$2&lt;=$AA18,IF(AE$3&gt;=$AA18,(AE$4*($AA19-$AA18)),0),0)*(VLOOKUP($AA18,curves,VLOOKUP(AE$1,names,2,0))-AE$5)*'m1'!$BL16</f>
        <v>2231.6725413882036</v>
      </c>
      <c r="AF18" s="174">
        <f>IF(AF$2&lt;=$AA18,IF(AF$3&gt;=$AA18,(AF$4*($AA19-$AA18)),0),0)*(VLOOKUP($AA18,curves,VLOOKUP(AF$1,names,2,0))-AF$5)*'m1'!$BL16</f>
        <v>55047.92268757565</v>
      </c>
      <c r="AG18" s="174">
        <f>IF(AG$2&lt;=$AA18,IF(AG$3&gt;=$AA18,(AG$4*($AA19-$AA18)),0),0)*(VLOOKUP($AA18,curves,VLOOKUP(AG$1,names,2,0))-AG$5)*'m1'!$BL16</f>
        <v>0</v>
      </c>
      <c r="AH18" s="174">
        <f>IF(AH$2&lt;=$AA18,IF(AH$3&gt;=$AA18,(AH$4*($AA19-$AA18)),0),0)*(VLOOKUP($AA18,curves,VLOOKUP(AH$1,names,2,0))-AH$5)*'m1'!$BL16</f>
        <v>0</v>
      </c>
      <c r="AI18" s="174">
        <f>IF(AI$2&lt;=$AA18,IF(AI$3&gt;=$AA18,(AI$4*($AA19-$AA18)),0),0)*(VLOOKUP($AA18,curves,VLOOKUP(AI$1,names,2,0))-AI$5)*'m1'!$BL16</f>
        <v>0</v>
      </c>
      <c r="AJ18" s="174">
        <f>IF(AJ$2&lt;=$AA18,IF(AJ$3&gt;=$AA18,(AJ$4*($AA19-$AA18)),0),0)*(VLOOKUP($AA18,curves,VLOOKUP(AJ$1,names,2,0))-AJ$5)*'m1'!$BL16</f>
        <v>0</v>
      </c>
      <c r="AK18" s="174">
        <f>IF(AK$2&lt;=$AA18,IF(AK$3&gt;=$AA18,(AK$4*($AA19-$AA18)),0),0)*(VLOOKUP($AA18,curves,VLOOKUP(AK$1,names,2,0))-AK$5)*'m1'!$BL16</f>
        <v>0</v>
      </c>
      <c r="AL18" s="174">
        <f>IF(AL$2&lt;=$AA18,IF(AL$3&gt;=$AA18,(AL$4*($AA19-$AA18)),0),0)*(VLOOKUP($AA18,curves,VLOOKUP(AL$1,names,2,0))-AL$5)*'m1'!$BL16</f>
        <v>0</v>
      </c>
      <c r="AM18" s="174">
        <f>IF(AM$2&lt;=$AA18,IF(AM$3&gt;=$AA18,(AM$4*($AA19-$AA18)),0),0)*(VLOOKUP($AA18,curves,VLOOKUP(AM$1,names,2,0))-AM$5)*'m1'!$BL16</f>
        <v>0</v>
      </c>
      <c r="AN18" s="174">
        <f>IF(AN$2&lt;=$AA18,IF(AN$3&gt;=$AA18,(AN$4*($AA19-$AA18)),0),0)*(VLOOKUP($AA18,curves,VLOOKUP(AN$1,names,2,0))-AN$5)*'m1'!$BL16</f>
        <v>0</v>
      </c>
      <c r="AO18" s="174">
        <f>IF(AO$2&lt;=$AA18,IF(AO$3&gt;=$AA18,(AO$4*($AA19-$AA18)),0),0)*(VLOOKUP($AA18,curves,VLOOKUP(AO$1,names,2,0))-AO$5)*'m1'!$BL16</f>
        <v>0</v>
      </c>
      <c r="AP18" s="174">
        <f>IF(AP$2&lt;=$AA18,IF(AP$3&gt;=$AA18,(AP$4*($AA19-$AA18)),0),0)*(VLOOKUP($AA18,curves,VLOOKUP(AP$1,names,2,0))-AP$5)*'m1'!$BL16</f>
        <v>0</v>
      </c>
      <c r="AQ18" s="174">
        <f>IF(AQ$2&lt;=$AA18,IF(AQ$3&gt;=$AA18,(AQ$4*($AA19-$AA18)),0),0)*(VLOOKUP($AA18,curves,VLOOKUP(AQ$1,names,2,0))-AQ$5)*'m1'!$BL16</f>
        <v>0</v>
      </c>
      <c r="AR18" s="174">
        <f>IF(AR$2&lt;=$AA18,IF(AR$3&gt;=$AA18,(AR$4*($AA19-$AA18)),0),0)*(VLOOKUP($AA18,curves,VLOOKUP(AR$1,names,2,0))-AR$5)*'m1'!$BL16</f>
        <v>0</v>
      </c>
      <c r="AS18" s="174">
        <f>IF(AS$2&lt;=$AA18,IF(AS$3&gt;=$AA18,(AS$4*($AA19-$AA18)),0),0)*(VLOOKUP($AA18,curves,VLOOKUP(AS$1,names,2,0))-AS$5)*'m1'!$BL16</f>
        <v>0</v>
      </c>
      <c r="AT18" s="174">
        <f>IF(AT$2&lt;=$AA18,IF(AT$3&gt;=$AA18,(AT$4*($AA19-$AA18)),0),0)*(VLOOKUP($AA18,curves,VLOOKUP(AT$1,names,2,0))-AT$5)*'m1'!$BL16</f>
        <v>0</v>
      </c>
      <c r="AU18" s="174">
        <f>IF(AU$2&lt;=$AA18,IF(AU$3&gt;=$AA18,(AU$4*($AA19-$AA18)),0),0)*(VLOOKUP($AA18,curves,VLOOKUP(AU$1,names,2,0))-AU$5)*'m1'!$BL16</f>
        <v>0</v>
      </c>
      <c r="AV18" s="174">
        <f>IF(AV$2&lt;=$AA18,IF(AV$3&gt;=$AA18,(AV$4*($AA19-$AA18)),0),0)*(VLOOKUP($AA18,curves,VLOOKUP(AV$1,names,2,0))-AV$5)*'m1'!$BL16</f>
        <v>0</v>
      </c>
      <c r="AW18" s="174">
        <f>IF(AW$2&lt;=$AA18,IF(AW$3&gt;=$AA18,(AW$4*($AA19-$AA18)),0),0)*(VLOOKUP($AA18,curves,VLOOKUP(AW$1,names,2,0))-AW$5)*'m1'!$BL16</f>
        <v>0</v>
      </c>
      <c r="AX18" s="174"/>
      <c r="AZ18" s="20" t="s">
        <v>26</v>
      </c>
      <c r="BB18" s="84"/>
      <c r="BC18" s="84"/>
      <c r="BD18" s="84"/>
      <c r="BE18" s="84"/>
      <c r="BF18" s="84"/>
      <c r="BP18" s="88"/>
      <c r="CI18" s="83"/>
      <c r="CJ18" s="83"/>
      <c r="CK18" s="83"/>
      <c r="FY18" s="84"/>
      <c r="FZ18" s="84"/>
      <c r="GA18" s="84"/>
      <c r="GK18" s="88"/>
      <c r="GL18" s="88"/>
      <c r="GR18" s="88"/>
      <c r="GT18" s="88"/>
      <c r="GU18" s="88"/>
      <c r="HA18" s="88"/>
    </row>
    <row r="19" spans="1:209">
      <c r="A19" s="90">
        <f>p0!A24</f>
        <v>36982</v>
      </c>
      <c r="B19" s="102">
        <f t="shared" ref="B19:B24" si="4">SUM(C19:W19)</f>
        <v>0</v>
      </c>
      <c r="C19" s="101">
        <f>p0!E24*10000*m_chg!C17</f>
        <v>0</v>
      </c>
      <c r="D19" s="101">
        <f>p0!N24*10000*m_chg!D17</f>
        <v>0</v>
      </c>
      <c r="E19" s="101">
        <f>'p1'!K24*10000*m_chg!E17</f>
        <v>0</v>
      </c>
      <c r="F19" s="101">
        <f>(p0!H24+p0!J24+'Spread Opt'!D15+'Transport Pos'!E11)*10000*m_chg!K17</f>
        <v>0</v>
      </c>
      <c r="G19" s="101">
        <f>p0!O24*10000*m_chg!L17</f>
        <v>0</v>
      </c>
      <c r="H19" s="101">
        <f>p0!D24*10000*m_chg!N17</f>
        <v>0</v>
      </c>
      <c r="I19" s="101">
        <f>(p0!I24+p0!AG24+'Spread Opt'!C15)*10000*m_chg!H17</f>
        <v>0</v>
      </c>
      <c r="J19" s="101">
        <f>p0!M24*10000*m_chg!J17</f>
        <v>0</v>
      </c>
      <c r="K19" s="101">
        <f>(p0!L24+p0!G24)*10000*m_chg!O17</f>
        <v>0</v>
      </c>
      <c r="L19" s="101">
        <f>p0!P24*10000*m_chg!P17</f>
        <v>0</v>
      </c>
      <c r="M19" s="101">
        <f>(p0!F24)*10000*m_chg!T17</f>
        <v>0</v>
      </c>
      <c r="N19" s="101">
        <f>p0!C24*10000*m_chg!U17</f>
        <v>0</v>
      </c>
      <c r="O19" s="101">
        <f>'Transport Pos'!C11*10000*m_chg!V17</f>
        <v>0</v>
      </c>
      <c r="P19" s="101">
        <f>(p0!Y24+p0!X24)*10000*m_chg!X17</f>
        <v>0</v>
      </c>
      <c r="Q19" s="101">
        <f>p0!Z24*10000*m_chg!Y17</f>
        <v>0</v>
      </c>
      <c r="R19" s="101">
        <f>(p0!AB24+'Transport Pos'!B11)*10000*m_chg!Z17</f>
        <v>0</v>
      </c>
      <c r="S19" s="101">
        <f>p0!U24*10000*m_chg!AA17</f>
        <v>0</v>
      </c>
      <c r="T19" s="101">
        <f>p0!W24*10000*m_chg!AB17</f>
        <v>0</v>
      </c>
      <c r="U19" s="101">
        <f>p0!S24*10000*m_chg!AD17</f>
        <v>0</v>
      </c>
      <c r="V19" s="101">
        <f>p0!B24*10000*m_chg!AG17</f>
        <v>0</v>
      </c>
      <c r="W19" s="101">
        <f>p0!AA24*10000*m_chg!AJ17</f>
        <v>0</v>
      </c>
      <c r="X19" s="91"/>
      <c r="Y19" s="101"/>
      <c r="Z19" s="91"/>
      <c r="AA19" s="90">
        <v>36982</v>
      </c>
      <c r="AB19" s="174">
        <f t="shared" ref="AB19:AB25" si="5">SUM(AC19:AW19)</f>
        <v>0</v>
      </c>
      <c r="AC19" s="174">
        <f>IF(AC$2&lt;=$AA19,IF(AC$3&gt;=$AA19,(AC$4*($AA20-$AA19)),0),0)*(VLOOKUP($AA19,curves,VLOOKUP(AC$1,names,2,0))-AC$5)*'m1'!$BL17</f>
        <v>0</v>
      </c>
      <c r="AD19" s="174">
        <f>IF(AD$2&lt;=$AA19,IF(AD$3&gt;=$AA19,(AD$4*($AA20-$AA19)),0),0)*(VLOOKUP($AA19,curves,VLOOKUP(AD$1,names,2,0))-AD$5)*'m1'!$BL17</f>
        <v>0</v>
      </c>
      <c r="AE19" s="174">
        <f>IF(AE$2&lt;=$AA19,IF(AE$3&gt;=$AA19,(AE$4*($AA20-$AA19)),0),0)*(VLOOKUP($AA19,curves,VLOOKUP(AE$1,names,2,0))-AE$5)*'m1'!$BL17</f>
        <v>0</v>
      </c>
      <c r="AF19" s="174">
        <f>IF(AF$2&lt;=$AA19,IF(AF$3&gt;=$AA19,(AF$4*($AA20-$AA19)),0),0)*(VLOOKUP($AA19,curves,VLOOKUP(AF$1,names,2,0))-AF$5)*'m1'!$BL17</f>
        <v>0</v>
      </c>
      <c r="AG19" s="174">
        <f>IF(AG$2&lt;=$AA19,IF(AG$3&gt;=$AA19,(AG$4*($AA20-$AA19)),0),0)*(VLOOKUP($AA19,curves,VLOOKUP(AG$1,names,2,0))-AG$5)*'m1'!$BL17</f>
        <v>0</v>
      </c>
      <c r="AH19" s="174">
        <f>IF(AH$2&lt;=$AA19,IF(AH$3&gt;=$AA19,(AH$4*($AA20-$AA19)),0),0)*(VLOOKUP($AA19,curves,VLOOKUP(AH$1,names,2,0))-AH$5)*'m1'!$BL17</f>
        <v>0</v>
      </c>
      <c r="AI19" s="174">
        <f>IF(AI$2&lt;=$AA19,IF(AI$3&gt;=$AA19,(AI$4*($AA20-$AA19)),0),0)*(VLOOKUP($AA19,curves,VLOOKUP(AI$1,names,2,0))-AI$5)*'m1'!$BL17</f>
        <v>0</v>
      </c>
      <c r="AJ19" s="174">
        <f>IF(AJ$2&lt;=$AA19,IF(AJ$3&gt;=$AA19,(AJ$4*($AA20-$AA19)),0),0)*(VLOOKUP($AA19,curves,VLOOKUP(AJ$1,names,2,0))-AJ$5)*'m1'!$BL17</f>
        <v>0</v>
      </c>
      <c r="AK19" s="174">
        <f>IF(AK$2&lt;=$AA19,IF(AK$3&gt;=$AA19,(AK$4*($AA20-$AA19)),0),0)*(VLOOKUP($AA19,curves,VLOOKUP(AK$1,names,2,0))-AK$5)*'m1'!$BL17</f>
        <v>0</v>
      </c>
      <c r="AL19" s="174">
        <f>IF(AL$2&lt;=$AA19,IF(AL$3&gt;=$AA19,(AL$4*($AA20-$AA19)),0),0)*(VLOOKUP($AA19,curves,VLOOKUP(AL$1,names,2,0))-AL$5)*'m1'!$BL17</f>
        <v>0</v>
      </c>
      <c r="AM19" s="174">
        <f>IF(AM$2&lt;=$AA19,IF(AM$3&gt;=$AA19,(AM$4*($AA20-$AA19)),0),0)*(VLOOKUP($AA19,curves,VLOOKUP(AM$1,names,2,0))-AM$5)*'m1'!$BL17</f>
        <v>0</v>
      </c>
      <c r="AN19" s="174">
        <f>IF(AN$2&lt;=$AA19,IF(AN$3&gt;=$AA19,(AN$4*($AA20-$AA19)),0),0)*(VLOOKUP($AA19,curves,VLOOKUP(AN$1,names,2,0))-AN$5)*'m1'!$BL17</f>
        <v>0</v>
      </c>
      <c r="AO19" s="174">
        <f>IF(AO$2&lt;=$AA19,IF(AO$3&gt;=$AA19,(AO$4*($AA20-$AA19)),0),0)*(VLOOKUP($AA19,curves,VLOOKUP(AO$1,names,2,0))-AO$5)*'m1'!$BL17</f>
        <v>0</v>
      </c>
      <c r="AP19" s="174">
        <f>IF(AP$2&lt;=$AA19,IF(AP$3&gt;=$AA19,(AP$4*($AA20-$AA19)),0),0)*(VLOOKUP($AA19,curves,VLOOKUP(AP$1,names,2,0))-AP$5)*'m1'!$BL17</f>
        <v>0</v>
      </c>
      <c r="AQ19" s="174">
        <f>IF(AQ$2&lt;=$AA19,IF(AQ$3&gt;=$AA19,(AQ$4*($AA20-$AA19)),0),0)*(VLOOKUP($AA19,curves,VLOOKUP(AQ$1,names,2,0))-AQ$5)*'m1'!$BL17</f>
        <v>0</v>
      </c>
      <c r="AR19" s="174">
        <f>IF(AR$2&lt;=$AA19,IF(AR$3&gt;=$AA19,(AR$4*($AA20-$AA19)),0),0)*(VLOOKUP($AA19,curves,VLOOKUP(AR$1,names,2,0))-AR$5)*'m1'!$BL17</f>
        <v>0</v>
      </c>
      <c r="AS19" s="174">
        <f>IF(AS$2&lt;=$AA19,IF(AS$3&gt;=$AA19,(AS$4*($AA20-$AA19)),0),0)*(VLOOKUP($AA19,curves,VLOOKUP(AS$1,names,2,0))-AS$5)*'m1'!$BL17</f>
        <v>0</v>
      </c>
      <c r="AT19" s="174">
        <f>IF(AT$2&lt;=$AA19,IF(AT$3&gt;=$AA19,(AT$4*($AA20-$AA19)),0),0)*(VLOOKUP($AA19,curves,VLOOKUP(AT$1,names,2,0))-AT$5)*'m1'!$BL17</f>
        <v>0</v>
      </c>
      <c r="AU19" s="174">
        <f>IF(AU$2&lt;=$AA19,IF(AU$3&gt;=$AA19,(AU$4*($AA20-$AA19)),0),0)*(VLOOKUP($AA19,curves,VLOOKUP(AU$1,names,2,0))-AU$5)*'m1'!$BL17</f>
        <v>0</v>
      </c>
      <c r="AV19" s="174">
        <f>IF(AV$2&lt;=$AA19,IF(AV$3&gt;=$AA19,(AV$4*($AA20-$AA19)),0),0)*(VLOOKUP($AA19,curves,VLOOKUP(AV$1,names,2,0))-AV$5)*'m1'!$BL17</f>
        <v>0</v>
      </c>
      <c r="AW19" s="174">
        <f>IF(AW$2&lt;=$AA19,IF(AW$3&gt;=$AA19,(AW$4*($AA20-$AA19)),0),0)*(VLOOKUP($AA19,curves,VLOOKUP(AW$1,names,2,0))-AW$5)*'m1'!$BL17</f>
        <v>0</v>
      </c>
      <c r="AX19" s="174"/>
      <c r="AZ19" s="20" t="s">
        <v>2</v>
      </c>
      <c r="BA19" s="20">
        <v>24</v>
      </c>
      <c r="BB19" s="84"/>
      <c r="BC19" s="84"/>
      <c r="BD19" s="84"/>
      <c r="BE19" s="84"/>
      <c r="BF19" s="84"/>
      <c r="BP19" s="88"/>
      <c r="CI19" s="83"/>
      <c r="CJ19" s="83"/>
      <c r="CK19" s="83"/>
      <c r="FY19" s="84"/>
      <c r="FZ19" s="84"/>
      <c r="GA19" s="84"/>
      <c r="GK19" s="88"/>
      <c r="GL19" s="88"/>
      <c r="GR19" s="88"/>
      <c r="GT19" s="88"/>
      <c r="GU19" s="88"/>
      <c r="HA19" s="88"/>
    </row>
    <row r="20" spans="1:209">
      <c r="A20" s="90">
        <f>p0!A25</f>
        <v>37012</v>
      </c>
      <c r="B20" s="102">
        <f t="shared" si="4"/>
        <v>0</v>
      </c>
      <c r="C20" s="101">
        <f>p0!E25*10000*m_chg!C18</f>
        <v>0</v>
      </c>
      <c r="D20" s="101">
        <f>p0!N25*10000*m_chg!D18</f>
        <v>0</v>
      </c>
      <c r="E20" s="101">
        <f>'p1'!K25*10000*m_chg!E18</f>
        <v>0</v>
      </c>
      <c r="F20" s="101">
        <f>(p0!H25+p0!J25+'Spread Opt'!D16+'Transport Pos'!E12)*10000*m_chg!K18</f>
        <v>0</v>
      </c>
      <c r="G20" s="101">
        <f>p0!O25*10000*m_chg!L18</f>
        <v>0</v>
      </c>
      <c r="H20" s="101">
        <f>p0!D25*10000*m_chg!N18</f>
        <v>0</v>
      </c>
      <c r="I20" s="101">
        <f>(p0!I25+p0!AG25+'Spread Opt'!C16)*10000*m_chg!H18</f>
        <v>0</v>
      </c>
      <c r="J20" s="101">
        <f>p0!M25*10000*m_chg!J18</f>
        <v>0</v>
      </c>
      <c r="K20" s="101">
        <f>(p0!L25+p0!G25)*10000*m_chg!O18</f>
        <v>0</v>
      </c>
      <c r="L20" s="101">
        <f>p0!P25*10000*m_chg!P18</f>
        <v>0</v>
      </c>
      <c r="M20" s="101">
        <f>(p0!F25)*10000*m_chg!T18</f>
        <v>0</v>
      </c>
      <c r="N20" s="101">
        <f>p0!C25*10000*m_chg!U18</f>
        <v>0</v>
      </c>
      <c r="O20" s="101">
        <f>'Transport Pos'!C12*10000*m_chg!V18</f>
        <v>0</v>
      </c>
      <c r="P20" s="101">
        <f>(p0!Y25+p0!X25)*10000*m_chg!X18</f>
        <v>0</v>
      </c>
      <c r="Q20" s="101">
        <f>p0!Z25*10000*m_chg!Y18</f>
        <v>0</v>
      </c>
      <c r="R20" s="101">
        <f>(p0!AB25+'Transport Pos'!B12)*10000*m_chg!Z18</f>
        <v>0</v>
      </c>
      <c r="S20" s="101">
        <f>p0!U25*10000*m_chg!AA18</f>
        <v>0</v>
      </c>
      <c r="T20" s="101">
        <f>p0!W25*10000*m_chg!AB18</f>
        <v>0</v>
      </c>
      <c r="U20" s="101">
        <f>p0!S25*10000*m_chg!AD18</f>
        <v>0</v>
      </c>
      <c r="V20" s="101">
        <f>p0!B25*10000*m_chg!AG18</f>
        <v>0</v>
      </c>
      <c r="W20" s="101">
        <f>p0!AA25*10000*m_chg!AJ18</f>
        <v>0</v>
      </c>
      <c r="X20" s="91"/>
      <c r="Y20" s="101"/>
      <c r="Z20" s="91"/>
      <c r="AA20" s="90">
        <v>37012</v>
      </c>
      <c r="AB20" s="174">
        <f t="shared" si="5"/>
        <v>0</v>
      </c>
      <c r="AC20" s="174">
        <f>IF(AC$2&lt;=$AA20,IF(AC$3&gt;=$AA20,(AC$4*($AA21-$AA20)),0),0)*(VLOOKUP($AA20,curves,VLOOKUP(AC$1,names,2,0))-AC$5)*'m1'!$BL18</f>
        <v>0</v>
      </c>
      <c r="AD20" s="174">
        <f>IF(AD$2&lt;=$AA20,IF(AD$3&gt;=$AA20,(AD$4*($AA21-$AA20)),0),0)*(VLOOKUP($AA20,curves,VLOOKUP(AD$1,names,2,0))-AD$5)*'m1'!$BL18</f>
        <v>0</v>
      </c>
      <c r="AE20" s="174">
        <f>IF(AE$2&lt;=$AA20,IF(AE$3&gt;=$AA20,(AE$4*($AA21-$AA20)),0),0)*(VLOOKUP($AA20,curves,VLOOKUP(AE$1,names,2,0))-AE$5)*'m1'!$BL18</f>
        <v>0</v>
      </c>
      <c r="AF20" s="174">
        <f>IF(AF$2&lt;=$AA20,IF(AF$3&gt;=$AA20,(AF$4*($AA21-$AA20)),0),0)*(VLOOKUP($AA20,curves,VLOOKUP(AF$1,names,2,0))-AF$5)*'m1'!$BL18</f>
        <v>0</v>
      </c>
      <c r="AG20" s="174">
        <f>IF(AG$2&lt;=$AA20,IF(AG$3&gt;=$AA20,(AG$4*($AA21-$AA20)),0),0)*(VLOOKUP($AA20,curves,VLOOKUP(AG$1,names,2,0))-AG$5)*'m1'!$BL18</f>
        <v>0</v>
      </c>
      <c r="AH20" s="174">
        <f>IF(AH$2&lt;=$AA20,IF(AH$3&gt;=$AA20,(AH$4*($AA21-$AA20)),0),0)*(VLOOKUP($AA20,curves,VLOOKUP(AH$1,names,2,0))-AH$5)*'m1'!$BL18</f>
        <v>0</v>
      </c>
      <c r="AI20" s="174">
        <f>IF(AI$2&lt;=$AA20,IF(AI$3&gt;=$AA20,(AI$4*($AA21-$AA20)),0),0)*(VLOOKUP($AA20,curves,VLOOKUP(AI$1,names,2,0))-AI$5)*'m1'!$BL18</f>
        <v>0</v>
      </c>
      <c r="AJ20" s="174">
        <f>IF(AJ$2&lt;=$AA20,IF(AJ$3&gt;=$AA20,(AJ$4*($AA21-$AA20)),0),0)*(VLOOKUP($AA20,curves,VLOOKUP(AJ$1,names,2,0))-AJ$5)*'m1'!$BL18</f>
        <v>0</v>
      </c>
      <c r="AK20" s="174">
        <f>IF(AK$2&lt;=$AA20,IF(AK$3&gt;=$AA20,(AK$4*($AA21-$AA20)),0),0)*(VLOOKUP($AA20,curves,VLOOKUP(AK$1,names,2,0))-AK$5)*'m1'!$BL18</f>
        <v>0</v>
      </c>
      <c r="AL20" s="174">
        <f>IF(AL$2&lt;=$AA20,IF(AL$3&gt;=$AA20,(AL$4*($AA21-$AA20)),0),0)*(VLOOKUP($AA20,curves,VLOOKUP(AL$1,names,2,0))-AL$5)*'m1'!$BL18</f>
        <v>0</v>
      </c>
      <c r="AM20" s="174">
        <f>IF(AM$2&lt;=$AA20,IF(AM$3&gt;=$AA20,(AM$4*($AA21-$AA20)),0),0)*(VLOOKUP($AA20,curves,VLOOKUP(AM$1,names,2,0))-AM$5)*'m1'!$BL18</f>
        <v>0</v>
      </c>
      <c r="AN20" s="174">
        <f>IF(AN$2&lt;=$AA20,IF(AN$3&gt;=$AA20,(AN$4*($AA21-$AA20)),0),0)*(VLOOKUP($AA20,curves,VLOOKUP(AN$1,names,2,0))-AN$5)*'m1'!$BL18</f>
        <v>0</v>
      </c>
      <c r="AO20" s="174">
        <f>IF(AO$2&lt;=$AA20,IF(AO$3&gt;=$AA20,(AO$4*($AA21-$AA20)),0),0)*(VLOOKUP($AA20,curves,VLOOKUP(AO$1,names,2,0))-AO$5)*'m1'!$BL18</f>
        <v>0</v>
      </c>
      <c r="AP20" s="174">
        <f>IF(AP$2&lt;=$AA20,IF(AP$3&gt;=$AA20,(AP$4*($AA21-$AA20)),0),0)*(VLOOKUP($AA20,curves,VLOOKUP(AP$1,names,2,0))-AP$5)*'m1'!$BL18</f>
        <v>0</v>
      </c>
      <c r="AQ20" s="174">
        <f>IF(AQ$2&lt;=$AA20,IF(AQ$3&gt;=$AA20,(AQ$4*($AA21-$AA20)),0),0)*(VLOOKUP($AA20,curves,VLOOKUP(AQ$1,names,2,0))-AQ$5)*'m1'!$BL18</f>
        <v>0</v>
      </c>
      <c r="AR20" s="174">
        <f>IF(AR$2&lt;=$AA20,IF(AR$3&gt;=$AA20,(AR$4*($AA21-$AA20)),0),0)*(VLOOKUP($AA20,curves,VLOOKUP(AR$1,names,2,0))-AR$5)*'m1'!$BL18</f>
        <v>0</v>
      </c>
      <c r="AS20" s="174">
        <f>IF(AS$2&lt;=$AA20,IF(AS$3&gt;=$AA20,(AS$4*($AA21-$AA20)),0),0)*(VLOOKUP($AA20,curves,VLOOKUP(AS$1,names,2,0))-AS$5)*'m1'!$BL18</f>
        <v>0</v>
      </c>
      <c r="AT20" s="174">
        <f>IF(AT$2&lt;=$AA20,IF(AT$3&gt;=$AA20,(AT$4*($AA21-$AA20)),0),0)*(VLOOKUP($AA20,curves,VLOOKUP(AT$1,names,2,0))-AT$5)*'m1'!$BL18</f>
        <v>0</v>
      </c>
      <c r="AU20" s="174">
        <f>IF(AU$2&lt;=$AA20,IF(AU$3&gt;=$AA20,(AU$4*($AA21-$AA20)),0),0)*(VLOOKUP($AA20,curves,VLOOKUP(AU$1,names,2,0))-AU$5)*'m1'!$BL18</f>
        <v>0</v>
      </c>
      <c r="AV20" s="174">
        <f>IF(AV$2&lt;=$AA20,IF(AV$3&gt;=$AA20,(AV$4*($AA21-$AA20)),0),0)*(VLOOKUP($AA20,curves,VLOOKUP(AV$1,names,2,0))-AV$5)*'m1'!$BL18</f>
        <v>0</v>
      </c>
      <c r="AW20" s="174">
        <f>IF(AW$2&lt;=$AA20,IF(AW$3&gt;=$AA20,(AW$4*($AA21-$AA20)),0),0)*(VLOOKUP($AA20,curves,VLOOKUP(AW$1,names,2,0))-AW$5)*'m1'!$BL18</f>
        <v>0</v>
      </c>
      <c r="AX20" s="174"/>
      <c r="AZ20" s="20" t="s">
        <v>4</v>
      </c>
      <c r="BA20" s="20">
        <v>26</v>
      </c>
      <c r="BB20" s="84"/>
      <c r="BC20" s="84"/>
      <c r="BD20" s="84"/>
      <c r="BE20" s="84"/>
      <c r="BF20" s="84"/>
      <c r="BP20" s="88"/>
      <c r="CI20" s="83"/>
      <c r="CJ20" s="83"/>
      <c r="CK20" s="83"/>
      <c r="FY20" s="84"/>
      <c r="FZ20" s="84"/>
      <c r="GA20" s="84"/>
      <c r="GK20" s="88"/>
      <c r="GL20" s="88"/>
      <c r="GR20" s="88"/>
      <c r="GT20" s="88"/>
      <c r="GU20" s="88"/>
      <c r="HA20" s="88"/>
    </row>
    <row r="21" spans="1:209">
      <c r="A21" s="90">
        <f>p0!A26</f>
        <v>37043</v>
      </c>
      <c r="B21" s="102">
        <f t="shared" si="4"/>
        <v>0</v>
      </c>
      <c r="C21" s="101">
        <f>p0!E26*10000*m_chg!C19</f>
        <v>0</v>
      </c>
      <c r="D21" s="101">
        <f>p0!N26*10000*m_chg!D19</f>
        <v>0</v>
      </c>
      <c r="E21" s="101">
        <f>'p1'!K26*10000*m_chg!E19</f>
        <v>0</v>
      </c>
      <c r="F21" s="101">
        <f>(p0!H26+p0!J26+'Spread Opt'!D17+'Transport Pos'!E13)*10000*m_chg!K19</f>
        <v>0</v>
      </c>
      <c r="G21" s="101">
        <f>p0!O26*10000*m_chg!L19</f>
        <v>0</v>
      </c>
      <c r="H21" s="101">
        <f>p0!D26*10000*m_chg!N19</f>
        <v>0</v>
      </c>
      <c r="I21" s="101">
        <f>(p0!I26+p0!AG26+'Spread Opt'!C17)*10000*m_chg!H19</f>
        <v>0</v>
      </c>
      <c r="J21" s="101">
        <f>p0!M26*10000*m_chg!J19</f>
        <v>0</v>
      </c>
      <c r="K21" s="101">
        <f>(p0!L26+p0!G26)*10000*m_chg!O19</f>
        <v>0</v>
      </c>
      <c r="L21" s="101">
        <f>p0!P26*10000*m_chg!P19</f>
        <v>0</v>
      </c>
      <c r="M21" s="101">
        <f>(p0!F26)*10000*m_chg!T19</f>
        <v>0</v>
      </c>
      <c r="N21" s="101">
        <f>p0!C26*10000*m_chg!U19</f>
        <v>0</v>
      </c>
      <c r="O21" s="101">
        <f>'Transport Pos'!C13*10000*m_chg!V19</f>
        <v>0</v>
      </c>
      <c r="P21" s="101">
        <f>(p0!Y26+p0!X26)*10000*m_chg!X19</f>
        <v>0</v>
      </c>
      <c r="Q21" s="101">
        <f>p0!Z26*10000*m_chg!Y19</f>
        <v>0</v>
      </c>
      <c r="R21" s="101">
        <f>(p0!AB26+'Transport Pos'!B13)*10000*m_chg!Z19</f>
        <v>0</v>
      </c>
      <c r="S21" s="101">
        <f>p0!U26*10000*m_chg!AA19</f>
        <v>0</v>
      </c>
      <c r="T21" s="101">
        <f>p0!W26*10000*m_chg!AB19</f>
        <v>0</v>
      </c>
      <c r="U21" s="101">
        <f>p0!S26*10000*m_chg!AD19</f>
        <v>0</v>
      </c>
      <c r="V21" s="101">
        <f>p0!B26*10000*m_chg!AG19</f>
        <v>0</v>
      </c>
      <c r="W21" s="101">
        <f>p0!AA26*10000*m_chg!AJ19</f>
        <v>0</v>
      </c>
      <c r="X21" s="91"/>
      <c r="Y21" s="101"/>
      <c r="Z21" s="91"/>
      <c r="AA21" s="90">
        <v>37043</v>
      </c>
      <c r="AB21" s="174">
        <f t="shared" si="5"/>
        <v>0</v>
      </c>
      <c r="AC21" s="174">
        <f>IF(AC$2&lt;=$AA21,IF(AC$3&gt;=$AA21,(AC$4*($AA22-$AA21)),0),0)*(VLOOKUP($AA21,curves,VLOOKUP(AC$1,names,2,0))-AC$5)*'m1'!$BL19</f>
        <v>0</v>
      </c>
      <c r="AD21" s="174">
        <f>IF(AD$2&lt;=$AA21,IF(AD$3&gt;=$AA21,(AD$4*($AA22-$AA21)),0),0)*(VLOOKUP($AA21,curves,VLOOKUP(AD$1,names,2,0))-AD$5)*'m1'!$BL19</f>
        <v>0</v>
      </c>
      <c r="AE21" s="174">
        <f>IF(AE$2&lt;=$AA21,IF(AE$3&gt;=$AA21,(AE$4*($AA22-$AA21)),0),0)*(VLOOKUP($AA21,curves,VLOOKUP(AE$1,names,2,0))-AE$5)*'m1'!$BL19</f>
        <v>0</v>
      </c>
      <c r="AF21" s="174">
        <f>IF(AF$2&lt;=$AA21,IF(AF$3&gt;=$AA21,(AF$4*($AA22-$AA21)),0),0)*(VLOOKUP($AA21,curves,VLOOKUP(AF$1,names,2,0))-AF$5)*'m1'!$BL19</f>
        <v>0</v>
      </c>
      <c r="AG21" s="174">
        <f>IF(AG$2&lt;=$AA21,IF(AG$3&gt;=$AA21,(AG$4*($AA22-$AA21)),0),0)*(VLOOKUP($AA21,curves,VLOOKUP(AG$1,names,2,0))-AG$5)*'m1'!$BL19</f>
        <v>0</v>
      </c>
      <c r="AH21" s="174">
        <f>IF(AH$2&lt;=$AA21,IF(AH$3&gt;=$AA21,(AH$4*($AA22-$AA21)),0),0)*(VLOOKUP($AA21,curves,VLOOKUP(AH$1,names,2,0))-AH$5)*'m1'!$BL19</f>
        <v>0</v>
      </c>
      <c r="AI21" s="174">
        <f>IF(AI$2&lt;=$AA21,IF(AI$3&gt;=$AA21,(AI$4*($AA22-$AA21)),0),0)*(VLOOKUP($AA21,curves,VLOOKUP(AI$1,names,2,0))-AI$5)*'m1'!$BL19</f>
        <v>0</v>
      </c>
      <c r="AJ21" s="174">
        <f>IF(AJ$2&lt;=$AA21,IF(AJ$3&gt;=$AA21,(AJ$4*($AA22-$AA21)),0),0)*(VLOOKUP($AA21,curves,VLOOKUP(AJ$1,names,2,0))-AJ$5)*'m1'!$BL19</f>
        <v>0</v>
      </c>
      <c r="AK21" s="174">
        <f>IF(AK$2&lt;=$AA21,IF(AK$3&gt;=$AA21,(AK$4*($AA22-$AA21)),0),0)*(VLOOKUP($AA21,curves,VLOOKUP(AK$1,names,2,0))-AK$5)*'m1'!$BL19</f>
        <v>0</v>
      </c>
      <c r="AL21" s="174">
        <f>IF(AL$2&lt;=$AA21,IF(AL$3&gt;=$AA21,(AL$4*($AA22-$AA21)),0),0)*(VLOOKUP($AA21,curves,VLOOKUP(AL$1,names,2,0))-AL$5)*'m1'!$BL19</f>
        <v>0</v>
      </c>
      <c r="AM21" s="174">
        <f>IF(AM$2&lt;=$AA21,IF(AM$3&gt;=$AA21,(AM$4*($AA22-$AA21)),0),0)*(VLOOKUP($AA21,curves,VLOOKUP(AM$1,names,2,0))-AM$5)*'m1'!$BL19</f>
        <v>0</v>
      </c>
      <c r="AN21" s="174">
        <f>IF(AN$2&lt;=$AA21,IF(AN$3&gt;=$AA21,(AN$4*($AA22-$AA21)),0),0)*(VLOOKUP($AA21,curves,VLOOKUP(AN$1,names,2,0))-AN$5)*'m1'!$BL19</f>
        <v>0</v>
      </c>
      <c r="AO21" s="174">
        <f>IF(AO$2&lt;=$AA21,IF(AO$3&gt;=$AA21,(AO$4*($AA22-$AA21)),0),0)*(VLOOKUP($AA21,curves,VLOOKUP(AO$1,names,2,0))-AO$5)*'m1'!$BL19</f>
        <v>0</v>
      </c>
      <c r="AP21" s="174">
        <f>IF(AP$2&lt;=$AA21,IF(AP$3&gt;=$AA21,(AP$4*($AA22-$AA21)),0),0)*(VLOOKUP($AA21,curves,VLOOKUP(AP$1,names,2,0))-AP$5)*'m1'!$BL19</f>
        <v>0</v>
      </c>
      <c r="AQ21" s="174">
        <f>IF(AQ$2&lt;=$AA21,IF(AQ$3&gt;=$AA21,(AQ$4*($AA22-$AA21)),0),0)*(VLOOKUP($AA21,curves,VLOOKUP(AQ$1,names,2,0))-AQ$5)*'m1'!$BL19</f>
        <v>0</v>
      </c>
      <c r="AR21" s="174">
        <f>IF(AR$2&lt;=$AA21,IF(AR$3&gt;=$AA21,(AR$4*($AA22-$AA21)),0),0)*(VLOOKUP($AA21,curves,VLOOKUP(AR$1,names,2,0))-AR$5)*'m1'!$BL19</f>
        <v>0</v>
      </c>
      <c r="AS21" s="174">
        <f>IF(AS$2&lt;=$AA21,IF(AS$3&gt;=$AA21,(AS$4*($AA22-$AA21)),0),0)*(VLOOKUP($AA21,curves,VLOOKUP(AS$1,names,2,0))-AS$5)*'m1'!$BL19</f>
        <v>0</v>
      </c>
      <c r="AT21" s="174">
        <f>IF(AT$2&lt;=$AA21,IF(AT$3&gt;=$AA21,(AT$4*($AA22-$AA21)),0),0)*(VLOOKUP($AA21,curves,VLOOKUP(AT$1,names,2,0))-AT$5)*'m1'!$BL19</f>
        <v>0</v>
      </c>
      <c r="AU21" s="174">
        <f>IF(AU$2&lt;=$AA21,IF(AU$3&gt;=$AA21,(AU$4*($AA22-$AA21)),0),0)*(VLOOKUP($AA21,curves,VLOOKUP(AU$1,names,2,0))-AU$5)*'m1'!$BL19</f>
        <v>0</v>
      </c>
      <c r="AV21" s="174">
        <f>IF(AV$2&lt;=$AA21,IF(AV$3&gt;=$AA21,(AV$4*($AA22-$AA21)),0),0)*(VLOOKUP($AA21,curves,VLOOKUP(AV$1,names,2,0))-AV$5)*'m1'!$BL19</f>
        <v>0</v>
      </c>
      <c r="AW21" s="174">
        <f>IF(AW$2&lt;=$AA21,IF(AW$3&gt;=$AA21,(AW$4*($AA22-$AA21)),0),0)*(VLOOKUP($AA21,curves,VLOOKUP(AW$1,names,2,0))-AW$5)*'m1'!$BL19</f>
        <v>0</v>
      </c>
      <c r="AX21" s="174"/>
      <c r="AZ21" s="20" t="s">
        <v>72</v>
      </c>
      <c r="BA21" s="20">
        <v>27</v>
      </c>
      <c r="BB21" s="84"/>
      <c r="BC21" s="84"/>
      <c r="BD21" s="84"/>
      <c r="BE21" s="84"/>
      <c r="BF21" s="84"/>
      <c r="BP21" s="88"/>
      <c r="CI21" s="83"/>
      <c r="CJ21" s="83"/>
      <c r="CK21" s="83"/>
      <c r="FY21" s="84"/>
      <c r="FZ21" s="84"/>
      <c r="GA21" s="84"/>
      <c r="GK21" s="88"/>
      <c r="GL21" s="88"/>
      <c r="GR21" s="88"/>
      <c r="GT21" s="88"/>
      <c r="GU21" s="88"/>
      <c r="HA21" s="88"/>
    </row>
    <row r="22" spans="1:209">
      <c r="A22" s="90">
        <f>p0!A27</f>
        <v>37073</v>
      </c>
      <c r="B22" s="102">
        <f t="shared" si="4"/>
        <v>0</v>
      </c>
      <c r="C22" s="101">
        <f>p0!E27*10000*m_chg!C20</f>
        <v>0</v>
      </c>
      <c r="D22" s="101">
        <f>p0!N27*10000*m_chg!D20</f>
        <v>0</v>
      </c>
      <c r="E22" s="101">
        <f>'p1'!K27*10000*m_chg!E20</f>
        <v>0</v>
      </c>
      <c r="F22" s="101">
        <f>(p0!H27+p0!J27+'Spread Opt'!D18+'Transport Pos'!E14)*10000*m_chg!K20</f>
        <v>0</v>
      </c>
      <c r="G22" s="101">
        <f>p0!O27*10000*m_chg!L20</f>
        <v>0</v>
      </c>
      <c r="H22" s="101">
        <f>p0!D27*10000*m_chg!N20</f>
        <v>0</v>
      </c>
      <c r="I22" s="101">
        <f>(p0!I27+p0!AG27+'Spread Opt'!C18)*10000*m_chg!H20</f>
        <v>0</v>
      </c>
      <c r="J22" s="101">
        <f>p0!M27*10000*m_chg!J20</f>
        <v>0</v>
      </c>
      <c r="K22" s="101">
        <f>(p0!L27+p0!G27)*10000*m_chg!O20</f>
        <v>0</v>
      </c>
      <c r="L22" s="101">
        <f>p0!P27*10000*m_chg!P20</f>
        <v>0</v>
      </c>
      <c r="M22" s="101">
        <f>(p0!F27)*10000*m_chg!T20</f>
        <v>0</v>
      </c>
      <c r="N22" s="101">
        <f>p0!C27*10000*m_chg!U20</f>
        <v>0</v>
      </c>
      <c r="O22" s="101">
        <f>'Transport Pos'!C14*10000*m_chg!V20</f>
        <v>0</v>
      </c>
      <c r="P22" s="101">
        <f>(p0!Y27+p0!X27)*10000*m_chg!X20</f>
        <v>0</v>
      </c>
      <c r="Q22" s="101">
        <f>p0!Z27*10000*m_chg!Y20</f>
        <v>0</v>
      </c>
      <c r="R22" s="101">
        <f>(p0!AB27+'Transport Pos'!B14)*10000*m_chg!Z20</f>
        <v>0</v>
      </c>
      <c r="S22" s="101">
        <f>p0!U27*10000*m_chg!AA20</f>
        <v>0</v>
      </c>
      <c r="T22" s="101">
        <f>p0!W27*10000*m_chg!AB20</f>
        <v>0</v>
      </c>
      <c r="U22" s="101">
        <f>p0!S27*10000*m_chg!AD20</f>
        <v>0</v>
      </c>
      <c r="V22" s="101">
        <f>p0!B27*10000*m_chg!AG20</f>
        <v>0</v>
      </c>
      <c r="W22" s="101">
        <f>p0!AA27*10000*m_chg!AJ20</f>
        <v>0</v>
      </c>
      <c r="X22" s="91"/>
      <c r="Y22" s="101"/>
      <c r="Z22" s="91"/>
      <c r="AA22" s="90">
        <v>37073</v>
      </c>
      <c r="AB22" s="174">
        <f t="shared" si="5"/>
        <v>0</v>
      </c>
      <c r="AC22" s="174">
        <f>IF(AC$2&lt;=$AA22,IF(AC$3&gt;=$AA22,(AC$4*($AA23-$AA22)),0),0)*(VLOOKUP($AA22,curves,VLOOKUP(AC$1,names,2,0))-AC$5)*'m1'!$BL20</f>
        <v>0</v>
      </c>
      <c r="AD22" s="174">
        <f>IF(AD$2&lt;=$AA22,IF(AD$3&gt;=$AA22,(AD$4*($AA23-$AA22)),0),0)*(VLOOKUP($AA22,curves,VLOOKUP(AD$1,names,2,0))-AD$5)*'m1'!$BL20</f>
        <v>0</v>
      </c>
      <c r="AE22" s="174">
        <f>IF(AE$2&lt;=$AA22,IF(AE$3&gt;=$AA22,(AE$4*($AA23-$AA22)),0),0)*(VLOOKUP($AA22,curves,VLOOKUP(AE$1,names,2,0))-AE$5)*'m1'!$BL20</f>
        <v>0</v>
      </c>
      <c r="AF22" s="174">
        <f>IF(AF$2&lt;=$AA22,IF(AF$3&gt;=$AA22,(AF$4*($AA23-$AA22)),0),0)*(VLOOKUP($AA22,curves,VLOOKUP(AF$1,names,2,0))-AF$5)*'m1'!$BL20</f>
        <v>0</v>
      </c>
      <c r="AG22" s="174">
        <f>IF(AG$2&lt;=$AA22,IF(AG$3&gt;=$AA22,(AG$4*($AA23-$AA22)),0),0)*(VLOOKUP($AA22,curves,VLOOKUP(AG$1,names,2,0))-AG$5)*'m1'!$BL20</f>
        <v>0</v>
      </c>
      <c r="AH22" s="174">
        <f>IF(AH$2&lt;=$AA22,IF(AH$3&gt;=$AA22,(AH$4*($AA23-$AA22)),0),0)*(VLOOKUP($AA22,curves,VLOOKUP(AH$1,names,2,0))-AH$5)*'m1'!$BL20</f>
        <v>0</v>
      </c>
      <c r="AI22" s="174">
        <f>IF(AI$2&lt;=$AA22,IF(AI$3&gt;=$AA22,(AI$4*($AA23-$AA22)),0),0)*(VLOOKUP($AA22,curves,VLOOKUP(AI$1,names,2,0))-AI$5)*'m1'!$BL20</f>
        <v>0</v>
      </c>
      <c r="AJ22" s="174">
        <f>IF(AJ$2&lt;=$AA22,IF(AJ$3&gt;=$AA22,(AJ$4*($AA23-$AA22)),0),0)*(VLOOKUP($AA22,curves,VLOOKUP(AJ$1,names,2,0))-AJ$5)*'m1'!$BL20</f>
        <v>0</v>
      </c>
      <c r="AK22" s="174">
        <f>IF(AK$2&lt;=$AA22,IF(AK$3&gt;=$AA22,(AK$4*($AA23-$AA22)),0),0)*(VLOOKUP($AA22,curves,VLOOKUP(AK$1,names,2,0))-AK$5)*'m1'!$BL20</f>
        <v>0</v>
      </c>
      <c r="AL22" s="174">
        <f>IF(AL$2&lt;=$AA22,IF(AL$3&gt;=$AA22,(AL$4*($AA23-$AA22)),0),0)*(VLOOKUP($AA22,curves,VLOOKUP(AL$1,names,2,0))-AL$5)*'m1'!$BL20</f>
        <v>0</v>
      </c>
      <c r="AM22" s="174">
        <f>IF(AM$2&lt;=$AA22,IF(AM$3&gt;=$AA22,(AM$4*($AA23-$AA22)),0),0)*(VLOOKUP($AA22,curves,VLOOKUP(AM$1,names,2,0))-AM$5)*'m1'!$BL20</f>
        <v>0</v>
      </c>
      <c r="AN22" s="174">
        <f>IF(AN$2&lt;=$AA22,IF(AN$3&gt;=$AA22,(AN$4*($AA23-$AA22)),0),0)*(VLOOKUP($AA22,curves,VLOOKUP(AN$1,names,2,0))-AN$5)*'m1'!$BL20</f>
        <v>0</v>
      </c>
      <c r="AO22" s="174">
        <f>IF(AO$2&lt;=$AA22,IF(AO$3&gt;=$AA22,(AO$4*($AA23-$AA22)),0),0)*(VLOOKUP($AA22,curves,VLOOKUP(AO$1,names,2,0))-AO$5)*'m1'!$BL20</f>
        <v>0</v>
      </c>
      <c r="AP22" s="174">
        <f>IF(AP$2&lt;=$AA22,IF(AP$3&gt;=$AA22,(AP$4*($AA23-$AA22)),0),0)*(VLOOKUP($AA22,curves,VLOOKUP(AP$1,names,2,0))-AP$5)*'m1'!$BL20</f>
        <v>0</v>
      </c>
      <c r="AQ22" s="174">
        <f>IF(AQ$2&lt;=$AA22,IF(AQ$3&gt;=$AA22,(AQ$4*($AA23-$AA22)),0),0)*(VLOOKUP($AA22,curves,VLOOKUP(AQ$1,names,2,0))-AQ$5)*'m1'!$BL20</f>
        <v>0</v>
      </c>
      <c r="AR22" s="174">
        <f>IF(AR$2&lt;=$AA22,IF(AR$3&gt;=$AA22,(AR$4*($AA23-$AA22)),0),0)*(VLOOKUP($AA22,curves,VLOOKUP(AR$1,names,2,0))-AR$5)*'m1'!$BL20</f>
        <v>0</v>
      </c>
      <c r="AS22" s="174">
        <f>IF(AS$2&lt;=$AA22,IF(AS$3&gt;=$AA22,(AS$4*($AA23-$AA22)),0),0)*(VLOOKUP($AA22,curves,VLOOKUP(AS$1,names,2,0))-AS$5)*'m1'!$BL20</f>
        <v>0</v>
      </c>
      <c r="AT22" s="174">
        <f>IF(AT$2&lt;=$AA22,IF(AT$3&gt;=$AA22,(AT$4*($AA23-$AA22)),0),0)*(VLOOKUP($AA22,curves,VLOOKUP(AT$1,names,2,0))-AT$5)*'m1'!$BL20</f>
        <v>0</v>
      </c>
      <c r="AU22" s="174">
        <f>IF(AU$2&lt;=$AA22,IF(AU$3&gt;=$AA22,(AU$4*($AA23-$AA22)),0),0)*(VLOOKUP($AA22,curves,VLOOKUP(AU$1,names,2,0))-AU$5)*'m1'!$BL20</f>
        <v>0</v>
      </c>
      <c r="AV22" s="174">
        <f>IF(AV$2&lt;=$AA22,IF(AV$3&gt;=$AA22,(AV$4*($AA23-$AA22)),0),0)*(VLOOKUP($AA22,curves,VLOOKUP(AV$1,names,2,0))-AV$5)*'m1'!$BL20</f>
        <v>0</v>
      </c>
      <c r="AW22" s="174">
        <f>IF(AW$2&lt;=$AA22,IF(AW$3&gt;=$AA22,(AW$4*($AA23-$AA22)),0),0)*(VLOOKUP($AA22,curves,VLOOKUP(AW$1,names,2,0))-AW$5)*'m1'!$BL20</f>
        <v>0</v>
      </c>
      <c r="AX22" s="174"/>
      <c r="AZ22" s="20" t="s">
        <v>608</v>
      </c>
      <c r="BA22" s="20">
        <v>28</v>
      </c>
      <c r="BB22" s="84"/>
      <c r="BC22" s="84"/>
      <c r="BD22" s="84"/>
      <c r="BE22" s="84"/>
      <c r="BF22" s="84"/>
      <c r="BP22" s="88"/>
      <c r="CI22" s="83"/>
      <c r="CJ22" s="83"/>
      <c r="CK22" s="83"/>
      <c r="FY22" s="84"/>
      <c r="FZ22" s="84"/>
      <c r="GA22" s="84"/>
      <c r="GK22" s="88"/>
      <c r="GL22" s="88"/>
      <c r="GR22" s="88"/>
      <c r="GT22" s="88"/>
      <c r="GU22" s="88"/>
      <c r="HA22" s="88"/>
    </row>
    <row r="23" spans="1:209">
      <c r="A23" s="90">
        <f>p0!A28</f>
        <v>37104</v>
      </c>
      <c r="B23" s="102">
        <f t="shared" si="4"/>
        <v>0</v>
      </c>
      <c r="C23" s="101">
        <f>p0!E28*10000*m_chg!C21</f>
        <v>0</v>
      </c>
      <c r="D23" s="101">
        <f>p0!N28*10000*m_chg!D21</f>
        <v>0</v>
      </c>
      <c r="E23" s="101">
        <f>'p1'!K28*10000*m_chg!E21</f>
        <v>0</v>
      </c>
      <c r="F23" s="101">
        <f>(p0!H28+p0!J28+'Spread Opt'!D19+'Transport Pos'!E15)*10000*m_chg!K21</f>
        <v>0</v>
      </c>
      <c r="G23" s="101">
        <f>p0!O28*10000*m_chg!L21</f>
        <v>0</v>
      </c>
      <c r="H23" s="101">
        <f>p0!D28*10000*m_chg!N21</f>
        <v>0</v>
      </c>
      <c r="I23" s="101">
        <f>(p0!I28+p0!AG28+'Spread Opt'!C19)*10000*m_chg!H21</f>
        <v>0</v>
      </c>
      <c r="J23" s="101">
        <f>p0!M28*10000*m_chg!J21</f>
        <v>0</v>
      </c>
      <c r="K23" s="101">
        <f>(p0!L28+p0!G28)*10000*m_chg!O21</f>
        <v>0</v>
      </c>
      <c r="L23" s="101">
        <f>p0!P28*10000*m_chg!P21</f>
        <v>0</v>
      </c>
      <c r="M23" s="101">
        <f>(p0!F28)*10000*m_chg!T21</f>
        <v>0</v>
      </c>
      <c r="N23" s="101">
        <f>p0!C28*10000*m_chg!U21</f>
        <v>0</v>
      </c>
      <c r="O23" s="101">
        <f>'Transport Pos'!C15*10000*m_chg!V21</f>
        <v>0</v>
      </c>
      <c r="P23" s="101">
        <f>(p0!Y28+p0!X28)*10000*m_chg!X21</f>
        <v>0</v>
      </c>
      <c r="Q23" s="101">
        <f>p0!Z28*10000*m_chg!Y21</f>
        <v>0</v>
      </c>
      <c r="R23" s="101">
        <f>(p0!AB28+'Transport Pos'!B15)*10000*m_chg!Z21</f>
        <v>0</v>
      </c>
      <c r="S23" s="101">
        <f>p0!U28*10000*m_chg!AA21</f>
        <v>0</v>
      </c>
      <c r="T23" s="101">
        <f>p0!W28*10000*m_chg!AB21</f>
        <v>0</v>
      </c>
      <c r="U23" s="101">
        <f>p0!S28*10000*m_chg!AD21</f>
        <v>0</v>
      </c>
      <c r="V23" s="101">
        <f>p0!B28*10000*m_chg!AG21</f>
        <v>0</v>
      </c>
      <c r="W23" s="101">
        <f>p0!AA28*10000*m_chg!AJ21</f>
        <v>0</v>
      </c>
      <c r="X23" s="91"/>
      <c r="Y23" s="101"/>
      <c r="Z23" s="91"/>
      <c r="AA23" s="90">
        <v>37104</v>
      </c>
      <c r="AB23" s="174">
        <f t="shared" si="5"/>
        <v>0</v>
      </c>
      <c r="AC23" s="174">
        <f>IF(AC$2&lt;=$AA23,IF(AC$3&gt;=$AA23,(AC$4*($AA24-$AA23)),0),0)*(VLOOKUP($AA23,curves,VLOOKUP(AC$1,names,2,0))-AC$5)*'m1'!$BL21</f>
        <v>0</v>
      </c>
      <c r="AD23" s="174">
        <f>IF(AD$2&lt;=$AA23,IF(AD$3&gt;=$AA23,(AD$4*($AA24-$AA23)),0),0)*(VLOOKUP($AA23,curves,VLOOKUP(AD$1,names,2,0))-AD$5)*'m1'!$BL21</f>
        <v>0</v>
      </c>
      <c r="AE23" s="174">
        <f>IF(AE$2&lt;=$AA23,IF(AE$3&gt;=$AA23,(AE$4*($AA24-$AA23)),0),0)*(VLOOKUP($AA23,curves,VLOOKUP(AE$1,names,2,0))-AE$5)*'m1'!$BL21</f>
        <v>0</v>
      </c>
      <c r="AF23" s="174">
        <f>IF(AF$2&lt;=$AA23,IF(AF$3&gt;=$AA23,(AF$4*($AA24-$AA23)),0),0)*(VLOOKUP($AA23,curves,VLOOKUP(AF$1,names,2,0))-AF$5)*'m1'!$BL21</f>
        <v>0</v>
      </c>
      <c r="AG23" s="174">
        <f>IF(AG$2&lt;=$AA23,IF(AG$3&gt;=$AA23,(AG$4*($AA24-$AA23)),0),0)*(VLOOKUP($AA23,curves,VLOOKUP(AG$1,names,2,0))-AG$5)*'m1'!$BL21</f>
        <v>0</v>
      </c>
      <c r="AH23" s="174">
        <f>IF(AH$2&lt;=$AA23,IF(AH$3&gt;=$AA23,(AH$4*($AA24-$AA23)),0),0)*(VLOOKUP($AA23,curves,VLOOKUP(AH$1,names,2,0))-AH$5)*'m1'!$BL21</f>
        <v>0</v>
      </c>
      <c r="AI23" s="174">
        <f>IF(AI$2&lt;=$AA23,IF(AI$3&gt;=$AA23,(AI$4*($AA24-$AA23)),0),0)*(VLOOKUP($AA23,curves,VLOOKUP(AI$1,names,2,0))-AI$5)*'m1'!$BL21</f>
        <v>0</v>
      </c>
      <c r="AJ23" s="174">
        <f>IF(AJ$2&lt;=$AA23,IF(AJ$3&gt;=$AA23,(AJ$4*($AA24-$AA23)),0),0)*(VLOOKUP($AA23,curves,VLOOKUP(AJ$1,names,2,0))-AJ$5)*'m1'!$BL21</f>
        <v>0</v>
      </c>
      <c r="AK23" s="174">
        <f>IF(AK$2&lt;=$AA23,IF(AK$3&gt;=$AA23,(AK$4*($AA24-$AA23)),0),0)*(VLOOKUP($AA23,curves,VLOOKUP(AK$1,names,2,0))-AK$5)*'m1'!$BL21</f>
        <v>0</v>
      </c>
      <c r="AL23" s="174">
        <f>IF(AL$2&lt;=$AA23,IF(AL$3&gt;=$AA23,(AL$4*($AA24-$AA23)),0),0)*(VLOOKUP($AA23,curves,VLOOKUP(AL$1,names,2,0))-AL$5)*'m1'!$BL21</f>
        <v>0</v>
      </c>
      <c r="AM23" s="174">
        <f>IF(AM$2&lt;=$AA23,IF(AM$3&gt;=$AA23,(AM$4*($AA24-$AA23)),0),0)*(VLOOKUP($AA23,curves,VLOOKUP(AM$1,names,2,0))-AM$5)*'m1'!$BL21</f>
        <v>0</v>
      </c>
      <c r="AN23" s="174">
        <f>IF(AN$2&lt;=$AA23,IF(AN$3&gt;=$AA23,(AN$4*($AA24-$AA23)),0),0)*(VLOOKUP($AA23,curves,VLOOKUP(AN$1,names,2,0))-AN$5)*'m1'!$BL21</f>
        <v>0</v>
      </c>
      <c r="AO23" s="174">
        <f>IF(AO$2&lt;=$AA23,IF(AO$3&gt;=$AA23,(AO$4*($AA24-$AA23)),0),0)*(VLOOKUP($AA23,curves,VLOOKUP(AO$1,names,2,0))-AO$5)*'m1'!$BL21</f>
        <v>0</v>
      </c>
      <c r="AP23" s="174">
        <f>IF(AP$2&lt;=$AA23,IF(AP$3&gt;=$AA23,(AP$4*($AA24-$AA23)),0),0)*(VLOOKUP($AA23,curves,VLOOKUP(AP$1,names,2,0))-AP$5)*'m1'!$BL21</f>
        <v>0</v>
      </c>
      <c r="AQ23" s="174">
        <f>IF(AQ$2&lt;=$AA23,IF(AQ$3&gt;=$AA23,(AQ$4*($AA24-$AA23)),0),0)*(VLOOKUP($AA23,curves,VLOOKUP(AQ$1,names,2,0))-AQ$5)*'m1'!$BL21</f>
        <v>0</v>
      </c>
      <c r="AR23" s="174">
        <f>IF(AR$2&lt;=$AA23,IF(AR$3&gt;=$AA23,(AR$4*($AA24-$AA23)),0),0)*(VLOOKUP($AA23,curves,VLOOKUP(AR$1,names,2,0))-AR$5)*'m1'!$BL21</f>
        <v>0</v>
      </c>
      <c r="AS23" s="174">
        <f>IF(AS$2&lt;=$AA23,IF(AS$3&gt;=$AA23,(AS$4*($AA24-$AA23)),0),0)*(VLOOKUP($AA23,curves,VLOOKUP(AS$1,names,2,0))-AS$5)*'m1'!$BL21</f>
        <v>0</v>
      </c>
      <c r="AT23" s="174">
        <f>IF(AT$2&lt;=$AA23,IF(AT$3&gt;=$AA23,(AT$4*($AA24-$AA23)),0),0)*(VLOOKUP($AA23,curves,VLOOKUP(AT$1,names,2,0))-AT$5)*'m1'!$BL21</f>
        <v>0</v>
      </c>
      <c r="AU23" s="174">
        <f>IF(AU$2&lt;=$AA23,IF(AU$3&gt;=$AA23,(AU$4*($AA24-$AA23)),0),0)*(VLOOKUP($AA23,curves,VLOOKUP(AU$1,names,2,0))-AU$5)*'m1'!$BL21</f>
        <v>0</v>
      </c>
      <c r="AV23" s="174">
        <f>IF(AV$2&lt;=$AA23,IF(AV$3&gt;=$AA23,(AV$4*($AA24-$AA23)),0),0)*(VLOOKUP($AA23,curves,VLOOKUP(AV$1,names,2,0))-AV$5)*'m1'!$BL21</f>
        <v>0</v>
      </c>
      <c r="AW23" s="174">
        <f>IF(AW$2&lt;=$AA23,IF(AW$3&gt;=$AA23,(AW$4*($AA24-$AA23)),0),0)*(VLOOKUP($AA23,curves,VLOOKUP(AW$1,names,2,0))-AW$5)*'m1'!$BL21</f>
        <v>0</v>
      </c>
      <c r="AX23" s="174"/>
      <c r="AZ23" s="20" t="s">
        <v>77</v>
      </c>
      <c r="BA23" s="20">
        <v>29</v>
      </c>
      <c r="BB23" s="84"/>
      <c r="BC23" s="84"/>
      <c r="BD23" s="84"/>
      <c r="BE23" s="84"/>
      <c r="BF23" s="84"/>
      <c r="BP23" s="88"/>
      <c r="CI23" s="83"/>
      <c r="CJ23" s="83"/>
      <c r="CK23" s="83"/>
      <c r="FY23" s="84"/>
      <c r="FZ23" s="84"/>
      <c r="GA23" s="84"/>
      <c r="GK23" s="88"/>
      <c r="GL23" s="88"/>
      <c r="GR23" s="88"/>
      <c r="GT23" s="88"/>
      <c r="GU23" s="88"/>
      <c r="HA23" s="88"/>
    </row>
    <row r="24" spans="1:209">
      <c r="A24" s="90">
        <f>p0!A29</f>
        <v>37135</v>
      </c>
      <c r="B24" s="102">
        <f t="shared" si="4"/>
        <v>0</v>
      </c>
      <c r="C24" s="101">
        <f>p0!E29*10000*m_chg!C22</f>
        <v>0</v>
      </c>
      <c r="D24" s="101">
        <f>p0!N29*10000*m_chg!D22</f>
        <v>0</v>
      </c>
      <c r="E24" s="101">
        <f>'p1'!K29*10000*m_chg!E22</f>
        <v>0</v>
      </c>
      <c r="F24" s="101">
        <f>(p0!H29+p0!J29+'Spread Opt'!D20+'Transport Pos'!E16)*10000*m_chg!K22</f>
        <v>0</v>
      </c>
      <c r="G24" s="101">
        <f>p0!O29*10000*m_chg!L22</f>
        <v>0</v>
      </c>
      <c r="H24" s="101">
        <f>p0!D29*10000*m_chg!N22</f>
        <v>0</v>
      </c>
      <c r="I24" s="101">
        <f>(p0!I29+p0!AG29+'Spread Opt'!C20)*10000*m_chg!H22</f>
        <v>0</v>
      </c>
      <c r="J24" s="101">
        <f>p0!M29*10000*m_chg!J22</f>
        <v>0</v>
      </c>
      <c r="K24" s="101">
        <f>(p0!L29+p0!G29)*10000*m_chg!O22</f>
        <v>0</v>
      </c>
      <c r="L24" s="101">
        <f>p0!P29*10000*m_chg!P22</f>
        <v>0</v>
      </c>
      <c r="M24" s="101">
        <f>(p0!F29)*10000*m_chg!T22</f>
        <v>0</v>
      </c>
      <c r="N24" s="101">
        <f>p0!C29*10000*m_chg!U22</f>
        <v>0</v>
      </c>
      <c r="O24" s="101">
        <f>'Transport Pos'!C16*10000*m_chg!V22</f>
        <v>0</v>
      </c>
      <c r="P24" s="101">
        <f>(p0!Y29+p0!X29)*10000*m_chg!X22</f>
        <v>0</v>
      </c>
      <c r="Q24" s="101">
        <f>p0!Z29*10000*m_chg!Y22</f>
        <v>0</v>
      </c>
      <c r="R24" s="101">
        <f>(p0!AB29+'Transport Pos'!B16)*10000*m_chg!Z22</f>
        <v>0</v>
      </c>
      <c r="S24" s="101">
        <f>p0!U29*10000*m_chg!AA22</f>
        <v>0</v>
      </c>
      <c r="T24" s="101">
        <f>p0!W29*10000*m_chg!AB22</f>
        <v>0</v>
      </c>
      <c r="U24" s="101">
        <f>p0!S29*10000*m_chg!AD22</f>
        <v>0</v>
      </c>
      <c r="V24" s="101">
        <f>p0!B29*10000*m_chg!AG22</f>
        <v>0</v>
      </c>
      <c r="W24" s="101">
        <f>p0!AA29*10000*m_chg!AJ22</f>
        <v>0</v>
      </c>
      <c r="X24" s="91"/>
      <c r="Y24" s="101"/>
      <c r="Z24" s="91"/>
      <c r="AA24" s="90">
        <v>37135</v>
      </c>
      <c r="AB24" s="174">
        <f t="shared" si="5"/>
        <v>0</v>
      </c>
      <c r="AC24" s="174">
        <f>IF(AC$2&lt;=$AA24,IF(AC$3&gt;=$AA24,(AC$4*($AA25-$AA24)),0),0)*(VLOOKUP($AA24,curves,VLOOKUP(AC$1,names,2,0))-AC$5)*'m1'!$BL22</f>
        <v>0</v>
      </c>
      <c r="AD24" s="174">
        <f>IF(AD$2&lt;=$AA24,IF(AD$3&gt;=$AA24,(AD$4*($AA25-$AA24)),0),0)*(VLOOKUP($AA24,curves,VLOOKUP(AD$1,names,2,0))-AD$5)*'m1'!$BL22</f>
        <v>0</v>
      </c>
      <c r="AE24" s="174">
        <f>IF(AE$2&lt;=$AA24,IF(AE$3&gt;=$AA24,(AE$4*($AA25-$AA24)),0),0)*(VLOOKUP($AA24,curves,VLOOKUP(AE$1,names,2,0))-AE$5)*'m1'!$BL22</f>
        <v>0</v>
      </c>
      <c r="AF24" s="174">
        <f>IF(AF$2&lt;=$AA24,IF(AF$3&gt;=$AA24,(AF$4*($AA25-$AA24)),0),0)*(VLOOKUP($AA24,curves,VLOOKUP(AF$1,names,2,0))-AF$5)*'m1'!$BL22</f>
        <v>0</v>
      </c>
      <c r="AG24" s="174">
        <f>IF(AG$2&lt;=$AA24,IF(AG$3&gt;=$AA24,(AG$4*($AA25-$AA24)),0),0)*(VLOOKUP($AA24,curves,VLOOKUP(AG$1,names,2,0))-AG$5)*'m1'!$BL22</f>
        <v>0</v>
      </c>
      <c r="AH24" s="174">
        <f>IF(AH$2&lt;=$AA24,IF(AH$3&gt;=$AA24,(AH$4*($AA25-$AA24)),0),0)*(VLOOKUP($AA24,curves,VLOOKUP(AH$1,names,2,0))-AH$5)*'m1'!$BL22</f>
        <v>0</v>
      </c>
      <c r="AI24" s="174">
        <f>IF(AI$2&lt;=$AA24,IF(AI$3&gt;=$AA24,(AI$4*($AA25-$AA24)),0),0)*(VLOOKUP($AA24,curves,VLOOKUP(AI$1,names,2,0))-AI$5)*'m1'!$BL22</f>
        <v>0</v>
      </c>
      <c r="AJ24" s="174">
        <f>IF(AJ$2&lt;=$AA24,IF(AJ$3&gt;=$AA24,(AJ$4*($AA25-$AA24)),0),0)*(VLOOKUP($AA24,curves,VLOOKUP(AJ$1,names,2,0))-AJ$5)*'m1'!$BL22</f>
        <v>0</v>
      </c>
      <c r="AK24" s="174">
        <f>IF(AK$2&lt;=$AA24,IF(AK$3&gt;=$AA24,(AK$4*($AA25-$AA24)),0),0)*(VLOOKUP($AA24,curves,VLOOKUP(AK$1,names,2,0))-AK$5)*'m1'!$BL22</f>
        <v>0</v>
      </c>
      <c r="AL24" s="174">
        <f>IF(AL$2&lt;=$AA24,IF(AL$3&gt;=$AA24,(AL$4*($AA25-$AA24)),0),0)*(VLOOKUP($AA24,curves,VLOOKUP(AL$1,names,2,0))-AL$5)*'m1'!$BL22</f>
        <v>0</v>
      </c>
      <c r="AM24" s="174">
        <f>IF(AM$2&lt;=$AA24,IF(AM$3&gt;=$AA24,(AM$4*($AA25-$AA24)),0),0)*(VLOOKUP($AA24,curves,VLOOKUP(AM$1,names,2,0))-AM$5)*'m1'!$BL22</f>
        <v>0</v>
      </c>
      <c r="AN24" s="174">
        <f>IF(AN$2&lt;=$AA24,IF(AN$3&gt;=$AA24,(AN$4*($AA25-$AA24)),0),0)*(VLOOKUP($AA24,curves,VLOOKUP(AN$1,names,2,0))-AN$5)*'m1'!$BL22</f>
        <v>0</v>
      </c>
      <c r="AO24" s="174">
        <f>IF(AO$2&lt;=$AA24,IF(AO$3&gt;=$AA24,(AO$4*($AA25-$AA24)),0),0)*(VLOOKUP($AA24,curves,VLOOKUP(AO$1,names,2,0))-AO$5)*'m1'!$BL22</f>
        <v>0</v>
      </c>
      <c r="AP24" s="174">
        <f>IF(AP$2&lt;=$AA24,IF(AP$3&gt;=$AA24,(AP$4*($AA25-$AA24)),0),0)*(VLOOKUP($AA24,curves,VLOOKUP(AP$1,names,2,0))-AP$5)*'m1'!$BL22</f>
        <v>0</v>
      </c>
      <c r="AQ24" s="174">
        <f>IF(AQ$2&lt;=$AA24,IF(AQ$3&gt;=$AA24,(AQ$4*($AA25-$AA24)),0),0)*(VLOOKUP($AA24,curves,VLOOKUP(AQ$1,names,2,0))-AQ$5)*'m1'!$BL22</f>
        <v>0</v>
      </c>
      <c r="AR24" s="174">
        <f>IF(AR$2&lt;=$AA24,IF(AR$3&gt;=$AA24,(AR$4*($AA25-$AA24)),0),0)*(VLOOKUP($AA24,curves,VLOOKUP(AR$1,names,2,0))-AR$5)*'m1'!$BL22</f>
        <v>0</v>
      </c>
      <c r="AS24" s="174">
        <f>IF(AS$2&lt;=$AA24,IF(AS$3&gt;=$AA24,(AS$4*($AA25-$AA24)),0),0)*(VLOOKUP($AA24,curves,VLOOKUP(AS$1,names,2,0))-AS$5)*'m1'!$BL22</f>
        <v>0</v>
      </c>
      <c r="AT24" s="174">
        <f>IF(AT$2&lt;=$AA24,IF(AT$3&gt;=$AA24,(AT$4*($AA25-$AA24)),0),0)*(VLOOKUP($AA24,curves,VLOOKUP(AT$1,names,2,0))-AT$5)*'m1'!$BL22</f>
        <v>0</v>
      </c>
      <c r="AU24" s="174">
        <f>IF(AU$2&lt;=$AA24,IF(AU$3&gt;=$AA24,(AU$4*($AA25-$AA24)),0),0)*(VLOOKUP($AA24,curves,VLOOKUP(AU$1,names,2,0))-AU$5)*'m1'!$BL22</f>
        <v>0</v>
      </c>
      <c r="AV24" s="174">
        <f>IF(AV$2&lt;=$AA24,IF(AV$3&gt;=$AA24,(AV$4*($AA25-$AA24)),0),0)*(VLOOKUP($AA24,curves,VLOOKUP(AV$1,names,2,0))-AV$5)*'m1'!$BL22</f>
        <v>0</v>
      </c>
      <c r="AW24" s="174">
        <f>IF(AW$2&lt;=$AA24,IF(AW$3&gt;=$AA24,(AW$4*($AA25-$AA24)),0),0)*(VLOOKUP($AA24,curves,VLOOKUP(AW$1,names,2,0))-AW$5)*'m1'!$BL22</f>
        <v>0</v>
      </c>
      <c r="AX24" s="174"/>
      <c r="AZ24" s="20" t="s">
        <v>75</v>
      </c>
      <c r="BA24" s="20">
        <v>30</v>
      </c>
      <c r="BB24" s="84"/>
      <c r="BC24" s="84"/>
      <c r="BD24" s="84"/>
      <c r="BE24" s="84"/>
      <c r="BF24" s="84"/>
      <c r="BP24" s="88"/>
      <c r="CI24" s="83"/>
      <c r="CJ24" s="83"/>
      <c r="CK24" s="83"/>
      <c r="FY24" s="84"/>
      <c r="FZ24" s="84"/>
      <c r="GA24" s="84"/>
      <c r="GK24" s="88"/>
      <c r="GL24" s="88"/>
      <c r="GR24" s="88"/>
      <c r="GT24" s="88"/>
      <c r="GU24" s="88"/>
      <c r="HA24" s="88"/>
    </row>
    <row r="25" spans="1:209">
      <c r="A25" s="90">
        <f>p0!A30</f>
        <v>37165</v>
      </c>
      <c r="B25" s="102">
        <f t="shared" ref="B25:B85" si="6">SUM(C25:W25)</f>
        <v>0</v>
      </c>
      <c r="C25" s="101">
        <f>p0!E30*10000*m_chg!C23</f>
        <v>0</v>
      </c>
      <c r="D25" s="101">
        <f>p0!N30*10000*m_chg!D23</f>
        <v>0</v>
      </c>
      <c r="E25" s="101">
        <f>'p1'!K30*10000*m_chg!E23</f>
        <v>0</v>
      </c>
      <c r="F25" s="101">
        <f>(p0!H30+p0!J30+'Spread Opt'!D21+'Transport Pos'!E17)*10000*m_chg!K23</f>
        <v>0</v>
      </c>
      <c r="G25" s="101">
        <f>p0!O30*10000*m_chg!L23</f>
        <v>0</v>
      </c>
      <c r="H25" s="101">
        <f>p0!D30*10000*m_chg!N23</f>
        <v>0</v>
      </c>
      <c r="I25" s="101">
        <f>(p0!I30+p0!AG30+'Spread Opt'!C21)*10000*m_chg!H23</f>
        <v>0</v>
      </c>
      <c r="J25" s="101">
        <f>p0!M30*10000*m_chg!J23</f>
        <v>0</v>
      </c>
      <c r="K25" s="101">
        <f>(p0!L30+p0!G30)*10000*m_chg!O23</f>
        <v>0</v>
      </c>
      <c r="L25" s="101">
        <f>p0!P30*10000*m_chg!P23</f>
        <v>0</v>
      </c>
      <c r="M25" s="101">
        <f>(p0!F30)*10000*m_chg!T23</f>
        <v>0</v>
      </c>
      <c r="N25" s="101">
        <f>p0!C30*10000*m_chg!U23</f>
        <v>0</v>
      </c>
      <c r="O25" s="101">
        <f>'Transport Pos'!C17*10000*m_chg!V23</f>
        <v>0</v>
      </c>
      <c r="P25" s="101">
        <f>(p0!Y30+p0!X30)*10000*m_chg!X23</f>
        <v>0</v>
      </c>
      <c r="Q25" s="101">
        <f>p0!Z30*10000*m_chg!Y23</f>
        <v>0</v>
      </c>
      <c r="R25" s="101">
        <f>(p0!AB30+'Transport Pos'!B17)*10000*m_chg!Z23</f>
        <v>0</v>
      </c>
      <c r="S25" s="101">
        <f>p0!U30*10000*m_chg!AA23</f>
        <v>0</v>
      </c>
      <c r="T25" s="101">
        <f>p0!W30*10000*m_chg!AB23</f>
        <v>0</v>
      </c>
      <c r="U25" s="101">
        <f>p0!S30*10000*m_chg!AD23</f>
        <v>0</v>
      </c>
      <c r="V25" s="101">
        <f>p0!B30*10000*m_chg!AG23</f>
        <v>0</v>
      </c>
      <c r="W25" s="101">
        <f>p0!AA30*10000*m_chg!AJ23</f>
        <v>0</v>
      </c>
      <c r="X25" s="91"/>
      <c r="Y25" s="101"/>
      <c r="Z25" s="91"/>
      <c r="AA25" s="90">
        <v>37165</v>
      </c>
      <c r="AB25" s="174">
        <f t="shared" si="5"/>
        <v>0</v>
      </c>
      <c r="AC25" s="174">
        <f>IF(AC$2&lt;=$AA25,IF(AC$3&gt;=$AA25,(AC$4*($AA26-$AA25)),0),0)*(VLOOKUP($AA25,curves,VLOOKUP(AC$1,names,2,0))-AC$5)*'m1'!$BL23</f>
        <v>0</v>
      </c>
      <c r="AD25" s="174">
        <f>IF(AD$2&lt;=$AA25,IF(AD$3&gt;=$AA25,(AD$4*($AA26-$AA25)),0),0)*(VLOOKUP($AA25,curves,VLOOKUP(AD$1,names,2,0))-AD$5)*'m1'!$BL23</f>
        <v>0</v>
      </c>
      <c r="AE25" s="174">
        <f>IF(AE$2&lt;=$AA25,IF(AE$3&gt;=$AA25,(AE$4*($AA26-$AA25)),0),0)*(VLOOKUP($AA25,curves,VLOOKUP(AE$1,names,2,0))-AE$5)*'m1'!$BL23</f>
        <v>0</v>
      </c>
      <c r="AF25" s="174">
        <f>IF(AF$2&lt;=$AA25,IF(AF$3&gt;=$AA25,(AF$4*($AA26-$AA25)),0),0)*(VLOOKUP($AA25,curves,VLOOKUP(AF$1,names,2,0))-AF$5)*'m1'!$BL23</f>
        <v>0</v>
      </c>
      <c r="AG25" s="174">
        <f>IF(AG$2&lt;=$AA25,IF(AG$3&gt;=$AA25,(AG$4*($AA26-$AA25)),0),0)*(VLOOKUP($AA25,curves,VLOOKUP(AG$1,names,2,0))-AG$5)*'m1'!$BL23</f>
        <v>0</v>
      </c>
      <c r="AH25" s="174">
        <f>IF(AH$2&lt;=$AA25,IF(AH$3&gt;=$AA25,(AH$4*($AA26-$AA25)),0),0)*(VLOOKUP($AA25,curves,VLOOKUP(AH$1,names,2,0))-AH$5)*'m1'!$BL23</f>
        <v>0</v>
      </c>
      <c r="AI25" s="174">
        <f>IF(AI$2&lt;=$AA25,IF(AI$3&gt;=$AA25,(AI$4*($AA26-$AA25)),0),0)*(VLOOKUP($AA25,curves,VLOOKUP(AI$1,names,2,0))-AI$5)*'m1'!$BL23</f>
        <v>0</v>
      </c>
      <c r="AJ25" s="174">
        <f>IF(AJ$2&lt;=$AA25,IF(AJ$3&gt;=$AA25,(AJ$4*($AA26-$AA25)),0),0)*(VLOOKUP($AA25,curves,VLOOKUP(AJ$1,names,2,0))-AJ$5)*'m1'!$BL23</f>
        <v>0</v>
      </c>
      <c r="AK25" s="174">
        <f>IF(AK$2&lt;=$AA25,IF(AK$3&gt;=$AA25,(AK$4*($AA26-$AA25)),0),0)*(VLOOKUP($AA25,curves,VLOOKUP(AK$1,names,2,0))-AK$5)*'m1'!$BL23</f>
        <v>0</v>
      </c>
      <c r="AL25" s="174">
        <f>IF(AL$2&lt;=$AA25,IF(AL$3&gt;=$AA25,(AL$4*($AA26-$AA25)),0),0)*(VLOOKUP($AA25,curves,VLOOKUP(AL$1,names,2,0))-AL$5)*'m1'!$BL23</f>
        <v>0</v>
      </c>
      <c r="AM25" s="174">
        <f>IF(AM$2&lt;=$AA25,IF(AM$3&gt;=$AA25,(AM$4*($AA26-$AA25)),0),0)*(VLOOKUP($AA25,curves,VLOOKUP(AM$1,names,2,0))-AM$5)*'m1'!$BL23</f>
        <v>0</v>
      </c>
      <c r="AN25" s="174">
        <f>IF(AN$2&lt;=$AA25,IF(AN$3&gt;=$AA25,(AN$4*($AA26-$AA25)),0),0)*(VLOOKUP($AA25,curves,VLOOKUP(AN$1,names,2,0))-AN$5)*'m1'!$BL23</f>
        <v>0</v>
      </c>
      <c r="AO25" s="174">
        <f>IF(AO$2&lt;=$AA25,IF(AO$3&gt;=$AA25,(AO$4*($AA26-$AA25)),0),0)*(VLOOKUP($AA25,curves,VLOOKUP(AO$1,names,2,0))-AO$5)*'m1'!$BL23</f>
        <v>0</v>
      </c>
      <c r="AP25" s="174">
        <f>IF(AP$2&lt;=$AA25,IF(AP$3&gt;=$AA25,(AP$4*($AA26-$AA25)),0),0)*(VLOOKUP($AA25,curves,VLOOKUP(AP$1,names,2,0))-AP$5)*'m1'!$BL23</f>
        <v>0</v>
      </c>
      <c r="AQ25" s="174">
        <f>IF(AQ$2&lt;=$AA25,IF(AQ$3&gt;=$AA25,(AQ$4*($AA26-$AA25)),0),0)*(VLOOKUP($AA25,curves,VLOOKUP(AQ$1,names,2,0))-AQ$5)*'m1'!$BL23</f>
        <v>0</v>
      </c>
      <c r="AR25" s="174">
        <f>IF(AR$2&lt;=$AA25,IF(AR$3&gt;=$AA25,(AR$4*($AA26-$AA25)),0),0)*(VLOOKUP($AA25,curves,VLOOKUP(AR$1,names,2,0))-AR$5)*'m1'!$BL23</f>
        <v>0</v>
      </c>
      <c r="AS25" s="174">
        <f>IF(AS$2&lt;=$AA25,IF(AS$3&gt;=$AA25,(AS$4*($AA26-$AA25)),0),0)*(VLOOKUP($AA25,curves,VLOOKUP(AS$1,names,2,0))-AS$5)*'m1'!$BL23</f>
        <v>0</v>
      </c>
      <c r="AT25" s="174">
        <f>IF(AT$2&lt;=$AA25,IF(AT$3&gt;=$AA25,(AT$4*($AA26-$AA25)),0),0)*(VLOOKUP($AA25,curves,VLOOKUP(AT$1,names,2,0))-AT$5)*'m1'!$BL23</f>
        <v>0</v>
      </c>
      <c r="AU25" s="174">
        <f>IF(AU$2&lt;=$AA25,IF(AU$3&gt;=$AA25,(AU$4*($AA26-$AA25)),0),0)*(VLOOKUP($AA25,curves,VLOOKUP(AU$1,names,2,0))-AU$5)*'m1'!$BL23</f>
        <v>0</v>
      </c>
      <c r="AV25" s="174">
        <f>IF(AV$2&lt;=$AA25,IF(AV$3&gt;=$AA25,(AV$4*($AA26-$AA25)),0),0)*(VLOOKUP($AA25,curves,VLOOKUP(AV$1,names,2,0))-AV$5)*'m1'!$BL23</f>
        <v>0</v>
      </c>
      <c r="AW25" s="174">
        <f>IF(AW$2&lt;=$AA25,IF(AW$3&gt;=$AA25,(AW$4*($AA26-$AA25)),0),0)*(VLOOKUP($AA25,curves,VLOOKUP(AW$1,names,2,0))-AW$5)*'m1'!$BL23</f>
        <v>0</v>
      </c>
      <c r="AX25" s="174"/>
      <c r="AZ25" s="20" t="s">
        <v>660</v>
      </c>
      <c r="BB25" s="84"/>
      <c r="BC25" s="84"/>
      <c r="BD25" s="84"/>
      <c r="BE25" s="84"/>
      <c r="BF25" s="84"/>
      <c r="BP25" s="88"/>
      <c r="CI25" s="83"/>
      <c r="CJ25" s="83"/>
      <c r="CK25" s="83"/>
      <c r="FY25" s="84"/>
      <c r="FZ25" s="84"/>
      <c r="GA25" s="84"/>
      <c r="GK25" s="88"/>
      <c r="GL25" s="88"/>
      <c r="GR25" s="88"/>
      <c r="GT25" s="88"/>
      <c r="GU25" s="88"/>
      <c r="HA25" s="88"/>
    </row>
    <row r="26" spans="1:209">
      <c r="A26" s="90">
        <f>p0!A31</f>
        <v>37196</v>
      </c>
      <c r="B26" s="102">
        <f t="shared" si="6"/>
        <v>0</v>
      </c>
      <c r="C26" s="101">
        <f>p0!E31*10000*m_chg!C24</f>
        <v>0</v>
      </c>
      <c r="D26" s="101">
        <f>p0!N31*10000*m_chg!D24</f>
        <v>0</v>
      </c>
      <c r="E26" s="101">
        <f>'p1'!K31*10000*m_chg!E24</f>
        <v>0</v>
      </c>
      <c r="F26" s="101">
        <f>(p0!H31+p0!J31+'Spread Opt'!D22+'Transport Pos'!E18)*10000*m_chg!K24</f>
        <v>0</v>
      </c>
      <c r="G26" s="101">
        <f>p0!O31*10000*m_chg!L24</f>
        <v>0</v>
      </c>
      <c r="H26" s="101">
        <f>p0!D31*10000*m_chg!N24</f>
        <v>0</v>
      </c>
      <c r="I26" s="101">
        <f>(p0!I31+p0!AG31+'Spread Opt'!C22)*10000*m_chg!H24</f>
        <v>0</v>
      </c>
      <c r="J26" s="101">
        <f>p0!M31*10000*m_chg!J24</f>
        <v>0</v>
      </c>
      <c r="K26" s="101">
        <f>(p0!L31+p0!G31)*10000*m_chg!O24</f>
        <v>0</v>
      </c>
      <c r="L26" s="101">
        <f>p0!P31*10000*m_chg!P24</f>
        <v>0</v>
      </c>
      <c r="M26" s="101">
        <f>(p0!F31)*10000*m_chg!T24</f>
        <v>0</v>
      </c>
      <c r="N26" s="101">
        <f>p0!C31*10000*m_chg!U24</f>
        <v>0</v>
      </c>
      <c r="O26" s="101">
        <f>'Transport Pos'!C18*10000*m_chg!V24</f>
        <v>0</v>
      </c>
      <c r="P26" s="101">
        <f>(p0!Y31+p0!X31)*10000*m_chg!X24</f>
        <v>0</v>
      </c>
      <c r="Q26" s="101">
        <f>p0!Z31*10000*m_chg!Y24</f>
        <v>0</v>
      </c>
      <c r="R26" s="101">
        <f>(p0!AB31+'Transport Pos'!B18)*10000*m_chg!Z24</f>
        <v>0</v>
      </c>
      <c r="S26" s="101">
        <f>p0!U31*10000*m_chg!AA24</f>
        <v>0</v>
      </c>
      <c r="T26" s="101">
        <f>p0!W31*10000*m_chg!AB24</f>
        <v>0</v>
      </c>
      <c r="U26" s="101">
        <f>p0!S31*10000*m_chg!AD24</f>
        <v>0</v>
      </c>
      <c r="V26" s="101">
        <f>p0!B31*10000*m_chg!AG24</f>
        <v>0</v>
      </c>
      <c r="W26" s="101">
        <f>p0!AA31*10000*m_chg!AJ24</f>
        <v>0</v>
      </c>
      <c r="Y26" s="101"/>
      <c r="AA26" s="90">
        <v>37196</v>
      </c>
      <c r="AB26" s="174">
        <f t="shared" ref="AB26:AB86" si="7">SUM(AC26:AW26)</f>
        <v>0</v>
      </c>
      <c r="AC26" s="174">
        <f>IF(AC$2&lt;=$AA26,IF(AC$3&gt;=$AA26,(AC$4*($AA27-$AA26)),0),0)*(VLOOKUP($AA26,curves,VLOOKUP(AC$1,names,2,0))-AC$5)*'m1'!$BL24</f>
        <v>0</v>
      </c>
      <c r="AD26" s="174">
        <f>IF(AD$2&lt;=$AA26,IF(AD$3&gt;=$AA26,(AD$4*($AA27-$AA26)),0),0)*(VLOOKUP($AA26,curves,VLOOKUP(AD$1,names,2,0))-AD$5)*'m1'!$BL24</f>
        <v>0</v>
      </c>
      <c r="AE26" s="174">
        <f>IF(AE$2&lt;=$AA26,IF(AE$3&gt;=$AA26,(AE$4*($AA27-$AA26)),0),0)*(VLOOKUP($AA26,curves,VLOOKUP(AE$1,names,2,0))-AE$5)*'m1'!$BL24</f>
        <v>0</v>
      </c>
      <c r="AF26" s="174">
        <f>IF(AF$2&lt;=$AA26,IF(AF$3&gt;=$AA26,(AF$4*($AA27-$AA26)),0),0)*(VLOOKUP($AA26,curves,VLOOKUP(AF$1,names,2,0))-AF$5)*'m1'!$BL24</f>
        <v>0</v>
      </c>
      <c r="AG26" s="174">
        <f>IF(AG$2&lt;=$AA26,IF(AG$3&gt;=$AA26,(AG$4*($AA27-$AA26)),0),0)*(VLOOKUP($AA26,curves,VLOOKUP(AG$1,names,2,0))-AG$5)*'m1'!$BL24</f>
        <v>0</v>
      </c>
      <c r="AH26" s="174">
        <f>IF(AH$2&lt;=$AA26,IF(AH$3&gt;=$AA26,(AH$4*($AA27-$AA26)),0),0)*(VLOOKUP($AA26,curves,VLOOKUP(AH$1,names,2,0))-AH$5)*'m1'!$BL24</f>
        <v>0</v>
      </c>
      <c r="AI26" s="174">
        <f>IF(AI$2&lt;=$AA26,IF(AI$3&gt;=$AA26,(AI$4*($AA27-$AA26)),0),0)*(VLOOKUP($AA26,curves,VLOOKUP(AI$1,names,2,0))-AI$5)*'m1'!$BL24</f>
        <v>0</v>
      </c>
      <c r="AJ26" s="174">
        <f>IF(AJ$2&lt;=$AA26,IF(AJ$3&gt;=$AA26,(AJ$4*($AA27-$AA26)),0),0)*(VLOOKUP($AA26,curves,VLOOKUP(AJ$1,names,2,0))-AJ$5)*'m1'!$BL24</f>
        <v>0</v>
      </c>
      <c r="AK26" s="174">
        <f>IF(AK$2&lt;=$AA26,IF(AK$3&gt;=$AA26,(AK$4*($AA27-$AA26)),0),0)*(VLOOKUP($AA26,curves,VLOOKUP(AK$1,names,2,0))-AK$5)*'m1'!$BL24</f>
        <v>0</v>
      </c>
      <c r="AL26" s="174">
        <f>IF(AL$2&lt;=$AA26,IF(AL$3&gt;=$AA26,(AL$4*($AA27-$AA26)),0),0)*(VLOOKUP($AA26,curves,VLOOKUP(AL$1,names,2,0))-AL$5)*'m1'!$BL24</f>
        <v>0</v>
      </c>
      <c r="AM26" s="174">
        <f>IF(AM$2&lt;=$AA26,IF(AM$3&gt;=$AA26,(AM$4*($AA27-$AA26)),0),0)*(VLOOKUP($AA26,curves,VLOOKUP(AM$1,names,2,0))-AM$5)*'m1'!$BL24</f>
        <v>0</v>
      </c>
      <c r="AN26" s="174">
        <f>IF(AN$2&lt;=$AA26,IF(AN$3&gt;=$AA26,(AN$4*($AA27-$AA26)),0),0)*(VLOOKUP($AA26,curves,VLOOKUP(AN$1,names,2,0))-AN$5)*'m1'!$BL24</f>
        <v>0</v>
      </c>
      <c r="AO26" s="174">
        <f>IF(AO$2&lt;=$AA26,IF(AO$3&gt;=$AA26,(AO$4*($AA27-$AA26)),0),0)*(VLOOKUP($AA26,curves,VLOOKUP(AO$1,names,2,0))-AO$5)*'m1'!$BL24</f>
        <v>0</v>
      </c>
      <c r="AP26" s="174">
        <f>IF(AP$2&lt;=$AA26,IF(AP$3&gt;=$AA26,(AP$4*($AA27-$AA26)),0),0)*(VLOOKUP($AA26,curves,VLOOKUP(AP$1,names,2,0))-AP$5)*'m1'!$BL24</f>
        <v>0</v>
      </c>
      <c r="AQ26" s="174">
        <f>IF(AQ$2&lt;=$AA26,IF(AQ$3&gt;=$AA26,(AQ$4*($AA27-$AA26)),0),0)*(VLOOKUP($AA26,curves,VLOOKUP(AQ$1,names,2,0))-AQ$5)*'m1'!$BL24</f>
        <v>0</v>
      </c>
      <c r="AR26" s="174">
        <f>IF(AR$2&lt;=$AA26,IF(AR$3&gt;=$AA26,(AR$4*($AA27-$AA26)),0),0)*(VLOOKUP($AA26,curves,VLOOKUP(AR$1,names,2,0))-AR$5)*'m1'!$BL24</f>
        <v>0</v>
      </c>
      <c r="AS26" s="174">
        <f>IF(AS$2&lt;=$AA26,IF(AS$3&gt;=$AA26,(AS$4*($AA27-$AA26)),0),0)*(VLOOKUP($AA26,curves,VLOOKUP(AS$1,names,2,0))-AS$5)*'m1'!$BL24</f>
        <v>0</v>
      </c>
      <c r="AT26" s="174">
        <f>IF(AT$2&lt;=$AA26,IF(AT$3&gt;=$AA26,(AT$4*($AA27-$AA26)),0),0)*(VLOOKUP($AA26,curves,VLOOKUP(AT$1,names,2,0))-AT$5)*'m1'!$BL24</f>
        <v>0</v>
      </c>
      <c r="AU26" s="174">
        <f>IF(AU$2&lt;=$AA26,IF(AU$3&gt;=$AA26,(AU$4*($AA27-$AA26)),0),0)*(VLOOKUP($AA26,curves,VLOOKUP(AU$1,names,2,0))-AU$5)*'m1'!$BL24</f>
        <v>0</v>
      </c>
      <c r="AV26" s="174">
        <f>IF(AV$2&lt;=$AA26,IF(AV$3&gt;=$AA26,(AV$4*($AA27-$AA26)),0),0)*(VLOOKUP($AA26,curves,VLOOKUP(AV$1,names,2,0))-AV$5)*'m1'!$BL24</f>
        <v>0</v>
      </c>
      <c r="AW26" s="174">
        <f>IF(AW$2&lt;=$AA26,IF(AW$3&gt;=$AA26,(AW$4*($AA27-$AA26)),0),0)*(VLOOKUP($AA26,curves,VLOOKUP(AW$1,names,2,0))-AW$5)*'m1'!$BL24</f>
        <v>0</v>
      </c>
      <c r="AZ26" s="20" t="s">
        <v>542</v>
      </c>
      <c r="BB26" s="84"/>
      <c r="BC26" s="84"/>
      <c r="BD26" s="84"/>
      <c r="BE26" s="84"/>
      <c r="BF26" s="84"/>
      <c r="BP26" s="88"/>
      <c r="CI26" s="83"/>
      <c r="CJ26" s="83"/>
      <c r="CK26" s="83"/>
      <c r="FY26" s="84"/>
      <c r="FZ26" s="84"/>
      <c r="GA26" s="84"/>
      <c r="GK26" s="88"/>
      <c r="GL26" s="88"/>
      <c r="GR26" s="88"/>
      <c r="GT26" s="88"/>
      <c r="GU26" s="88"/>
      <c r="HA26" s="88"/>
    </row>
    <row r="27" spans="1:209">
      <c r="A27" s="90">
        <f>p0!A32</f>
        <v>37226</v>
      </c>
      <c r="B27" s="102">
        <f t="shared" si="6"/>
        <v>0</v>
      </c>
      <c r="C27" s="101">
        <f>p0!E32*10000*m_chg!C25</f>
        <v>0</v>
      </c>
      <c r="D27" s="101">
        <f>p0!N32*10000*m_chg!D25</f>
        <v>0</v>
      </c>
      <c r="E27" s="101">
        <f>'p1'!K32*10000*m_chg!E25</f>
        <v>0</v>
      </c>
      <c r="F27" s="101">
        <f>(p0!H32+p0!J32+'Spread Opt'!D23+'Transport Pos'!E19)*10000*m_chg!K25</f>
        <v>0</v>
      </c>
      <c r="G27" s="101">
        <f>p0!O32*10000*m_chg!L25</f>
        <v>0</v>
      </c>
      <c r="H27" s="101">
        <f>p0!D32*10000*m_chg!N25</f>
        <v>0</v>
      </c>
      <c r="I27" s="101">
        <f>(p0!I32+p0!AG32+'Spread Opt'!C23)*10000*m_chg!H25</f>
        <v>0</v>
      </c>
      <c r="J27" s="101">
        <f>p0!M32*10000*m_chg!J25</f>
        <v>0</v>
      </c>
      <c r="K27" s="101">
        <f>(p0!L32+p0!G32)*10000*m_chg!O25</f>
        <v>0</v>
      </c>
      <c r="L27" s="101">
        <f>p0!P32*10000*m_chg!P25</f>
        <v>0</v>
      </c>
      <c r="M27" s="101">
        <f>(p0!F32)*10000*m_chg!T25</f>
        <v>0</v>
      </c>
      <c r="N27" s="101">
        <f>p0!C32*10000*m_chg!U25</f>
        <v>0</v>
      </c>
      <c r="O27" s="101">
        <f>'Transport Pos'!C19*10000*m_chg!V25</f>
        <v>0</v>
      </c>
      <c r="P27" s="101">
        <f>(p0!Y32+p0!X32)*10000*m_chg!X25</f>
        <v>0</v>
      </c>
      <c r="Q27" s="101">
        <f>p0!Z32*10000*m_chg!Y25</f>
        <v>0</v>
      </c>
      <c r="R27" s="101">
        <f>(p0!AB32+'Transport Pos'!B19)*10000*m_chg!Z25</f>
        <v>0</v>
      </c>
      <c r="S27" s="101">
        <f>p0!U32*10000*m_chg!AA25</f>
        <v>0</v>
      </c>
      <c r="T27" s="101">
        <f>p0!W32*10000*m_chg!AB25</f>
        <v>0</v>
      </c>
      <c r="U27" s="101">
        <f>p0!S32*10000*m_chg!AD25</f>
        <v>0</v>
      </c>
      <c r="V27" s="101">
        <f>p0!B32*10000*m_chg!AG25</f>
        <v>0</v>
      </c>
      <c r="W27" s="101">
        <f>p0!AA32*10000*m_chg!AJ25</f>
        <v>0</v>
      </c>
      <c r="Y27" s="101"/>
      <c r="AA27" s="90">
        <v>37226</v>
      </c>
      <c r="AB27" s="174">
        <f t="shared" si="7"/>
        <v>0</v>
      </c>
      <c r="AC27" s="174">
        <f>IF(AC$2&lt;=$AA27,IF(AC$3&gt;=$AA27,(AC$4*($AA28-$AA27)),0),0)*(VLOOKUP($AA27,curves,VLOOKUP(AC$1,names,2,0))-AC$5)*'m1'!$BL25</f>
        <v>0</v>
      </c>
      <c r="AD27" s="174">
        <f>IF(AD$2&lt;=$AA27,IF(AD$3&gt;=$AA27,(AD$4*($AA28-$AA27)),0),0)*(VLOOKUP($AA27,curves,VLOOKUP(AD$1,names,2,0))-AD$5)*'m1'!$BL25</f>
        <v>0</v>
      </c>
      <c r="AE27" s="174">
        <f>IF(AE$2&lt;=$AA27,IF(AE$3&gt;=$AA27,(AE$4*($AA28-$AA27)),0),0)*(VLOOKUP($AA27,curves,VLOOKUP(AE$1,names,2,0))-AE$5)*'m1'!$BL25</f>
        <v>0</v>
      </c>
      <c r="AF27" s="174">
        <f>IF(AF$2&lt;=$AA27,IF(AF$3&gt;=$AA27,(AF$4*($AA28-$AA27)),0),0)*(VLOOKUP($AA27,curves,VLOOKUP(AF$1,names,2,0))-AF$5)*'m1'!$BL25</f>
        <v>0</v>
      </c>
      <c r="AG27" s="174">
        <f>IF(AG$2&lt;=$AA27,IF(AG$3&gt;=$AA27,(AG$4*($AA28-$AA27)),0),0)*(VLOOKUP($AA27,curves,VLOOKUP(AG$1,names,2,0))-AG$5)*'m1'!$BL25</f>
        <v>0</v>
      </c>
      <c r="AH27" s="174">
        <f>IF(AH$2&lt;=$AA27,IF(AH$3&gt;=$AA27,(AH$4*($AA28-$AA27)),0),0)*(VLOOKUP($AA27,curves,VLOOKUP(AH$1,names,2,0))-AH$5)*'m1'!$BL25</f>
        <v>0</v>
      </c>
      <c r="AI27" s="174">
        <f>IF(AI$2&lt;=$AA27,IF(AI$3&gt;=$AA27,(AI$4*($AA28-$AA27)),0),0)*(VLOOKUP($AA27,curves,VLOOKUP(AI$1,names,2,0))-AI$5)*'m1'!$BL25</f>
        <v>0</v>
      </c>
      <c r="AJ27" s="174">
        <f>IF(AJ$2&lt;=$AA27,IF(AJ$3&gt;=$AA27,(AJ$4*($AA28-$AA27)),0),0)*(VLOOKUP($AA27,curves,VLOOKUP(AJ$1,names,2,0))-AJ$5)*'m1'!$BL25</f>
        <v>0</v>
      </c>
      <c r="AK27" s="174">
        <f>IF(AK$2&lt;=$AA27,IF(AK$3&gt;=$AA27,(AK$4*($AA28-$AA27)),0),0)*(VLOOKUP($AA27,curves,VLOOKUP(AK$1,names,2,0))-AK$5)*'m1'!$BL25</f>
        <v>0</v>
      </c>
      <c r="AL27" s="174">
        <f>IF(AL$2&lt;=$AA27,IF(AL$3&gt;=$AA27,(AL$4*($AA28-$AA27)),0),0)*(VLOOKUP($AA27,curves,VLOOKUP(AL$1,names,2,0))-AL$5)*'m1'!$BL25</f>
        <v>0</v>
      </c>
      <c r="AM27" s="174">
        <f>IF(AM$2&lt;=$AA27,IF(AM$3&gt;=$AA27,(AM$4*($AA28-$AA27)),0),0)*(VLOOKUP($AA27,curves,VLOOKUP(AM$1,names,2,0))-AM$5)*'m1'!$BL25</f>
        <v>0</v>
      </c>
      <c r="AN27" s="174">
        <f>IF(AN$2&lt;=$AA27,IF(AN$3&gt;=$AA27,(AN$4*($AA28-$AA27)),0),0)*(VLOOKUP($AA27,curves,VLOOKUP(AN$1,names,2,0))-AN$5)*'m1'!$BL25</f>
        <v>0</v>
      </c>
      <c r="AO27" s="174">
        <f>IF(AO$2&lt;=$AA27,IF(AO$3&gt;=$AA27,(AO$4*($AA28-$AA27)),0),0)*(VLOOKUP($AA27,curves,VLOOKUP(AO$1,names,2,0))-AO$5)*'m1'!$BL25</f>
        <v>0</v>
      </c>
      <c r="AP27" s="174">
        <f>IF(AP$2&lt;=$AA27,IF(AP$3&gt;=$AA27,(AP$4*($AA28-$AA27)),0),0)*(VLOOKUP($AA27,curves,VLOOKUP(AP$1,names,2,0))-AP$5)*'m1'!$BL25</f>
        <v>0</v>
      </c>
      <c r="AQ27" s="174">
        <f>IF(AQ$2&lt;=$AA27,IF(AQ$3&gt;=$AA27,(AQ$4*($AA28-$AA27)),0),0)*(VLOOKUP($AA27,curves,VLOOKUP(AQ$1,names,2,0))-AQ$5)*'m1'!$BL25</f>
        <v>0</v>
      </c>
      <c r="AR27" s="174">
        <f>IF(AR$2&lt;=$AA27,IF(AR$3&gt;=$AA27,(AR$4*($AA28-$AA27)),0),0)*(VLOOKUP($AA27,curves,VLOOKUP(AR$1,names,2,0))-AR$5)*'m1'!$BL25</f>
        <v>0</v>
      </c>
      <c r="AS27" s="174">
        <f>IF(AS$2&lt;=$AA27,IF(AS$3&gt;=$AA27,(AS$4*($AA28-$AA27)),0),0)*(VLOOKUP($AA27,curves,VLOOKUP(AS$1,names,2,0))-AS$5)*'m1'!$BL25</f>
        <v>0</v>
      </c>
      <c r="AT27" s="174">
        <f>IF(AT$2&lt;=$AA27,IF(AT$3&gt;=$AA27,(AT$4*($AA28-$AA27)),0),0)*(VLOOKUP($AA27,curves,VLOOKUP(AT$1,names,2,0))-AT$5)*'m1'!$BL25</f>
        <v>0</v>
      </c>
      <c r="AU27" s="174">
        <f>IF(AU$2&lt;=$AA27,IF(AU$3&gt;=$AA27,(AU$4*($AA28-$AA27)),0),0)*(VLOOKUP($AA27,curves,VLOOKUP(AU$1,names,2,0))-AU$5)*'m1'!$BL25</f>
        <v>0</v>
      </c>
      <c r="AV27" s="174">
        <f>IF(AV$2&lt;=$AA27,IF(AV$3&gt;=$AA27,(AV$4*($AA28-$AA27)),0),0)*(VLOOKUP($AA27,curves,VLOOKUP(AV$1,names,2,0))-AV$5)*'m1'!$BL25</f>
        <v>0</v>
      </c>
      <c r="AW27" s="174">
        <f>IF(AW$2&lt;=$AA27,IF(AW$3&gt;=$AA27,(AW$4*($AA28-$AA27)),0),0)*(VLOOKUP($AA27,curves,VLOOKUP(AW$1,names,2,0))-AW$5)*'m1'!$BL25</f>
        <v>0</v>
      </c>
      <c r="AZ27" s="20" t="s">
        <v>541</v>
      </c>
      <c r="BB27" s="84"/>
      <c r="BC27" s="84"/>
      <c r="BD27" s="84"/>
      <c r="BE27" s="84"/>
      <c r="BF27" s="84"/>
      <c r="BP27" s="88"/>
      <c r="CI27" s="83"/>
      <c r="CJ27" s="83"/>
      <c r="CK27" s="83"/>
      <c r="FY27" s="84"/>
      <c r="FZ27" s="84"/>
      <c r="GA27" s="84"/>
      <c r="GK27" s="88"/>
      <c r="GL27" s="88"/>
      <c r="GR27" s="88"/>
      <c r="GT27" s="88"/>
      <c r="GU27" s="88"/>
      <c r="HA27" s="88"/>
    </row>
    <row r="28" spans="1:209">
      <c r="A28" s="90">
        <f>p0!A33</f>
        <v>37257</v>
      </c>
      <c r="B28" s="102">
        <f t="shared" si="6"/>
        <v>0</v>
      </c>
      <c r="C28" s="101">
        <f>p0!E33*10000*m_chg!C26</f>
        <v>0</v>
      </c>
      <c r="D28" s="101">
        <f>p0!N33*10000*m_chg!D26</f>
        <v>0</v>
      </c>
      <c r="E28" s="101">
        <f>'p1'!K33*10000*m_chg!E26</f>
        <v>0</v>
      </c>
      <c r="F28" s="101">
        <f>(p0!H33+p0!J33+'Spread Opt'!D24+'Transport Pos'!E20)*10000*m_chg!K26</f>
        <v>0</v>
      </c>
      <c r="G28" s="101">
        <f>p0!O33*10000*m_chg!L26</f>
        <v>0</v>
      </c>
      <c r="H28" s="101">
        <f>p0!D33*10000*m_chg!N26</f>
        <v>0</v>
      </c>
      <c r="I28" s="101">
        <f>(p0!I33+p0!AG33+'Spread Opt'!C24)*10000*m_chg!H26</f>
        <v>0</v>
      </c>
      <c r="J28" s="101">
        <f>p0!M33*10000*m_chg!J26</f>
        <v>0</v>
      </c>
      <c r="K28" s="101">
        <f>(p0!L33+p0!G33)*10000*m_chg!O26</f>
        <v>0</v>
      </c>
      <c r="L28" s="101">
        <f>p0!P33*10000*m_chg!P26</f>
        <v>0</v>
      </c>
      <c r="M28" s="101">
        <f>(p0!F33)*10000*m_chg!T26</f>
        <v>0</v>
      </c>
      <c r="N28" s="101">
        <f>p0!C33*10000*m_chg!U26</f>
        <v>0</v>
      </c>
      <c r="O28" s="101">
        <f>'Transport Pos'!C20*10000*m_chg!V26</f>
        <v>0</v>
      </c>
      <c r="P28" s="101">
        <f>(p0!Y33+p0!X33)*10000*m_chg!X26</f>
        <v>0</v>
      </c>
      <c r="Q28" s="101">
        <f>p0!Z33*10000*m_chg!Y26</f>
        <v>0</v>
      </c>
      <c r="R28" s="101">
        <f>(p0!AB33+'Transport Pos'!B20)*10000*m_chg!Z26</f>
        <v>0</v>
      </c>
      <c r="S28" s="101">
        <f>p0!U33*10000*m_chg!AA26</f>
        <v>0</v>
      </c>
      <c r="T28" s="101">
        <f>p0!W33*10000*m_chg!AB26</f>
        <v>0</v>
      </c>
      <c r="U28" s="101">
        <f>p0!S33*10000*m_chg!AD26</f>
        <v>0</v>
      </c>
      <c r="V28" s="101">
        <f>p0!B33*10000*m_chg!AG26</f>
        <v>0</v>
      </c>
      <c r="W28" s="101">
        <f>p0!AA33*10000*m_chg!AJ26</f>
        <v>0</v>
      </c>
      <c r="Y28" s="101"/>
      <c r="AA28" s="90">
        <v>37257</v>
      </c>
      <c r="AB28" s="174">
        <f t="shared" si="7"/>
        <v>0</v>
      </c>
      <c r="AC28" s="174">
        <f>IF(AC$2&lt;=$AA28,IF(AC$3&gt;=$AA28,(AC$4*($AA29-$AA28)),0),0)*(VLOOKUP($AA28,curves,VLOOKUP(AC$1,names,2,0))-AC$5)*'m1'!$BL26</f>
        <v>0</v>
      </c>
      <c r="AD28" s="174">
        <f>IF(AD$2&lt;=$AA28,IF(AD$3&gt;=$AA28,(AD$4*($AA29-$AA28)),0),0)*(VLOOKUP($AA28,curves,VLOOKUP(AD$1,names,2,0))-AD$5)*'m1'!$BL26</f>
        <v>0</v>
      </c>
      <c r="AE28" s="174">
        <f>IF(AE$2&lt;=$AA28,IF(AE$3&gt;=$AA28,(AE$4*($AA29-$AA28)),0),0)*(VLOOKUP($AA28,curves,VLOOKUP(AE$1,names,2,0))-AE$5)*'m1'!$BL26</f>
        <v>0</v>
      </c>
      <c r="AF28" s="174">
        <f>IF(AF$2&lt;=$AA28,IF(AF$3&gt;=$AA28,(AF$4*($AA29-$AA28)),0),0)*(VLOOKUP($AA28,curves,VLOOKUP(AF$1,names,2,0))-AF$5)*'m1'!$BL26</f>
        <v>0</v>
      </c>
      <c r="AG28" s="174">
        <f>IF(AG$2&lt;=$AA28,IF(AG$3&gt;=$AA28,(AG$4*($AA29-$AA28)),0),0)*(VLOOKUP($AA28,curves,VLOOKUP(AG$1,names,2,0))-AG$5)*'m1'!$BL26</f>
        <v>0</v>
      </c>
      <c r="AH28" s="174">
        <f>IF(AH$2&lt;=$AA28,IF(AH$3&gt;=$AA28,(AH$4*($AA29-$AA28)),0),0)*(VLOOKUP($AA28,curves,VLOOKUP(AH$1,names,2,0))-AH$5)*'m1'!$BL26</f>
        <v>0</v>
      </c>
      <c r="AI28" s="174">
        <f>IF(AI$2&lt;=$AA28,IF(AI$3&gt;=$AA28,(AI$4*($AA29-$AA28)),0),0)*(VLOOKUP($AA28,curves,VLOOKUP(AI$1,names,2,0))-AI$5)*'m1'!$BL26</f>
        <v>0</v>
      </c>
      <c r="AJ28" s="174">
        <f>IF(AJ$2&lt;=$AA28,IF(AJ$3&gt;=$AA28,(AJ$4*($AA29-$AA28)),0),0)*(VLOOKUP($AA28,curves,VLOOKUP(AJ$1,names,2,0))-AJ$5)*'m1'!$BL26</f>
        <v>0</v>
      </c>
      <c r="AK28" s="174">
        <f>IF(AK$2&lt;=$AA28,IF(AK$3&gt;=$AA28,(AK$4*($AA29-$AA28)),0),0)*(VLOOKUP($AA28,curves,VLOOKUP(AK$1,names,2,0))-AK$5)*'m1'!$BL26</f>
        <v>0</v>
      </c>
      <c r="AL28" s="174">
        <f>IF(AL$2&lt;=$AA28,IF(AL$3&gt;=$AA28,(AL$4*($AA29-$AA28)),0),0)*(VLOOKUP($AA28,curves,VLOOKUP(AL$1,names,2,0))-AL$5)*'m1'!$BL26</f>
        <v>0</v>
      </c>
      <c r="AM28" s="174">
        <f>IF(AM$2&lt;=$AA28,IF(AM$3&gt;=$AA28,(AM$4*($AA29-$AA28)),0),0)*(VLOOKUP($AA28,curves,VLOOKUP(AM$1,names,2,0))-AM$5)*'m1'!$BL26</f>
        <v>0</v>
      </c>
      <c r="AN28" s="174">
        <f>IF(AN$2&lt;=$AA28,IF(AN$3&gt;=$AA28,(AN$4*($AA29-$AA28)),0),0)*(VLOOKUP($AA28,curves,VLOOKUP(AN$1,names,2,0))-AN$5)*'m1'!$BL26</f>
        <v>0</v>
      </c>
      <c r="AO28" s="174">
        <f>IF(AO$2&lt;=$AA28,IF(AO$3&gt;=$AA28,(AO$4*($AA29-$AA28)),0),0)*(VLOOKUP($AA28,curves,VLOOKUP(AO$1,names,2,0))-AO$5)*'m1'!$BL26</f>
        <v>0</v>
      </c>
      <c r="AP28" s="174">
        <f>IF(AP$2&lt;=$AA28,IF(AP$3&gt;=$AA28,(AP$4*($AA29-$AA28)),0),0)*(VLOOKUP($AA28,curves,VLOOKUP(AP$1,names,2,0))-AP$5)*'m1'!$BL26</f>
        <v>0</v>
      </c>
      <c r="AQ28" s="174">
        <f>IF(AQ$2&lt;=$AA28,IF(AQ$3&gt;=$AA28,(AQ$4*($AA29-$AA28)),0),0)*(VLOOKUP($AA28,curves,VLOOKUP(AQ$1,names,2,0))-AQ$5)*'m1'!$BL26</f>
        <v>0</v>
      </c>
      <c r="AR28" s="174">
        <f>IF(AR$2&lt;=$AA28,IF(AR$3&gt;=$AA28,(AR$4*($AA29-$AA28)),0),0)*(VLOOKUP($AA28,curves,VLOOKUP(AR$1,names,2,0))-AR$5)*'m1'!$BL26</f>
        <v>0</v>
      </c>
      <c r="AS28" s="174">
        <f>IF(AS$2&lt;=$AA28,IF(AS$3&gt;=$AA28,(AS$4*($AA29-$AA28)),0),0)*(VLOOKUP($AA28,curves,VLOOKUP(AS$1,names,2,0))-AS$5)*'m1'!$BL26</f>
        <v>0</v>
      </c>
      <c r="AT28" s="174">
        <f>IF(AT$2&lt;=$AA28,IF(AT$3&gt;=$AA28,(AT$4*($AA29-$AA28)),0),0)*(VLOOKUP($AA28,curves,VLOOKUP(AT$1,names,2,0))-AT$5)*'m1'!$BL26</f>
        <v>0</v>
      </c>
      <c r="AU28" s="174">
        <f>IF(AU$2&lt;=$AA28,IF(AU$3&gt;=$AA28,(AU$4*($AA29-$AA28)),0),0)*(VLOOKUP($AA28,curves,VLOOKUP(AU$1,names,2,0))-AU$5)*'m1'!$BL26</f>
        <v>0</v>
      </c>
      <c r="AV28" s="174">
        <f>IF(AV$2&lt;=$AA28,IF(AV$3&gt;=$AA28,(AV$4*($AA29-$AA28)),0),0)*(VLOOKUP($AA28,curves,VLOOKUP(AV$1,names,2,0))-AV$5)*'m1'!$BL26</f>
        <v>0</v>
      </c>
      <c r="AW28" s="174">
        <f>IF(AW$2&lt;=$AA28,IF(AW$3&gt;=$AA28,(AW$4*($AA29-$AA28)),0),0)*(VLOOKUP($AA28,curves,VLOOKUP(AW$1,names,2,0))-AW$5)*'m1'!$BL26</f>
        <v>0</v>
      </c>
      <c r="AZ28" s="20" t="s">
        <v>78</v>
      </c>
      <c r="BB28" s="84"/>
      <c r="BC28" s="84"/>
      <c r="BD28" s="84"/>
      <c r="BE28" s="84"/>
      <c r="BF28" s="84"/>
      <c r="BP28" s="88"/>
      <c r="CI28" s="83"/>
      <c r="CJ28" s="83"/>
      <c r="CK28" s="83"/>
      <c r="FY28" s="84"/>
      <c r="FZ28" s="84"/>
      <c r="GA28" s="84"/>
      <c r="GK28" s="88"/>
      <c r="GL28" s="88"/>
      <c r="GR28" s="88"/>
      <c r="GT28" s="88"/>
      <c r="GU28" s="88"/>
      <c r="HA28" s="88"/>
    </row>
    <row r="29" spans="1:209">
      <c r="A29" s="90">
        <f>p0!A34</f>
        <v>37288</v>
      </c>
      <c r="B29" s="102">
        <f t="shared" si="6"/>
        <v>0</v>
      </c>
      <c r="C29" s="101">
        <f>p0!E34*10000*m_chg!C27</f>
        <v>0</v>
      </c>
      <c r="D29" s="101">
        <f>p0!N34*10000*m_chg!D27</f>
        <v>0</v>
      </c>
      <c r="E29" s="101">
        <f>'p1'!K34*10000*m_chg!E27</f>
        <v>0</v>
      </c>
      <c r="F29" s="101">
        <f>(p0!H34+p0!J34+'Spread Opt'!D25+'Transport Pos'!E21)*10000*m_chg!K27</f>
        <v>0</v>
      </c>
      <c r="G29" s="101">
        <f>p0!O34*10000*m_chg!L27</f>
        <v>0</v>
      </c>
      <c r="H29" s="101">
        <f>p0!D34*10000*m_chg!N27</f>
        <v>0</v>
      </c>
      <c r="I29" s="101">
        <f>(p0!I34+p0!AG34+'Spread Opt'!C25)*10000*m_chg!H27</f>
        <v>0</v>
      </c>
      <c r="J29" s="101">
        <f>p0!M34*10000*m_chg!J27</f>
        <v>0</v>
      </c>
      <c r="K29" s="101">
        <f>(p0!L34+p0!G34)*10000*m_chg!O27</f>
        <v>0</v>
      </c>
      <c r="L29" s="101">
        <f>p0!P34*10000*m_chg!P27</f>
        <v>0</v>
      </c>
      <c r="M29" s="101">
        <f>(p0!F34)*10000*m_chg!T27</f>
        <v>0</v>
      </c>
      <c r="N29" s="101">
        <f>p0!C34*10000*m_chg!U27</f>
        <v>0</v>
      </c>
      <c r="O29" s="101">
        <f>'Transport Pos'!C21*10000*m_chg!V27</f>
        <v>0</v>
      </c>
      <c r="P29" s="101">
        <f>(p0!Y34+p0!X34)*10000*m_chg!X27</f>
        <v>0</v>
      </c>
      <c r="Q29" s="101">
        <f>p0!Z34*10000*m_chg!Y27</f>
        <v>0</v>
      </c>
      <c r="R29" s="101">
        <f>(p0!AB34+'Transport Pos'!B21)*10000*m_chg!Z27</f>
        <v>0</v>
      </c>
      <c r="S29" s="101">
        <f>p0!U34*10000*m_chg!AA27</f>
        <v>0</v>
      </c>
      <c r="T29" s="101">
        <f>p0!W34*10000*m_chg!AB27</f>
        <v>0</v>
      </c>
      <c r="U29" s="101">
        <f>p0!S34*10000*m_chg!AD27</f>
        <v>0</v>
      </c>
      <c r="V29" s="101">
        <f>p0!B34*10000*m_chg!AG27</f>
        <v>0</v>
      </c>
      <c r="W29" s="101">
        <f>p0!AA34*10000*m_chg!AJ27</f>
        <v>0</v>
      </c>
      <c r="Y29" s="101"/>
      <c r="AA29" s="90">
        <v>37288</v>
      </c>
      <c r="AB29" s="174">
        <f t="shared" si="7"/>
        <v>0</v>
      </c>
      <c r="AC29" s="174">
        <f>IF(AC$2&lt;=$AA29,IF(AC$3&gt;=$AA29,(AC$4*($AA30-$AA29)),0),0)*(VLOOKUP($AA29,curves,VLOOKUP(AC$1,names,2,0))-AC$5)*'m1'!$BL27</f>
        <v>0</v>
      </c>
      <c r="AD29" s="174">
        <f>IF(AD$2&lt;=$AA29,IF(AD$3&gt;=$AA29,(AD$4*($AA30-$AA29)),0),0)*(VLOOKUP($AA29,curves,VLOOKUP(AD$1,names,2,0))-AD$5)*'m1'!$BL27</f>
        <v>0</v>
      </c>
      <c r="AE29" s="174">
        <f>IF(AE$2&lt;=$AA29,IF(AE$3&gt;=$AA29,(AE$4*($AA30-$AA29)),0),0)*(VLOOKUP($AA29,curves,VLOOKUP(AE$1,names,2,0))-AE$5)*'m1'!$BL27</f>
        <v>0</v>
      </c>
      <c r="AF29" s="174">
        <f>IF(AF$2&lt;=$AA29,IF(AF$3&gt;=$AA29,(AF$4*($AA30-$AA29)),0),0)*(VLOOKUP($AA29,curves,VLOOKUP(AF$1,names,2,0))-AF$5)*'m1'!$BL27</f>
        <v>0</v>
      </c>
      <c r="AG29" s="174">
        <f>IF(AG$2&lt;=$AA29,IF(AG$3&gt;=$AA29,(AG$4*($AA30-$AA29)),0),0)*(VLOOKUP($AA29,curves,VLOOKUP(AG$1,names,2,0))-AG$5)*'m1'!$BL27</f>
        <v>0</v>
      </c>
      <c r="AH29" s="174">
        <f>IF(AH$2&lt;=$AA29,IF(AH$3&gt;=$AA29,(AH$4*($AA30-$AA29)),0),0)*(VLOOKUP($AA29,curves,VLOOKUP(AH$1,names,2,0))-AH$5)*'m1'!$BL27</f>
        <v>0</v>
      </c>
      <c r="AI29" s="174">
        <f>IF(AI$2&lt;=$AA29,IF(AI$3&gt;=$AA29,(AI$4*($AA30-$AA29)),0),0)*(VLOOKUP($AA29,curves,VLOOKUP(AI$1,names,2,0))-AI$5)*'m1'!$BL27</f>
        <v>0</v>
      </c>
      <c r="AJ29" s="174">
        <f>IF(AJ$2&lt;=$AA29,IF(AJ$3&gt;=$AA29,(AJ$4*($AA30-$AA29)),0),0)*(VLOOKUP($AA29,curves,VLOOKUP(AJ$1,names,2,0))-AJ$5)*'m1'!$BL27</f>
        <v>0</v>
      </c>
      <c r="AK29" s="174">
        <f>IF(AK$2&lt;=$AA29,IF(AK$3&gt;=$AA29,(AK$4*($AA30-$AA29)),0),0)*(VLOOKUP($AA29,curves,VLOOKUP(AK$1,names,2,0))-AK$5)*'m1'!$BL27</f>
        <v>0</v>
      </c>
      <c r="AL29" s="174">
        <f>IF(AL$2&lt;=$AA29,IF(AL$3&gt;=$AA29,(AL$4*($AA30-$AA29)),0),0)*(VLOOKUP($AA29,curves,VLOOKUP(AL$1,names,2,0))-AL$5)*'m1'!$BL27</f>
        <v>0</v>
      </c>
      <c r="AM29" s="174">
        <f>IF(AM$2&lt;=$AA29,IF(AM$3&gt;=$AA29,(AM$4*($AA30-$AA29)),0),0)*(VLOOKUP($AA29,curves,VLOOKUP(AM$1,names,2,0))-AM$5)*'m1'!$BL27</f>
        <v>0</v>
      </c>
      <c r="AN29" s="174">
        <f>IF(AN$2&lt;=$AA29,IF(AN$3&gt;=$AA29,(AN$4*($AA30-$AA29)),0),0)*(VLOOKUP($AA29,curves,VLOOKUP(AN$1,names,2,0))-AN$5)*'m1'!$BL27</f>
        <v>0</v>
      </c>
      <c r="AO29" s="174">
        <f>IF(AO$2&lt;=$AA29,IF(AO$3&gt;=$AA29,(AO$4*($AA30-$AA29)),0),0)*(VLOOKUP($AA29,curves,VLOOKUP(AO$1,names,2,0))-AO$5)*'m1'!$BL27</f>
        <v>0</v>
      </c>
      <c r="AP29" s="174">
        <f>IF(AP$2&lt;=$AA29,IF(AP$3&gt;=$AA29,(AP$4*($AA30-$AA29)),0),0)*(VLOOKUP($AA29,curves,VLOOKUP(AP$1,names,2,0))-AP$5)*'m1'!$BL27</f>
        <v>0</v>
      </c>
      <c r="AQ29" s="174">
        <f>IF(AQ$2&lt;=$AA29,IF(AQ$3&gt;=$AA29,(AQ$4*($AA30-$AA29)),0),0)*(VLOOKUP($AA29,curves,VLOOKUP(AQ$1,names,2,0))-AQ$5)*'m1'!$BL27</f>
        <v>0</v>
      </c>
      <c r="AR29" s="174">
        <f>IF(AR$2&lt;=$AA29,IF(AR$3&gt;=$AA29,(AR$4*($AA30-$AA29)),0),0)*(VLOOKUP($AA29,curves,VLOOKUP(AR$1,names,2,0))-AR$5)*'m1'!$BL27</f>
        <v>0</v>
      </c>
      <c r="AS29" s="174">
        <f>IF(AS$2&lt;=$AA29,IF(AS$3&gt;=$AA29,(AS$4*($AA30-$AA29)),0),0)*(VLOOKUP($AA29,curves,VLOOKUP(AS$1,names,2,0))-AS$5)*'m1'!$BL27</f>
        <v>0</v>
      </c>
      <c r="AT29" s="174">
        <f>IF(AT$2&lt;=$AA29,IF(AT$3&gt;=$AA29,(AT$4*($AA30-$AA29)),0),0)*(VLOOKUP($AA29,curves,VLOOKUP(AT$1,names,2,0))-AT$5)*'m1'!$BL27</f>
        <v>0</v>
      </c>
      <c r="AU29" s="174">
        <f>IF(AU$2&lt;=$AA29,IF(AU$3&gt;=$AA29,(AU$4*($AA30-$AA29)),0),0)*(VLOOKUP($AA29,curves,VLOOKUP(AU$1,names,2,0))-AU$5)*'m1'!$BL27</f>
        <v>0</v>
      </c>
      <c r="AV29" s="174">
        <f>IF(AV$2&lt;=$AA29,IF(AV$3&gt;=$AA29,(AV$4*($AA30-$AA29)),0),0)*(VLOOKUP($AA29,curves,VLOOKUP(AV$1,names,2,0))-AV$5)*'m1'!$BL27</f>
        <v>0</v>
      </c>
      <c r="AW29" s="174">
        <f>IF(AW$2&lt;=$AA29,IF(AW$3&gt;=$AA29,(AW$4*($AA30-$AA29)),0),0)*(VLOOKUP($AA29,curves,VLOOKUP(AW$1,names,2,0))-AW$5)*'m1'!$BL27</f>
        <v>0</v>
      </c>
      <c r="BB29" s="84"/>
      <c r="BC29" s="84"/>
      <c r="BD29" s="84"/>
      <c r="BE29" s="84"/>
      <c r="BF29" s="84"/>
      <c r="BP29" s="88"/>
      <c r="CI29" s="83"/>
      <c r="CJ29" s="83"/>
      <c r="CK29" s="83"/>
      <c r="FY29" s="84"/>
      <c r="FZ29" s="84"/>
      <c r="GA29" s="84"/>
      <c r="GK29" s="88"/>
      <c r="GL29" s="88"/>
      <c r="GR29" s="88"/>
      <c r="GT29" s="88"/>
      <c r="GU29" s="88"/>
      <c r="HA29" s="88"/>
    </row>
    <row r="30" spans="1:209">
      <c r="A30" s="90">
        <f>p0!A35</f>
        <v>37316</v>
      </c>
      <c r="B30" s="102">
        <f t="shared" si="6"/>
        <v>0</v>
      </c>
      <c r="C30" s="101">
        <f>p0!E35*10000*m_chg!C28</f>
        <v>0</v>
      </c>
      <c r="D30" s="101">
        <f>p0!N35*10000*m_chg!D28</f>
        <v>0</v>
      </c>
      <c r="E30" s="101">
        <f>'p1'!K35*10000*m_chg!E28</f>
        <v>0</v>
      </c>
      <c r="F30" s="101">
        <f>(p0!H35+p0!J35+'Spread Opt'!D26+'Transport Pos'!E22)*10000*m_chg!K28</f>
        <v>0</v>
      </c>
      <c r="G30" s="101">
        <f>p0!O35*10000*m_chg!L28</f>
        <v>0</v>
      </c>
      <c r="H30" s="101">
        <f>p0!D35*10000*m_chg!N28</f>
        <v>0</v>
      </c>
      <c r="I30" s="101">
        <f>(p0!I35+p0!AG35+'Spread Opt'!C26)*10000*m_chg!H28</f>
        <v>0</v>
      </c>
      <c r="J30" s="101">
        <f>p0!M35*10000*m_chg!J28</f>
        <v>0</v>
      </c>
      <c r="K30" s="101">
        <f>(p0!L35+p0!G35)*10000*m_chg!O28</f>
        <v>0</v>
      </c>
      <c r="L30" s="101">
        <f>p0!P35*10000*m_chg!P28</f>
        <v>0</v>
      </c>
      <c r="M30" s="101">
        <f>(p0!F35)*10000*m_chg!T28</f>
        <v>0</v>
      </c>
      <c r="N30" s="101">
        <f>p0!C35*10000*m_chg!U28</f>
        <v>0</v>
      </c>
      <c r="O30" s="101">
        <f>'Transport Pos'!C22*10000*m_chg!V28</f>
        <v>0</v>
      </c>
      <c r="P30" s="101">
        <f>(p0!Y35+p0!X35)*10000*m_chg!X28</f>
        <v>0</v>
      </c>
      <c r="Q30" s="101">
        <f>p0!Z35*10000*m_chg!Y28</f>
        <v>0</v>
      </c>
      <c r="R30" s="101">
        <f>(p0!AB35+'Transport Pos'!B22)*10000*m_chg!Z28</f>
        <v>0</v>
      </c>
      <c r="S30" s="101">
        <f>p0!U35*10000*m_chg!AA28</f>
        <v>0</v>
      </c>
      <c r="T30" s="101">
        <f>p0!W35*10000*m_chg!AB28</f>
        <v>0</v>
      </c>
      <c r="U30" s="101">
        <f>p0!S35*10000*m_chg!AD28</f>
        <v>0</v>
      </c>
      <c r="V30" s="101">
        <f>p0!B35*10000*m_chg!AG28</f>
        <v>0</v>
      </c>
      <c r="W30" s="101">
        <f>p0!AA35*10000*m_chg!AJ28</f>
        <v>0</v>
      </c>
      <c r="Y30" s="101"/>
      <c r="AA30" s="90">
        <v>37316</v>
      </c>
      <c r="AB30" s="174">
        <f t="shared" si="7"/>
        <v>0</v>
      </c>
      <c r="AC30" s="174">
        <f>IF(AC$2&lt;=$AA30,IF(AC$3&gt;=$AA30,(AC$4*($AA31-$AA30)),0),0)*(VLOOKUP($AA30,curves,VLOOKUP(AC$1,names,2,0))-AC$5)*'m1'!$BL28</f>
        <v>0</v>
      </c>
      <c r="AD30" s="174">
        <f>IF(AD$2&lt;=$AA30,IF(AD$3&gt;=$AA30,(AD$4*($AA31-$AA30)),0),0)*(VLOOKUP($AA30,curves,VLOOKUP(AD$1,names,2,0))-AD$5)*'m1'!$BL28</f>
        <v>0</v>
      </c>
      <c r="AE30" s="174">
        <f>IF(AE$2&lt;=$AA30,IF(AE$3&gt;=$AA30,(AE$4*($AA31-$AA30)),0),0)*(VLOOKUP($AA30,curves,VLOOKUP(AE$1,names,2,0))-AE$5)*'m1'!$BL28</f>
        <v>0</v>
      </c>
      <c r="AF30" s="174">
        <f>IF(AF$2&lt;=$AA30,IF(AF$3&gt;=$AA30,(AF$4*($AA31-$AA30)),0),0)*(VLOOKUP($AA30,curves,VLOOKUP(AF$1,names,2,0))-AF$5)*'m1'!$BL28</f>
        <v>0</v>
      </c>
      <c r="AG30" s="174">
        <f>IF(AG$2&lt;=$AA30,IF(AG$3&gt;=$AA30,(AG$4*($AA31-$AA30)),0),0)*(VLOOKUP($AA30,curves,VLOOKUP(AG$1,names,2,0))-AG$5)*'m1'!$BL28</f>
        <v>0</v>
      </c>
      <c r="AH30" s="174">
        <f>IF(AH$2&lt;=$AA30,IF(AH$3&gt;=$AA30,(AH$4*($AA31-$AA30)),0),0)*(VLOOKUP($AA30,curves,VLOOKUP(AH$1,names,2,0))-AH$5)*'m1'!$BL28</f>
        <v>0</v>
      </c>
      <c r="AI30" s="174">
        <f>IF(AI$2&lt;=$AA30,IF(AI$3&gt;=$AA30,(AI$4*($AA31-$AA30)),0),0)*(VLOOKUP($AA30,curves,VLOOKUP(AI$1,names,2,0))-AI$5)*'m1'!$BL28</f>
        <v>0</v>
      </c>
      <c r="AJ30" s="174">
        <f>IF(AJ$2&lt;=$AA30,IF(AJ$3&gt;=$AA30,(AJ$4*($AA31-$AA30)),0),0)*(VLOOKUP($AA30,curves,VLOOKUP(AJ$1,names,2,0))-AJ$5)*'m1'!$BL28</f>
        <v>0</v>
      </c>
      <c r="AK30" s="174">
        <f>IF(AK$2&lt;=$AA30,IF(AK$3&gt;=$AA30,(AK$4*($AA31-$AA30)),0),0)*(VLOOKUP($AA30,curves,VLOOKUP(AK$1,names,2,0))-AK$5)*'m1'!$BL28</f>
        <v>0</v>
      </c>
      <c r="AL30" s="174">
        <f>IF(AL$2&lt;=$AA30,IF(AL$3&gt;=$AA30,(AL$4*($AA31-$AA30)),0),0)*(VLOOKUP($AA30,curves,VLOOKUP(AL$1,names,2,0))-AL$5)*'m1'!$BL28</f>
        <v>0</v>
      </c>
      <c r="AM30" s="174">
        <f>IF(AM$2&lt;=$AA30,IF(AM$3&gt;=$AA30,(AM$4*($AA31-$AA30)),0),0)*(VLOOKUP($AA30,curves,VLOOKUP(AM$1,names,2,0))-AM$5)*'m1'!$BL28</f>
        <v>0</v>
      </c>
      <c r="AN30" s="174">
        <f>IF(AN$2&lt;=$AA30,IF(AN$3&gt;=$AA30,(AN$4*($AA31-$AA30)),0),0)*(VLOOKUP($AA30,curves,VLOOKUP(AN$1,names,2,0))-AN$5)*'m1'!$BL28</f>
        <v>0</v>
      </c>
      <c r="AO30" s="174">
        <f>IF(AO$2&lt;=$AA30,IF(AO$3&gt;=$AA30,(AO$4*($AA31-$AA30)),0),0)*(VLOOKUP($AA30,curves,VLOOKUP(AO$1,names,2,0))-AO$5)*'m1'!$BL28</f>
        <v>0</v>
      </c>
      <c r="AP30" s="174">
        <f>IF(AP$2&lt;=$AA30,IF(AP$3&gt;=$AA30,(AP$4*($AA31-$AA30)),0),0)*(VLOOKUP($AA30,curves,VLOOKUP(AP$1,names,2,0))-AP$5)*'m1'!$BL28</f>
        <v>0</v>
      </c>
      <c r="AQ30" s="174">
        <f>IF(AQ$2&lt;=$AA30,IF(AQ$3&gt;=$AA30,(AQ$4*($AA31-$AA30)),0),0)*(VLOOKUP($AA30,curves,VLOOKUP(AQ$1,names,2,0))-AQ$5)*'m1'!$BL28</f>
        <v>0</v>
      </c>
      <c r="AR30" s="174">
        <f>IF(AR$2&lt;=$AA30,IF(AR$3&gt;=$AA30,(AR$4*($AA31-$AA30)),0),0)*(VLOOKUP($AA30,curves,VLOOKUP(AR$1,names,2,0))-AR$5)*'m1'!$BL28</f>
        <v>0</v>
      </c>
      <c r="AS30" s="174">
        <f>IF(AS$2&lt;=$AA30,IF(AS$3&gt;=$AA30,(AS$4*($AA31-$AA30)),0),0)*(VLOOKUP($AA30,curves,VLOOKUP(AS$1,names,2,0))-AS$5)*'m1'!$BL28</f>
        <v>0</v>
      </c>
      <c r="AT30" s="174">
        <f>IF(AT$2&lt;=$AA30,IF(AT$3&gt;=$AA30,(AT$4*($AA31-$AA30)),0),0)*(VLOOKUP($AA30,curves,VLOOKUP(AT$1,names,2,0))-AT$5)*'m1'!$BL28</f>
        <v>0</v>
      </c>
      <c r="AU30" s="174">
        <f>IF(AU$2&lt;=$AA30,IF(AU$3&gt;=$AA30,(AU$4*($AA31-$AA30)),0),0)*(VLOOKUP($AA30,curves,VLOOKUP(AU$1,names,2,0))-AU$5)*'m1'!$BL28</f>
        <v>0</v>
      </c>
      <c r="AV30" s="174">
        <f>IF(AV$2&lt;=$AA30,IF(AV$3&gt;=$AA30,(AV$4*($AA31-$AA30)),0),0)*(VLOOKUP($AA30,curves,VLOOKUP(AV$1,names,2,0))-AV$5)*'m1'!$BL28</f>
        <v>0</v>
      </c>
      <c r="AW30" s="174">
        <f>IF(AW$2&lt;=$AA30,IF(AW$3&gt;=$AA30,(AW$4*($AA31-$AA30)),0),0)*(VLOOKUP($AA30,curves,VLOOKUP(AW$1,names,2,0))-AW$5)*'m1'!$BL28</f>
        <v>0</v>
      </c>
      <c r="BB30" s="84"/>
      <c r="BC30" s="84"/>
      <c r="BD30" s="84"/>
      <c r="BE30" s="84"/>
      <c r="BF30" s="84"/>
      <c r="BP30" s="88"/>
      <c r="CI30" s="83"/>
      <c r="CJ30" s="83"/>
      <c r="CK30" s="83"/>
      <c r="FY30" s="84"/>
      <c r="FZ30" s="84"/>
      <c r="GA30" s="84"/>
      <c r="GK30" s="88"/>
      <c r="GL30" s="88"/>
      <c r="GR30" s="88"/>
      <c r="GT30" s="88"/>
      <c r="GU30" s="88"/>
      <c r="HA30" s="88"/>
    </row>
    <row r="31" spans="1:209">
      <c r="A31" s="90">
        <f>p0!A36</f>
        <v>37347</v>
      </c>
      <c r="B31" s="102">
        <f t="shared" si="6"/>
        <v>0</v>
      </c>
      <c r="C31" s="101">
        <f>p0!E36*10000*m_chg!C29</f>
        <v>0</v>
      </c>
      <c r="D31" s="101">
        <f>p0!N36*10000*m_chg!D29</f>
        <v>0</v>
      </c>
      <c r="E31" s="101">
        <f>'p1'!K36*10000*m_chg!E29</f>
        <v>0</v>
      </c>
      <c r="F31" s="101">
        <f>(p0!H36+p0!J36+'Spread Opt'!D27+'Transport Pos'!E23)*10000*m_chg!K29</f>
        <v>0</v>
      </c>
      <c r="G31" s="101">
        <f>p0!O36*10000*m_chg!L29</f>
        <v>0</v>
      </c>
      <c r="H31" s="101">
        <f>p0!D36*10000*m_chg!N29</f>
        <v>0</v>
      </c>
      <c r="I31" s="101">
        <f>(p0!I36+p0!AG36+'Spread Opt'!C27)*10000*m_chg!H29</f>
        <v>0</v>
      </c>
      <c r="J31" s="101">
        <f>p0!M36*10000*m_chg!J29</f>
        <v>0</v>
      </c>
      <c r="K31" s="101">
        <f>(p0!L36+p0!G36)*10000*m_chg!O29</f>
        <v>0</v>
      </c>
      <c r="L31" s="101">
        <f>p0!P36*10000*m_chg!P29</f>
        <v>0</v>
      </c>
      <c r="M31" s="101">
        <f>(p0!F36)*10000*m_chg!T29</f>
        <v>0</v>
      </c>
      <c r="N31" s="101">
        <f>p0!C36*10000*m_chg!U29</f>
        <v>0</v>
      </c>
      <c r="O31" s="101">
        <f>'Transport Pos'!C23*10000*m_chg!V29</f>
        <v>0</v>
      </c>
      <c r="P31" s="101">
        <f>(p0!Y36+p0!X36)*10000*m_chg!X29</f>
        <v>0</v>
      </c>
      <c r="Q31" s="101">
        <f>p0!Z36*10000*m_chg!Y29</f>
        <v>0</v>
      </c>
      <c r="R31" s="101">
        <f>(p0!AB36+'Transport Pos'!B23)*10000*m_chg!Z29</f>
        <v>0</v>
      </c>
      <c r="S31" s="101">
        <f>p0!U36*10000*m_chg!AA29</f>
        <v>0</v>
      </c>
      <c r="T31" s="101">
        <f>p0!W36*10000*m_chg!AB29</f>
        <v>0</v>
      </c>
      <c r="U31" s="101">
        <f>p0!S36*10000*m_chg!AD29</f>
        <v>0</v>
      </c>
      <c r="V31" s="101">
        <f>p0!B36*10000*m_chg!AG29</f>
        <v>0</v>
      </c>
      <c r="W31" s="101">
        <f>p0!AA36*10000*m_chg!AJ29</f>
        <v>0</v>
      </c>
      <c r="Y31" s="101"/>
      <c r="AA31" s="90">
        <v>37347</v>
      </c>
      <c r="AB31" s="174">
        <f t="shared" si="7"/>
        <v>0</v>
      </c>
      <c r="AC31" s="174">
        <f>IF(AC$2&lt;=$AA31,IF(AC$3&gt;=$AA31,(AC$4*($AA32-$AA31)),0),0)*(VLOOKUP($AA31,curves,VLOOKUP(AC$1,names,2,0))-AC$5)*'m1'!$BL29</f>
        <v>0</v>
      </c>
      <c r="AD31" s="174">
        <f>IF(AD$2&lt;=$AA31,IF(AD$3&gt;=$AA31,(AD$4*($AA32-$AA31)),0),0)*(VLOOKUP($AA31,curves,VLOOKUP(AD$1,names,2,0))-AD$5)*'m1'!$BL29</f>
        <v>0</v>
      </c>
      <c r="AE31" s="174">
        <f>IF(AE$2&lt;=$AA31,IF(AE$3&gt;=$AA31,(AE$4*($AA32-$AA31)),0),0)*(VLOOKUP($AA31,curves,VLOOKUP(AE$1,names,2,0))-AE$5)*'m1'!$BL29</f>
        <v>0</v>
      </c>
      <c r="AF31" s="174">
        <f>IF(AF$2&lt;=$AA31,IF(AF$3&gt;=$AA31,(AF$4*($AA32-$AA31)),0),0)*(VLOOKUP($AA31,curves,VLOOKUP(AF$1,names,2,0))-AF$5)*'m1'!$BL29</f>
        <v>0</v>
      </c>
      <c r="AG31" s="174">
        <f>IF(AG$2&lt;=$AA31,IF(AG$3&gt;=$AA31,(AG$4*($AA32-$AA31)),0),0)*(VLOOKUP($AA31,curves,VLOOKUP(AG$1,names,2,0))-AG$5)*'m1'!$BL29</f>
        <v>0</v>
      </c>
      <c r="AH31" s="174">
        <f>IF(AH$2&lt;=$AA31,IF(AH$3&gt;=$AA31,(AH$4*($AA32-$AA31)),0),0)*(VLOOKUP($AA31,curves,VLOOKUP(AH$1,names,2,0))-AH$5)*'m1'!$BL29</f>
        <v>0</v>
      </c>
      <c r="AI31" s="174">
        <f>IF(AI$2&lt;=$AA31,IF(AI$3&gt;=$AA31,(AI$4*($AA32-$AA31)),0),0)*(VLOOKUP($AA31,curves,VLOOKUP(AI$1,names,2,0))-AI$5)*'m1'!$BL29</f>
        <v>0</v>
      </c>
      <c r="AJ31" s="174">
        <f>IF(AJ$2&lt;=$AA31,IF(AJ$3&gt;=$AA31,(AJ$4*($AA32-$AA31)),0),0)*(VLOOKUP($AA31,curves,VLOOKUP(AJ$1,names,2,0))-AJ$5)*'m1'!$BL29</f>
        <v>0</v>
      </c>
      <c r="AK31" s="174">
        <f>IF(AK$2&lt;=$AA31,IF(AK$3&gt;=$AA31,(AK$4*($AA32-$AA31)),0),0)*(VLOOKUP($AA31,curves,VLOOKUP(AK$1,names,2,0))-AK$5)*'m1'!$BL29</f>
        <v>0</v>
      </c>
      <c r="AL31" s="174">
        <f>IF(AL$2&lt;=$AA31,IF(AL$3&gt;=$AA31,(AL$4*($AA32-$AA31)),0),0)*(VLOOKUP($AA31,curves,VLOOKUP(AL$1,names,2,0))-AL$5)*'m1'!$BL29</f>
        <v>0</v>
      </c>
      <c r="AM31" s="174">
        <f>IF(AM$2&lt;=$AA31,IF(AM$3&gt;=$AA31,(AM$4*($AA32-$AA31)),0),0)*(VLOOKUP($AA31,curves,VLOOKUP(AM$1,names,2,0))-AM$5)*'m1'!$BL29</f>
        <v>0</v>
      </c>
      <c r="AN31" s="174">
        <f>IF(AN$2&lt;=$AA31,IF(AN$3&gt;=$AA31,(AN$4*($AA32-$AA31)),0),0)*(VLOOKUP($AA31,curves,VLOOKUP(AN$1,names,2,0))-AN$5)*'m1'!$BL29</f>
        <v>0</v>
      </c>
      <c r="AO31" s="174">
        <f>IF(AO$2&lt;=$AA31,IF(AO$3&gt;=$AA31,(AO$4*($AA32-$AA31)),0),0)*(VLOOKUP($AA31,curves,VLOOKUP(AO$1,names,2,0))-AO$5)*'m1'!$BL29</f>
        <v>0</v>
      </c>
      <c r="AP31" s="174">
        <f>IF(AP$2&lt;=$AA31,IF(AP$3&gt;=$AA31,(AP$4*($AA32-$AA31)),0),0)*(VLOOKUP($AA31,curves,VLOOKUP(AP$1,names,2,0))-AP$5)*'m1'!$BL29</f>
        <v>0</v>
      </c>
      <c r="AQ31" s="174">
        <f>IF(AQ$2&lt;=$AA31,IF(AQ$3&gt;=$AA31,(AQ$4*($AA32-$AA31)),0),0)*(VLOOKUP($AA31,curves,VLOOKUP(AQ$1,names,2,0))-AQ$5)*'m1'!$BL29</f>
        <v>0</v>
      </c>
      <c r="AR31" s="174">
        <f>IF(AR$2&lt;=$AA31,IF(AR$3&gt;=$AA31,(AR$4*($AA32-$AA31)),0),0)*(VLOOKUP($AA31,curves,VLOOKUP(AR$1,names,2,0))-AR$5)*'m1'!$BL29</f>
        <v>0</v>
      </c>
      <c r="AS31" s="174">
        <f>IF(AS$2&lt;=$AA31,IF(AS$3&gt;=$AA31,(AS$4*($AA32-$AA31)),0),0)*(VLOOKUP($AA31,curves,VLOOKUP(AS$1,names,2,0))-AS$5)*'m1'!$BL29</f>
        <v>0</v>
      </c>
      <c r="AT31" s="174">
        <f>IF(AT$2&lt;=$AA31,IF(AT$3&gt;=$AA31,(AT$4*($AA32-$AA31)),0),0)*(VLOOKUP($AA31,curves,VLOOKUP(AT$1,names,2,0))-AT$5)*'m1'!$BL29</f>
        <v>0</v>
      </c>
      <c r="AU31" s="174">
        <f>IF(AU$2&lt;=$AA31,IF(AU$3&gt;=$AA31,(AU$4*($AA32-$AA31)),0),0)*(VLOOKUP($AA31,curves,VLOOKUP(AU$1,names,2,0))-AU$5)*'m1'!$BL29</f>
        <v>0</v>
      </c>
      <c r="AV31" s="174">
        <f>IF(AV$2&lt;=$AA31,IF(AV$3&gt;=$AA31,(AV$4*($AA32-$AA31)),0),0)*(VLOOKUP($AA31,curves,VLOOKUP(AV$1,names,2,0))-AV$5)*'m1'!$BL29</f>
        <v>0</v>
      </c>
      <c r="AW31" s="174">
        <f>IF(AW$2&lt;=$AA31,IF(AW$3&gt;=$AA31,(AW$4*($AA32-$AA31)),0),0)*(VLOOKUP($AA31,curves,VLOOKUP(AW$1,names,2,0))-AW$5)*'m1'!$BL29</f>
        <v>0</v>
      </c>
      <c r="BB31" s="84"/>
      <c r="BC31" s="84"/>
      <c r="BD31" s="84"/>
      <c r="BE31" s="84"/>
      <c r="BF31" s="84"/>
      <c r="BP31" s="88"/>
      <c r="CI31" s="83"/>
      <c r="CJ31" s="83"/>
      <c r="CK31" s="83"/>
      <c r="FY31" s="84"/>
      <c r="FZ31" s="84"/>
      <c r="GA31" s="84"/>
      <c r="GK31" s="88"/>
      <c r="GL31" s="88"/>
      <c r="GR31" s="88"/>
      <c r="GT31" s="88"/>
      <c r="GU31" s="88"/>
      <c r="HA31" s="88"/>
    </row>
    <row r="32" spans="1:209">
      <c r="A32" s="90">
        <f>p0!A37</f>
        <v>37377</v>
      </c>
      <c r="B32" s="102">
        <f t="shared" si="6"/>
        <v>0</v>
      </c>
      <c r="C32" s="101">
        <f>p0!E37*10000*m_chg!C30</f>
        <v>0</v>
      </c>
      <c r="D32" s="101">
        <f>p0!N37*10000*m_chg!D30</f>
        <v>0</v>
      </c>
      <c r="E32" s="101">
        <f>'p1'!K37*10000*m_chg!E30</f>
        <v>0</v>
      </c>
      <c r="F32" s="101">
        <f>(p0!H37+p0!J37+'Spread Opt'!D28+'Transport Pos'!E24)*10000*m_chg!K30</f>
        <v>0</v>
      </c>
      <c r="G32" s="101">
        <f>p0!O37*10000*m_chg!L30</f>
        <v>0</v>
      </c>
      <c r="H32" s="101">
        <f>p0!D37*10000*m_chg!N30</f>
        <v>0</v>
      </c>
      <c r="I32" s="101">
        <f>(p0!I37+p0!AG37+'Spread Opt'!C28)*10000*m_chg!H30</f>
        <v>0</v>
      </c>
      <c r="J32" s="101">
        <f>p0!M37*10000*m_chg!J30</f>
        <v>0</v>
      </c>
      <c r="K32" s="101">
        <f>(p0!L37+p0!G37)*10000*m_chg!O30</f>
        <v>0</v>
      </c>
      <c r="L32" s="101">
        <f>p0!P37*10000*m_chg!P30</f>
        <v>0</v>
      </c>
      <c r="M32" s="101">
        <f>(p0!F37)*10000*m_chg!T30</f>
        <v>0</v>
      </c>
      <c r="N32" s="101">
        <f>p0!C37*10000*m_chg!U30</f>
        <v>0</v>
      </c>
      <c r="O32" s="101">
        <f>'Transport Pos'!C24*10000*m_chg!V30</f>
        <v>0</v>
      </c>
      <c r="P32" s="101">
        <f>(p0!Y37+p0!X37)*10000*m_chg!X30</f>
        <v>0</v>
      </c>
      <c r="Q32" s="101">
        <f>p0!Z37*10000*m_chg!Y30</f>
        <v>0</v>
      </c>
      <c r="R32" s="101">
        <f>(p0!AB37+'Transport Pos'!B24)*10000*m_chg!Z30</f>
        <v>0</v>
      </c>
      <c r="S32" s="101">
        <f>p0!U37*10000*m_chg!AA30</f>
        <v>0</v>
      </c>
      <c r="T32" s="101">
        <f>p0!W37*10000*m_chg!AB30</f>
        <v>0</v>
      </c>
      <c r="U32" s="101">
        <f>p0!S37*10000*m_chg!AD30</f>
        <v>0</v>
      </c>
      <c r="V32" s="101">
        <f>p0!B37*10000*m_chg!AG30</f>
        <v>0</v>
      </c>
      <c r="W32" s="101">
        <f>p0!AA37*10000*m_chg!AJ30</f>
        <v>0</v>
      </c>
      <c r="Y32" s="101"/>
      <c r="AA32" s="90">
        <v>37377</v>
      </c>
      <c r="AB32" s="174">
        <f t="shared" si="7"/>
        <v>0</v>
      </c>
      <c r="AC32" s="174">
        <f>IF(AC$2&lt;=$AA32,IF(AC$3&gt;=$AA32,(AC$4*($AA33-$AA32)),0),0)*(VLOOKUP($AA32,curves,VLOOKUP(AC$1,names,2,0))-AC$5)*'m1'!$BL30</f>
        <v>0</v>
      </c>
      <c r="AD32" s="174">
        <f>IF(AD$2&lt;=$AA32,IF(AD$3&gt;=$AA32,(AD$4*($AA33-$AA32)),0),0)*(VLOOKUP($AA32,curves,VLOOKUP(AD$1,names,2,0))-AD$5)*'m1'!$BL30</f>
        <v>0</v>
      </c>
      <c r="AE32" s="174">
        <f>IF(AE$2&lt;=$AA32,IF(AE$3&gt;=$AA32,(AE$4*($AA33-$AA32)),0),0)*(VLOOKUP($AA32,curves,VLOOKUP(AE$1,names,2,0))-AE$5)*'m1'!$BL30</f>
        <v>0</v>
      </c>
      <c r="AF32" s="174">
        <f>IF(AF$2&lt;=$AA32,IF(AF$3&gt;=$AA32,(AF$4*($AA33-$AA32)),0),0)*(VLOOKUP($AA32,curves,VLOOKUP(AF$1,names,2,0))-AF$5)*'m1'!$BL30</f>
        <v>0</v>
      </c>
      <c r="AG32" s="174">
        <f>IF(AG$2&lt;=$AA32,IF(AG$3&gt;=$AA32,(AG$4*($AA33-$AA32)),0),0)*(VLOOKUP($AA32,curves,VLOOKUP(AG$1,names,2,0))-AG$5)*'m1'!$BL30</f>
        <v>0</v>
      </c>
      <c r="AH32" s="174">
        <f>IF(AH$2&lt;=$AA32,IF(AH$3&gt;=$AA32,(AH$4*($AA33-$AA32)),0),0)*(VLOOKUP($AA32,curves,VLOOKUP(AH$1,names,2,0))-AH$5)*'m1'!$BL30</f>
        <v>0</v>
      </c>
      <c r="AI32" s="174">
        <f>IF(AI$2&lt;=$AA32,IF(AI$3&gt;=$AA32,(AI$4*($AA33-$AA32)),0),0)*(VLOOKUP($AA32,curves,VLOOKUP(AI$1,names,2,0))-AI$5)*'m1'!$BL30</f>
        <v>0</v>
      </c>
      <c r="AJ32" s="174">
        <f>IF(AJ$2&lt;=$AA32,IF(AJ$3&gt;=$AA32,(AJ$4*($AA33-$AA32)),0),0)*(VLOOKUP($AA32,curves,VLOOKUP(AJ$1,names,2,0))-AJ$5)*'m1'!$BL30</f>
        <v>0</v>
      </c>
      <c r="AK32" s="174">
        <f>IF(AK$2&lt;=$AA32,IF(AK$3&gt;=$AA32,(AK$4*($AA33-$AA32)),0),0)*(VLOOKUP($AA32,curves,VLOOKUP(AK$1,names,2,0))-AK$5)*'m1'!$BL30</f>
        <v>0</v>
      </c>
      <c r="AL32" s="174">
        <f>IF(AL$2&lt;=$AA32,IF(AL$3&gt;=$AA32,(AL$4*($AA33-$AA32)),0),0)*(VLOOKUP($AA32,curves,VLOOKUP(AL$1,names,2,0))-AL$5)*'m1'!$BL30</f>
        <v>0</v>
      </c>
      <c r="AM32" s="174">
        <f>IF(AM$2&lt;=$AA32,IF(AM$3&gt;=$AA32,(AM$4*($AA33-$AA32)),0),0)*(VLOOKUP($AA32,curves,VLOOKUP(AM$1,names,2,0))-AM$5)*'m1'!$BL30</f>
        <v>0</v>
      </c>
      <c r="AN32" s="174">
        <f>IF(AN$2&lt;=$AA32,IF(AN$3&gt;=$AA32,(AN$4*($AA33-$AA32)),0),0)*(VLOOKUP($AA32,curves,VLOOKUP(AN$1,names,2,0))-AN$5)*'m1'!$BL30</f>
        <v>0</v>
      </c>
      <c r="AO32" s="174">
        <f>IF(AO$2&lt;=$AA32,IF(AO$3&gt;=$AA32,(AO$4*($AA33-$AA32)),0),0)*(VLOOKUP($AA32,curves,VLOOKUP(AO$1,names,2,0))-AO$5)*'m1'!$BL30</f>
        <v>0</v>
      </c>
      <c r="AP32" s="174">
        <f>IF(AP$2&lt;=$AA32,IF(AP$3&gt;=$AA32,(AP$4*($AA33-$AA32)),0),0)*(VLOOKUP($AA32,curves,VLOOKUP(AP$1,names,2,0))-AP$5)*'m1'!$BL30</f>
        <v>0</v>
      </c>
      <c r="AQ32" s="174">
        <f>IF(AQ$2&lt;=$AA32,IF(AQ$3&gt;=$AA32,(AQ$4*($AA33-$AA32)),0),0)*(VLOOKUP($AA32,curves,VLOOKUP(AQ$1,names,2,0))-AQ$5)*'m1'!$BL30</f>
        <v>0</v>
      </c>
      <c r="AR32" s="174">
        <f>IF(AR$2&lt;=$AA32,IF(AR$3&gt;=$AA32,(AR$4*($AA33-$AA32)),0),0)*(VLOOKUP($AA32,curves,VLOOKUP(AR$1,names,2,0))-AR$5)*'m1'!$BL30</f>
        <v>0</v>
      </c>
      <c r="AS32" s="174">
        <f>IF(AS$2&lt;=$AA32,IF(AS$3&gt;=$AA32,(AS$4*($AA33-$AA32)),0),0)*(VLOOKUP($AA32,curves,VLOOKUP(AS$1,names,2,0))-AS$5)*'m1'!$BL30</f>
        <v>0</v>
      </c>
      <c r="AT32" s="174">
        <f>IF(AT$2&lt;=$AA32,IF(AT$3&gt;=$AA32,(AT$4*($AA33-$AA32)),0),0)*(VLOOKUP($AA32,curves,VLOOKUP(AT$1,names,2,0))-AT$5)*'m1'!$BL30</f>
        <v>0</v>
      </c>
      <c r="AU32" s="174">
        <f>IF(AU$2&lt;=$AA32,IF(AU$3&gt;=$AA32,(AU$4*($AA33-$AA32)),0),0)*(VLOOKUP($AA32,curves,VLOOKUP(AU$1,names,2,0))-AU$5)*'m1'!$BL30</f>
        <v>0</v>
      </c>
      <c r="AV32" s="174">
        <f>IF(AV$2&lt;=$AA32,IF(AV$3&gt;=$AA32,(AV$4*($AA33-$AA32)),0),0)*(VLOOKUP($AA32,curves,VLOOKUP(AV$1,names,2,0))-AV$5)*'m1'!$BL30</f>
        <v>0</v>
      </c>
      <c r="AW32" s="174">
        <f>IF(AW$2&lt;=$AA32,IF(AW$3&gt;=$AA32,(AW$4*($AA33-$AA32)),0),0)*(VLOOKUP($AA32,curves,VLOOKUP(AW$1,names,2,0))-AW$5)*'m1'!$BL30</f>
        <v>0</v>
      </c>
      <c r="BB32" s="84"/>
      <c r="BC32" s="84"/>
      <c r="BD32" s="84"/>
      <c r="BE32" s="84"/>
      <c r="BF32" s="84"/>
      <c r="BP32" s="88"/>
      <c r="CI32" s="83"/>
      <c r="CJ32" s="83"/>
      <c r="CK32" s="83"/>
      <c r="FY32" s="84"/>
      <c r="FZ32" s="84"/>
      <c r="GA32" s="84"/>
      <c r="GK32" s="88"/>
      <c r="GL32" s="88"/>
      <c r="GR32" s="88"/>
      <c r="GT32" s="88"/>
      <c r="GU32" s="88"/>
      <c r="HA32" s="88"/>
    </row>
    <row r="33" spans="1:209">
      <c r="A33" s="90">
        <f>p0!A38</f>
        <v>37408</v>
      </c>
      <c r="B33" s="102">
        <f t="shared" si="6"/>
        <v>0</v>
      </c>
      <c r="C33" s="101">
        <f>p0!E38*10000*m_chg!C31</f>
        <v>0</v>
      </c>
      <c r="D33" s="101">
        <f>p0!N38*10000*m_chg!D31</f>
        <v>0</v>
      </c>
      <c r="E33" s="101">
        <f>'p1'!K38*10000*m_chg!E31</f>
        <v>0</v>
      </c>
      <c r="F33" s="101">
        <f>(p0!H38+p0!J38+'Spread Opt'!D29+'Transport Pos'!E25)*10000*m_chg!K31</f>
        <v>0</v>
      </c>
      <c r="G33" s="101">
        <f>p0!O38*10000*m_chg!L31</f>
        <v>0</v>
      </c>
      <c r="H33" s="101">
        <f>p0!D38*10000*m_chg!N31</f>
        <v>0</v>
      </c>
      <c r="I33" s="101">
        <f>(p0!I38+p0!AG38+'Spread Opt'!C29)*10000*m_chg!H31</f>
        <v>0</v>
      </c>
      <c r="J33" s="101">
        <f>p0!M38*10000*m_chg!J31</f>
        <v>0</v>
      </c>
      <c r="K33" s="101">
        <f>(p0!L38+p0!G38)*10000*m_chg!O31</f>
        <v>0</v>
      </c>
      <c r="L33" s="101">
        <f>p0!P38*10000*m_chg!P31</f>
        <v>0</v>
      </c>
      <c r="M33" s="101">
        <f>(p0!F38)*10000*m_chg!T31</f>
        <v>0</v>
      </c>
      <c r="N33" s="101">
        <f>p0!C38*10000*m_chg!U31</f>
        <v>0</v>
      </c>
      <c r="O33" s="101">
        <f>'Transport Pos'!C25*10000*m_chg!V31</f>
        <v>0</v>
      </c>
      <c r="P33" s="101">
        <f>(p0!Y38+p0!X38)*10000*m_chg!X31</f>
        <v>0</v>
      </c>
      <c r="Q33" s="101">
        <f>p0!Z38*10000*m_chg!Y31</f>
        <v>0</v>
      </c>
      <c r="R33" s="101">
        <f>(p0!AB38+'Transport Pos'!B25)*10000*m_chg!Z31</f>
        <v>0</v>
      </c>
      <c r="S33" s="101">
        <f>p0!U38*10000*m_chg!AA31</f>
        <v>0</v>
      </c>
      <c r="T33" s="101">
        <f>p0!W38*10000*m_chg!AB31</f>
        <v>0</v>
      </c>
      <c r="U33" s="101">
        <f>p0!S38*10000*m_chg!AD31</f>
        <v>0</v>
      </c>
      <c r="V33" s="101">
        <f>p0!B38*10000*m_chg!AG31</f>
        <v>0</v>
      </c>
      <c r="W33" s="101">
        <f>p0!AA38*10000*m_chg!AJ31</f>
        <v>0</v>
      </c>
      <c r="Y33" s="101"/>
      <c r="AA33" s="90">
        <v>37408</v>
      </c>
      <c r="AB33" s="174">
        <f t="shared" si="7"/>
        <v>0</v>
      </c>
      <c r="AC33" s="174">
        <f>IF(AC$2&lt;=$AA33,IF(AC$3&gt;=$AA33,(AC$4*($AA34-$AA33)),0),0)*(VLOOKUP($AA33,curves,VLOOKUP(AC$1,names,2,0))-AC$5)*'m1'!$BL31</f>
        <v>0</v>
      </c>
      <c r="AD33" s="174">
        <f>IF(AD$2&lt;=$AA33,IF(AD$3&gt;=$AA33,(AD$4*($AA34-$AA33)),0),0)*(VLOOKUP($AA33,curves,VLOOKUP(AD$1,names,2,0))-AD$5)*'m1'!$BL31</f>
        <v>0</v>
      </c>
      <c r="AE33" s="174">
        <f>IF(AE$2&lt;=$AA33,IF(AE$3&gt;=$AA33,(AE$4*($AA34-$AA33)),0),0)*(VLOOKUP($AA33,curves,VLOOKUP(AE$1,names,2,0))-AE$5)*'m1'!$BL31</f>
        <v>0</v>
      </c>
      <c r="AF33" s="174">
        <f>IF(AF$2&lt;=$AA33,IF(AF$3&gt;=$AA33,(AF$4*($AA34-$AA33)),0),0)*(VLOOKUP($AA33,curves,VLOOKUP(AF$1,names,2,0))-AF$5)*'m1'!$BL31</f>
        <v>0</v>
      </c>
      <c r="AG33" s="174">
        <f>IF(AG$2&lt;=$AA33,IF(AG$3&gt;=$AA33,(AG$4*($AA34-$AA33)),0),0)*(VLOOKUP($AA33,curves,VLOOKUP(AG$1,names,2,0))-AG$5)*'m1'!$BL31</f>
        <v>0</v>
      </c>
      <c r="AH33" s="174">
        <f>IF(AH$2&lt;=$AA33,IF(AH$3&gt;=$AA33,(AH$4*($AA34-$AA33)),0),0)*(VLOOKUP($AA33,curves,VLOOKUP(AH$1,names,2,0))-AH$5)*'m1'!$BL31</f>
        <v>0</v>
      </c>
      <c r="AI33" s="174">
        <f>IF(AI$2&lt;=$AA33,IF(AI$3&gt;=$AA33,(AI$4*($AA34-$AA33)),0),0)*(VLOOKUP($AA33,curves,VLOOKUP(AI$1,names,2,0))-AI$5)*'m1'!$BL31</f>
        <v>0</v>
      </c>
      <c r="AJ33" s="174">
        <f>IF(AJ$2&lt;=$AA33,IF(AJ$3&gt;=$AA33,(AJ$4*($AA34-$AA33)),0),0)*(VLOOKUP($AA33,curves,VLOOKUP(AJ$1,names,2,0))-AJ$5)*'m1'!$BL31</f>
        <v>0</v>
      </c>
      <c r="AK33" s="174">
        <f>IF(AK$2&lt;=$AA33,IF(AK$3&gt;=$AA33,(AK$4*($AA34-$AA33)),0),0)*(VLOOKUP($AA33,curves,VLOOKUP(AK$1,names,2,0))-AK$5)*'m1'!$BL31</f>
        <v>0</v>
      </c>
      <c r="AL33" s="174">
        <f>IF(AL$2&lt;=$AA33,IF(AL$3&gt;=$AA33,(AL$4*($AA34-$AA33)),0),0)*(VLOOKUP($AA33,curves,VLOOKUP(AL$1,names,2,0))-AL$5)*'m1'!$BL31</f>
        <v>0</v>
      </c>
      <c r="AM33" s="174">
        <f>IF(AM$2&lt;=$AA33,IF(AM$3&gt;=$AA33,(AM$4*($AA34-$AA33)),0),0)*(VLOOKUP($AA33,curves,VLOOKUP(AM$1,names,2,0))-AM$5)*'m1'!$BL31</f>
        <v>0</v>
      </c>
      <c r="AN33" s="174">
        <f>IF(AN$2&lt;=$AA33,IF(AN$3&gt;=$AA33,(AN$4*($AA34-$AA33)),0),0)*(VLOOKUP($AA33,curves,VLOOKUP(AN$1,names,2,0))-AN$5)*'m1'!$BL31</f>
        <v>0</v>
      </c>
      <c r="AO33" s="174">
        <f>IF(AO$2&lt;=$AA33,IF(AO$3&gt;=$AA33,(AO$4*($AA34-$AA33)),0),0)*(VLOOKUP($AA33,curves,VLOOKUP(AO$1,names,2,0))-AO$5)*'m1'!$BL31</f>
        <v>0</v>
      </c>
      <c r="AP33" s="174">
        <f>IF(AP$2&lt;=$AA33,IF(AP$3&gt;=$AA33,(AP$4*($AA34-$AA33)),0),0)*(VLOOKUP($AA33,curves,VLOOKUP(AP$1,names,2,0))-AP$5)*'m1'!$BL31</f>
        <v>0</v>
      </c>
      <c r="AQ33" s="174">
        <f>IF(AQ$2&lt;=$AA33,IF(AQ$3&gt;=$AA33,(AQ$4*($AA34-$AA33)),0),0)*(VLOOKUP($AA33,curves,VLOOKUP(AQ$1,names,2,0))-AQ$5)*'m1'!$BL31</f>
        <v>0</v>
      </c>
      <c r="AR33" s="174">
        <f>IF(AR$2&lt;=$AA33,IF(AR$3&gt;=$AA33,(AR$4*($AA34-$AA33)),0),0)*(VLOOKUP($AA33,curves,VLOOKUP(AR$1,names,2,0))-AR$5)*'m1'!$BL31</f>
        <v>0</v>
      </c>
      <c r="AS33" s="174">
        <f>IF(AS$2&lt;=$AA33,IF(AS$3&gt;=$AA33,(AS$4*($AA34-$AA33)),0),0)*(VLOOKUP($AA33,curves,VLOOKUP(AS$1,names,2,0))-AS$5)*'m1'!$BL31</f>
        <v>0</v>
      </c>
      <c r="AT33" s="174">
        <f>IF(AT$2&lt;=$AA33,IF(AT$3&gt;=$AA33,(AT$4*($AA34-$AA33)),0),0)*(VLOOKUP($AA33,curves,VLOOKUP(AT$1,names,2,0))-AT$5)*'m1'!$BL31</f>
        <v>0</v>
      </c>
      <c r="AU33" s="174">
        <f>IF(AU$2&lt;=$AA33,IF(AU$3&gt;=$AA33,(AU$4*($AA34-$AA33)),0),0)*(VLOOKUP($AA33,curves,VLOOKUP(AU$1,names,2,0))-AU$5)*'m1'!$BL31</f>
        <v>0</v>
      </c>
      <c r="AV33" s="174">
        <f>IF(AV$2&lt;=$AA33,IF(AV$3&gt;=$AA33,(AV$4*($AA34-$AA33)),0),0)*(VLOOKUP($AA33,curves,VLOOKUP(AV$1,names,2,0))-AV$5)*'m1'!$BL31</f>
        <v>0</v>
      </c>
      <c r="AW33" s="174">
        <f>IF(AW$2&lt;=$AA33,IF(AW$3&gt;=$AA33,(AW$4*($AA34-$AA33)),0),0)*(VLOOKUP($AA33,curves,VLOOKUP(AW$1,names,2,0))-AW$5)*'m1'!$BL31</f>
        <v>0</v>
      </c>
      <c r="BB33" s="84"/>
      <c r="BC33" s="84"/>
      <c r="BD33" s="84"/>
      <c r="BE33" s="84"/>
      <c r="BP33" s="88"/>
      <c r="CI33" s="83"/>
      <c r="CJ33" s="83"/>
      <c r="CK33" s="83"/>
      <c r="FY33" s="84"/>
      <c r="FZ33" s="84"/>
      <c r="GA33" s="84"/>
      <c r="GK33" s="88"/>
      <c r="GL33" s="88"/>
      <c r="GR33" s="88"/>
      <c r="GT33" s="88"/>
      <c r="GU33" s="88"/>
      <c r="HA33" s="88"/>
    </row>
    <row r="34" spans="1:209">
      <c r="A34" s="90">
        <f>p0!A39</f>
        <v>37438</v>
      </c>
      <c r="B34" s="102">
        <f t="shared" si="6"/>
        <v>0</v>
      </c>
      <c r="C34" s="101">
        <f>p0!E39*10000*m_chg!C32</f>
        <v>0</v>
      </c>
      <c r="D34" s="101">
        <f>p0!N39*10000*m_chg!D32</f>
        <v>0</v>
      </c>
      <c r="E34" s="101">
        <f>'p1'!K39*10000*m_chg!E32</f>
        <v>0</v>
      </c>
      <c r="F34" s="101">
        <f>(p0!H39+p0!J39+'Spread Opt'!D30+'Transport Pos'!E26)*10000*m_chg!K32</f>
        <v>0</v>
      </c>
      <c r="G34" s="101">
        <f>p0!O39*10000*m_chg!L32</f>
        <v>0</v>
      </c>
      <c r="H34" s="101">
        <f>p0!D39*10000*m_chg!N32</f>
        <v>0</v>
      </c>
      <c r="I34" s="101">
        <f>(p0!I39+p0!AG39+'Spread Opt'!C30)*10000*m_chg!H32</f>
        <v>0</v>
      </c>
      <c r="J34" s="101">
        <f>p0!M39*10000*m_chg!J32</f>
        <v>0</v>
      </c>
      <c r="K34" s="101">
        <f>(p0!L39+p0!G39)*10000*m_chg!O32</f>
        <v>0</v>
      </c>
      <c r="L34" s="101">
        <f>p0!P39*10000*m_chg!P32</f>
        <v>0</v>
      </c>
      <c r="M34" s="101">
        <f>(p0!F39)*10000*m_chg!T32</f>
        <v>0</v>
      </c>
      <c r="N34" s="101">
        <f>p0!C39*10000*m_chg!U32</f>
        <v>0</v>
      </c>
      <c r="O34" s="101">
        <f>'Transport Pos'!C26*10000*m_chg!V32</f>
        <v>0</v>
      </c>
      <c r="P34" s="101">
        <f>(p0!Y39+p0!X39)*10000*m_chg!X32</f>
        <v>0</v>
      </c>
      <c r="Q34" s="101">
        <f>p0!Z39*10000*m_chg!Y32</f>
        <v>0</v>
      </c>
      <c r="R34" s="101">
        <f>(p0!AB39+'Transport Pos'!B26)*10000*m_chg!Z32</f>
        <v>0</v>
      </c>
      <c r="S34" s="101">
        <f>p0!U39*10000*m_chg!AA32</f>
        <v>0</v>
      </c>
      <c r="T34" s="101">
        <f>p0!W39*10000*m_chg!AB32</f>
        <v>0</v>
      </c>
      <c r="U34" s="101">
        <f>p0!S39*10000*m_chg!AD32</f>
        <v>0</v>
      </c>
      <c r="V34" s="101">
        <f>p0!B39*10000*m_chg!AG32</f>
        <v>0</v>
      </c>
      <c r="W34" s="101">
        <f>p0!AA39*10000*m_chg!AJ32</f>
        <v>0</v>
      </c>
      <c r="Y34" s="101"/>
      <c r="AA34" s="90">
        <v>37438</v>
      </c>
      <c r="AB34" s="174">
        <f t="shared" si="7"/>
        <v>0</v>
      </c>
      <c r="AC34" s="174">
        <f>IF(AC$2&lt;=$AA34,IF(AC$3&gt;=$AA34,(AC$4*($AA35-$AA34)),0),0)*(VLOOKUP($AA34,curves,VLOOKUP(AC$1,names,2,0))-AC$5)*'m1'!$BL32</f>
        <v>0</v>
      </c>
      <c r="AD34" s="174">
        <f>IF(AD$2&lt;=$AA34,IF(AD$3&gt;=$AA34,(AD$4*($AA35-$AA34)),0),0)*(VLOOKUP($AA34,curves,VLOOKUP(AD$1,names,2,0))-AD$5)*'m1'!$BL32</f>
        <v>0</v>
      </c>
      <c r="AE34" s="174">
        <f>IF(AE$2&lt;=$AA34,IF(AE$3&gt;=$AA34,(AE$4*($AA35-$AA34)),0),0)*(VLOOKUP($AA34,curves,VLOOKUP(AE$1,names,2,0))-AE$5)*'m1'!$BL32</f>
        <v>0</v>
      </c>
      <c r="AF34" s="174">
        <f>IF(AF$2&lt;=$AA34,IF(AF$3&gt;=$AA34,(AF$4*($AA35-$AA34)),0),0)*(VLOOKUP($AA34,curves,VLOOKUP(AF$1,names,2,0))-AF$5)*'m1'!$BL32</f>
        <v>0</v>
      </c>
      <c r="AG34" s="174">
        <f>IF(AG$2&lt;=$AA34,IF(AG$3&gt;=$AA34,(AG$4*($AA35-$AA34)),0),0)*(VLOOKUP($AA34,curves,VLOOKUP(AG$1,names,2,0))-AG$5)*'m1'!$BL32</f>
        <v>0</v>
      </c>
      <c r="AH34" s="174">
        <f>IF(AH$2&lt;=$AA34,IF(AH$3&gt;=$AA34,(AH$4*($AA35-$AA34)),0),0)*(VLOOKUP($AA34,curves,VLOOKUP(AH$1,names,2,0))-AH$5)*'m1'!$BL32</f>
        <v>0</v>
      </c>
      <c r="AI34" s="174">
        <f>IF(AI$2&lt;=$AA34,IF(AI$3&gt;=$AA34,(AI$4*($AA35-$AA34)),0),0)*(VLOOKUP($AA34,curves,VLOOKUP(AI$1,names,2,0))-AI$5)*'m1'!$BL32</f>
        <v>0</v>
      </c>
      <c r="AJ34" s="174">
        <f>IF(AJ$2&lt;=$AA34,IF(AJ$3&gt;=$AA34,(AJ$4*($AA35-$AA34)),0),0)*(VLOOKUP($AA34,curves,VLOOKUP(AJ$1,names,2,0))-AJ$5)*'m1'!$BL32</f>
        <v>0</v>
      </c>
      <c r="AK34" s="174">
        <f>IF(AK$2&lt;=$AA34,IF(AK$3&gt;=$AA34,(AK$4*($AA35-$AA34)),0),0)*(VLOOKUP($AA34,curves,VLOOKUP(AK$1,names,2,0))-AK$5)*'m1'!$BL32</f>
        <v>0</v>
      </c>
      <c r="AL34" s="174">
        <f>IF(AL$2&lt;=$AA34,IF(AL$3&gt;=$AA34,(AL$4*($AA35-$AA34)),0),0)*(VLOOKUP($AA34,curves,VLOOKUP(AL$1,names,2,0))-AL$5)*'m1'!$BL32</f>
        <v>0</v>
      </c>
      <c r="AM34" s="174">
        <f>IF(AM$2&lt;=$AA34,IF(AM$3&gt;=$AA34,(AM$4*($AA35-$AA34)),0),0)*(VLOOKUP($AA34,curves,VLOOKUP(AM$1,names,2,0))-AM$5)*'m1'!$BL32</f>
        <v>0</v>
      </c>
      <c r="AN34" s="174">
        <f>IF(AN$2&lt;=$AA34,IF(AN$3&gt;=$AA34,(AN$4*($AA35-$AA34)),0),0)*(VLOOKUP($AA34,curves,VLOOKUP(AN$1,names,2,0))-AN$5)*'m1'!$BL32</f>
        <v>0</v>
      </c>
      <c r="AO34" s="174">
        <f>IF(AO$2&lt;=$AA34,IF(AO$3&gt;=$AA34,(AO$4*($AA35-$AA34)),0),0)*(VLOOKUP($AA34,curves,VLOOKUP(AO$1,names,2,0))-AO$5)*'m1'!$BL32</f>
        <v>0</v>
      </c>
      <c r="AP34" s="174">
        <f>IF(AP$2&lt;=$AA34,IF(AP$3&gt;=$AA34,(AP$4*($AA35-$AA34)),0),0)*(VLOOKUP($AA34,curves,VLOOKUP(AP$1,names,2,0))-AP$5)*'m1'!$BL32</f>
        <v>0</v>
      </c>
      <c r="AQ34" s="174">
        <f>IF(AQ$2&lt;=$AA34,IF(AQ$3&gt;=$AA34,(AQ$4*($AA35-$AA34)),0),0)*(VLOOKUP($AA34,curves,VLOOKUP(AQ$1,names,2,0))-AQ$5)*'m1'!$BL32</f>
        <v>0</v>
      </c>
      <c r="AR34" s="174">
        <f>IF(AR$2&lt;=$AA34,IF(AR$3&gt;=$AA34,(AR$4*($AA35-$AA34)),0),0)*(VLOOKUP($AA34,curves,VLOOKUP(AR$1,names,2,0))-AR$5)*'m1'!$BL32</f>
        <v>0</v>
      </c>
      <c r="AS34" s="174">
        <f>IF(AS$2&lt;=$AA34,IF(AS$3&gt;=$AA34,(AS$4*($AA35-$AA34)),0),0)*(VLOOKUP($AA34,curves,VLOOKUP(AS$1,names,2,0))-AS$5)*'m1'!$BL32</f>
        <v>0</v>
      </c>
      <c r="AT34" s="174">
        <f>IF(AT$2&lt;=$AA34,IF(AT$3&gt;=$AA34,(AT$4*($AA35-$AA34)),0),0)*(VLOOKUP($AA34,curves,VLOOKUP(AT$1,names,2,0))-AT$5)*'m1'!$BL32</f>
        <v>0</v>
      </c>
      <c r="AU34" s="174">
        <f>IF(AU$2&lt;=$AA34,IF(AU$3&gt;=$AA34,(AU$4*($AA35-$AA34)),0),0)*(VLOOKUP($AA34,curves,VLOOKUP(AU$1,names,2,0))-AU$5)*'m1'!$BL32</f>
        <v>0</v>
      </c>
      <c r="AV34" s="174">
        <f>IF(AV$2&lt;=$AA34,IF(AV$3&gt;=$AA34,(AV$4*($AA35-$AA34)),0),0)*(VLOOKUP($AA34,curves,VLOOKUP(AV$1,names,2,0))-AV$5)*'m1'!$BL32</f>
        <v>0</v>
      </c>
      <c r="AW34" s="174">
        <f>IF(AW$2&lt;=$AA34,IF(AW$3&gt;=$AA34,(AW$4*($AA35-$AA34)),0),0)*(VLOOKUP($AA34,curves,VLOOKUP(AW$1,names,2,0))-AW$5)*'m1'!$BL32</f>
        <v>0</v>
      </c>
      <c r="BB34" s="84"/>
      <c r="BC34" s="84"/>
      <c r="BD34" s="84"/>
      <c r="BE34" s="84"/>
      <c r="BP34" s="88"/>
      <c r="CI34" s="83"/>
      <c r="CJ34" s="83"/>
      <c r="CK34" s="83"/>
      <c r="FY34" s="84"/>
      <c r="FZ34" s="84"/>
      <c r="GA34" s="84"/>
      <c r="GK34" s="88"/>
      <c r="GL34" s="88"/>
      <c r="GR34" s="88"/>
      <c r="GT34" s="88"/>
      <c r="GU34" s="88"/>
      <c r="HA34" s="88"/>
    </row>
    <row r="35" spans="1:209">
      <c r="A35" s="90">
        <f>p0!A40</f>
        <v>37469</v>
      </c>
      <c r="B35" s="102">
        <f t="shared" si="6"/>
        <v>0</v>
      </c>
      <c r="C35" s="101">
        <f>p0!E40*10000*m_chg!C33</f>
        <v>0</v>
      </c>
      <c r="D35" s="101">
        <f>p0!N40*10000*m_chg!D33</f>
        <v>0</v>
      </c>
      <c r="E35" s="101">
        <f>'p1'!K40*10000*m_chg!E33</f>
        <v>0</v>
      </c>
      <c r="F35" s="101">
        <f>(p0!H40+p0!J40+'Spread Opt'!D31+'Transport Pos'!E27)*10000*m_chg!K33</f>
        <v>0</v>
      </c>
      <c r="G35" s="101">
        <f>p0!O40*10000*m_chg!L33</f>
        <v>0</v>
      </c>
      <c r="H35" s="101">
        <f>p0!D40*10000*m_chg!N33</f>
        <v>0</v>
      </c>
      <c r="I35" s="101">
        <f>(p0!I40+p0!AG40+'Spread Opt'!C31)*10000*m_chg!H33</f>
        <v>0</v>
      </c>
      <c r="J35" s="101">
        <f>p0!M40*10000*m_chg!J33</f>
        <v>0</v>
      </c>
      <c r="K35" s="101">
        <f>(p0!L40+p0!G40)*10000*m_chg!O33</f>
        <v>0</v>
      </c>
      <c r="L35" s="101">
        <f>p0!P40*10000*m_chg!P33</f>
        <v>0</v>
      </c>
      <c r="M35" s="101">
        <f>(p0!F40)*10000*m_chg!T33</f>
        <v>0</v>
      </c>
      <c r="N35" s="101">
        <f>p0!C40*10000*m_chg!U33</f>
        <v>0</v>
      </c>
      <c r="O35" s="101">
        <f>'Transport Pos'!C27*10000*m_chg!V33</f>
        <v>0</v>
      </c>
      <c r="P35" s="101">
        <f>(p0!Y40+p0!X40)*10000*m_chg!X33</f>
        <v>0</v>
      </c>
      <c r="Q35" s="101">
        <f>p0!Z40*10000*m_chg!Y33</f>
        <v>0</v>
      </c>
      <c r="R35" s="101">
        <f>(p0!AB40+'Transport Pos'!B27)*10000*m_chg!Z33</f>
        <v>0</v>
      </c>
      <c r="S35" s="101">
        <f>p0!U40*10000*m_chg!AA33</f>
        <v>0</v>
      </c>
      <c r="T35" s="101">
        <f>p0!W40*10000*m_chg!AB33</f>
        <v>0</v>
      </c>
      <c r="U35" s="101">
        <f>p0!S40*10000*m_chg!AD33</f>
        <v>0</v>
      </c>
      <c r="V35" s="101">
        <f>p0!B40*10000*m_chg!AG33</f>
        <v>0</v>
      </c>
      <c r="W35" s="101">
        <f>p0!AA40*10000*m_chg!AJ33</f>
        <v>0</v>
      </c>
      <c r="Y35" s="101"/>
      <c r="AA35" s="90">
        <v>37469</v>
      </c>
      <c r="AB35" s="174">
        <f t="shared" si="7"/>
        <v>0</v>
      </c>
      <c r="AC35" s="174">
        <f>IF(AC$2&lt;=$AA35,IF(AC$3&gt;=$AA35,(AC$4*($AA36-$AA35)),0),0)*(VLOOKUP($AA35,curves,VLOOKUP(AC$1,names,2,0))-AC$5)*'m1'!$BL33</f>
        <v>0</v>
      </c>
      <c r="AD35" s="174">
        <f>IF(AD$2&lt;=$AA35,IF(AD$3&gt;=$AA35,(AD$4*($AA36-$AA35)),0),0)*(VLOOKUP($AA35,curves,VLOOKUP(AD$1,names,2,0))-AD$5)*'m1'!$BL33</f>
        <v>0</v>
      </c>
      <c r="AE35" s="174">
        <f>IF(AE$2&lt;=$AA35,IF(AE$3&gt;=$AA35,(AE$4*($AA36-$AA35)),0),0)*(VLOOKUP($AA35,curves,VLOOKUP(AE$1,names,2,0))-AE$5)*'m1'!$BL33</f>
        <v>0</v>
      </c>
      <c r="AF35" s="174">
        <f>IF(AF$2&lt;=$AA35,IF(AF$3&gt;=$AA35,(AF$4*($AA36-$AA35)),0),0)*(VLOOKUP($AA35,curves,VLOOKUP(AF$1,names,2,0))-AF$5)*'m1'!$BL33</f>
        <v>0</v>
      </c>
      <c r="AG35" s="174">
        <f>IF(AG$2&lt;=$AA35,IF(AG$3&gt;=$AA35,(AG$4*($AA36-$AA35)),0),0)*(VLOOKUP($AA35,curves,VLOOKUP(AG$1,names,2,0))-AG$5)*'m1'!$BL33</f>
        <v>0</v>
      </c>
      <c r="AH35" s="174">
        <f>IF(AH$2&lt;=$AA35,IF(AH$3&gt;=$AA35,(AH$4*($AA36-$AA35)),0),0)*(VLOOKUP($AA35,curves,VLOOKUP(AH$1,names,2,0))-AH$5)*'m1'!$BL33</f>
        <v>0</v>
      </c>
      <c r="AI35" s="174">
        <f>IF(AI$2&lt;=$AA35,IF(AI$3&gt;=$AA35,(AI$4*($AA36-$AA35)),0),0)*(VLOOKUP($AA35,curves,VLOOKUP(AI$1,names,2,0))-AI$5)*'m1'!$BL33</f>
        <v>0</v>
      </c>
      <c r="AJ35" s="174">
        <f>IF(AJ$2&lt;=$AA35,IF(AJ$3&gt;=$AA35,(AJ$4*($AA36-$AA35)),0),0)*(VLOOKUP($AA35,curves,VLOOKUP(AJ$1,names,2,0))-AJ$5)*'m1'!$BL33</f>
        <v>0</v>
      </c>
      <c r="AK35" s="174">
        <f>IF(AK$2&lt;=$AA35,IF(AK$3&gt;=$AA35,(AK$4*($AA36-$AA35)),0),0)*(VLOOKUP($AA35,curves,VLOOKUP(AK$1,names,2,0))-AK$5)*'m1'!$BL33</f>
        <v>0</v>
      </c>
      <c r="AL35" s="174">
        <f>IF(AL$2&lt;=$AA35,IF(AL$3&gt;=$AA35,(AL$4*($AA36-$AA35)),0),0)*(VLOOKUP($AA35,curves,VLOOKUP(AL$1,names,2,0))-AL$5)*'m1'!$BL33</f>
        <v>0</v>
      </c>
      <c r="AM35" s="174">
        <f>IF(AM$2&lt;=$AA35,IF(AM$3&gt;=$AA35,(AM$4*($AA36-$AA35)),0),0)*(VLOOKUP($AA35,curves,VLOOKUP(AM$1,names,2,0))-AM$5)*'m1'!$BL33</f>
        <v>0</v>
      </c>
      <c r="AN35" s="174">
        <f>IF(AN$2&lt;=$AA35,IF(AN$3&gt;=$AA35,(AN$4*($AA36-$AA35)),0),0)*(VLOOKUP($AA35,curves,VLOOKUP(AN$1,names,2,0))-AN$5)*'m1'!$BL33</f>
        <v>0</v>
      </c>
      <c r="AO35" s="174">
        <f>IF(AO$2&lt;=$AA35,IF(AO$3&gt;=$AA35,(AO$4*($AA36-$AA35)),0),0)*(VLOOKUP($AA35,curves,VLOOKUP(AO$1,names,2,0))-AO$5)*'m1'!$BL33</f>
        <v>0</v>
      </c>
      <c r="AP35" s="174">
        <f>IF(AP$2&lt;=$AA35,IF(AP$3&gt;=$AA35,(AP$4*($AA36-$AA35)),0),0)*(VLOOKUP($AA35,curves,VLOOKUP(AP$1,names,2,0))-AP$5)*'m1'!$BL33</f>
        <v>0</v>
      </c>
      <c r="AQ35" s="174">
        <f>IF(AQ$2&lt;=$AA35,IF(AQ$3&gt;=$AA35,(AQ$4*($AA36-$AA35)),0),0)*(VLOOKUP($AA35,curves,VLOOKUP(AQ$1,names,2,0))-AQ$5)*'m1'!$BL33</f>
        <v>0</v>
      </c>
      <c r="AR35" s="174">
        <f>IF(AR$2&lt;=$AA35,IF(AR$3&gt;=$AA35,(AR$4*($AA36-$AA35)),0),0)*(VLOOKUP($AA35,curves,VLOOKUP(AR$1,names,2,0))-AR$5)*'m1'!$BL33</f>
        <v>0</v>
      </c>
      <c r="AS35" s="174">
        <f>IF(AS$2&lt;=$AA35,IF(AS$3&gt;=$AA35,(AS$4*($AA36-$AA35)),0),0)*(VLOOKUP($AA35,curves,VLOOKUP(AS$1,names,2,0))-AS$5)*'m1'!$BL33</f>
        <v>0</v>
      </c>
      <c r="AT35" s="174">
        <f>IF(AT$2&lt;=$AA35,IF(AT$3&gt;=$AA35,(AT$4*($AA36-$AA35)),0),0)*(VLOOKUP($AA35,curves,VLOOKUP(AT$1,names,2,0))-AT$5)*'m1'!$BL33</f>
        <v>0</v>
      </c>
      <c r="AU35" s="174">
        <f>IF(AU$2&lt;=$AA35,IF(AU$3&gt;=$AA35,(AU$4*($AA36-$AA35)),0),0)*(VLOOKUP($AA35,curves,VLOOKUP(AU$1,names,2,0))-AU$5)*'m1'!$BL33</f>
        <v>0</v>
      </c>
      <c r="AV35" s="174">
        <f>IF(AV$2&lt;=$AA35,IF(AV$3&gt;=$AA35,(AV$4*($AA36-$AA35)),0),0)*(VLOOKUP($AA35,curves,VLOOKUP(AV$1,names,2,0))-AV$5)*'m1'!$BL33</f>
        <v>0</v>
      </c>
      <c r="AW35" s="174">
        <f>IF(AW$2&lt;=$AA35,IF(AW$3&gt;=$AA35,(AW$4*($AA36-$AA35)),0),0)*(VLOOKUP($AA35,curves,VLOOKUP(AW$1,names,2,0))-AW$5)*'m1'!$BL33</f>
        <v>0</v>
      </c>
      <c r="BB35" s="84"/>
      <c r="BC35" s="84"/>
      <c r="BD35" s="84"/>
      <c r="BE35" s="84"/>
      <c r="BP35" s="88"/>
      <c r="CI35" s="83"/>
      <c r="CJ35" s="83"/>
      <c r="CK35" s="83"/>
      <c r="FY35" s="84"/>
      <c r="FZ35" s="84"/>
      <c r="GA35" s="84"/>
      <c r="GK35" s="88"/>
      <c r="GL35" s="88"/>
      <c r="GR35" s="88"/>
      <c r="GT35" s="88"/>
      <c r="GU35" s="88"/>
      <c r="HA35" s="88"/>
    </row>
    <row r="36" spans="1:209">
      <c r="A36" s="90">
        <f>p0!A41</f>
        <v>37500</v>
      </c>
      <c r="B36" s="102">
        <f t="shared" si="6"/>
        <v>0</v>
      </c>
      <c r="C36" s="101">
        <f>p0!E41*10000*m_chg!C34</f>
        <v>0</v>
      </c>
      <c r="D36" s="101">
        <f>p0!N41*10000*m_chg!D34</f>
        <v>0</v>
      </c>
      <c r="E36" s="101">
        <f>'p1'!K41*10000*m_chg!E34</f>
        <v>0</v>
      </c>
      <c r="F36" s="101">
        <f>(p0!H41+p0!J41+'Spread Opt'!D32+'Transport Pos'!E28)*10000*m_chg!K34</f>
        <v>0</v>
      </c>
      <c r="G36" s="101">
        <f>p0!O41*10000*m_chg!L34</f>
        <v>0</v>
      </c>
      <c r="H36" s="101">
        <f>p0!D41*10000*m_chg!N34</f>
        <v>0</v>
      </c>
      <c r="I36" s="101">
        <f>(p0!I41+p0!AG41+'Spread Opt'!C32)*10000*m_chg!H34</f>
        <v>0</v>
      </c>
      <c r="J36" s="101">
        <f>p0!M41*10000*m_chg!J34</f>
        <v>0</v>
      </c>
      <c r="K36" s="101">
        <f>(p0!L41+p0!G41)*10000*m_chg!O34</f>
        <v>0</v>
      </c>
      <c r="L36" s="101">
        <f>p0!P41*10000*m_chg!P34</f>
        <v>0</v>
      </c>
      <c r="M36" s="101">
        <f>(p0!F41)*10000*m_chg!T34</f>
        <v>0</v>
      </c>
      <c r="N36" s="101">
        <f>p0!C41*10000*m_chg!U34</f>
        <v>0</v>
      </c>
      <c r="O36" s="101">
        <f>'Transport Pos'!C28*10000*m_chg!V34</f>
        <v>0</v>
      </c>
      <c r="P36" s="101">
        <f>(p0!Y41+p0!X41)*10000*m_chg!X34</f>
        <v>0</v>
      </c>
      <c r="Q36" s="101">
        <f>p0!Z41*10000*m_chg!Y34</f>
        <v>0</v>
      </c>
      <c r="R36" s="101">
        <f>(p0!AB41+'Transport Pos'!B28)*10000*m_chg!Z34</f>
        <v>0</v>
      </c>
      <c r="S36" s="101">
        <f>p0!U41*10000*m_chg!AA34</f>
        <v>0</v>
      </c>
      <c r="T36" s="101">
        <f>p0!W41*10000*m_chg!AB34</f>
        <v>0</v>
      </c>
      <c r="U36" s="101">
        <f>p0!S41*10000*m_chg!AD34</f>
        <v>0</v>
      </c>
      <c r="V36" s="101">
        <f>p0!B41*10000*m_chg!AG34</f>
        <v>0</v>
      </c>
      <c r="W36" s="101">
        <f>p0!AA41*10000*m_chg!AJ34</f>
        <v>0</v>
      </c>
      <c r="Y36" s="101"/>
      <c r="AA36" s="90">
        <v>37500</v>
      </c>
      <c r="AB36" s="174">
        <f t="shared" si="7"/>
        <v>0</v>
      </c>
      <c r="AC36" s="174">
        <f>IF(AC$2&lt;=$AA36,IF(AC$3&gt;=$AA36,(AC$4*($AA37-$AA36)),0),0)*(VLOOKUP($AA36,curves,VLOOKUP(AC$1,names,2,0))-AC$5)*'m1'!$BL34</f>
        <v>0</v>
      </c>
      <c r="AD36" s="174">
        <f>IF(AD$2&lt;=$AA36,IF(AD$3&gt;=$AA36,(AD$4*($AA37-$AA36)),0),0)*(VLOOKUP($AA36,curves,VLOOKUP(AD$1,names,2,0))-AD$5)*'m1'!$BL34</f>
        <v>0</v>
      </c>
      <c r="AE36" s="174">
        <f>IF(AE$2&lt;=$AA36,IF(AE$3&gt;=$AA36,(AE$4*($AA37-$AA36)),0),0)*(VLOOKUP($AA36,curves,VLOOKUP(AE$1,names,2,0))-AE$5)*'m1'!$BL34</f>
        <v>0</v>
      </c>
      <c r="AF36" s="174">
        <f>IF(AF$2&lt;=$AA36,IF(AF$3&gt;=$AA36,(AF$4*($AA37-$AA36)),0),0)*(VLOOKUP($AA36,curves,VLOOKUP(AF$1,names,2,0))-AF$5)*'m1'!$BL34</f>
        <v>0</v>
      </c>
      <c r="AG36" s="174">
        <f>IF(AG$2&lt;=$AA36,IF(AG$3&gt;=$AA36,(AG$4*($AA37-$AA36)),0),0)*(VLOOKUP($AA36,curves,VLOOKUP(AG$1,names,2,0))-AG$5)*'m1'!$BL34</f>
        <v>0</v>
      </c>
      <c r="AH36" s="174">
        <f>IF(AH$2&lt;=$AA36,IF(AH$3&gt;=$AA36,(AH$4*($AA37-$AA36)),0),0)*(VLOOKUP($AA36,curves,VLOOKUP(AH$1,names,2,0))-AH$5)*'m1'!$BL34</f>
        <v>0</v>
      </c>
      <c r="AI36" s="174">
        <f>IF(AI$2&lt;=$AA36,IF(AI$3&gt;=$AA36,(AI$4*($AA37-$AA36)),0),0)*(VLOOKUP($AA36,curves,VLOOKUP(AI$1,names,2,0))-AI$5)*'m1'!$BL34</f>
        <v>0</v>
      </c>
      <c r="AJ36" s="174">
        <f>IF(AJ$2&lt;=$AA36,IF(AJ$3&gt;=$AA36,(AJ$4*($AA37-$AA36)),0),0)*(VLOOKUP($AA36,curves,VLOOKUP(AJ$1,names,2,0))-AJ$5)*'m1'!$BL34</f>
        <v>0</v>
      </c>
      <c r="AK36" s="174">
        <f>IF(AK$2&lt;=$AA36,IF(AK$3&gt;=$AA36,(AK$4*($AA37-$AA36)),0),0)*(VLOOKUP($AA36,curves,VLOOKUP(AK$1,names,2,0))-AK$5)*'m1'!$BL34</f>
        <v>0</v>
      </c>
      <c r="AL36" s="174">
        <f>IF(AL$2&lt;=$AA36,IF(AL$3&gt;=$AA36,(AL$4*($AA37-$AA36)),0),0)*(VLOOKUP($AA36,curves,VLOOKUP(AL$1,names,2,0))-AL$5)*'m1'!$BL34</f>
        <v>0</v>
      </c>
      <c r="AM36" s="174">
        <f>IF(AM$2&lt;=$AA36,IF(AM$3&gt;=$AA36,(AM$4*($AA37-$AA36)),0),0)*(VLOOKUP($AA36,curves,VLOOKUP(AM$1,names,2,0))-AM$5)*'m1'!$BL34</f>
        <v>0</v>
      </c>
      <c r="AN36" s="174">
        <f>IF(AN$2&lt;=$AA36,IF(AN$3&gt;=$AA36,(AN$4*($AA37-$AA36)),0),0)*(VLOOKUP($AA36,curves,VLOOKUP(AN$1,names,2,0))-AN$5)*'m1'!$BL34</f>
        <v>0</v>
      </c>
      <c r="AO36" s="174">
        <f>IF(AO$2&lt;=$AA36,IF(AO$3&gt;=$AA36,(AO$4*($AA37-$AA36)),0),0)*(VLOOKUP($AA36,curves,VLOOKUP(AO$1,names,2,0))-AO$5)*'m1'!$BL34</f>
        <v>0</v>
      </c>
      <c r="AP36" s="174">
        <f>IF(AP$2&lt;=$AA36,IF(AP$3&gt;=$AA36,(AP$4*($AA37-$AA36)),0),0)*(VLOOKUP($AA36,curves,VLOOKUP(AP$1,names,2,0))-AP$5)*'m1'!$BL34</f>
        <v>0</v>
      </c>
      <c r="AQ36" s="174">
        <f>IF(AQ$2&lt;=$AA36,IF(AQ$3&gt;=$AA36,(AQ$4*($AA37-$AA36)),0),0)*(VLOOKUP($AA36,curves,VLOOKUP(AQ$1,names,2,0))-AQ$5)*'m1'!$BL34</f>
        <v>0</v>
      </c>
      <c r="AR36" s="174">
        <f>IF(AR$2&lt;=$AA36,IF(AR$3&gt;=$AA36,(AR$4*($AA37-$AA36)),0),0)*(VLOOKUP($AA36,curves,VLOOKUP(AR$1,names,2,0))-AR$5)*'m1'!$BL34</f>
        <v>0</v>
      </c>
      <c r="AS36" s="174">
        <f>IF(AS$2&lt;=$AA36,IF(AS$3&gt;=$AA36,(AS$4*($AA37-$AA36)),0),0)*(VLOOKUP($AA36,curves,VLOOKUP(AS$1,names,2,0))-AS$5)*'m1'!$BL34</f>
        <v>0</v>
      </c>
      <c r="AT36" s="174">
        <f>IF(AT$2&lt;=$AA36,IF(AT$3&gt;=$AA36,(AT$4*($AA37-$AA36)),0),0)*(VLOOKUP($AA36,curves,VLOOKUP(AT$1,names,2,0))-AT$5)*'m1'!$BL34</f>
        <v>0</v>
      </c>
      <c r="AU36" s="174">
        <f>IF(AU$2&lt;=$AA36,IF(AU$3&gt;=$AA36,(AU$4*($AA37-$AA36)),0),0)*(VLOOKUP($AA36,curves,VLOOKUP(AU$1,names,2,0))-AU$5)*'m1'!$BL34</f>
        <v>0</v>
      </c>
      <c r="AV36" s="174">
        <f>IF(AV$2&lt;=$AA36,IF(AV$3&gt;=$AA36,(AV$4*($AA37-$AA36)),0),0)*(VLOOKUP($AA36,curves,VLOOKUP(AV$1,names,2,0))-AV$5)*'m1'!$BL34</f>
        <v>0</v>
      </c>
      <c r="AW36" s="174">
        <f>IF(AW$2&lt;=$AA36,IF(AW$3&gt;=$AA36,(AW$4*($AA37-$AA36)),0),0)*(VLOOKUP($AA36,curves,VLOOKUP(AW$1,names,2,0))-AW$5)*'m1'!$BL34</f>
        <v>0</v>
      </c>
      <c r="BB36" s="84"/>
      <c r="BC36" s="84"/>
      <c r="BD36" s="84"/>
      <c r="BE36" s="84"/>
      <c r="BP36" s="88"/>
      <c r="CI36" s="83"/>
      <c r="CJ36" s="83"/>
      <c r="CK36" s="83"/>
      <c r="FY36" s="84"/>
      <c r="FZ36" s="84"/>
      <c r="GA36" s="84"/>
      <c r="GK36" s="88"/>
      <c r="GL36" s="88"/>
      <c r="GR36" s="88"/>
      <c r="GT36" s="88"/>
      <c r="GU36" s="88"/>
      <c r="HA36" s="88"/>
    </row>
    <row r="37" spans="1:209">
      <c r="A37" s="90">
        <f>p0!A42</f>
        <v>37530</v>
      </c>
      <c r="B37" s="102">
        <f t="shared" si="6"/>
        <v>0</v>
      </c>
      <c r="C37" s="101">
        <f>p0!E42*10000*m_chg!C35</f>
        <v>0</v>
      </c>
      <c r="D37" s="101">
        <f>p0!N42*10000*m_chg!D35</f>
        <v>0</v>
      </c>
      <c r="E37" s="101">
        <f>'p1'!K42*10000*m_chg!E35</f>
        <v>0</v>
      </c>
      <c r="F37" s="101">
        <f>(p0!H42+p0!J42+'Spread Opt'!D33+'Transport Pos'!E29)*10000*m_chg!K35</f>
        <v>0</v>
      </c>
      <c r="G37" s="101">
        <f>p0!O42*10000*m_chg!L35</f>
        <v>0</v>
      </c>
      <c r="H37" s="101">
        <f>p0!D42*10000*m_chg!N35</f>
        <v>0</v>
      </c>
      <c r="I37" s="101">
        <f>(p0!I42+p0!AG42+'Spread Opt'!C33)*10000*m_chg!H35</f>
        <v>0</v>
      </c>
      <c r="J37" s="101">
        <f>p0!M42*10000*m_chg!J35</f>
        <v>0</v>
      </c>
      <c r="K37" s="101">
        <f>(p0!L42+p0!G42)*10000*m_chg!O35</f>
        <v>0</v>
      </c>
      <c r="L37" s="101">
        <f>p0!P42*10000*m_chg!P35</f>
        <v>0</v>
      </c>
      <c r="M37" s="101">
        <f>(p0!F42)*10000*m_chg!T35</f>
        <v>0</v>
      </c>
      <c r="N37" s="101">
        <f>p0!C42*10000*m_chg!U35</f>
        <v>0</v>
      </c>
      <c r="O37" s="101">
        <f>'Transport Pos'!C29*10000*m_chg!V35</f>
        <v>0</v>
      </c>
      <c r="P37" s="101">
        <f>(p0!Y42+p0!X42)*10000*m_chg!X35</f>
        <v>0</v>
      </c>
      <c r="Q37" s="101">
        <f>p0!Z42*10000*m_chg!Y35</f>
        <v>0</v>
      </c>
      <c r="R37" s="101">
        <f>(p0!AB42+'Transport Pos'!B29)*10000*m_chg!Z35</f>
        <v>0</v>
      </c>
      <c r="S37" s="101">
        <f>p0!U42*10000*m_chg!AA35</f>
        <v>0</v>
      </c>
      <c r="T37" s="101">
        <f>p0!W42*10000*m_chg!AB35</f>
        <v>0</v>
      </c>
      <c r="U37" s="101">
        <f>p0!S42*10000*m_chg!AD35</f>
        <v>0</v>
      </c>
      <c r="V37" s="101">
        <f>p0!B42*10000*m_chg!AG35</f>
        <v>0</v>
      </c>
      <c r="W37" s="101">
        <f>p0!AA42*10000*m_chg!AJ35</f>
        <v>0</v>
      </c>
      <c r="Y37" s="101"/>
      <c r="AA37" s="90">
        <v>37530</v>
      </c>
      <c r="AB37" s="174">
        <f t="shared" si="7"/>
        <v>0</v>
      </c>
      <c r="AC37" s="174">
        <f>IF(AC$2&lt;=$AA37,IF(AC$3&gt;=$AA37,(AC$4*($AA38-$AA37)),0),0)*(VLOOKUP($AA37,curves,VLOOKUP(AC$1,names,2,0))-AC$5)*'m1'!$BL35</f>
        <v>0</v>
      </c>
      <c r="AD37" s="174">
        <f>IF(AD$2&lt;=$AA37,IF(AD$3&gt;=$AA37,(AD$4*($AA38-$AA37)),0),0)*(VLOOKUP($AA37,curves,VLOOKUP(AD$1,names,2,0))-AD$5)*'m1'!$BL35</f>
        <v>0</v>
      </c>
      <c r="AE37" s="174">
        <f>IF(AE$2&lt;=$AA37,IF(AE$3&gt;=$AA37,(AE$4*($AA38-$AA37)),0),0)*(VLOOKUP($AA37,curves,VLOOKUP(AE$1,names,2,0))-AE$5)*'m1'!$BL35</f>
        <v>0</v>
      </c>
      <c r="AF37" s="174">
        <f>IF(AF$2&lt;=$AA37,IF(AF$3&gt;=$AA37,(AF$4*($AA38-$AA37)),0),0)*(VLOOKUP($AA37,curves,VLOOKUP(AF$1,names,2,0))-AF$5)*'m1'!$BL35</f>
        <v>0</v>
      </c>
      <c r="AG37" s="174">
        <f>IF(AG$2&lt;=$AA37,IF(AG$3&gt;=$AA37,(AG$4*($AA38-$AA37)),0),0)*(VLOOKUP($AA37,curves,VLOOKUP(AG$1,names,2,0))-AG$5)*'m1'!$BL35</f>
        <v>0</v>
      </c>
      <c r="AH37" s="174">
        <f>IF(AH$2&lt;=$AA37,IF(AH$3&gt;=$AA37,(AH$4*($AA38-$AA37)),0),0)*(VLOOKUP($AA37,curves,VLOOKUP(AH$1,names,2,0))-AH$5)*'m1'!$BL35</f>
        <v>0</v>
      </c>
      <c r="AI37" s="174">
        <f>IF(AI$2&lt;=$AA37,IF(AI$3&gt;=$AA37,(AI$4*($AA38-$AA37)),0),0)*(VLOOKUP($AA37,curves,VLOOKUP(AI$1,names,2,0))-AI$5)*'m1'!$BL35</f>
        <v>0</v>
      </c>
      <c r="AJ37" s="174">
        <f>IF(AJ$2&lt;=$AA37,IF(AJ$3&gt;=$AA37,(AJ$4*($AA38-$AA37)),0),0)*(VLOOKUP($AA37,curves,VLOOKUP(AJ$1,names,2,0))-AJ$5)*'m1'!$BL35</f>
        <v>0</v>
      </c>
      <c r="AK37" s="174">
        <f>IF(AK$2&lt;=$AA37,IF(AK$3&gt;=$AA37,(AK$4*($AA38-$AA37)),0),0)*(VLOOKUP($AA37,curves,VLOOKUP(AK$1,names,2,0))-AK$5)*'m1'!$BL35</f>
        <v>0</v>
      </c>
      <c r="AL37" s="174">
        <f>IF(AL$2&lt;=$AA37,IF(AL$3&gt;=$AA37,(AL$4*($AA38-$AA37)),0),0)*(VLOOKUP($AA37,curves,VLOOKUP(AL$1,names,2,0))-AL$5)*'m1'!$BL35</f>
        <v>0</v>
      </c>
      <c r="AM37" s="174">
        <f>IF(AM$2&lt;=$AA37,IF(AM$3&gt;=$AA37,(AM$4*($AA38-$AA37)),0),0)*(VLOOKUP($AA37,curves,VLOOKUP(AM$1,names,2,0))-AM$5)*'m1'!$BL35</f>
        <v>0</v>
      </c>
      <c r="AN37" s="174">
        <f>IF(AN$2&lt;=$AA37,IF(AN$3&gt;=$AA37,(AN$4*($AA38-$AA37)),0),0)*(VLOOKUP($AA37,curves,VLOOKUP(AN$1,names,2,0))-AN$5)*'m1'!$BL35</f>
        <v>0</v>
      </c>
      <c r="AO37" s="174">
        <f>IF(AO$2&lt;=$AA37,IF(AO$3&gt;=$AA37,(AO$4*($AA38-$AA37)),0),0)*(VLOOKUP($AA37,curves,VLOOKUP(AO$1,names,2,0))-AO$5)*'m1'!$BL35</f>
        <v>0</v>
      </c>
      <c r="AP37" s="174">
        <f>IF(AP$2&lt;=$AA37,IF(AP$3&gt;=$AA37,(AP$4*($AA38-$AA37)),0),0)*(VLOOKUP($AA37,curves,VLOOKUP(AP$1,names,2,0))-AP$5)*'m1'!$BL35</f>
        <v>0</v>
      </c>
      <c r="AQ37" s="174">
        <f>IF(AQ$2&lt;=$AA37,IF(AQ$3&gt;=$AA37,(AQ$4*($AA38-$AA37)),0),0)*(VLOOKUP($AA37,curves,VLOOKUP(AQ$1,names,2,0))-AQ$5)*'m1'!$BL35</f>
        <v>0</v>
      </c>
      <c r="AR37" s="174">
        <f>IF(AR$2&lt;=$AA37,IF(AR$3&gt;=$AA37,(AR$4*($AA38-$AA37)),0),0)*(VLOOKUP($AA37,curves,VLOOKUP(AR$1,names,2,0))-AR$5)*'m1'!$BL35</f>
        <v>0</v>
      </c>
      <c r="AS37" s="174">
        <f>IF(AS$2&lt;=$AA37,IF(AS$3&gt;=$AA37,(AS$4*($AA38-$AA37)),0),0)*(VLOOKUP($AA37,curves,VLOOKUP(AS$1,names,2,0))-AS$5)*'m1'!$BL35</f>
        <v>0</v>
      </c>
      <c r="AT37" s="174">
        <f>IF(AT$2&lt;=$AA37,IF(AT$3&gt;=$AA37,(AT$4*($AA38-$AA37)),0),0)*(VLOOKUP($AA37,curves,VLOOKUP(AT$1,names,2,0))-AT$5)*'m1'!$BL35</f>
        <v>0</v>
      </c>
      <c r="AU37" s="174">
        <f>IF(AU$2&lt;=$AA37,IF(AU$3&gt;=$AA37,(AU$4*($AA38-$AA37)),0),0)*(VLOOKUP($AA37,curves,VLOOKUP(AU$1,names,2,0))-AU$5)*'m1'!$BL35</f>
        <v>0</v>
      </c>
      <c r="AV37" s="174">
        <f>IF(AV$2&lt;=$AA37,IF(AV$3&gt;=$AA37,(AV$4*($AA38-$AA37)),0),0)*(VLOOKUP($AA37,curves,VLOOKUP(AV$1,names,2,0))-AV$5)*'m1'!$BL35</f>
        <v>0</v>
      </c>
      <c r="AW37" s="174">
        <f>IF(AW$2&lt;=$AA37,IF(AW$3&gt;=$AA37,(AW$4*($AA38-$AA37)),0),0)*(VLOOKUP($AA37,curves,VLOOKUP(AW$1,names,2,0))-AW$5)*'m1'!$BL35</f>
        <v>0</v>
      </c>
      <c r="BB37" s="84"/>
      <c r="BC37" s="84"/>
      <c r="BD37" s="84"/>
      <c r="BE37" s="84"/>
      <c r="BP37" s="88"/>
      <c r="CI37" s="83"/>
      <c r="CJ37" s="83"/>
      <c r="CK37" s="83"/>
      <c r="FY37" s="84"/>
      <c r="FZ37" s="84"/>
      <c r="GA37" s="84"/>
      <c r="GK37" s="88"/>
      <c r="GL37" s="88"/>
      <c r="GR37" s="88"/>
      <c r="GT37" s="88"/>
      <c r="GU37" s="88"/>
      <c r="HA37" s="88"/>
    </row>
    <row r="38" spans="1:209">
      <c r="A38" s="90">
        <f>p0!A43</f>
        <v>37561</v>
      </c>
      <c r="B38" s="102">
        <f t="shared" si="6"/>
        <v>0</v>
      </c>
      <c r="C38" s="101">
        <f>p0!E43*10000*m_chg!C36</f>
        <v>0</v>
      </c>
      <c r="D38" s="101">
        <f>p0!N43*10000*m_chg!D36</f>
        <v>0</v>
      </c>
      <c r="E38" s="101">
        <f>'p1'!K43*10000*m_chg!E36</f>
        <v>0</v>
      </c>
      <c r="F38" s="101">
        <f>(p0!H43+p0!J43+'Spread Opt'!D34+'Transport Pos'!E30)*10000*m_chg!K36</f>
        <v>0</v>
      </c>
      <c r="G38" s="101">
        <f>p0!O43*10000*m_chg!L36</f>
        <v>0</v>
      </c>
      <c r="H38" s="101">
        <f>p0!D43*10000*m_chg!N36</f>
        <v>0</v>
      </c>
      <c r="I38" s="101">
        <f>(p0!I43+p0!AG43+'Spread Opt'!C34)*10000*m_chg!H36</f>
        <v>0</v>
      </c>
      <c r="J38" s="101">
        <f>p0!M43*10000*m_chg!J36</f>
        <v>0</v>
      </c>
      <c r="K38" s="101">
        <f>(p0!L43+p0!G43)*10000*m_chg!O36</f>
        <v>0</v>
      </c>
      <c r="L38" s="101">
        <f>p0!P43*10000*m_chg!P36</f>
        <v>0</v>
      </c>
      <c r="M38" s="101">
        <f>(p0!F43)*10000*m_chg!T36</f>
        <v>0</v>
      </c>
      <c r="N38" s="101">
        <f>p0!C43*10000*m_chg!U36</f>
        <v>0</v>
      </c>
      <c r="O38" s="101">
        <f>'Transport Pos'!C30*10000*m_chg!V36</f>
        <v>0</v>
      </c>
      <c r="P38" s="101">
        <f>(p0!Y43+p0!X43)*10000*m_chg!X36</f>
        <v>0</v>
      </c>
      <c r="Q38" s="101">
        <f>p0!Z43*10000*m_chg!Y36</f>
        <v>0</v>
      </c>
      <c r="R38" s="101">
        <f>(p0!AB43+'Transport Pos'!B30)*10000*m_chg!Z36</f>
        <v>0</v>
      </c>
      <c r="S38" s="101">
        <f>p0!U43*10000*m_chg!AA36</f>
        <v>0</v>
      </c>
      <c r="T38" s="101">
        <f>p0!W43*10000*m_chg!AB36</f>
        <v>0</v>
      </c>
      <c r="U38" s="101">
        <f>p0!S43*10000*m_chg!AD36</f>
        <v>0</v>
      </c>
      <c r="V38" s="101">
        <f>p0!B43*10000*m_chg!AG36</f>
        <v>0</v>
      </c>
      <c r="W38" s="101">
        <f>p0!AA43*10000*m_chg!AJ36</f>
        <v>0</v>
      </c>
      <c r="Y38" s="101"/>
      <c r="AA38" s="90">
        <v>37561</v>
      </c>
      <c r="AB38" s="174">
        <f t="shared" si="7"/>
        <v>0</v>
      </c>
      <c r="AC38" s="174">
        <f>IF(AC$2&lt;=$AA38,IF(AC$3&gt;=$AA38,(AC$4*($AA39-$AA38)),0),0)*(VLOOKUP($AA38,curves,VLOOKUP(AC$1,names,2,0))-AC$5)*'m1'!$BL36</f>
        <v>0</v>
      </c>
      <c r="AD38" s="174">
        <f>IF(AD$2&lt;=$AA38,IF(AD$3&gt;=$AA38,(AD$4*($AA39-$AA38)),0),0)*(VLOOKUP($AA38,curves,VLOOKUP(AD$1,names,2,0))-AD$5)*'m1'!$BL36</f>
        <v>0</v>
      </c>
      <c r="AE38" s="174">
        <f>IF(AE$2&lt;=$AA38,IF(AE$3&gt;=$AA38,(AE$4*($AA39-$AA38)),0),0)*(VLOOKUP($AA38,curves,VLOOKUP(AE$1,names,2,0))-AE$5)*'m1'!$BL36</f>
        <v>0</v>
      </c>
      <c r="AF38" s="174">
        <f>IF(AF$2&lt;=$AA38,IF(AF$3&gt;=$AA38,(AF$4*($AA39-$AA38)),0),0)*(VLOOKUP($AA38,curves,VLOOKUP(AF$1,names,2,0))-AF$5)*'m1'!$BL36</f>
        <v>0</v>
      </c>
      <c r="AG38" s="174">
        <f>IF(AG$2&lt;=$AA38,IF(AG$3&gt;=$AA38,(AG$4*($AA39-$AA38)),0),0)*(VLOOKUP($AA38,curves,VLOOKUP(AG$1,names,2,0))-AG$5)*'m1'!$BL36</f>
        <v>0</v>
      </c>
      <c r="AH38" s="174">
        <f>IF(AH$2&lt;=$AA38,IF(AH$3&gt;=$AA38,(AH$4*($AA39-$AA38)),0),0)*(VLOOKUP($AA38,curves,VLOOKUP(AH$1,names,2,0))-AH$5)*'m1'!$BL36</f>
        <v>0</v>
      </c>
      <c r="AI38" s="174">
        <f>IF(AI$2&lt;=$AA38,IF(AI$3&gt;=$AA38,(AI$4*($AA39-$AA38)),0),0)*(VLOOKUP($AA38,curves,VLOOKUP(AI$1,names,2,0))-AI$5)*'m1'!$BL36</f>
        <v>0</v>
      </c>
      <c r="AJ38" s="174">
        <f>IF(AJ$2&lt;=$AA38,IF(AJ$3&gt;=$AA38,(AJ$4*($AA39-$AA38)),0),0)*(VLOOKUP($AA38,curves,VLOOKUP(AJ$1,names,2,0))-AJ$5)*'m1'!$BL36</f>
        <v>0</v>
      </c>
      <c r="AK38" s="174">
        <f>IF(AK$2&lt;=$AA38,IF(AK$3&gt;=$AA38,(AK$4*($AA39-$AA38)),0),0)*(VLOOKUP($AA38,curves,VLOOKUP(AK$1,names,2,0))-AK$5)*'m1'!$BL36</f>
        <v>0</v>
      </c>
      <c r="AL38" s="174">
        <f>IF(AL$2&lt;=$AA38,IF(AL$3&gt;=$AA38,(AL$4*($AA39-$AA38)),0),0)*(VLOOKUP($AA38,curves,VLOOKUP(AL$1,names,2,0))-AL$5)*'m1'!$BL36</f>
        <v>0</v>
      </c>
      <c r="AM38" s="174">
        <f>IF(AM$2&lt;=$AA38,IF(AM$3&gt;=$AA38,(AM$4*($AA39-$AA38)),0),0)*(VLOOKUP($AA38,curves,VLOOKUP(AM$1,names,2,0))-AM$5)*'m1'!$BL36</f>
        <v>0</v>
      </c>
      <c r="AN38" s="174">
        <f>IF(AN$2&lt;=$AA38,IF(AN$3&gt;=$AA38,(AN$4*($AA39-$AA38)),0),0)*(VLOOKUP($AA38,curves,VLOOKUP(AN$1,names,2,0))-AN$5)*'m1'!$BL36</f>
        <v>0</v>
      </c>
      <c r="AO38" s="174">
        <f>IF(AO$2&lt;=$AA38,IF(AO$3&gt;=$AA38,(AO$4*($AA39-$AA38)),0),0)*(VLOOKUP($AA38,curves,VLOOKUP(AO$1,names,2,0))-AO$5)*'m1'!$BL36</f>
        <v>0</v>
      </c>
      <c r="AP38" s="174">
        <f>IF(AP$2&lt;=$AA38,IF(AP$3&gt;=$AA38,(AP$4*($AA39-$AA38)),0),0)*(VLOOKUP($AA38,curves,VLOOKUP(AP$1,names,2,0))-AP$5)*'m1'!$BL36</f>
        <v>0</v>
      </c>
      <c r="AQ38" s="174">
        <f>IF(AQ$2&lt;=$AA38,IF(AQ$3&gt;=$AA38,(AQ$4*($AA39-$AA38)),0),0)*(VLOOKUP($AA38,curves,VLOOKUP(AQ$1,names,2,0))-AQ$5)*'m1'!$BL36</f>
        <v>0</v>
      </c>
      <c r="AR38" s="174">
        <f>IF(AR$2&lt;=$AA38,IF(AR$3&gt;=$AA38,(AR$4*($AA39-$AA38)),0),0)*(VLOOKUP($AA38,curves,VLOOKUP(AR$1,names,2,0))-AR$5)*'m1'!$BL36</f>
        <v>0</v>
      </c>
      <c r="AS38" s="174">
        <f>IF(AS$2&lt;=$AA38,IF(AS$3&gt;=$AA38,(AS$4*($AA39-$AA38)),0),0)*(VLOOKUP($AA38,curves,VLOOKUP(AS$1,names,2,0))-AS$5)*'m1'!$BL36</f>
        <v>0</v>
      </c>
      <c r="AT38" s="174">
        <f>IF(AT$2&lt;=$AA38,IF(AT$3&gt;=$AA38,(AT$4*($AA39-$AA38)),0),0)*(VLOOKUP($AA38,curves,VLOOKUP(AT$1,names,2,0))-AT$5)*'m1'!$BL36</f>
        <v>0</v>
      </c>
      <c r="AU38" s="174">
        <f>IF(AU$2&lt;=$AA38,IF(AU$3&gt;=$AA38,(AU$4*($AA39-$AA38)),0),0)*(VLOOKUP($AA38,curves,VLOOKUP(AU$1,names,2,0))-AU$5)*'m1'!$BL36</f>
        <v>0</v>
      </c>
      <c r="AV38" s="174">
        <f>IF(AV$2&lt;=$AA38,IF(AV$3&gt;=$AA38,(AV$4*($AA39-$AA38)),0),0)*(VLOOKUP($AA38,curves,VLOOKUP(AV$1,names,2,0))-AV$5)*'m1'!$BL36</f>
        <v>0</v>
      </c>
      <c r="AW38" s="174">
        <f>IF(AW$2&lt;=$AA38,IF(AW$3&gt;=$AA38,(AW$4*($AA39-$AA38)),0),0)*(VLOOKUP($AA38,curves,VLOOKUP(AW$1,names,2,0))-AW$5)*'m1'!$BL36</f>
        <v>0</v>
      </c>
      <c r="BB38" s="84"/>
      <c r="BC38" s="84"/>
      <c r="BD38" s="84"/>
      <c r="BE38" s="84"/>
      <c r="BP38" s="88"/>
      <c r="CI38" s="83"/>
      <c r="CJ38" s="83"/>
      <c r="CK38" s="83"/>
      <c r="FY38" s="84"/>
      <c r="FZ38" s="84"/>
      <c r="GA38" s="84"/>
      <c r="GK38" s="88"/>
      <c r="GL38" s="88"/>
      <c r="GR38" s="88"/>
      <c r="GT38" s="88"/>
      <c r="GU38" s="88"/>
      <c r="HA38" s="88"/>
    </row>
    <row r="39" spans="1:209">
      <c r="A39" s="90">
        <f>p0!A44</f>
        <v>37591</v>
      </c>
      <c r="B39" s="102">
        <f t="shared" si="6"/>
        <v>0</v>
      </c>
      <c r="C39" s="101">
        <f>p0!E44*10000*m_chg!C37</f>
        <v>0</v>
      </c>
      <c r="D39" s="101">
        <f>p0!N44*10000*m_chg!D37</f>
        <v>0</v>
      </c>
      <c r="E39" s="101">
        <f>'p1'!K44*10000*m_chg!E37</f>
        <v>0</v>
      </c>
      <c r="F39" s="101">
        <f>(p0!H44+p0!J44+'Spread Opt'!D35+'Transport Pos'!E31)*10000*m_chg!K37</f>
        <v>0</v>
      </c>
      <c r="G39" s="101">
        <f>p0!O44*10000*m_chg!L37</f>
        <v>0</v>
      </c>
      <c r="H39" s="101">
        <f>p0!D44*10000*m_chg!N37</f>
        <v>0</v>
      </c>
      <c r="I39" s="101">
        <f>(p0!I44+p0!AG44+'Spread Opt'!C35)*10000*m_chg!H37</f>
        <v>0</v>
      </c>
      <c r="J39" s="101">
        <f>p0!M44*10000*m_chg!J37</f>
        <v>0</v>
      </c>
      <c r="K39" s="101">
        <f>(p0!L44+p0!G44)*10000*m_chg!O37</f>
        <v>0</v>
      </c>
      <c r="L39" s="101">
        <f>p0!P44*10000*m_chg!P37</f>
        <v>0</v>
      </c>
      <c r="M39" s="101">
        <f>(p0!F44)*10000*m_chg!T37</f>
        <v>0</v>
      </c>
      <c r="N39" s="101">
        <f>p0!C44*10000*m_chg!U37</f>
        <v>0</v>
      </c>
      <c r="O39" s="101">
        <f>'Transport Pos'!C31*10000*m_chg!V37</f>
        <v>0</v>
      </c>
      <c r="P39" s="101">
        <f>(p0!Y44+p0!X44)*10000*m_chg!X37</f>
        <v>0</v>
      </c>
      <c r="Q39" s="101">
        <f>p0!Z44*10000*m_chg!Y37</f>
        <v>0</v>
      </c>
      <c r="R39" s="101">
        <f>(p0!AB44+'Transport Pos'!B31)*10000*m_chg!Z37</f>
        <v>0</v>
      </c>
      <c r="S39" s="101">
        <f>p0!U44*10000*m_chg!AA37</f>
        <v>0</v>
      </c>
      <c r="T39" s="101">
        <f>p0!W44*10000*m_chg!AB37</f>
        <v>0</v>
      </c>
      <c r="U39" s="101">
        <f>p0!S44*10000*m_chg!AD37</f>
        <v>0</v>
      </c>
      <c r="V39" s="101">
        <f>p0!B44*10000*m_chg!AG37</f>
        <v>0</v>
      </c>
      <c r="W39" s="101">
        <f>p0!AA44*10000*m_chg!AJ37</f>
        <v>0</v>
      </c>
      <c r="Y39" s="101"/>
      <c r="AA39" s="90">
        <v>37591</v>
      </c>
      <c r="AB39" s="174">
        <f t="shared" si="7"/>
        <v>0</v>
      </c>
      <c r="AC39" s="174">
        <f>IF(AC$2&lt;=$AA39,IF(AC$3&gt;=$AA39,(AC$4*($AA40-$AA39)),0),0)*(VLOOKUP($AA39,curves,VLOOKUP(AC$1,names,2,0))-AC$5)*'m1'!$BL37</f>
        <v>0</v>
      </c>
      <c r="AD39" s="174">
        <f>IF(AD$2&lt;=$AA39,IF(AD$3&gt;=$AA39,(AD$4*($AA40-$AA39)),0),0)*(VLOOKUP($AA39,curves,VLOOKUP(AD$1,names,2,0))-AD$5)*'m1'!$BL37</f>
        <v>0</v>
      </c>
      <c r="AE39" s="174">
        <f>IF(AE$2&lt;=$AA39,IF(AE$3&gt;=$AA39,(AE$4*($AA40-$AA39)),0),0)*(VLOOKUP($AA39,curves,VLOOKUP(AE$1,names,2,0))-AE$5)*'m1'!$BL37</f>
        <v>0</v>
      </c>
      <c r="AF39" s="174">
        <f>IF(AF$2&lt;=$AA39,IF(AF$3&gt;=$AA39,(AF$4*($AA40-$AA39)),0),0)*(VLOOKUP($AA39,curves,VLOOKUP(AF$1,names,2,0))-AF$5)*'m1'!$BL37</f>
        <v>0</v>
      </c>
      <c r="AG39" s="174">
        <f>IF(AG$2&lt;=$AA39,IF(AG$3&gt;=$AA39,(AG$4*($AA40-$AA39)),0),0)*(VLOOKUP($AA39,curves,VLOOKUP(AG$1,names,2,0))-AG$5)*'m1'!$BL37</f>
        <v>0</v>
      </c>
      <c r="AH39" s="174">
        <f>IF(AH$2&lt;=$AA39,IF(AH$3&gt;=$AA39,(AH$4*($AA40-$AA39)),0),0)*(VLOOKUP($AA39,curves,VLOOKUP(AH$1,names,2,0))-AH$5)*'m1'!$BL37</f>
        <v>0</v>
      </c>
      <c r="AI39" s="174">
        <f>IF(AI$2&lt;=$AA39,IF(AI$3&gt;=$AA39,(AI$4*($AA40-$AA39)),0),0)*(VLOOKUP($AA39,curves,VLOOKUP(AI$1,names,2,0))-AI$5)*'m1'!$BL37</f>
        <v>0</v>
      </c>
      <c r="AJ39" s="174">
        <f>IF(AJ$2&lt;=$AA39,IF(AJ$3&gt;=$AA39,(AJ$4*($AA40-$AA39)),0),0)*(VLOOKUP($AA39,curves,VLOOKUP(AJ$1,names,2,0))-AJ$5)*'m1'!$BL37</f>
        <v>0</v>
      </c>
      <c r="AK39" s="174">
        <f>IF(AK$2&lt;=$AA39,IF(AK$3&gt;=$AA39,(AK$4*($AA40-$AA39)),0),0)*(VLOOKUP($AA39,curves,VLOOKUP(AK$1,names,2,0))-AK$5)*'m1'!$BL37</f>
        <v>0</v>
      </c>
      <c r="AL39" s="174">
        <f>IF(AL$2&lt;=$AA39,IF(AL$3&gt;=$AA39,(AL$4*($AA40-$AA39)),0),0)*(VLOOKUP($AA39,curves,VLOOKUP(AL$1,names,2,0))-AL$5)*'m1'!$BL37</f>
        <v>0</v>
      </c>
      <c r="AM39" s="174">
        <f>IF(AM$2&lt;=$AA39,IF(AM$3&gt;=$AA39,(AM$4*($AA40-$AA39)),0),0)*(VLOOKUP($AA39,curves,VLOOKUP(AM$1,names,2,0))-AM$5)*'m1'!$BL37</f>
        <v>0</v>
      </c>
      <c r="AN39" s="174">
        <f>IF(AN$2&lt;=$AA39,IF(AN$3&gt;=$AA39,(AN$4*($AA40-$AA39)),0),0)*(VLOOKUP($AA39,curves,VLOOKUP(AN$1,names,2,0))-AN$5)*'m1'!$BL37</f>
        <v>0</v>
      </c>
      <c r="AO39" s="174">
        <f>IF(AO$2&lt;=$AA39,IF(AO$3&gt;=$AA39,(AO$4*($AA40-$AA39)),0),0)*(VLOOKUP($AA39,curves,VLOOKUP(AO$1,names,2,0))-AO$5)*'m1'!$BL37</f>
        <v>0</v>
      </c>
      <c r="AP39" s="174">
        <f>IF(AP$2&lt;=$AA39,IF(AP$3&gt;=$AA39,(AP$4*($AA40-$AA39)),0),0)*(VLOOKUP($AA39,curves,VLOOKUP(AP$1,names,2,0))-AP$5)*'m1'!$BL37</f>
        <v>0</v>
      </c>
      <c r="AQ39" s="174">
        <f>IF(AQ$2&lt;=$AA39,IF(AQ$3&gt;=$AA39,(AQ$4*($AA40-$AA39)),0),0)*(VLOOKUP($AA39,curves,VLOOKUP(AQ$1,names,2,0))-AQ$5)*'m1'!$BL37</f>
        <v>0</v>
      </c>
      <c r="AR39" s="174">
        <f>IF(AR$2&lt;=$AA39,IF(AR$3&gt;=$AA39,(AR$4*($AA40-$AA39)),0),0)*(VLOOKUP($AA39,curves,VLOOKUP(AR$1,names,2,0))-AR$5)*'m1'!$BL37</f>
        <v>0</v>
      </c>
      <c r="AS39" s="174">
        <f>IF(AS$2&lt;=$AA39,IF(AS$3&gt;=$AA39,(AS$4*($AA40-$AA39)),0),0)*(VLOOKUP($AA39,curves,VLOOKUP(AS$1,names,2,0))-AS$5)*'m1'!$BL37</f>
        <v>0</v>
      </c>
      <c r="AT39" s="174">
        <f>IF(AT$2&lt;=$AA39,IF(AT$3&gt;=$AA39,(AT$4*($AA40-$AA39)),0),0)*(VLOOKUP($AA39,curves,VLOOKUP(AT$1,names,2,0))-AT$5)*'m1'!$BL37</f>
        <v>0</v>
      </c>
      <c r="AU39" s="174">
        <f>IF(AU$2&lt;=$AA39,IF(AU$3&gt;=$AA39,(AU$4*($AA40-$AA39)),0),0)*(VLOOKUP($AA39,curves,VLOOKUP(AU$1,names,2,0))-AU$5)*'m1'!$BL37</f>
        <v>0</v>
      </c>
      <c r="AV39" s="174">
        <f>IF(AV$2&lt;=$AA39,IF(AV$3&gt;=$AA39,(AV$4*($AA40-$AA39)),0),0)*(VLOOKUP($AA39,curves,VLOOKUP(AV$1,names,2,0))-AV$5)*'m1'!$BL37</f>
        <v>0</v>
      </c>
      <c r="AW39" s="174">
        <f>IF(AW$2&lt;=$AA39,IF(AW$3&gt;=$AA39,(AW$4*($AA40-$AA39)),0),0)*(VLOOKUP($AA39,curves,VLOOKUP(AW$1,names,2,0))-AW$5)*'m1'!$BL37</f>
        <v>0</v>
      </c>
      <c r="BB39" s="84"/>
      <c r="BC39" s="84"/>
      <c r="BD39" s="84"/>
      <c r="BE39" s="84"/>
      <c r="BP39" s="88"/>
      <c r="CI39" s="83"/>
      <c r="CJ39" s="83"/>
      <c r="CK39" s="83"/>
      <c r="FY39" s="84"/>
      <c r="FZ39" s="84"/>
      <c r="GA39" s="84"/>
      <c r="GK39" s="88"/>
      <c r="GL39" s="88"/>
      <c r="GR39" s="88"/>
      <c r="GT39" s="88"/>
      <c r="GU39" s="88"/>
      <c r="HA39" s="88"/>
    </row>
    <row r="40" spans="1:209">
      <c r="A40" s="90">
        <f>p0!A45</f>
        <v>37622</v>
      </c>
      <c r="B40" s="102">
        <f t="shared" si="6"/>
        <v>0</v>
      </c>
      <c r="C40" s="101">
        <f>p0!E45*10000*m_chg!C38</f>
        <v>0</v>
      </c>
      <c r="D40" s="101">
        <f>p0!N45*10000*m_chg!D38</f>
        <v>0</v>
      </c>
      <c r="E40" s="101">
        <f>'p1'!K45*10000*m_chg!E38</f>
        <v>0</v>
      </c>
      <c r="F40" s="101">
        <f>(p0!H45+p0!J45+'Spread Opt'!D36+'Transport Pos'!E32)*10000*m_chg!K38</f>
        <v>0</v>
      </c>
      <c r="G40" s="101">
        <f>p0!O45*10000*m_chg!L38</f>
        <v>0</v>
      </c>
      <c r="H40" s="101">
        <f>p0!D45*10000*m_chg!N38</f>
        <v>0</v>
      </c>
      <c r="I40" s="101">
        <f>(p0!I45+p0!AG45+'Spread Opt'!C36)*10000*m_chg!H38</f>
        <v>0</v>
      </c>
      <c r="J40" s="101">
        <f>p0!M45*10000*m_chg!J38</f>
        <v>0</v>
      </c>
      <c r="K40" s="101">
        <f>(p0!L45+p0!G45)*10000*m_chg!O38</f>
        <v>0</v>
      </c>
      <c r="L40" s="101">
        <f>p0!P45*10000*m_chg!P38</f>
        <v>0</v>
      </c>
      <c r="M40" s="101">
        <f>(p0!F45)*10000*m_chg!T38</f>
        <v>0</v>
      </c>
      <c r="N40" s="101">
        <f>p0!C45*10000*m_chg!U38</f>
        <v>0</v>
      </c>
      <c r="O40" s="101">
        <f>'Transport Pos'!C32*10000*m_chg!V38</f>
        <v>0</v>
      </c>
      <c r="P40" s="101">
        <f>(p0!Y45+p0!X45)*10000*m_chg!X38</f>
        <v>0</v>
      </c>
      <c r="Q40" s="101">
        <f>p0!Z45*10000*m_chg!Y38</f>
        <v>0</v>
      </c>
      <c r="R40" s="101">
        <f>(p0!AB45+'Transport Pos'!B32)*10000*m_chg!Z38</f>
        <v>0</v>
      </c>
      <c r="S40" s="101">
        <f>p0!U45*10000*m_chg!AA38</f>
        <v>0</v>
      </c>
      <c r="T40" s="101">
        <f>p0!W45*10000*m_chg!AB38</f>
        <v>0</v>
      </c>
      <c r="U40" s="101">
        <f>p0!S45*10000*m_chg!AD38</f>
        <v>0</v>
      </c>
      <c r="V40" s="101">
        <f>p0!B45*10000*m_chg!AG38</f>
        <v>0</v>
      </c>
      <c r="W40" s="101">
        <f>p0!AA45*10000*m_chg!AJ38</f>
        <v>0</v>
      </c>
      <c r="Y40" s="101"/>
      <c r="AA40" s="90">
        <v>37622</v>
      </c>
      <c r="AB40" s="174">
        <f t="shared" si="7"/>
        <v>0</v>
      </c>
      <c r="AC40" s="174">
        <f>IF(AC$2&lt;=$AA40,IF(AC$3&gt;=$AA40,(AC$4*($AA41-$AA40)),0),0)*(VLOOKUP($AA40,curves,VLOOKUP(AC$1,names,2,0))-AC$5)*'m1'!$BL38</f>
        <v>0</v>
      </c>
      <c r="AD40" s="174">
        <f>IF(AD$2&lt;=$AA40,IF(AD$3&gt;=$AA40,(AD$4*($AA41-$AA40)),0),0)*(VLOOKUP($AA40,curves,VLOOKUP(AD$1,names,2,0))-AD$5)*'m1'!$BL38</f>
        <v>0</v>
      </c>
      <c r="AE40" s="174">
        <f>IF(AE$2&lt;=$AA40,IF(AE$3&gt;=$AA40,(AE$4*($AA41-$AA40)),0),0)*(VLOOKUP($AA40,curves,VLOOKUP(AE$1,names,2,0))-AE$5)*'m1'!$BL38</f>
        <v>0</v>
      </c>
      <c r="AF40" s="174">
        <f>IF(AF$2&lt;=$AA40,IF(AF$3&gt;=$AA40,(AF$4*($AA41-$AA40)),0),0)*(VLOOKUP($AA40,curves,VLOOKUP(AF$1,names,2,0))-AF$5)*'m1'!$BL38</f>
        <v>0</v>
      </c>
      <c r="AG40" s="174">
        <f>IF(AG$2&lt;=$AA40,IF(AG$3&gt;=$AA40,(AG$4*($AA41-$AA40)),0),0)*(VLOOKUP($AA40,curves,VLOOKUP(AG$1,names,2,0))-AG$5)*'m1'!$BL38</f>
        <v>0</v>
      </c>
      <c r="AH40" s="174">
        <f>IF(AH$2&lt;=$AA40,IF(AH$3&gt;=$AA40,(AH$4*($AA41-$AA40)),0),0)*(VLOOKUP($AA40,curves,VLOOKUP(AH$1,names,2,0))-AH$5)*'m1'!$BL38</f>
        <v>0</v>
      </c>
      <c r="AI40" s="174">
        <f>IF(AI$2&lt;=$AA40,IF(AI$3&gt;=$AA40,(AI$4*($AA41-$AA40)),0),0)*(VLOOKUP($AA40,curves,VLOOKUP(AI$1,names,2,0))-AI$5)*'m1'!$BL38</f>
        <v>0</v>
      </c>
      <c r="AJ40" s="174">
        <f>IF(AJ$2&lt;=$AA40,IF(AJ$3&gt;=$AA40,(AJ$4*($AA41-$AA40)),0),0)*(VLOOKUP($AA40,curves,VLOOKUP(AJ$1,names,2,0))-AJ$5)*'m1'!$BL38</f>
        <v>0</v>
      </c>
      <c r="AK40" s="174">
        <f>IF(AK$2&lt;=$AA40,IF(AK$3&gt;=$AA40,(AK$4*($AA41-$AA40)),0),0)*(VLOOKUP($AA40,curves,VLOOKUP(AK$1,names,2,0))-AK$5)*'m1'!$BL38</f>
        <v>0</v>
      </c>
      <c r="AL40" s="174">
        <f>IF(AL$2&lt;=$AA40,IF(AL$3&gt;=$AA40,(AL$4*($AA41-$AA40)),0),0)*(VLOOKUP($AA40,curves,VLOOKUP(AL$1,names,2,0))-AL$5)*'m1'!$BL38</f>
        <v>0</v>
      </c>
      <c r="AM40" s="174">
        <f>IF(AM$2&lt;=$AA40,IF(AM$3&gt;=$AA40,(AM$4*($AA41-$AA40)),0),0)*(VLOOKUP($AA40,curves,VLOOKUP(AM$1,names,2,0))-AM$5)*'m1'!$BL38</f>
        <v>0</v>
      </c>
      <c r="AN40" s="174">
        <f>IF(AN$2&lt;=$AA40,IF(AN$3&gt;=$AA40,(AN$4*($AA41-$AA40)),0),0)*(VLOOKUP($AA40,curves,VLOOKUP(AN$1,names,2,0))-AN$5)*'m1'!$BL38</f>
        <v>0</v>
      </c>
      <c r="AO40" s="174">
        <f>IF(AO$2&lt;=$AA40,IF(AO$3&gt;=$AA40,(AO$4*($AA41-$AA40)),0),0)*(VLOOKUP($AA40,curves,VLOOKUP(AO$1,names,2,0))-AO$5)*'m1'!$BL38</f>
        <v>0</v>
      </c>
      <c r="AP40" s="174">
        <f>IF(AP$2&lt;=$AA40,IF(AP$3&gt;=$AA40,(AP$4*($AA41-$AA40)),0),0)*(VLOOKUP($AA40,curves,VLOOKUP(AP$1,names,2,0))-AP$5)*'m1'!$BL38</f>
        <v>0</v>
      </c>
      <c r="AQ40" s="174">
        <f>IF(AQ$2&lt;=$AA40,IF(AQ$3&gt;=$AA40,(AQ$4*($AA41-$AA40)),0),0)*(VLOOKUP($AA40,curves,VLOOKUP(AQ$1,names,2,0))-AQ$5)*'m1'!$BL38</f>
        <v>0</v>
      </c>
      <c r="AR40" s="174">
        <f>IF(AR$2&lt;=$AA40,IF(AR$3&gt;=$AA40,(AR$4*($AA41-$AA40)),0),0)*(VLOOKUP($AA40,curves,VLOOKUP(AR$1,names,2,0))-AR$5)*'m1'!$BL38</f>
        <v>0</v>
      </c>
      <c r="AS40" s="174">
        <f>IF(AS$2&lt;=$AA40,IF(AS$3&gt;=$AA40,(AS$4*($AA41-$AA40)),0),0)*(VLOOKUP($AA40,curves,VLOOKUP(AS$1,names,2,0))-AS$5)*'m1'!$BL38</f>
        <v>0</v>
      </c>
      <c r="AT40" s="174">
        <f>IF(AT$2&lt;=$AA40,IF(AT$3&gt;=$AA40,(AT$4*($AA41-$AA40)),0),0)*(VLOOKUP($AA40,curves,VLOOKUP(AT$1,names,2,0))-AT$5)*'m1'!$BL38</f>
        <v>0</v>
      </c>
      <c r="AU40" s="174">
        <f>IF(AU$2&lt;=$AA40,IF(AU$3&gt;=$AA40,(AU$4*($AA41-$AA40)),0),0)*(VLOOKUP($AA40,curves,VLOOKUP(AU$1,names,2,0))-AU$5)*'m1'!$BL38</f>
        <v>0</v>
      </c>
      <c r="AV40" s="174">
        <f>IF(AV$2&lt;=$AA40,IF(AV$3&gt;=$AA40,(AV$4*($AA41-$AA40)),0),0)*(VLOOKUP($AA40,curves,VLOOKUP(AV$1,names,2,0))-AV$5)*'m1'!$BL38</f>
        <v>0</v>
      </c>
      <c r="AW40" s="174">
        <f>IF(AW$2&lt;=$AA40,IF(AW$3&gt;=$AA40,(AW$4*($AA41-$AA40)),0),0)*(VLOOKUP($AA40,curves,VLOOKUP(AW$1,names,2,0))-AW$5)*'m1'!$BL38</f>
        <v>0</v>
      </c>
      <c r="BB40" s="84"/>
      <c r="BC40" s="84"/>
      <c r="BD40" s="84"/>
      <c r="BE40" s="84"/>
      <c r="BP40" s="88"/>
      <c r="CI40" s="83"/>
      <c r="CJ40" s="83"/>
      <c r="CK40" s="83"/>
      <c r="FY40" s="84"/>
      <c r="FZ40" s="84"/>
      <c r="GA40" s="84"/>
      <c r="GK40" s="88"/>
      <c r="GL40" s="88"/>
      <c r="GR40" s="88"/>
      <c r="GT40" s="88"/>
      <c r="GU40" s="88"/>
      <c r="HA40" s="88"/>
    </row>
    <row r="41" spans="1:209">
      <c r="A41" s="90">
        <f>p0!A46</f>
        <v>37653</v>
      </c>
      <c r="B41" s="102">
        <f t="shared" si="6"/>
        <v>0</v>
      </c>
      <c r="C41" s="101">
        <f>p0!E46*10000*m_chg!C39</f>
        <v>0</v>
      </c>
      <c r="D41" s="101">
        <f>p0!N46*10000*m_chg!D39</f>
        <v>0</v>
      </c>
      <c r="E41" s="101">
        <f>'p1'!K46*10000*m_chg!E39</f>
        <v>0</v>
      </c>
      <c r="F41" s="101">
        <f>(p0!H46+p0!J46+'Spread Opt'!D37+'Transport Pos'!E33)*10000*m_chg!K39</f>
        <v>0</v>
      </c>
      <c r="G41" s="101">
        <f>p0!O46*10000*m_chg!L39</f>
        <v>0</v>
      </c>
      <c r="H41" s="101">
        <f>p0!D46*10000*m_chg!N39</f>
        <v>0</v>
      </c>
      <c r="I41" s="101">
        <f>(p0!I46+p0!AG46+'Spread Opt'!C37)*10000*m_chg!H39</f>
        <v>0</v>
      </c>
      <c r="J41" s="101">
        <f>p0!M46*10000*m_chg!J39</f>
        <v>0</v>
      </c>
      <c r="K41" s="101">
        <f>(p0!L46+p0!G46)*10000*m_chg!O39</f>
        <v>0</v>
      </c>
      <c r="L41" s="101">
        <f>p0!P46*10000*m_chg!P39</f>
        <v>0</v>
      </c>
      <c r="M41" s="101">
        <f>(p0!F46)*10000*m_chg!T39</f>
        <v>0</v>
      </c>
      <c r="N41" s="101">
        <f>p0!C46*10000*m_chg!U39</f>
        <v>0</v>
      </c>
      <c r="O41" s="101">
        <f>'Transport Pos'!C33*10000*m_chg!V39</f>
        <v>0</v>
      </c>
      <c r="P41" s="101">
        <f>(p0!Y46+p0!X46)*10000*m_chg!X39</f>
        <v>0</v>
      </c>
      <c r="Q41" s="101">
        <f>p0!Z46*10000*m_chg!Y39</f>
        <v>0</v>
      </c>
      <c r="R41" s="101">
        <f>(p0!AB46+'Transport Pos'!B33)*10000*m_chg!Z39</f>
        <v>0</v>
      </c>
      <c r="S41" s="101">
        <f>p0!U46*10000*m_chg!AA39</f>
        <v>0</v>
      </c>
      <c r="T41" s="101">
        <f>p0!W46*10000*m_chg!AB39</f>
        <v>0</v>
      </c>
      <c r="U41" s="101">
        <f>p0!S46*10000*m_chg!AD39</f>
        <v>0</v>
      </c>
      <c r="V41" s="101">
        <f>p0!B46*10000*m_chg!AG39</f>
        <v>0</v>
      </c>
      <c r="W41" s="101">
        <f>p0!AA46*10000*m_chg!AJ39</f>
        <v>0</v>
      </c>
      <c r="Y41" s="101"/>
      <c r="AA41" s="90">
        <v>37653</v>
      </c>
      <c r="AB41" s="174">
        <f t="shared" si="7"/>
        <v>0</v>
      </c>
      <c r="AC41" s="174">
        <f>IF(AC$2&lt;=$AA41,IF(AC$3&gt;=$AA41,(AC$4*($AA42-$AA41)),0),0)*(VLOOKUP($AA41,curves,VLOOKUP(AC$1,names,2,0))-AC$5)*'m1'!$BL39</f>
        <v>0</v>
      </c>
      <c r="AD41" s="174">
        <f>IF(AD$2&lt;=$AA41,IF(AD$3&gt;=$AA41,(AD$4*($AA42-$AA41)),0),0)*(VLOOKUP($AA41,curves,VLOOKUP(AD$1,names,2,0))-AD$5)*'m1'!$BL39</f>
        <v>0</v>
      </c>
      <c r="AE41" s="174">
        <f>IF(AE$2&lt;=$AA41,IF(AE$3&gt;=$AA41,(AE$4*($AA42-$AA41)),0),0)*(VLOOKUP($AA41,curves,VLOOKUP(AE$1,names,2,0))-AE$5)*'m1'!$BL39</f>
        <v>0</v>
      </c>
      <c r="AF41" s="174">
        <f>IF(AF$2&lt;=$AA41,IF(AF$3&gt;=$AA41,(AF$4*($AA42-$AA41)),0),0)*(VLOOKUP($AA41,curves,VLOOKUP(AF$1,names,2,0))-AF$5)*'m1'!$BL39</f>
        <v>0</v>
      </c>
      <c r="AG41" s="174">
        <f>IF(AG$2&lt;=$AA41,IF(AG$3&gt;=$AA41,(AG$4*($AA42-$AA41)),0),0)*(VLOOKUP($AA41,curves,VLOOKUP(AG$1,names,2,0))-AG$5)*'m1'!$BL39</f>
        <v>0</v>
      </c>
      <c r="AH41" s="174">
        <f>IF(AH$2&lt;=$AA41,IF(AH$3&gt;=$AA41,(AH$4*($AA42-$AA41)),0),0)*(VLOOKUP($AA41,curves,VLOOKUP(AH$1,names,2,0))-AH$5)*'m1'!$BL39</f>
        <v>0</v>
      </c>
      <c r="AI41" s="174">
        <f>IF(AI$2&lt;=$AA41,IF(AI$3&gt;=$AA41,(AI$4*($AA42-$AA41)),0),0)*(VLOOKUP($AA41,curves,VLOOKUP(AI$1,names,2,0))-AI$5)*'m1'!$BL39</f>
        <v>0</v>
      </c>
      <c r="AJ41" s="174">
        <f>IF(AJ$2&lt;=$AA41,IF(AJ$3&gt;=$AA41,(AJ$4*($AA42-$AA41)),0),0)*(VLOOKUP($AA41,curves,VLOOKUP(AJ$1,names,2,0))-AJ$5)*'m1'!$BL39</f>
        <v>0</v>
      </c>
      <c r="AK41" s="174">
        <f>IF(AK$2&lt;=$AA41,IF(AK$3&gt;=$AA41,(AK$4*($AA42-$AA41)),0),0)*(VLOOKUP($AA41,curves,VLOOKUP(AK$1,names,2,0))-AK$5)*'m1'!$BL39</f>
        <v>0</v>
      </c>
      <c r="AL41" s="174">
        <f>IF(AL$2&lt;=$AA41,IF(AL$3&gt;=$AA41,(AL$4*($AA42-$AA41)),0),0)*(VLOOKUP($AA41,curves,VLOOKUP(AL$1,names,2,0))-AL$5)*'m1'!$BL39</f>
        <v>0</v>
      </c>
      <c r="AM41" s="174">
        <f>IF(AM$2&lt;=$AA41,IF(AM$3&gt;=$AA41,(AM$4*($AA42-$AA41)),0),0)*(VLOOKUP($AA41,curves,VLOOKUP(AM$1,names,2,0))-AM$5)*'m1'!$BL39</f>
        <v>0</v>
      </c>
      <c r="AN41" s="174">
        <f>IF(AN$2&lt;=$AA41,IF(AN$3&gt;=$AA41,(AN$4*($AA42-$AA41)),0),0)*(VLOOKUP($AA41,curves,VLOOKUP(AN$1,names,2,0))-AN$5)*'m1'!$BL39</f>
        <v>0</v>
      </c>
      <c r="AO41" s="174">
        <f>IF(AO$2&lt;=$AA41,IF(AO$3&gt;=$AA41,(AO$4*($AA42-$AA41)),0),0)*(VLOOKUP($AA41,curves,VLOOKUP(AO$1,names,2,0))-AO$5)*'m1'!$BL39</f>
        <v>0</v>
      </c>
      <c r="AP41" s="174">
        <f>IF(AP$2&lt;=$AA41,IF(AP$3&gt;=$AA41,(AP$4*($AA42-$AA41)),0),0)*(VLOOKUP($AA41,curves,VLOOKUP(AP$1,names,2,0))-AP$5)*'m1'!$BL39</f>
        <v>0</v>
      </c>
      <c r="AQ41" s="174">
        <f>IF(AQ$2&lt;=$AA41,IF(AQ$3&gt;=$AA41,(AQ$4*($AA42-$AA41)),0),0)*(VLOOKUP($AA41,curves,VLOOKUP(AQ$1,names,2,0))-AQ$5)*'m1'!$BL39</f>
        <v>0</v>
      </c>
      <c r="AR41" s="174">
        <f>IF(AR$2&lt;=$AA41,IF(AR$3&gt;=$AA41,(AR$4*($AA42-$AA41)),0),0)*(VLOOKUP($AA41,curves,VLOOKUP(AR$1,names,2,0))-AR$5)*'m1'!$BL39</f>
        <v>0</v>
      </c>
      <c r="AS41" s="174">
        <f>IF(AS$2&lt;=$AA41,IF(AS$3&gt;=$AA41,(AS$4*($AA42-$AA41)),0),0)*(VLOOKUP($AA41,curves,VLOOKUP(AS$1,names,2,0))-AS$5)*'m1'!$BL39</f>
        <v>0</v>
      </c>
      <c r="AT41" s="174">
        <f>IF(AT$2&lt;=$AA41,IF(AT$3&gt;=$AA41,(AT$4*($AA42-$AA41)),0),0)*(VLOOKUP($AA41,curves,VLOOKUP(AT$1,names,2,0))-AT$5)*'m1'!$BL39</f>
        <v>0</v>
      </c>
      <c r="AU41" s="174">
        <f>IF(AU$2&lt;=$AA41,IF(AU$3&gt;=$AA41,(AU$4*($AA42-$AA41)),0),0)*(VLOOKUP($AA41,curves,VLOOKUP(AU$1,names,2,0))-AU$5)*'m1'!$BL39</f>
        <v>0</v>
      </c>
      <c r="AV41" s="174">
        <f>IF(AV$2&lt;=$AA41,IF(AV$3&gt;=$AA41,(AV$4*($AA42-$AA41)),0),0)*(VLOOKUP($AA41,curves,VLOOKUP(AV$1,names,2,0))-AV$5)*'m1'!$BL39</f>
        <v>0</v>
      </c>
      <c r="AW41" s="174">
        <f>IF(AW$2&lt;=$AA41,IF(AW$3&gt;=$AA41,(AW$4*($AA42-$AA41)),0),0)*(VLOOKUP($AA41,curves,VLOOKUP(AW$1,names,2,0))-AW$5)*'m1'!$BL39</f>
        <v>0</v>
      </c>
      <c r="BB41" s="84"/>
      <c r="BC41" s="84"/>
      <c r="BD41" s="84"/>
      <c r="BE41" s="84"/>
      <c r="BP41" s="88"/>
      <c r="CI41" s="83"/>
      <c r="CJ41" s="83"/>
      <c r="CK41" s="83"/>
      <c r="FY41" s="84"/>
      <c r="FZ41" s="84"/>
      <c r="GA41" s="84"/>
      <c r="GK41" s="88"/>
      <c r="GL41" s="88"/>
      <c r="GR41" s="88"/>
      <c r="GT41" s="88"/>
      <c r="GU41" s="88"/>
      <c r="HA41" s="88"/>
    </row>
    <row r="42" spans="1:209">
      <c r="A42" s="90">
        <f>p0!A47</f>
        <v>37681</v>
      </c>
      <c r="B42" s="102">
        <f t="shared" si="6"/>
        <v>0</v>
      </c>
      <c r="C42" s="101">
        <f>p0!E47*10000*m_chg!C40</f>
        <v>0</v>
      </c>
      <c r="D42" s="101">
        <f>p0!N47*10000*m_chg!D40</f>
        <v>0</v>
      </c>
      <c r="E42" s="101">
        <f>'p1'!K47*10000*m_chg!E40</f>
        <v>0</v>
      </c>
      <c r="F42" s="101">
        <f>(p0!H47+p0!J47+'Spread Opt'!D38+'Transport Pos'!E34)*10000*m_chg!K40</f>
        <v>0</v>
      </c>
      <c r="G42" s="101">
        <f>p0!O47*10000*m_chg!L40</f>
        <v>0</v>
      </c>
      <c r="H42" s="101">
        <f>p0!D47*10000*m_chg!N40</f>
        <v>0</v>
      </c>
      <c r="I42" s="101">
        <f>(p0!I47+p0!AG47+'Spread Opt'!C38)*10000*m_chg!H40</f>
        <v>0</v>
      </c>
      <c r="J42" s="101">
        <f>p0!M47*10000*m_chg!J40</f>
        <v>0</v>
      </c>
      <c r="K42" s="101">
        <f>(p0!L47+p0!G47)*10000*m_chg!O40</f>
        <v>0</v>
      </c>
      <c r="L42" s="101">
        <f>p0!P47*10000*m_chg!P40</f>
        <v>0</v>
      </c>
      <c r="M42" s="101">
        <f>(p0!F47)*10000*m_chg!T40</f>
        <v>0</v>
      </c>
      <c r="N42" s="101">
        <f>p0!C47*10000*m_chg!U40</f>
        <v>0</v>
      </c>
      <c r="O42" s="101">
        <f>'Transport Pos'!C34*10000*m_chg!V40</f>
        <v>0</v>
      </c>
      <c r="P42" s="101">
        <f>(p0!Y47+p0!X47)*10000*m_chg!X40</f>
        <v>0</v>
      </c>
      <c r="Q42" s="101">
        <f>p0!Z47*10000*m_chg!Y40</f>
        <v>0</v>
      </c>
      <c r="R42" s="101">
        <f>(p0!AB47+'Transport Pos'!B34)*10000*m_chg!Z40</f>
        <v>0</v>
      </c>
      <c r="S42" s="101">
        <f>p0!U47*10000*m_chg!AA40</f>
        <v>0</v>
      </c>
      <c r="T42" s="101">
        <f>p0!W47*10000*m_chg!AB40</f>
        <v>0</v>
      </c>
      <c r="U42" s="101">
        <f>p0!S47*10000*m_chg!AD40</f>
        <v>0</v>
      </c>
      <c r="V42" s="101">
        <f>p0!B47*10000*m_chg!AG40</f>
        <v>0</v>
      </c>
      <c r="W42" s="101">
        <f>p0!AA47*10000*m_chg!AJ40</f>
        <v>0</v>
      </c>
      <c r="Y42" s="101"/>
      <c r="AA42" s="90">
        <v>37681</v>
      </c>
      <c r="AB42" s="174">
        <f t="shared" si="7"/>
        <v>0</v>
      </c>
      <c r="AC42" s="174">
        <f>IF(AC$2&lt;=$AA42,IF(AC$3&gt;=$AA42,(AC$4*($AA43-$AA42)),0),0)*(VLOOKUP($AA42,curves,VLOOKUP(AC$1,names,2,0))-AC$5)*'m1'!$BL40</f>
        <v>0</v>
      </c>
      <c r="AD42" s="174">
        <f>IF(AD$2&lt;=$AA42,IF(AD$3&gt;=$AA42,(AD$4*($AA43-$AA42)),0),0)*(VLOOKUP($AA42,curves,VLOOKUP(AD$1,names,2,0))-AD$5)*'m1'!$BL40</f>
        <v>0</v>
      </c>
      <c r="AE42" s="174">
        <f>IF(AE$2&lt;=$AA42,IF(AE$3&gt;=$AA42,(AE$4*($AA43-$AA42)),0),0)*(VLOOKUP($AA42,curves,VLOOKUP(AE$1,names,2,0))-AE$5)*'m1'!$BL40</f>
        <v>0</v>
      </c>
      <c r="AF42" s="174">
        <f>IF(AF$2&lt;=$AA42,IF(AF$3&gt;=$AA42,(AF$4*($AA43-$AA42)),0),0)*(VLOOKUP($AA42,curves,VLOOKUP(AF$1,names,2,0))-AF$5)*'m1'!$BL40</f>
        <v>0</v>
      </c>
      <c r="AG42" s="174">
        <f>IF(AG$2&lt;=$AA42,IF(AG$3&gt;=$AA42,(AG$4*($AA43-$AA42)),0),0)*(VLOOKUP($AA42,curves,VLOOKUP(AG$1,names,2,0))-AG$5)*'m1'!$BL40</f>
        <v>0</v>
      </c>
      <c r="AH42" s="174">
        <f>IF(AH$2&lt;=$AA42,IF(AH$3&gt;=$AA42,(AH$4*($AA43-$AA42)),0),0)*(VLOOKUP($AA42,curves,VLOOKUP(AH$1,names,2,0))-AH$5)*'m1'!$BL40</f>
        <v>0</v>
      </c>
      <c r="AI42" s="174">
        <f>IF(AI$2&lt;=$AA42,IF(AI$3&gt;=$AA42,(AI$4*($AA43-$AA42)),0),0)*(VLOOKUP($AA42,curves,VLOOKUP(AI$1,names,2,0))-AI$5)*'m1'!$BL40</f>
        <v>0</v>
      </c>
      <c r="AJ42" s="174">
        <f>IF(AJ$2&lt;=$AA42,IF(AJ$3&gt;=$AA42,(AJ$4*($AA43-$AA42)),0),0)*(VLOOKUP($AA42,curves,VLOOKUP(AJ$1,names,2,0))-AJ$5)*'m1'!$BL40</f>
        <v>0</v>
      </c>
      <c r="AK42" s="174">
        <f>IF(AK$2&lt;=$AA42,IF(AK$3&gt;=$AA42,(AK$4*($AA43-$AA42)),0),0)*(VLOOKUP($AA42,curves,VLOOKUP(AK$1,names,2,0))-AK$5)*'m1'!$BL40</f>
        <v>0</v>
      </c>
      <c r="AL42" s="174">
        <f>IF(AL$2&lt;=$AA42,IF(AL$3&gt;=$AA42,(AL$4*($AA43-$AA42)),0),0)*(VLOOKUP($AA42,curves,VLOOKUP(AL$1,names,2,0))-AL$5)*'m1'!$BL40</f>
        <v>0</v>
      </c>
      <c r="AM42" s="174">
        <f>IF(AM$2&lt;=$AA42,IF(AM$3&gt;=$AA42,(AM$4*($AA43-$AA42)),0),0)*(VLOOKUP($AA42,curves,VLOOKUP(AM$1,names,2,0))-AM$5)*'m1'!$BL40</f>
        <v>0</v>
      </c>
      <c r="AN42" s="174">
        <f>IF(AN$2&lt;=$AA42,IF(AN$3&gt;=$AA42,(AN$4*($AA43-$AA42)),0),0)*(VLOOKUP($AA42,curves,VLOOKUP(AN$1,names,2,0))-AN$5)*'m1'!$BL40</f>
        <v>0</v>
      </c>
      <c r="AO42" s="174">
        <f>IF(AO$2&lt;=$AA42,IF(AO$3&gt;=$AA42,(AO$4*($AA43-$AA42)),0),0)*(VLOOKUP($AA42,curves,VLOOKUP(AO$1,names,2,0))-AO$5)*'m1'!$BL40</f>
        <v>0</v>
      </c>
      <c r="AP42" s="174">
        <f>IF(AP$2&lt;=$AA42,IF(AP$3&gt;=$AA42,(AP$4*($AA43-$AA42)),0),0)*(VLOOKUP($AA42,curves,VLOOKUP(AP$1,names,2,0))-AP$5)*'m1'!$BL40</f>
        <v>0</v>
      </c>
      <c r="AQ42" s="174">
        <f>IF(AQ$2&lt;=$AA42,IF(AQ$3&gt;=$AA42,(AQ$4*($AA43-$AA42)),0),0)*(VLOOKUP($AA42,curves,VLOOKUP(AQ$1,names,2,0))-AQ$5)*'m1'!$BL40</f>
        <v>0</v>
      </c>
      <c r="AR42" s="174">
        <f>IF(AR$2&lt;=$AA42,IF(AR$3&gt;=$AA42,(AR$4*($AA43-$AA42)),0),0)*(VLOOKUP($AA42,curves,VLOOKUP(AR$1,names,2,0))-AR$5)*'m1'!$BL40</f>
        <v>0</v>
      </c>
      <c r="AS42" s="174">
        <f>IF(AS$2&lt;=$AA42,IF(AS$3&gt;=$AA42,(AS$4*($AA43-$AA42)),0),0)*(VLOOKUP($AA42,curves,VLOOKUP(AS$1,names,2,0))-AS$5)*'m1'!$BL40</f>
        <v>0</v>
      </c>
      <c r="AT42" s="174">
        <f>IF(AT$2&lt;=$AA42,IF(AT$3&gt;=$AA42,(AT$4*($AA43-$AA42)),0),0)*(VLOOKUP($AA42,curves,VLOOKUP(AT$1,names,2,0))-AT$5)*'m1'!$BL40</f>
        <v>0</v>
      </c>
      <c r="AU42" s="174">
        <f>IF(AU$2&lt;=$AA42,IF(AU$3&gt;=$AA42,(AU$4*($AA43-$AA42)),0),0)*(VLOOKUP($AA42,curves,VLOOKUP(AU$1,names,2,0))-AU$5)*'m1'!$BL40</f>
        <v>0</v>
      </c>
      <c r="AV42" s="174">
        <f>IF(AV$2&lt;=$AA42,IF(AV$3&gt;=$AA42,(AV$4*($AA43-$AA42)),0),0)*(VLOOKUP($AA42,curves,VLOOKUP(AV$1,names,2,0))-AV$5)*'m1'!$BL40</f>
        <v>0</v>
      </c>
      <c r="AW42" s="174">
        <f>IF(AW$2&lt;=$AA42,IF(AW$3&gt;=$AA42,(AW$4*($AA43-$AA42)),0),0)*(VLOOKUP($AA42,curves,VLOOKUP(AW$1,names,2,0))-AW$5)*'m1'!$BL40</f>
        <v>0</v>
      </c>
      <c r="BB42" s="84"/>
      <c r="BC42" s="84"/>
      <c r="BD42" s="84"/>
      <c r="BE42" s="84"/>
      <c r="BP42" s="88"/>
      <c r="CI42" s="83"/>
      <c r="CJ42" s="83"/>
      <c r="CK42" s="83"/>
      <c r="FY42" s="84"/>
      <c r="FZ42" s="84"/>
      <c r="GA42" s="84"/>
      <c r="GK42" s="88"/>
      <c r="GL42" s="88"/>
      <c r="GR42" s="88"/>
      <c r="GT42" s="88"/>
      <c r="GU42" s="88"/>
      <c r="HA42" s="88"/>
    </row>
    <row r="43" spans="1:209">
      <c r="A43" s="90">
        <f>p0!A48</f>
        <v>37712</v>
      </c>
      <c r="B43" s="102">
        <f t="shared" si="6"/>
        <v>0</v>
      </c>
      <c r="C43" s="101">
        <f>p0!E48*10000*m_chg!C41</f>
        <v>0</v>
      </c>
      <c r="D43" s="101">
        <f>p0!N48*10000*m_chg!D41</f>
        <v>0</v>
      </c>
      <c r="E43" s="101">
        <f>'p1'!K48*10000*m_chg!E41</f>
        <v>0</v>
      </c>
      <c r="F43" s="101">
        <f>(p0!H48+p0!J48+'Spread Opt'!D39+'Transport Pos'!E35)*10000*m_chg!K41</f>
        <v>0</v>
      </c>
      <c r="G43" s="101">
        <f>p0!O48*10000*m_chg!L41</f>
        <v>0</v>
      </c>
      <c r="H43" s="101">
        <f>p0!D48*10000*m_chg!N41</f>
        <v>0</v>
      </c>
      <c r="I43" s="101">
        <f>(p0!I48+p0!AG48+'Spread Opt'!C39)*10000*m_chg!H41</f>
        <v>0</v>
      </c>
      <c r="J43" s="101">
        <f>p0!M48*10000*m_chg!J41</f>
        <v>0</v>
      </c>
      <c r="K43" s="101">
        <f>(p0!L48+p0!G48)*10000*m_chg!O41</f>
        <v>0</v>
      </c>
      <c r="L43" s="101">
        <f>p0!P48*10000*m_chg!P41</f>
        <v>0</v>
      </c>
      <c r="M43" s="101">
        <f>(p0!F48)*10000*m_chg!T41</f>
        <v>0</v>
      </c>
      <c r="N43" s="101">
        <f>p0!C48*10000*m_chg!U41</f>
        <v>0</v>
      </c>
      <c r="O43" s="101">
        <f>'Transport Pos'!C35*10000*m_chg!V41</f>
        <v>0</v>
      </c>
      <c r="P43" s="101">
        <f>(p0!Y48+p0!X48)*10000*m_chg!X41</f>
        <v>0</v>
      </c>
      <c r="Q43" s="101">
        <f>p0!Z48*10000*m_chg!Y41</f>
        <v>0</v>
      </c>
      <c r="R43" s="101">
        <f>(p0!AB48+'Transport Pos'!B35)*10000*m_chg!Z41</f>
        <v>0</v>
      </c>
      <c r="S43" s="101">
        <f>p0!U48*10000*m_chg!AA41</f>
        <v>0</v>
      </c>
      <c r="T43" s="101">
        <f>p0!W48*10000*m_chg!AB41</f>
        <v>0</v>
      </c>
      <c r="U43" s="101">
        <f>p0!S48*10000*m_chg!AD41</f>
        <v>0</v>
      </c>
      <c r="V43" s="101">
        <f>p0!B48*10000*m_chg!AG41</f>
        <v>0</v>
      </c>
      <c r="W43" s="101">
        <f>p0!AA48*10000*m_chg!AJ41</f>
        <v>0</v>
      </c>
      <c r="Y43" s="101"/>
      <c r="AA43" s="90">
        <v>37712</v>
      </c>
      <c r="AB43" s="174">
        <f t="shared" si="7"/>
        <v>0</v>
      </c>
      <c r="AC43" s="174">
        <f>IF(AC$2&lt;=$AA43,IF(AC$3&gt;=$AA43,(AC$4*($AA44-$AA43)),0),0)*(VLOOKUP($AA43,curves,VLOOKUP(AC$1,names,2,0))-AC$5)*'m1'!$BL41</f>
        <v>0</v>
      </c>
      <c r="AD43" s="174">
        <f>IF(AD$2&lt;=$AA43,IF(AD$3&gt;=$AA43,(AD$4*($AA44-$AA43)),0),0)*(VLOOKUP($AA43,curves,VLOOKUP(AD$1,names,2,0))-AD$5)*'m1'!$BL41</f>
        <v>0</v>
      </c>
      <c r="AE43" s="174">
        <f>IF(AE$2&lt;=$AA43,IF(AE$3&gt;=$AA43,(AE$4*($AA44-$AA43)),0),0)*(VLOOKUP($AA43,curves,VLOOKUP(AE$1,names,2,0))-AE$5)*'m1'!$BL41</f>
        <v>0</v>
      </c>
      <c r="AF43" s="174">
        <f>IF(AF$2&lt;=$AA43,IF(AF$3&gt;=$AA43,(AF$4*($AA44-$AA43)),0),0)*(VLOOKUP($AA43,curves,VLOOKUP(AF$1,names,2,0))-AF$5)*'m1'!$BL41</f>
        <v>0</v>
      </c>
      <c r="AG43" s="174">
        <f>IF(AG$2&lt;=$AA43,IF(AG$3&gt;=$AA43,(AG$4*($AA44-$AA43)),0),0)*(VLOOKUP($AA43,curves,VLOOKUP(AG$1,names,2,0))-AG$5)*'m1'!$BL41</f>
        <v>0</v>
      </c>
      <c r="AH43" s="174">
        <f>IF(AH$2&lt;=$AA43,IF(AH$3&gt;=$AA43,(AH$4*($AA44-$AA43)),0),0)*(VLOOKUP($AA43,curves,VLOOKUP(AH$1,names,2,0))-AH$5)*'m1'!$BL41</f>
        <v>0</v>
      </c>
      <c r="AI43" s="174">
        <f>IF(AI$2&lt;=$AA43,IF(AI$3&gt;=$AA43,(AI$4*($AA44-$AA43)),0),0)*(VLOOKUP($AA43,curves,VLOOKUP(AI$1,names,2,0))-AI$5)*'m1'!$BL41</f>
        <v>0</v>
      </c>
      <c r="AJ43" s="174">
        <f>IF(AJ$2&lt;=$AA43,IF(AJ$3&gt;=$AA43,(AJ$4*($AA44-$AA43)),0),0)*(VLOOKUP($AA43,curves,VLOOKUP(AJ$1,names,2,0))-AJ$5)*'m1'!$BL41</f>
        <v>0</v>
      </c>
      <c r="AK43" s="174">
        <f>IF(AK$2&lt;=$AA43,IF(AK$3&gt;=$AA43,(AK$4*($AA44-$AA43)),0),0)*(VLOOKUP($AA43,curves,VLOOKUP(AK$1,names,2,0))-AK$5)*'m1'!$BL41</f>
        <v>0</v>
      </c>
      <c r="AL43" s="174">
        <f>IF(AL$2&lt;=$AA43,IF(AL$3&gt;=$AA43,(AL$4*($AA44-$AA43)),0),0)*(VLOOKUP($AA43,curves,VLOOKUP(AL$1,names,2,0))-AL$5)*'m1'!$BL41</f>
        <v>0</v>
      </c>
      <c r="AM43" s="174">
        <f>IF(AM$2&lt;=$AA43,IF(AM$3&gt;=$AA43,(AM$4*($AA44-$AA43)),0),0)*(VLOOKUP($AA43,curves,VLOOKUP(AM$1,names,2,0))-AM$5)*'m1'!$BL41</f>
        <v>0</v>
      </c>
      <c r="AN43" s="174">
        <f>IF(AN$2&lt;=$AA43,IF(AN$3&gt;=$AA43,(AN$4*($AA44-$AA43)),0),0)*(VLOOKUP($AA43,curves,VLOOKUP(AN$1,names,2,0))-AN$5)*'m1'!$BL41</f>
        <v>0</v>
      </c>
      <c r="AO43" s="174">
        <f>IF(AO$2&lt;=$AA43,IF(AO$3&gt;=$AA43,(AO$4*($AA44-$AA43)),0),0)*(VLOOKUP($AA43,curves,VLOOKUP(AO$1,names,2,0))-AO$5)*'m1'!$BL41</f>
        <v>0</v>
      </c>
      <c r="AP43" s="174">
        <f>IF(AP$2&lt;=$AA43,IF(AP$3&gt;=$AA43,(AP$4*($AA44-$AA43)),0),0)*(VLOOKUP($AA43,curves,VLOOKUP(AP$1,names,2,0))-AP$5)*'m1'!$BL41</f>
        <v>0</v>
      </c>
      <c r="AQ43" s="174">
        <f>IF(AQ$2&lt;=$AA43,IF(AQ$3&gt;=$AA43,(AQ$4*($AA44-$AA43)),0),0)*(VLOOKUP($AA43,curves,VLOOKUP(AQ$1,names,2,0))-AQ$5)*'m1'!$BL41</f>
        <v>0</v>
      </c>
      <c r="AR43" s="174">
        <f>IF(AR$2&lt;=$AA43,IF(AR$3&gt;=$AA43,(AR$4*($AA44-$AA43)),0),0)*(VLOOKUP($AA43,curves,VLOOKUP(AR$1,names,2,0))-AR$5)*'m1'!$BL41</f>
        <v>0</v>
      </c>
      <c r="AS43" s="174">
        <f>IF(AS$2&lt;=$AA43,IF(AS$3&gt;=$AA43,(AS$4*($AA44-$AA43)),0),0)*(VLOOKUP($AA43,curves,VLOOKUP(AS$1,names,2,0))-AS$5)*'m1'!$BL41</f>
        <v>0</v>
      </c>
      <c r="AT43" s="174">
        <f>IF(AT$2&lt;=$AA43,IF(AT$3&gt;=$AA43,(AT$4*($AA44-$AA43)),0),0)*(VLOOKUP($AA43,curves,VLOOKUP(AT$1,names,2,0))-AT$5)*'m1'!$BL41</f>
        <v>0</v>
      </c>
      <c r="AU43" s="174">
        <f>IF(AU$2&lt;=$AA43,IF(AU$3&gt;=$AA43,(AU$4*($AA44-$AA43)),0),0)*(VLOOKUP($AA43,curves,VLOOKUP(AU$1,names,2,0))-AU$5)*'m1'!$BL41</f>
        <v>0</v>
      </c>
      <c r="AV43" s="174">
        <f>IF(AV$2&lt;=$AA43,IF(AV$3&gt;=$AA43,(AV$4*($AA44-$AA43)),0),0)*(VLOOKUP($AA43,curves,VLOOKUP(AV$1,names,2,0))-AV$5)*'m1'!$BL41</f>
        <v>0</v>
      </c>
      <c r="AW43" s="174">
        <f>IF(AW$2&lt;=$AA43,IF(AW$3&gt;=$AA43,(AW$4*($AA44-$AA43)),0),0)*(VLOOKUP($AA43,curves,VLOOKUP(AW$1,names,2,0))-AW$5)*'m1'!$BL41</f>
        <v>0</v>
      </c>
      <c r="BB43" s="84"/>
      <c r="BC43" s="84"/>
      <c r="BD43" s="84"/>
      <c r="BE43" s="84"/>
      <c r="BP43" s="88"/>
      <c r="CI43" s="83"/>
      <c r="CJ43" s="83"/>
      <c r="CK43" s="83"/>
      <c r="FY43" s="84"/>
      <c r="FZ43" s="84"/>
      <c r="GA43" s="84"/>
      <c r="GK43" s="88"/>
      <c r="GL43" s="88"/>
      <c r="GR43" s="88"/>
      <c r="GT43" s="88"/>
      <c r="GU43" s="88"/>
      <c r="HA43" s="88"/>
    </row>
    <row r="44" spans="1:209">
      <c r="A44" s="90">
        <f>p0!A49</f>
        <v>37742</v>
      </c>
      <c r="B44" s="102">
        <f t="shared" si="6"/>
        <v>0</v>
      </c>
      <c r="C44" s="101">
        <f>p0!E49*10000*m_chg!C42</f>
        <v>0</v>
      </c>
      <c r="D44" s="101">
        <f>p0!N49*10000*m_chg!D42</f>
        <v>0</v>
      </c>
      <c r="E44" s="101">
        <f>'p1'!K49*10000*m_chg!E42</f>
        <v>0</v>
      </c>
      <c r="F44" s="101">
        <f>(p0!H49+p0!J49+'Spread Opt'!D40+'Transport Pos'!E36)*10000*m_chg!K42</f>
        <v>0</v>
      </c>
      <c r="G44" s="101">
        <f>p0!O49*10000*m_chg!L42</f>
        <v>0</v>
      </c>
      <c r="H44" s="101">
        <f>p0!D49*10000*m_chg!N42</f>
        <v>0</v>
      </c>
      <c r="I44" s="101">
        <f>(p0!I49+p0!AG49+'Spread Opt'!C40)*10000*m_chg!H42</f>
        <v>0</v>
      </c>
      <c r="J44" s="101">
        <f>p0!M49*10000*m_chg!J42</f>
        <v>0</v>
      </c>
      <c r="K44" s="101">
        <f>(p0!L49+p0!G49)*10000*m_chg!O42</f>
        <v>0</v>
      </c>
      <c r="L44" s="101">
        <f>p0!P49*10000*m_chg!P42</f>
        <v>0</v>
      </c>
      <c r="M44" s="101">
        <f>(p0!F49)*10000*m_chg!T42</f>
        <v>0</v>
      </c>
      <c r="N44" s="101">
        <f>p0!C49*10000*m_chg!U42</f>
        <v>0</v>
      </c>
      <c r="O44" s="101">
        <f>'Transport Pos'!C36*10000*m_chg!V42</f>
        <v>0</v>
      </c>
      <c r="P44" s="101">
        <f>(p0!Y49+p0!X49)*10000*m_chg!X42</f>
        <v>0</v>
      </c>
      <c r="Q44" s="101">
        <f>p0!Z49*10000*m_chg!Y42</f>
        <v>0</v>
      </c>
      <c r="R44" s="101">
        <f>(p0!AB49+'Transport Pos'!B36)*10000*m_chg!Z42</f>
        <v>0</v>
      </c>
      <c r="S44" s="101">
        <f>p0!U49*10000*m_chg!AA42</f>
        <v>0</v>
      </c>
      <c r="T44" s="101">
        <f>p0!W49*10000*m_chg!AB42</f>
        <v>0</v>
      </c>
      <c r="U44" s="101">
        <f>p0!S49*10000*m_chg!AD42</f>
        <v>0</v>
      </c>
      <c r="V44" s="101">
        <f>p0!B49*10000*m_chg!AG42</f>
        <v>0</v>
      </c>
      <c r="W44" s="101">
        <f>p0!AA49*10000*m_chg!AJ42</f>
        <v>0</v>
      </c>
      <c r="Y44" s="101"/>
      <c r="AA44" s="90">
        <v>37742</v>
      </c>
      <c r="AB44" s="174">
        <f t="shared" si="7"/>
        <v>0</v>
      </c>
      <c r="AC44" s="174">
        <f>IF(AC$2&lt;=$AA44,IF(AC$3&gt;=$AA44,(AC$4*($AA45-$AA44)),0),0)*(VLOOKUP($AA44,curves,VLOOKUP(AC$1,names,2,0))-AC$5)*'m1'!$BL42</f>
        <v>0</v>
      </c>
      <c r="AD44" s="174">
        <f>IF(AD$2&lt;=$AA44,IF(AD$3&gt;=$AA44,(AD$4*($AA45-$AA44)),0),0)*(VLOOKUP($AA44,curves,VLOOKUP(AD$1,names,2,0))-AD$5)*'m1'!$BL42</f>
        <v>0</v>
      </c>
      <c r="AE44" s="174">
        <f>IF(AE$2&lt;=$AA44,IF(AE$3&gt;=$AA44,(AE$4*($AA45-$AA44)),0),0)*(VLOOKUP($AA44,curves,VLOOKUP(AE$1,names,2,0))-AE$5)*'m1'!$BL42</f>
        <v>0</v>
      </c>
      <c r="AF44" s="174">
        <f>IF(AF$2&lt;=$AA44,IF(AF$3&gt;=$AA44,(AF$4*($AA45-$AA44)),0),0)*(VLOOKUP($AA44,curves,VLOOKUP(AF$1,names,2,0))-AF$5)*'m1'!$BL42</f>
        <v>0</v>
      </c>
      <c r="AG44" s="174">
        <f>IF(AG$2&lt;=$AA44,IF(AG$3&gt;=$AA44,(AG$4*($AA45-$AA44)),0),0)*(VLOOKUP($AA44,curves,VLOOKUP(AG$1,names,2,0))-AG$5)*'m1'!$BL42</f>
        <v>0</v>
      </c>
      <c r="AH44" s="174">
        <f>IF(AH$2&lt;=$AA44,IF(AH$3&gt;=$AA44,(AH$4*($AA45-$AA44)),0),0)*(VLOOKUP($AA44,curves,VLOOKUP(AH$1,names,2,0))-AH$5)*'m1'!$BL42</f>
        <v>0</v>
      </c>
      <c r="AI44" s="174">
        <f>IF(AI$2&lt;=$AA44,IF(AI$3&gt;=$AA44,(AI$4*($AA45-$AA44)),0),0)*(VLOOKUP($AA44,curves,VLOOKUP(AI$1,names,2,0))-AI$5)*'m1'!$BL42</f>
        <v>0</v>
      </c>
      <c r="AJ44" s="174">
        <f>IF(AJ$2&lt;=$AA44,IF(AJ$3&gt;=$AA44,(AJ$4*($AA45-$AA44)),0),0)*(VLOOKUP($AA44,curves,VLOOKUP(AJ$1,names,2,0))-AJ$5)*'m1'!$BL42</f>
        <v>0</v>
      </c>
      <c r="AK44" s="174">
        <f>IF(AK$2&lt;=$AA44,IF(AK$3&gt;=$AA44,(AK$4*($AA45-$AA44)),0),0)*(VLOOKUP($AA44,curves,VLOOKUP(AK$1,names,2,0))-AK$5)*'m1'!$BL42</f>
        <v>0</v>
      </c>
      <c r="AL44" s="174">
        <f>IF(AL$2&lt;=$AA44,IF(AL$3&gt;=$AA44,(AL$4*($AA45-$AA44)),0),0)*(VLOOKUP($AA44,curves,VLOOKUP(AL$1,names,2,0))-AL$5)*'m1'!$BL42</f>
        <v>0</v>
      </c>
      <c r="AM44" s="174">
        <f>IF(AM$2&lt;=$AA44,IF(AM$3&gt;=$AA44,(AM$4*($AA45-$AA44)),0),0)*(VLOOKUP($AA44,curves,VLOOKUP(AM$1,names,2,0))-AM$5)*'m1'!$BL42</f>
        <v>0</v>
      </c>
      <c r="AN44" s="174">
        <f>IF(AN$2&lt;=$AA44,IF(AN$3&gt;=$AA44,(AN$4*($AA45-$AA44)),0),0)*(VLOOKUP($AA44,curves,VLOOKUP(AN$1,names,2,0))-AN$5)*'m1'!$BL42</f>
        <v>0</v>
      </c>
      <c r="AO44" s="174">
        <f>IF(AO$2&lt;=$AA44,IF(AO$3&gt;=$AA44,(AO$4*($AA45-$AA44)),0),0)*(VLOOKUP($AA44,curves,VLOOKUP(AO$1,names,2,0))-AO$5)*'m1'!$BL42</f>
        <v>0</v>
      </c>
      <c r="AP44" s="174">
        <f>IF(AP$2&lt;=$AA44,IF(AP$3&gt;=$AA44,(AP$4*($AA45-$AA44)),0),0)*(VLOOKUP($AA44,curves,VLOOKUP(AP$1,names,2,0))-AP$5)*'m1'!$BL42</f>
        <v>0</v>
      </c>
      <c r="AQ44" s="174">
        <f>IF(AQ$2&lt;=$AA44,IF(AQ$3&gt;=$AA44,(AQ$4*($AA45-$AA44)),0),0)*(VLOOKUP($AA44,curves,VLOOKUP(AQ$1,names,2,0))-AQ$5)*'m1'!$BL42</f>
        <v>0</v>
      </c>
      <c r="AR44" s="174">
        <f>IF(AR$2&lt;=$AA44,IF(AR$3&gt;=$AA44,(AR$4*($AA45-$AA44)),0),0)*(VLOOKUP($AA44,curves,VLOOKUP(AR$1,names,2,0))-AR$5)*'m1'!$BL42</f>
        <v>0</v>
      </c>
      <c r="AS44" s="174">
        <f>IF(AS$2&lt;=$AA44,IF(AS$3&gt;=$AA44,(AS$4*($AA45-$AA44)),0),0)*(VLOOKUP($AA44,curves,VLOOKUP(AS$1,names,2,0))-AS$5)*'m1'!$BL42</f>
        <v>0</v>
      </c>
      <c r="AT44" s="174">
        <f>IF(AT$2&lt;=$AA44,IF(AT$3&gt;=$AA44,(AT$4*($AA45-$AA44)),0),0)*(VLOOKUP($AA44,curves,VLOOKUP(AT$1,names,2,0))-AT$5)*'m1'!$BL42</f>
        <v>0</v>
      </c>
      <c r="AU44" s="174">
        <f>IF(AU$2&lt;=$AA44,IF(AU$3&gt;=$AA44,(AU$4*($AA45-$AA44)),0),0)*(VLOOKUP($AA44,curves,VLOOKUP(AU$1,names,2,0))-AU$5)*'m1'!$BL42</f>
        <v>0</v>
      </c>
      <c r="AV44" s="174">
        <f>IF(AV$2&lt;=$AA44,IF(AV$3&gt;=$AA44,(AV$4*($AA45-$AA44)),0),0)*(VLOOKUP($AA44,curves,VLOOKUP(AV$1,names,2,0))-AV$5)*'m1'!$BL42</f>
        <v>0</v>
      </c>
      <c r="AW44" s="174">
        <f>IF(AW$2&lt;=$AA44,IF(AW$3&gt;=$AA44,(AW$4*($AA45-$AA44)),0),0)*(VLOOKUP($AA44,curves,VLOOKUP(AW$1,names,2,0))-AW$5)*'m1'!$BL42</f>
        <v>0</v>
      </c>
      <c r="BB44" s="84"/>
      <c r="BC44" s="84"/>
      <c r="BD44" s="84"/>
      <c r="BE44" s="84"/>
      <c r="BP44" s="88"/>
      <c r="CI44" s="83"/>
      <c r="CJ44" s="83"/>
      <c r="CK44" s="83"/>
      <c r="FY44" s="84"/>
      <c r="FZ44" s="84"/>
      <c r="GA44" s="84"/>
      <c r="GK44" s="88"/>
      <c r="GL44" s="88"/>
      <c r="GR44" s="88"/>
      <c r="GT44" s="88"/>
      <c r="GU44" s="88"/>
      <c r="HA44" s="88"/>
    </row>
    <row r="45" spans="1:209">
      <c r="A45" s="90">
        <f>p0!A50</f>
        <v>37773</v>
      </c>
      <c r="B45" s="102">
        <f t="shared" si="6"/>
        <v>0</v>
      </c>
      <c r="C45" s="101">
        <f>p0!E50*10000*m_chg!C43</f>
        <v>0</v>
      </c>
      <c r="D45" s="101">
        <f>p0!N50*10000*m_chg!D43</f>
        <v>0</v>
      </c>
      <c r="E45" s="101">
        <f>'p1'!K50*10000*m_chg!E43</f>
        <v>0</v>
      </c>
      <c r="F45" s="101">
        <f>(p0!H50+p0!J50+'Spread Opt'!D41+'Transport Pos'!E37)*10000*m_chg!K43</f>
        <v>0</v>
      </c>
      <c r="G45" s="101">
        <f>p0!O50*10000*m_chg!L43</f>
        <v>0</v>
      </c>
      <c r="H45" s="101">
        <f>p0!D50*10000*m_chg!N43</f>
        <v>0</v>
      </c>
      <c r="I45" s="101">
        <f>(p0!I50+p0!AG50+'Spread Opt'!C41)*10000*m_chg!H43</f>
        <v>0</v>
      </c>
      <c r="J45" s="101">
        <f>p0!M50*10000*m_chg!J43</f>
        <v>0</v>
      </c>
      <c r="K45" s="101">
        <f>(p0!L50+p0!G50)*10000*m_chg!O43</f>
        <v>0</v>
      </c>
      <c r="L45" s="101">
        <f>p0!P50*10000*m_chg!P43</f>
        <v>0</v>
      </c>
      <c r="M45" s="101">
        <f>(p0!F50)*10000*m_chg!T43</f>
        <v>0</v>
      </c>
      <c r="N45" s="101">
        <f>p0!C50*10000*m_chg!U43</f>
        <v>0</v>
      </c>
      <c r="O45" s="101">
        <f>'Transport Pos'!C37*10000*m_chg!V43</f>
        <v>0</v>
      </c>
      <c r="P45" s="101">
        <f>(p0!Y50+p0!X50)*10000*m_chg!X43</f>
        <v>0</v>
      </c>
      <c r="Q45" s="101">
        <f>p0!Z50*10000*m_chg!Y43</f>
        <v>0</v>
      </c>
      <c r="R45" s="101">
        <f>(p0!AB50+'Transport Pos'!B37)*10000*m_chg!Z43</f>
        <v>0</v>
      </c>
      <c r="S45" s="101">
        <f>p0!U50*10000*m_chg!AA43</f>
        <v>0</v>
      </c>
      <c r="T45" s="101">
        <f>p0!W50*10000*m_chg!AB43</f>
        <v>0</v>
      </c>
      <c r="U45" s="101">
        <f>p0!S50*10000*m_chg!AD43</f>
        <v>0</v>
      </c>
      <c r="V45" s="101">
        <f>p0!B50*10000*m_chg!AG43</f>
        <v>0</v>
      </c>
      <c r="W45" s="101">
        <f>p0!AA50*10000*m_chg!AJ43</f>
        <v>0</v>
      </c>
      <c r="Y45" s="101"/>
      <c r="AA45" s="90">
        <v>37773</v>
      </c>
      <c r="AB45" s="174">
        <f t="shared" si="7"/>
        <v>0</v>
      </c>
      <c r="AC45" s="174">
        <f>IF(AC$2&lt;=$AA45,IF(AC$3&gt;=$AA45,(AC$4*($AA46-$AA45)),0),0)*(VLOOKUP($AA45,curves,VLOOKUP(AC$1,names,2,0))-AC$5)*'m1'!$BL43</f>
        <v>0</v>
      </c>
      <c r="AD45" s="174">
        <f>IF(AD$2&lt;=$AA45,IF(AD$3&gt;=$AA45,(AD$4*($AA46-$AA45)),0),0)*(VLOOKUP($AA45,curves,VLOOKUP(AD$1,names,2,0))-AD$5)*'m1'!$BL43</f>
        <v>0</v>
      </c>
      <c r="AE45" s="174">
        <f>IF(AE$2&lt;=$AA45,IF(AE$3&gt;=$AA45,(AE$4*($AA46-$AA45)),0),0)*(VLOOKUP($AA45,curves,VLOOKUP(AE$1,names,2,0))-AE$5)*'m1'!$BL43</f>
        <v>0</v>
      </c>
      <c r="AF45" s="174">
        <f>IF(AF$2&lt;=$AA45,IF(AF$3&gt;=$AA45,(AF$4*($AA46-$AA45)),0),0)*(VLOOKUP($AA45,curves,VLOOKUP(AF$1,names,2,0))-AF$5)*'m1'!$BL43</f>
        <v>0</v>
      </c>
      <c r="AG45" s="174">
        <f>IF(AG$2&lt;=$AA45,IF(AG$3&gt;=$AA45,(AG$4*($AA46-$AA45)),0),0)*(VLOOKUP($AA45,curves,VLOOKUP(AG$1,names,2,0))-AG$5)*'m1'!$BL43</f>
        <v>0</v>
      </c>
      <c r="AH45" s="174">
        <f>IF(AH$2&lt;=$AA45,IF(AH$3&gt;=$AA45,(AH$4*($AA46-$AA45)),0),0)*(VLOOKUP($AA45,curves,VLOOKUP(AH$1,names,2,0))-AH$5)*'m1'!$BL43</f>
        <v>0</v>
      </c>
      <c r="AI45" s="174">
        <f>IF(AI$2&lt;=$AA45,IF(AI$3&gt;=$AA45,(AI$4*($AA46-$AA45)),0),0)*(VLOOKUP($AA45,curves,VLOOKUP(AI$1,names,2,0))-AI$5)*'m1'!$BL43</f>
        <v>0</v>
      </c>
      <c r="AJ45" s="174">
        <f>IF(AJ$2&lt;=$AA45,IF(AJ$3&gt;=$AA45,(AJ$4*($AA46-$AA45)),0),0)*(VLOOKUP($AA45,curves,VLOOKUP(AJ$1,names,2,0))-AJ$5)*'m1'!$BL43</f>
        <v>0</v>
      </c>
      <c r="AK45" s="174">
        <f>IF(AK$2&lt;=$AA45,IF(AK$3&gt;=$AA45,(AK$4*($AA46-$AA45)),0),0)*(VLOOKUP($AA45,curves,VLOOKUP(AK$1,names,2,0))-AK$5)*'m1'!$BL43</f>
        <v>0</v>
      </c>
      <c r="AL45" s="174">
        <f>IF(AL$2&lt;=$AA45,IF(AL$3&gt;=$AA45,(AL$4*($AA46-$AA45)),0),0)*(VLOOKUP($AA45,curves,VLOOKUP(AL$1,names,2,0))-AL$5)*'m1'!$BL43</f>
        <v>0</v>
      </c>
      <c r="AM45" s="174">
        <f>IF(AM$2&lt;=$AA45,IF(AM$3&gt;=$AA45,(AM$4*($AA46-$AA45)),0),0)*(VLOOKUP($AA45,curves,VLOOKUP(AM$1,names,2,0))-AM$5)*'m1'!$BL43</f>
        <v>0</v>
      </c>
      <c r="AN45" s="174">
        <f>IF(AN$2&lt;=$AA45,IF(AN$3&gt;=$AA45,(AN$4*($AA46-$AA45)),0),0)*(VLOOKUP($AA45,curves,VLOOKUP(AN$1,names,2,0))-AN$5)*'m1'!$BL43</f>
        <v>0</v>
      </c>
      <c r="AO45" s="174">
        <f>IF(AO$2&lt;=$AA45,IF(AO$3&gt;=$AA45,(AO$4*($AA46-$AA45)),0),0)*(VLOOKUP($AA45,curves,VLOOKUP(AO$1,names,2,0))-AO$5)*'m1'!$BL43</f>
        <v>0</v>
      </c>
      <c r="AP45" s="174">
        <f>IF(AP$2&lt;=$AA45,IF(AP$3&gt;=$AA45,(AP$4*($AA46-$AA45)),0),0)*(VLOOKUP($AA45,curves,VLOOKUP(AP$1,names,2,0))-AP$5)*'m1'!$BL43</f>
        <v>0</v>
      </c>
      <c r="AQ45" s="174">
        <f>IF(AQ$2&lt;=$AA45,IF(AQ$3&gt;=$AA45,(AQ$4*($AA46-$AA45)),0),0)*(VLOOKUP($AA45,curves,VLOOKUP(AQ$1,names,2,0))-AQ$5)*'m1'!$BL43</f>
        <v>0</v>
      </c>
      <c r="AR45" s="174">
        <f>IF(AR$2&lt;=$AA45,IF(AR$3&gt;=$AA45,(AR$4*($AA46-$AA45)),0),0)*(VLOOKUP($AA45,curves,VLOOKUP(AR$1,names,2,0))-AR$5)*'m1'!$BL43</f>
        <v>0</v>
      </c>
      <c r="AS45" s="174">
        <f>IF(AS$2&lt;=$AA45,IF(AS$3&gt;=$AA45,(AS$4*($AA46-$AA45)),0),0)*(VLOOKUP($AA45,curves,VLOOKUP(AS$1,names,2,0))-AS$5)*'m1'!$BL43</f>
        <v>0</v>
      </c>
      <c r="AT45" s="174">
        <f>IF(AT$2&lt;=$AA45,IF(AT$3&gt;=$AA45,(AT$4*($AA46-$AA45)),0),0)*(VLOOKUP($AA45,curves,VLOOKUP(AT$1,names,2,0))-AT$5)*'m1'!$BL43</f>
        <v>0</v>
      </c>
      <c r="AU45" s="174">
        <f>IF(AU$2&lt;=$AA45,IF(AU$3&gt;=$AA45,(AU$4*($AA46-$AA45)),0),0)*(VLOOKUP($AA45,curves,VLOOKUP(AU$1,names,2,0))-AU$5)*'m1'!$BL43</f>
        <v>0</v>
      </c>
      <c r="AV45" s="174">
        <f>IF(AV$2&lt;=$AA45,IF(AV$3&gt;=$AA45,(AV$4*($AA46-$AA45)),0),0)*(VLOOKUP($AA45,curves,VLOOKUP(AV$1,names,2,0))-AV$5)*'m1'!$BL43</f>
        <v>0</v>
      </c>
      <c r="AW45" s="174">
        <f>IF(AW$2&lt;=$AA45,IF(AW$3&gt;=$AA45,(AW$4*($AA46-$AA45)),0),0)*(VLOOKUP($AA45,curves,VLOOKUP(AW$1,names,2,0))-AW$5)*'m1'!$BL43</f>
        <v>0</v>
      </c>
      <c r="BB45" s="84"/>
      <c r="BC45" s="84"/>
      <c r="BD45" s="84"/>
      <c r="BE45" s="84"/>
      <c r="BP45" s="88"/>
      <c r="CI45" s="83"/>
      <c r="CJ45" s="83"/>
      <c r="CK45" s="83"/>
      <c r="FY45" s="84"/>
      <c r="FZ45" s="84"/>
      <c r="GA45" s="84"/>
      <c r="GK45" s="88"/>
      <c r="GL45" s="88"/>
      <c r="GR45" s="88"/>
      <c r="GT45" s="88"/>
      <c r="GU45" s="88"/>
      <c r="HA45" s="88"/>
    </row>
    <row r="46" spans="1:209">
      <c r="A46" s="90">
        <f>p0!A51</f>
        <v>37803</v>
      </c>
      <c r="B46" s="102">
        <f t="shared" si="6"/>
        <v>0</v>
      </c>
      <c r="C46" s="101">
        <f>p0!E51*10000*m_chg!C44</f>
        <v>0</v>
      </c>
      <c r="D46" s="101">
        <f>p0!N51*10000*m_chg!D44</f>
        <v>0</v>
      </c>
      <c r="E46" s="101">
        <f>'p1'!K51*10000*m_chg!E44</f>
        <v>0</v>
      </c>
      <c r="F46" s="101">
        <f>(p0!H51+p0!J51+'Spread Opt'!D42+'Transport Pos'!E38)*10000*m_chg!K44</f>
        <v>0</v>
      </c>
      <c r="G46" s="101">
        <f>p0!O51*10000*m_chg!L44</f>
        <v>0</v>
      </c>
      <c r="H46" s="101">
        <f>p0!D51*10000*m_chg!N44</f>
        <v>0</v>
      </c>
      <c r="I46" s="101">
        <f>(p0!I51+p0!AG51+'Spread Opt'!C42)*10000*m_chg!H44</f>
        <v>0</v>
      </c>
      <c r="J46" s="101">
        <f>p0!M51*10000*m_chg!J44</f>
        <v>0</v>
      </c>
      <c r="K46" s="101">
        <f>(p0!L51+p0!G51)*10000*m_chg!O44</f>
        <v>0</v>
      </c>
      <c r="L46" s="101">
        <f>p0!P51*10000*m_chg!P44</f>
        <v>0</v>
      </c>
      <c r="M46" s="101">
        <f>(p0!F51)*10000*m_chg!T44</f>
        <v>0</v>
      </c>
      <c r="N46" s="101">
        <f>p0!C51*10000*m_chg!U44</f>
        <v>0</v>
      </c>
      <c r="O46" s="101">
        <f>'Transport Pos'!C38*10000*m_chg!V44</f>
        <v>0</v>
      </c>
      <c r="P46" s="101">
        <f>(p0!Y51+p0!X51)*10000*m_chg!X44</f>
        <v>0</v>
      </c>
      <c r="Q46" s="101">
        <f>p0!Z51*10000*m_chg!Y44</f>
        <v>0</v>
      </c>
      <c r="R46" s="101">
        <f>(p0!AB51+'Transport Pos'!B38)*10000*m_chg!Z44</f>
        <v>0</v>
      </c>
      <c r="S46" s="101">
        <f>p0!U51*10000*m_chg!AA44</f>
        <v>0</v>
      </c>
      <c r="T46" s="101">
        <f>p0!W51*10000*m_chg!AB44</f>
        <v>0</v>
      </c>
      <c r="U46" s="101">
        <f>p0!S51*10000*m_chg!AD44</f>
        <v>0</v>
      </c>
      <c r="V46" s="101">
        <f>p0!B51*10000*m_chg!AG44</f>
        <v>0</v>
      </c>
      <c r="W46" s="101">
        <f>p0!AA51*10000*m_chg!AJ44</f>
        <v>0</v>
      </c>
      <c r="Y46" s="101"/>
      <c r="AA46" s="90">
        <v>37803</v>
      </c>
      <c r="AB46" s="174">
        <f t="shared" si="7"/>
        <v>0</v>
      </c>
      <c r="AC46" s="174">
        <f>IF(AC$2&lt;=$AA46,IF(AC$3&gt;=$AA46,(AC$4*($AA47-$AA46)),0),0)*(VLOOKUP($AA46,curves,VLOOKUP(AC$1,names,2,0))-AC$5)*'m1'!$BL44</f>
        <v>0</v>
      </c>
      <c r="AD46" s="174">
        <f>IF(AD$2&lt;=$AA46,IF(AD$3&gt;=$AA46,(AD$4*($AA47-$AA46)),0),0)*(VLOOKUP($AA46,curves,VLOOKUP(AD$1,names,2,0))-AD$5)*'m1'!$BL44</f>
        <v>0</v>
      </c>
      <c r="AE46" s="174">
        <f>IF(AE$2&lt;=$AA46,IF(AE$3&gt;=$AA46,(AE$4*($AA47-$AA46)),0),0)*(VLOOKUP($AA46,curves,VLOOKUP(AE$1,names,2,0))-AE$5)*'m1'!$BL44</f>
        <v>0</v>
      </c>
      <c r="AF46" s="174">
        <f>IF(AF$2&lt;=$AA46,IF(AF$3&gt;=$AA46,(AF$4*($AA47-$AA46)),0),0)*(VLOOKUP($AA46,curves,VLOOKUP(AF$1,names,2,0))-AF$5)*'m1'!$BL44</f>
        <v>0</v>
      </c>
      <c r="AG46" s="174">
        <f>IF(AG$2&lt;=$AA46,IF(AG$3&gt;=$AA46,(AG$4*($AA47-$AA46)),0),0)*(VLOOKUP($AA46,curves,VLOOKUP(AG$1,names,2,0))-AG$5)*'m1'!$BL44</f>
        <v>0</v>
      </c>
      <c r="AH46" s="174">
        <f>IF(AH$2&lt;=$AA46,IF(AH$3&gt;=$AA46,(AH$4*($AA47-$AA46)),0),0)*(VLOOKUP($AA46,curves,VLOOKUP(AH$1,names,2,0))-AH$5)*'m1'!$BL44</f>
        <v>0</v>
      </c>
      <c r="AI46" s="174">
        <f>IF(AI$2&lt;=$AA46,IF(AI$3&gt;=$AA46,(AI$4*($AA47-$AA46)),0),0)*(VLOOKUP($AA46,curves,VLOOKUP(AI$1,names,2,0))-AI$5)*'m1'!$BL44</f>
        <v>0</v>
      </c>
      <c r="AJ46" s="174">
        <f>IF(AJ$2&lt;=$AA46,IF(AJ$3&gt;=$AA46,(AJ$4*($AA47-$AA46)),0),0)*(VLOOKUP($AA46,curves,VLOOKUP(AJ$1,names,2,0))-AJ$5)*'m1'!$BL44</f>
        <v>0</v>
      </c>
      <c r="AK46" s="174">
        <f>IF(AK$2&lt;=$AA46,IF(AK$3&gt;=$AA46,(AK$4*($AA47-$AA46)),0),0)*(VLOOKUP($AA46,curves,VLOOKUP(AK$1,names,2,0))-AK$5)*'m1'!$BL44</f>
        <v>0</v>
      </c>
      <c r="AL46" s="174">
        <f>IF(AL$2&lt;=$AA46,IF(AL$3&gt;=$AA46,(AL$4*($AA47-$AA46)),0),0)*(VLOOKUP($AA46,curves,VLOOKUP(AL$1,names,2,0))-AL$5)*'m1'!$BL44</f>
        <v>0</v>
      </c>
      <c r="AM46" s="174">
        <f>IF(AM$2&lt;=$AA46,IF(AM$3&gt;=$AA46,(AM$4*($AA47-$AA46)),0),0)*(VLOOKUP($AA46,curves,VLOOKUP(AM$1,names,2,0))-AM$5)*'m1'!$BL44</f>
        <v>0</v>
      </c>
      <c r="AN46" s="174">
        <f>IF(AN$2&lt;=$AA46,IF(AN$3&gt;=$AA46,(AN$4*($AA47-$AA46)),0),0)*(VLOOKUP($AA46,curves,VLOOKUP(AN$1,names,2,0))-AN$5)*'m1'!$BL44</f>
        <v>0</v>
      </c>
      <c r="AO46" s="174">
        <f>IF(AO$2&lt;=$AA46,IF(AO$3&gt;=$AA46,(AO$4*($AA47-$AA46)),0),0)*(VLOOKUP($AA46,curves,VLOOKUP(AO$1,names,2,0))-AO$5)*'m1'!$BL44</f>
        <v>0</v>
      </c>
      <c r="AP46" s="174">
        <f>IF(AP$2&lt;=$AA46,IF(AP$3&gt;=$AA46,(AP$4*($AA47-$AA46)),0),0)*(VLOOKUP($AA46,curves,VLOOKUP(AP$1,names,2,0))-AP$5)*'m1'!$BL44</f>
        <v>0</v>
      </c>
      <c r="AQ46" s="174">
        <f>IF(AQ$2&lt;=$AA46,IF(AQ$3&gt;=$AA46,(AQ$4*($AA47-$AA46)),0),0)*(VLOOKUP($AA46,curves,VLOOKUP(AQ$1,names,2,0))-AQ$5)*'m1'!$BL44</f>
        <v>0</v>
      </c>
      <c r="AR46" s="174">
        <f>IF(AR$2&lt;=$AA46,IF(AR$3&gt;=$AA46,(AR$4*($AA47-$AA46)),0),0)*(VLOOKUP($AA46,curves,VLOOKUP(AR$1,names,2,0))-AR$5)*'m1'!$BL44</f>
        <v>0</v>
      </c>
      <c r="AS46" s="174">
        <f>IF(AS$2&lt;=$AA46,IF(AS$3&gt;=$AA46,(AS$4*($AA47-$AA46)),0),0)*(VLOOKUP($AA46,curves,VLOOKUP(AS$1,names,2,0))-AS$5)*'m1'!$BL44</f>
        <v>0</v>
      </c>
      <c r="AT46" s="174">
        <f>IF(AT$2&lt;=$AA46,IF(AT$3&gt;=$AA46,(AT$4*($AA47-$AA46)),0),0)*(VLOOKUP($AA46,curves,VLOOKUP(AT$1,names,2,0))-AT$5)*'m1'!$BL44</f>
        <v>0</v>
      </c>
      <c r="AU46" s="174">
        <f>IF(AU$2&lt;=$AA46,IF(AU$3&gt;=$AA46,(AU$4*($AA47-$AA46)),0),0)*(VLOOKUP($AA46,curves,VLOOKUP(AU$1,names,2,0))-AU$5)*'m1'!$BL44</f>
        <v>0</v>
      </c>
      <c r="AV46" s="174">
        <f>IF(AV$2&lt;=$AA46,IF(AV$3&gt;=$AA46,(AV$4*($AA47-$AA46)),0),0)*(VLOOKUP($AA46,curves,VLOOKUP(AV$1,names,2,0))-AV$5)*'m1'!$BL44</f>
        <v>0</v>
      </c>
      <c r="AW46" s="174">
        <f>IF(AW$2&lt;=$AA46,IF(AW$3&gt;=$AA46,(AW$4*($AA47-$AA46)),0),0)*(VLOOKUP($AA46,curves,VLOOKUP(AW$1,names,2,0))-AW$5)*'m1'!$BL44</f>
        <v>0</v>
      </c>
      <c r="BB46" s="84"/>
      <c r="BC46" s="84"/>
      <c r="BD46" s="84"/>
      <c r="BE46" s="84"/>
      <c r="BP46" s="88"/>
      <c r="CI46" s="83"/>
      <c r="CJ46" s="83"/>
      <c r="CK46" s="83"/>
      <c r="FY46" s="84"/>
      <c r="FZ46" s="84"/>
      <c r="GA46" s="84"/>
      <c r="GK46" s="88"/>
      <c r="GL46" s="88"/>
      <c r="GR46" s="88"/>
      <c r="GT46" s="88"/>
      <c r="GU46" s="88"/>
      <c r="HA46" s="88"/>
    </row>
    <row r="47" spans="1:209">
      <c r="A47" s="90">
        <f>p0!A52</f>
        <v>37834</v>
      </c>
      <c r="B47" s="102">
        <f t="shared" si="6"/>
        <v>0</v>
      </c>
      <c r="C47" s="101">
        <f>p0!E52*10000*m_chg!C45</f>
        <v>0</v>
      </c>
      <c r="D47" s="101">
        <f>p0!N52*10000*m_chg!D45</f>
        <v>0</v>
      </c>
      <c r="E47" s="101">
        <f>'p1'!K52*10000*m_chg!E45</f>
        <v>0</v>
      </c>
      <c r="F47" s="101">
        <f>(p0!H52+p0!J52+'Spread Opt'!D43+'Transport Pos'!E39)*10000*m_chg!K45</f>
        <v>0</v>
      </c>
      <c r="G47" s="101">
        <f>p0!O52*10000*m_chg!L45</f>
        <v>0</v>
      </c>
      <c r="H47" s="101">
        <f>p0!D52*10000*m_chg!N45</f>
        <v>0</v>
      </c>
      <c r="I47" s="101">
        <f>(p0!I52+p0!AG52+'Spread Opt'!C43)*10000*m_chg!H45</f>
        <v>0</v>
      </c>
      <c r="J47" s="101">
        <f>p0!M52*10000*m_chg!J45</f>
        <v>0</v>
      </c>
      <c r="K47" s="101">
        <f>(p0!L52+p0!G52)*10000*m_chg!O45</f>
        <v>0</v>
      </c>
      <c r="L47" s="101">
        <f>p0!P52*10000*m_chg!P45</f>
        <v>0</v>
      </c>
      <c r="M47" s="101">
        <f>(p0!F52)*10000*m_chg!T45</f>
        <v>0</v>
      </c>
      <c r="N47" s="101">
        <f>p0!C52*10000*m_chg!U45</f>
        <v>0</v>
      </c>
      <c r="O47" s="101">
        <f>'Transport Pos'!C39*10000*m_chg!V45</f>
        <v>0</v>
      </c>
      <c r="P47" s="101">
        <f>(p0!Y52+p0!X52)*10000*m_chg!X45</f>
        <v>0</v>
      </c>
      <c r="Q47" s="101">
        <f>p0!Z52*10000*m_chg!Y45</f>
        <v>0</v>
      </c>
      <c r="R47" s="101">
        <f>(p0!AB52+'Transport Pos'!B39)*10000*m_chg!Z45</f>
        <v>0</v>
      </c>
      <c r="S47" s="101">
        <f>p0!U52*10000*m_chg!AA45</f>
        <v>0</v>
      </c>
      <c r="T47" s="101">
        <f>p0!W52*10000*m_chg!AB45</f>
        <v>0</v>
      </c>
      <c r="U47" s="101">
        <f>p0!S52*10000*m_chg!AD45</f>
        <v>0</v>
      </c>
      <c r="V47" s="101">
        <f>p0!B52*10000*m_chg!AG45</f>
        <v>0</v>
      </c>
      <c r="W47" s="101">
        <f>p0!AA52*10000*m_chg!AJ45</f>
        <v>0</v>
      </c>
      <c r="Y47" s="101"/>
      <c r="AA47" s="90">
        <v>37834</v>
      </c>
      <c r="AB47" s="174">
        <f t="shared" si="7"/>
        <v>0</v>
      </c>
      <c r="AC47" s="174">
        <f>IF(AC$2&lt;=$AA47,IF(AC$3&gt;=$AA47,(AC$4*($AA48-$AA47)),0),0)*(VLOOKUP($AA47,curves,VLOOKUP(AC$1,names,2,0))-AC$5)*'m1'!$BL45</f>
        <v>0</v>
      </c>
      <c r="AD47" s="174">
        <f>IF(AD$2&lt;=$AA47,IF(AD$3&gt;=$AA47,(AD$4*($AA48-$AA47)),0),0)*(VLOOKUP($AA47,curves,VLOOKUP(AD$1,names,2,0))-AD$5)*'m1'!$BL45</f>
        <v>0</v>
      </c>
      <c r="AE47" s="174">
        <f>IF(AE$2&lt;=$AA47,IF(AE$3&gt;=$AA47,(AE$4*($AA48-$AA47)),0),0)*(VLOOKUP($AA47,curves,VLOOKUP(AE$1,names,2,0))-AE$5)*'m1'!$BL45</f>
        <v>0</v>
      </c>
      <c r="AF47" s="174">
        <f>IF(AF$2&lt;=$AA47,IF(AF$3&gt;=$AA47,(AF$4*($AA48-$AA47)),0),0)*(VLOOKUP($AA47,curves,VLOOKUP(AF$1,names,2,0))-AF$5)*'m1'!$BL45</f>
        <v>0</v>
      </c>
      <c r="AG47" s="174">
        <f>IF(AG$2&lt;=$AA47,IF(AG$3&gt;=$AA47,(AG$4*($AA48-$AA47)),0),0)*(VLOOKUP($AA47,curves,VLOOKUP(AG$1,names,2,0))-AG$5)*'m1'!$BL45</f>
        <v>0</v>
      </c>
      <c r="AH47" s="174">
        <f>IF(AH$2&lt;=$AA47,IF(AH$3&gt;=$AA47,(AH$4*($AA48-$AA47)),0),0)*(VLOOKUP($AA47,curves,VLOOKUP(AH$1,names,2,0))-AH$5)*'m1'!$BL45</f>
        <v>0</v>
      </c>
      <c r="AI47" s="174">
        <f>IF(AI$2&lt;=$AA47,IF(AI$3&gt;=$AA47,(AI$4*($AA48-$AA47)),0),0)*(VLOOKUP($AA47,curves,VLOOKUP(AI$1,names,2,0))-AI$5)*'m1'!$BL45</f>
        <v>0</v>
      </c>
      <c r="AJ47" s="174">
        <f>IF(AJ$2&lt;=$AA47,IF(AJ$3&gt;=$AA47,(AJ$4*($AA48-$AA47)),0),0)*(VLOOKUP($AA47,curves,VLOOKUP(AJ$1,names,2,0))-AJ$5)*'m1'!$BL45</f>
        <v>0</v>
      </c>
      <c r="AK47" s="174">
        <f>IF(AK$2&lt;=$AA47,IF(AK$3&gt;=$AA47,(AK$4*($AA48-$AA47)),0),0)*(VLOOKUP($AA47,curves,VLOOKUP(AK$1,names,2,0))-AK$5)*'m1'!$BL45</f>
        <v>0</v>
      </c>
      <c r="AL47" s="174">
        <f>IF(AL$2&lt;=$AA47,IF(AL$3&gt;=$AA47,(AL$4*($AA48-$AA47)),0),0)*(VLOOKUP($AA47,curves,VLOOKUP(AL$1,names,2,0))-AL$5)*'m1'!$BL45</f>
        <v>0</v>
      </c>
      <c r="AM47" s="174">
        <f>IF(AM$2&lt;=$AA47,IF(AM$3&gt;=$AA47,(AM$4*($AA48-$AA47)),0),0)*(VLOOKUP($AA47,curves,VLOOKUP(AM$1,names,2,0))-AM$5)*'m1'!$BL45</f>
        <v>0</v>
      </c>
      <c r="AN47" s="174">
        <f>IF(AN$2&lt;=$AA47,IF(AN$3&gt;=$AA47,(AN$4*($AA48-$AA47)),0),0)*(VLOOKUP($AA47,curves,VLOOKUP(AN$1,names,2,0))-AN$5)*'m1'!$BL45</f>
        <v>0</v>
      </c>
      <c r="AO47" s="174">
        <f>IF(AO$2&lt;=$AA47,IF(AO$3&gt;=$AA47,(AO$4*($AA48-$AA47)),0),0)*(VLOOKUP($AA47,curves,VLOOKUP(AO$1,names,2,0))-AO$5)*'m1'!$BL45</f>
        <v>0</v>
      </c>
      <c r="AP47" s="174">
        <f>IF(AP$2&lt;=$AA47,IF(AP$3&gt;=$AA47,(AP$4*($AA48-$AA47)),0),0)*(VLOOKUP($AA47,curves,VLOOKUP(AP$1,names,2,0))-AP$5)*'m1'!$BL45</f>
        <v>0</v>
      </c>
      <c r="AQ47" s="174">
        <f>IF(AQ$2&lt;=$AA47,IF(AQ$3&gt;=$AA47,(AQ$4*($AA48-$AA47)),0),0)*(VLOOKUP($AA47,curves,VLOOKUP(AQ$1,names,2,0))-AQ$5)*'m1'!$BL45</f>
        <v>0</v>
      </c>
      <c r="AR47" s="174">
        <f>IF(AR$2&lt;=$AA47,IF(AR$3&gt;=$AA47,(AR$4*($AA48-$AA47)),0),0)*(VLOOKUP($AA47,curves,VLOOKUP(AR$1,names,2,0))-AR$5)*'m1'!$BL45</f>
        <v>0</v>
      </c>
      <c r="AS47" s="174">
        <f>IF(AS$2&lt;=$AA47,IF(AS$3&gt;=$AA47,(AS$4*($AA48-$AA47)),0),0)*(VLOOKUP($AA47,curves,VLOOKUP(AS$1,names,2,0))-AS$5)*'m1'!$BL45</f>
        <v>0</v>
      </c>
      <c r="AT47" s="174">
        <f>IF(AT$2&lt;=$AA47,IF(AT$3&gt;=$AA47,(AT$4*($AA48-$AA47)),0),0)*(VLOOKUP($AA47,curves,VLOOKUP(AT$1,names,2,0))-AT$5)*'m1'!$BL45</f>
        <v>0</v>
      </c>
      <c r="AU47" s="174">
        <f>IF(AU$2&lt;=$AA47,IF(AU$3&gt;=$AA47,(AU$4*($AA48-$AA47)),0),0)*(VLOOKUP($AA47,curves,VLOOKUP(AU$1,names,2,0))-AU$5)*'m1'!$BL45</f>
        <v>0</v>
      </c>
      <c r="AV47" s="174">
        <f>IF(AV$2&lt;=$AA47,IF(AV$3&gt;=$AA47,(AV$4*($AA48-$AA47)),0),0)*(VLOOKUP($AA47,curves,VLOOKUP(AV$1,names,2,0))-AV$5)*'m1'!$BL45</f>
        <v>0</v>
      </c>
      <c r="AW47" s="174">
        <f>IF(AW$2&lt;=$AA47,IF(AW$3&gt;=$AA47,(AW$4*($AA48-$AA47)),0),0)*(VLOOKUP($AA47,curves,VLOOKUP(AW$1,names,2,0))-AW$5)*'m1'!$BL45</f>
        <v>0</v>
      </c>
      <c r="BB47" s="84"/>
      <c r="BC47" s="84"/>
      <c r="BD47" s="84"/>
      <c r="BE47" s="84"/>
      <c r="BP47" s="88"/>
      <c r="CI47" s="83"/>
      <c r="CJ47" s="83"/>
      <c r="CK47" s="83"/>
      <c r="FY47" s="84"/>
      <c r="FZ47" s="84"/>
      <c r="GA47" s="84"/>
      <c r="GK47" s="88"/>
      <c r="GL47" s="88"/>
      <c r="GR47" s="88"/>
      <c r="GT47" s="88"/>
      <c r="GU47" s="88"/>
      <c r="HA47" s="88"/>
    </row>
    <row r="48" spans="1:209">
      <c r="A48" s="90">
        <f>p0!A53</f>
        <v>37865</v>
      </c>
      <c r="B48" s="102">
        <f t="shared" si="6"/>
        <v>0</v>
      </c>
      <c r="C48" s="101">
        <f>p0!E53*10000*m_chg!C46</f>
        <v>0</v>
      </c>
      <c r="D48" s="101">
        <f>p0!N53*10000*m_chg!D46</f>
        <v>0</v>
      </c>
      <c r="E48" s="101">
        <f>'p1'!K53*10000*m_chg!E46</f>
        <v>0</v>
      </c>
      <c r="F48" s="101">
        <f>(p0!H53+p0!J53+'Spread Opt'!D44+'Transport Pos'!E40)*10000*m_chg!K46</f>
        <v>0</v>
      </c>
      <c r="G48" s="101">
        <f>p0!O53*10000*m_chg!L46</f>
        <v>0</v>
      </c>
      <c r="H48" s="101">
        <f>p0!D53*10000*m_chg!N46</f>
        <v>0</v>
      </c>
      <c r="I48" s="101">
        <f>(p0!I53+p0!AG53+'Spread Opt'!C44)*10000*m_chg!H46</f>
        <v>0</v>
      </c>
      <c r="J48" s="101">
        <f>p0!M53*10000*m_chg!J46</f>
        <v>0</v>
      </c>
      <c r="K48" s="101">
        <f>(p0!L53+p0!G53)*10000*m_chg!O46</f>
        <v>0</v>
      </c>
      <c r="L48" s="101">
        <f>p0!P53*10000*m_chg!P46</f>
        <v>0</v>
      </c>
      <c r="M48" s="101">
        <f>(p0!F53)*10000*m_chg!T46</f>
        <v>0</v>
      </c>
      <c r="N48" s="101">
        <f>p0!C53*10000*m_chg!U46</f>
        <v>0</v>
      </c>
      <c r="O48" s="101">
        <f>'Transport Pos'!C40*10000*m_chg!V46</f>
        <v>0</v>
      </c>
      <c r="P48" s="101">
        <f>(p0!Y53+p0!X53)*10000*m_chg!X46</f>
        <v>0</v>
      </c>
      <c r="Q48" s="101">
        <f>p0!Z53*10000*m_chg!Y46</f>
        <v>0</v>
      </c>
      <c r="R48" s="101">
        <f>(p0!AB53+'Transport Pos'!B40)*10000*m_chg!Z46</f>
        <v>0</v>
      </c>
      <c r="S48" s="101">
        <f>p0!U53*10000*m_chg!AA46</f>
        <v>0</v>
      </c>
      <c r="T48" s="101">
        <f>p0!W53*10000*m_chg!AB46</f>
        <v>0</v>
      </c>
      <c r="U48" s="101">
        <f>p0!S53*10000*m_chg!AD46</f>
        <v>0</v>
      </c>
      <c r="V48" s="101">
        <f>p0!B53*10000*m_chg!AG46</f>
        <v>0</v>
      </c>
      <c r="W48" s="101">
        <f>p0!AA53*10000*m_chg!AJ46</f>
        <v>0</v>
      </c>
      <c r="Y48" s="101"/>
      <c r="AA48" s="90">
        <v>37865</v>
      </c>
      <c r="AB48" s="174">
        <f t="shared" si="7"/>
        <v>0</v>
      </c>
      <c r="AC48" s="174">
        <f>IF(AC$2&lt;=$AA48,IF(AC$3&gt;=$AA48,(AC$4*($AA49-$AA48)),0),0)*(VLOOKUP($AA48,curves,VLOOKUP(AC$1,names,2,0))-AC$5)*'m1'!$BL46</f>
        <v>0</v>
      </c>
      <c r="AD48" s="174">
        <f>IF(AD$2&lt;=$AA48,IF(AD$3&gt;=$AA48,(AD$4*($AA49-$AA48)),0),0)*(VLOOKUP($AA48,curves,VLOOKUP(AD$1,names,2,0))-AD$5)*'m1'!$BL46</f>
        <v>0</v>
      </c>
      <c r="AE48" s="174">
        <f>IF(AE$2&lt;=$AA48,IF(AE$3&gt;=$AA48,(AE$4*($AA49-$AA48)),0),0)*(VLOOKUP($AA48,curves,VLOOKUP(AE$1,names,2,0))-AE$5)*'m1'!$BL46</f>
        <v>0</v>
      </c>
      <c r="AF48" s="174">
        <f>IF(AF$2&lt;=$AA48,IF(AF$3&gt;=$AA48,(AF$4*($AA49-$AA48)),0),0)*(VLOOKUP($AA48,curves,VLOOKUP(AF$1,names,2,0))-AF$5)*'m1'!$BL46</f>
        <v>0</v>
      </c>
      <c r="AG48" s="174">
        <f>IF(AG$2&lt;=$AA48,IF(AG$3&gt;=$AA48,(AG$4*($AA49-$AA48)),0),0)*(VLOOKUP($AA48,curves,VLOOKUP(AG$1,names,2,0))-AG$5)*'m1'!$BL46</f>
        <v>0</v>
      </c>
      <c r="AH48" s="174">
        <f>IF(AH$2&lt;=$AA48,IF(AH$3&gt;=$AA48,(AH$4*($AA49-$AA48)),0),0)*(VLOOKUP($AA48,curves,VLOOKUP(AH$1,names,2,0))-AH$5)*'m1'!$BL46</f>
        <v>0</v>
      </c>
      <c r="AI48" s="174">
        <f>IF(AI$2&lt;=$AA48,IF(AI$3&gt;=$AA48,(AI$4*($AA49-$AA48)),0),0)*(VLOOKUP($AA48,curves,VLOOKUP(AI$1,names,2,0))-AI$5)*'m1'!$BL46</f>
        <v>0</v>
      </c>
      <c r="AJ48" s="174">
        <f>IF(AJ$2&lt;=$AA48,IF(AJ$3&gt;=$AA48,(AJ$4*($AA49-$AA48)),0),0)*(VLOOKUP($AA48,curves,VLOOKUP(AJ$1,names,2,0))-AJ$5)*'m1'!$BL46</f>
        <v>0</v>
      </c>
      <c r="AK48" s="174">
        <f>IF(AK$2&lt;=$AA48,IF(AK$3&gt;=$AA48,(AK$4*($AA49-$AA48)),0),0)*(VLOOKUP($AA48,curves,VLOOKUP(AK$1,names,2,0))-AK$5)*'m1'!$BL46</f>
        <v>0</v>
      </c>
      <c r="AL48" s="174">
        <f>IF(AL$2&lt;=$AA48,IF(AL$3&gt;=$AA48,(AL$4*($AA49-$AA48)),0),0)*(VLOOKUP($AA48,curves,VLOOKUP(AL$1,names,2,0))-AL$5)*'m1'!$BL46</f>
        <v>0</v>
      </c>
      <c r="AM48" s="174">
        <f>IF(AM$2&lt;=$AA48,IF(AM$3&gt;=$AA48,(AM$4*($AA49-$AA48)),0),0)*(VLOOKUP($AA48,curves,VLOOKUP(AM$1,names,2,0))-AM$5)*'m1'!$BL46</f>
        <v>0</v>
      </c>
      <c r="AN48" s="174">
        <f>IF(AN$2&lt;=$AA48,IF(AN$3&gt;=$AA48,(AN$4*($AA49-$AA48)),0),0)*(VLOOKUP($AA48,curves,VLOOKUP(AN$1,names,2,0))-AN$5)*'m1'!$BL46</f>
        <v>0</v>
      </c>
      <c r="AO48" s="174">
        <f>IF(AO$2&lt;=$AA48,IF(AO$3&gt;=$AA48,(AO$4*($AA49-$AA48)),0),0)*(VLOOKUP($AA48,curves,VLOOKUP(AO$1,names,2,0))-AO$5)*'m1'!$BL46</f>
        <v>0</v>
      </c>
      <c r="AP48" s="174">
        <f>IF(AP$2&lt;=$AA48,IF(AP$3&gt;=$AA48,(AP$4*($AA49-$AA48)),0),0)*(VLOOKUP($AA48,curves,VLOOKUP(AP$1,names,2,0))-AP$5)*'m1'!$BL46</f>
        <v>0</v>
      </c>
      <c r="AQ48" s="174">
        <f>IF(AQ$2&lt;=$AA48,IF(AQ$3&gt;=$AA48,(AQ$4*($AA49-$AA48)),0),0)*(VLOOKUP($AA48,curves,VLOOKUP(AQ$1,names,2,0))-AQ$5)*'m1'!$BL46</f>
        <v>0</v>
      </c>
      <c r="AR48" s="174">
        <f>IF(AR$2&lt;=$AA48,IF(AR$3&gt;=$AA48,(AR$4*($AA49-$AA48)),0),0)*(VLOOKUP($AA48,curves,VLOOKUP(AR$1,names,2,0))-AR$5)*'m1'!$BL46</f>
        <v>0</v>
      </c>
      <c r="AS48" s="174">
        <f>IF(AS$2&lt;=$AA48,IF(AS$3&gt;=$AA48,(AS$4*($AA49-$AA48)),0),0)*(VLOOKUP($AA48,curves,VLOOKUP(AS$1,names,2,0))-AS$5)*'m1'!$BL46</f>
        <v>0</v>
      </c>
      <c r="AT48" s="174">
        <f>IF(AT$2&lt;=$AA48,IF(AT$3&gt;=$AA48,(AT$4*($AA49-$AA48)),0),0)*(VLOOKUP($AA48,curves,VLOOKUP(AT$1,names,2,0))-AT$5)*'m1'!$BL46</f>
        <v>0</v>
      </c>
      <c r="AU48" s="174">
        <f>IF(AU$2&lt;=$AA48,IF(AU$3&gt;=$AA48,(AU$4*($AA49-$AA48)),0),0)*(VLOOKUP($AA48,curves,VLOOKUP(AU$1,names,2,0))-AU$5)*'m1'!$BL46</f>
        <v>0</v>
      </c>
      <c r="AV48" s="174">
        <f>IF(AV$2&lt;=$AA48,IF(AV$3&gt;=$AA48,(AV$4*($AA49-$AA48)),0),0)*(VLOOKUP($AA48,curves,VLOOKUP(AV$1,names,2,0))-AV$5)*'m1'!$BL46</f>
        <v>0</v>
      </c>
      <c r="AW48" s="174">
        <f>IF(AW$2&lt;=$AA48,IF(AW$3&gt;=$AA48,(AW$4*($AA49-$AA48)),0),0)*(VLOOKUP($AA48,curves,VLOOKUP(AW$1,names,2,0))-AW$5)*'m1'!$BL46</f>
        <v>0</v>
      </c>
      <c r="BB48" s="84"/>
      <c r="BC48" s="84"/>
      <c r="BD48" s="84"/>
      <c r="BE48" s="84"/>
      <c r="BP48" s="88"/>
      <c r="CI48" s="83"/>
      <c r="CJ48" s="83"/>
      <c r="CK48" s="83"/>
      <c r="FY48" s="84"/>
      <c r="FZ48" s="84"/>
      <c r="GA48" s="84"/>
      <c r="GK48" s="88"/>
      <c r="GL48" s="88"/>
      <c r="GR48" s="88"/>
      <c r="GT48" s="88"/>
      <c r="GU48" s="88"/>
      <c r="HA48" s="88"/>
    </row>
    <row r="49" spans="1:209">
      <c r="A49" s="90">
        <f>p0!A54</f>
        <v>37895</v>
      </c>
      <c r="B49" s="102">
        <f t="shared" si="6"/>
        <v>0</v>
      </c>
      <c r="C49" s="101">
        <f>p0!E54*10000*m_chg!C47</f>
        <v>0</v>
      </c>
      <c r="D49" s="101">
        <f>p0!N54*10000*m_chg!D47</f>
        <v>0</v>
      </c>
      <c r="E49" s="101">
        <f>'p1'!K54*10000*m_chg!E47</f>
        <v>0</v>
      </c>
      <c r="F49" s="101">
        <f>(p0!H54+p0!J54+'Spread Opt'!D45+'Transport Pos'!E41)*10000*m_chg!K47</f>
        <v>0</v>
      </c>
      <c r="G49" s="101">
        <f>p0!O54*10000*m_chg!L47</f>
        <v>0</v>
      </c>
      <c r="H49" s="101">
        <f>p0!D54*10000*m_chg!N47</f>
        <v>0</v>
      </c>
      <c r="I49" s="101">
        <f>(p0!I54+p0!AG54+'Spread Opt'!C45)*10000*m_chg!H47</f>
        <v>0</v>
      </c>
      <c r="J49" s="101">
        <f>p0!M54*10000*m_chg!J47</f>
        <v>0</v>
      </c>
      <c r="K49" s="101">
        <f>(p0!L54+p0!G54)*10000*m_chg!O47</f>
        <v>0</v>
      </c>
      <c r="L49" s="101">
        <f>p0!P54*10000*m_chg!P47</f>
        <v>0</v>
      </c>
      <c r="M49" s="101">
        <f>(p0!F54)*10000*m_chg!T47</f>
        <v>0</v>
      </c>
      <c r="N49" s="101">
        <f>p0!C54*10000*m_chg!U47</f>
        <v>0</v>
      </c>
      <c r="O49" s="101">
        <f>'Transport Pos'!C41*10000*m_chg!V47</f>
        <v>0</v>
      </c>
      <c r="P49" s="101">
        <f>(p0!Y54+p0!X54)*10000*m_chg!X47</f>
        <v>0</v>
      </c>
      <c r="Q49" s="101">
        <f>p0!Z54*10000*m_chg!Y47</f>
        <v>0</v>
      </c>
      <c r="R49" s="101">
        <f>(p0!AB54+'Transport Pos'!B41)*10000*m_chg!Z47</f>
        <v>0</v>
      </c>
      <c r="S49" s="101">
        <f>p0!U54*10000*m_chg!AA47</f>
        <v>0</v>
      </c>
      <c r="T49" s="101">
        <f>p0!W54*10000*m_chg!AB47</f>
        <v>0</v>
      </c>
      <c r="U49" s="101">
        <f>p0!S54*10000*m_chg!AD47</f>
        <v>0</v>
      </c>
      <c r="V49" s="101">
        <f>p0!B54*10000*m_chg!AG47</f>
        <v>0</v>
      </c>
      <c r="W49" s="101">
        <f>p0!AA54*10000*m_chg!AJ47</f>
        <v>0</v>
      </c>
      <c r="Y49" s="101"/>
      <c r="AA49" s="90">
        <v>37895</v>
      </c>
      <c r="AB49" s="174">
        <f t="shared" si="7"/>
        <v>0</v>
      </c>
      <c r="AC49" s="174">
        <f>IF(AC$2&lt;=$AA49,IF(AC$3&gt;=$AA49,(AC$4*($AA50-$AA49)),0),0)*(VLOOKUP($AA49,curves,VLOOKUP(AC$1,names,2,0))-AC$5)*'m1'!$BL47</f>
        <v>0</v>
      </c>
      <c r="AD49" s="174">
        <f>IF(AD$2&lt;=$AA49,IF(AD$3&gt;=$AA49,(AD$4*($AA50-$AA49)),0),0)*(VLOOKUP($AA49,curves,VLOOKUP(AD$1,names,2,0))-AD$5)*'m1'!$BL47</f>
        <v>0</v>
      </c>
      <c r="AE49" s="174">
        <f>IF(AE$2&lt;=$AA49,IF(AE$3&gt;=$AA49,(AE$4*($AA50-$AA49)),0),0)*(VLOOKUP($AA49,curves,VLOOKUP(AE$1,names,2,0))-AE$5)*'m1'!$BL47</f>
        <v>0</v>
      </c>
      <c r="AF49" s="174">
        <f>IF(AF$2&lt;=$AA49,IF(AF$3&gt;=$AA49,(AF$4*($AA50-$AA49)),0),0)*(VLOOKUP($AA49,curves,VLOOKUP(AF$1,names,2,0))-AF$5)*'m1'!$BL47</f>
        <v>0</v>
      </c>
      <c r="AG49" s="174">
        <f>IF(AG$2&lt;=$AA49,IF(AG$3&gt;=$AA49,(AG$4*($AA50-$AA49)),0),0)*(VLOOKUP($AA49,curves,VLOOKUP(AG$1,names,2,0))-AG$5)*'m1'!$BL47</f>
        <v>0</v>
      </c>
      <c r="AH49" s="174">
        <f>IF(AH$2&lt;=$AA49,IF(AH$3&gt;=$AA49,(AH$4*($AA50-$AA49)),0),0)*(VLOOKUP($AA49,curves,VLOOKUP(AH$1,names,2,0))-AH$5)*'m1'!$BL47</f>
        <v>0</v>
      </c>
      <c r="AI49" s="174">
        <f>IF(AI$2&lt;=$AA49,IF(AI$3&gt;=$AA49,(AI$4*($AA50-$AA49)),0),0)*(VLOOKUP($AA49,curves,VLOOKUP(AI$1,names,2,0))-AI$5)*'m1'!$BL47</f>
        <v>0</v>
      </c>
      <c r="AJ49" s="174">
        <f>IF(AJ$2&lt;=$AA49,IF(AJ$3&gt;=$AA49,(AJ$4*($AA50-$AA49)),0),0)*(VLOOKUP($AA49,curves,VLOOKUP(AJ$1,names,2,0))-AJ$5)*'m1'!$BL47</f>
        <v>0</v>
      </c>
      <c r="AK49" s="174">
        <f>IF(AK$2&lt;=$AA49,IF(AK$3&gt;=$AA49,(AK$4*($AA50-$AA49)),0),0)*(VLOOKUP($AA49,curves,VLOOKUP(AK$1,names,2,0))-AK$5)*'m1'!$BL47</f>
        <v>0</v>
      </c>
      <c r="AL49" s="174">
        <f>IF(AL$2&lt;=$AA49,IF(AL$3&gt;=$AA49,(AL$4*($AA50-$AA49)),0),0)*(VLOOKUP($AA49,curves,VLOOKUP(AL$1,names,2,0))-AL$5)*'m1'!$BL47</f>
        <v>0</v>
      </c>
      <c r="AM49" s="174">
        <f>IF(AM$2&lt;=$AA49,IF(AM$3&gt;=$AA49,(AM$4*($AA50-$AA49)),0),0)*(VLOOKUP($AA49,curves,VLOOKUP(AM$1,names,2,0))-AM$5)*'m1'!$BL47</f>
        <v>0</v>
      </c>
      <c r="AN49" s="174">
        <f>IF(AN$2&lt;=$AA49,IF(AN$3&gt;=$AA49,(AN$4*($AA50-$AA49)),0),0)*(VLOOKUP($AA49,curves,VLOOKUP(AN$1,names,2,0))-AN$5)*'m1'!$BL47</f>
        <v>0</v>
      </c>
      <c r="AO49" s="174">
        <f>IF(AO$2&lt;=$AA49,IF(AO$3&gt;=$AA49,(AO$4*($AA50-$AA49)),0),0)*(VLOOKUP($AA49,curves,VLOOKUP(AO$1,names,2,0))-AO$5)*'m1'!$BL47</f>
        <v>0</v>
      </c>
      <c r="AP49" s="174">
        <f>IF(AP$2&lt;=$AA49,IF(AP$3&gt;=$AA49,(AP$4*($AA50-$AA49)),0),0)*(VLOOKUP($AA49,curves,VLOOKUP(AP$1,names,2,0))-AP$5)*'m1'!$BL47</f>
        <v>0</v>
      </c>
      <c r="AQ49" s="174">
        <f>IF(AQ$2&lt;=$AA49,IF(AQ$3&gt;=$AA49,(AQ$4*($AA50-$AA49)),0),0)*(VLOOKUP($AA49,curves,VLOOKUP(AQ$1,names,2,0))-AQ$5)*'m1'!$BL47</f>
        <v>0</v>
      </c>
      <c r="AR49" s="174">
        <f>IF(AR$2&lt;=$AA49,IF(AR$3&gt;=$AA49,(AR$4*($AA50-$AA49)),0),0)*(VLOOKUP($AA49,curves,VLOOKUP(AR$1,names,2,0))-AR$5)*'m1'!$BL47</f>
        <v>0</v>
      </c>
      <c r="AS49" s="174">
        <f>IF(AS$2&lt;=$AA49,IF(AS$3&gt;=$AA49,(AS$4*($AA50-$AA49)),0),0)*(VLOOKUP($AA49,curves,VLOOKUP(AS$1,names,2,0))-AS$5)*'m1'!$BL47</f>
        <v>0</v>
      </c>
      <c r="AT49" s="174">
        <f>IF(AT$2&lt;=$AA49,IF(AT$3&gt;=$AA49,(AT$4*($AA50-$AA49)),0),0)*(VLOOKUP($AA49,curves,VLOOKUP(AT$1,names,2,0))-AT$5)*'m1'!$BL47</f>
        <v>0</v>
      </c>
      <c r="AU49" s="174">
        <f>IF(AU$2&lt;=$AA49,IF(AU$3&gt;=$AA49,(AU$4*($AA50-$AA49)),0),0)*(VLOOKUP($AA49,curves,VLOOKUP(AU$1,names,2,0))-AU$5)*'m1'!$BL47</f>
        <v>0</v>
      </c>
      <c r="AV49" s="174">
        <f>IF(AV$2&lt;=$AA49,IF(AV$3&gt;=$AA49,(AV$4*($AA50-$AA49)),0),0)*(VLOOKUP($AA49,curves,VLOOKUP(AV$1,names,2,0))-AV$5)*'m1'!$BL47</f>
        <v>0</v>
      </c>
      <c r="AW49" s="174">
        <f>IF(AW$2&lt;=$AA49,IF(AW$3&gt;=$AA49,(AW$4*($AA50-$AA49)),0),0)*(VLOOKUP($AA49,curves,VLOOKUP(AW$1,names,2,0))-AW$5)*'m1'!$BL47</f>
        <v>0</v>
      </c>
      <c r="BB49" s="84"/>
      <c r="BC49" s="84"/>
      <c r="BD49" s="84"/>
      <c r="BE49" s="84"/>
      <c r="BP49" s="88"/>
      <c r="CI49" s="83"/>
      <c r="CJ49" s="83"/>
      <c r="CK49" s="83"/>
      <c r="FY49" s="84"/>
      <c r="FZ49" s="84"/>
      <c r="GA49" s="84"/>
      <c r="GK49" s="88"/>
      <c r="GL49" s="88"/>
      <c r="GR49" s="88"/>
      <c r="GT49" s="88"/>
      <c r="GU49" s="88"/>
      <c r="HA49" s="88"/>
    </row>
    <row r="50" spans="1:209">
      <c r="A50" s="90">
        <f>p0!A55</f>
        <v>37926</v>
      </c>
      <c r="B50" s="102">
        <f t="shared" si="6"/>
        <v>0</v>
      </c>
      <c r="C50" s="101">
        <f>p0!E55*10000*m_chg!C48</f>
        <v>0</v>
      </c>
      <c r="D50" s="101">
        <f>p0!N55*10000*m_chg!D48</f>
        <v>0</v>
      </c>
      <c r="E50" s="101">
        <f>'p1'!K55*10000*m_chg!E48</f>
        <v>0</v>
      </c>
      <c r="F50" s="101">
        <f>(p0!H55+p0!J55+'Spread Opt'!D46+'Transport Pos'!E42)*10000*m_chg!K48</f>
        <v>0</v>
      </c>
      <c r="G50" s="101">
        <f>p0!O55*10000*m_chg!L48</f>
        <v>0</v>
      </c>
      <c r="H50" s="101">
        <f>p0!D55*10000*m_chg!N48</f>
        <v>0</v>
      </c>
      <c r="I50" s="101">
        <f>(p0!I55+p0!AG55+'Spread Opt'!C46)*10000*m_chg!H48</f>
        <v>0</v>
      </c>
      <c r="J50" s="101">
        <f>p0!M55*10000*m_chg!J48</f>
        <v>0</v>
      </c>
      <c r="K50" s="101">
        <f>(p0!L55+p0!G55)*10000*m_chg!O48</f>
        <v>0</v>
      </c>
      <c r="L50" s="101">
        <f>p0!P55*10000*m_chg!P48</f>
        <v>0</v>
      </c>
      <c r="M50" s="101">
        <f>(p0!F55)*10000*m_chg!T48</f>
        <v>0</v>
      </c>
      <c r="N50" s="101">
        <f>p0!C55*10000*m_chg!U48</f>
        <v>0</v>
      </c>
      <c r="O50" s="101">
        <f>'Transport Pos'!C42*10000*m_chg!V48</f>
        <v>0</v>
      </c>
      <c r="P50" s="101">
        <f>(p0!Y55+p0!X55)*10000*m_chg!X48</f>
        <v>0</v>
      </c>
      <c r="Q50" s="101">
        <f>p0!Z55*10000*m_chg!Y48</f>
        <v>0</v>
      </c>
      <c r="R50" s="101">
        <f>(p0!AB55+'Transport Pos'!B42)*10000*m_chg!Z48</f>
        <v>0</v>
      </c>
      <c r="S50" s="101">
        <f>p0!U55*10000*m_chg!AA48</f>
        <v>0</v>
      </c>
      <c r="T50" s="101">
        <f>p0!W55*10000*m_chg!AB48</f>
        <v>0</v>
      </c>
      <c r="U50" s="101">
        <f>p0!S55*10000*m_chg!AD48</f>
        <v>0</v>
      </c>
      <c r="V50" s="101">
        <f>p0!B55*10000*m_chg!AG48</f>
        <v>0</v>
      </c>
      <c r="W50" s="101">
        <f>p0!AA55*10000*m_chg!AJ48</f>
        <v>0</v>
      </c>
      <c r="Y50" s="101"/>
      <c r="AA50" s="90">
        <v>37926</v>
      </c>
      <c r="AB50" s="174">
        <f t="shared" si="7"/>
        <v>0</v>
      </c>
      <c r="AC50" s="174">
        <f>IF(AC$2&lt;=$AA50,IF(AC$3&gt;=$AA50,(AC$4*($AA51-$AA50)),0),0)*(VLOOKUP($AA50,curves,VLOOKUP(AC$1,names,2,0))-AC$5)*'m1'!$BL48</f>
        <v>0</v>
      </c>
      <c r="AD50" s="174">
        <f>IF(AD$2&lt;=$AA50,IF(AD$3&gt;=$AA50,(AD$4*($AA51-$AA50)),0),0)*(VLOOKUP($AA50,curves,VLOOKUP(AD$1,names,2,0))-AD$5)*'m1'!$BL48</f>
        <v>0</v>
      </c>
      <c r="AE50" s="174">
        <f>IF(AE$2&lt;=$AA50,IF(AE$3&gt;=$AA50,(AE$4*($AA51-$AA50)),0),0)*(VLOOKUP($AA50,curves,VLOOKUP(AE$1,names,2,0))-AE$5)*'m1'!$BL48</f>
        <v>0</v>
      </c>
      <c r="AF50" s="174">
        <f>IF(AF$2&lt;=$AA50,IF(AF$3&gt;=$AA50,(AF$4*($AA51-$AA50)),0),0)*(VLOOKUP($AA50,curves,VLOOKUP(AF$1,names,2,0))-AF$5)*'m1'!$BL48</f>
        <v>0</v>
      </c>
      <c r="AG50" s="174">
        <f>IF(AG$2&lt;=$AA50,IF(AG$3&gt;=$AA50,(AG$4*($AA51-$AA50)),0),0)*(VLOOKUP($AA50,curves,VLOOKUP(AG$1,names,2,0))-AG$5)*'m1'!$BL48</f>
        <v>0</v>
      </c>
      <c r="AH50" s="174">
        <f>IF(AH$2&lt;=$AA50,IF(AH$3&gt;=$AA50,(AH$4*($AA51-$AA50)),0),0)*(VLOOKUP($AA50,curves,VLOOKUP(AH$1,names,2,0))-AH$5)*'m1'!$BL48</f>
        <v>0</v>
      </c>
      <c r="AI50" s="174">
        <f>IF(AI$2&lt;=$AA50,IF(AI$3&gt;=$AA50,(AI$4*($AA51-$AA50)),0),0)*(VLOOKUP($AA50,curves,VLOOKUP(AI$1,names,2,0))-AI$5)*'m1'!$BL48</f>
        <v>0</v>
      </c>
      <c r="AJ50" s="174">
        <f>IF(AJ$2&lt;=$AA50,IF(AJ$3&gt;=$AA50,(AJ$4*($AA51-$AA50)),0),0)*(VLOOKUP($AA50,curves,VLOOKUP(AJ$1,names,2,0))-AJ$5)*'m1'!$BL48</f>
        <v>0</v>
      </c>
      <c r="AK50" s="174">
        <f>IF(AK$2&lt;=$AA50,IF(AK$3&gt;=$AA50,(AK$4*($AA51-$AA50)),0),0)*(VLOOKUP($AA50,curves,VLOOKUP(AK$1,names,2,0))-AK$5)*'m1'!$BL48</f>
        <v>0</v>
      </c>
      <c r="AL50" s="174">
        <f>IF(AL$2&lt;=$AA50,IF(AL$3&gt;=$AA50,(AL$4*($AA51-$AA50)),0),0)*(VLOOKUP($AA50,curves,VLOOKUP(AL$1,names,2,0))-AL$5)*'m1'!$BL48</f>
        <v>0</v>
      </c>
      <c r="AM50" s="174">
        <f>IF(AM$2&lt;=$AA50,IF(AM$3&gt;=$AA50,(AM$4*($AA51-$AA50)),0),0)*(VLOOKUP($AA50,curves,VLOOKUP(AM$1,names,2,0))-AM$5)*'m1'!$BL48</f>
        <v>0</v>
      </c>
      <c r="AN50" s="174">
        <f>IF(AN$2&lt;=$AA50,IF(AN$3&gt;=$AA50,(AN$4*($AA51-$AA50)),0),0)*(VLOOKUP($AA50,curves,VLOOKUP(AN$1,names,2,0))-AN$5)*'m1'!$BL48</f>
        <v>0</v>
      </c>
      <c r="AO50" s="174">
        <f>IF(AO$2&lt;=$AA50,IF(AO$3&gt;=$AA50,(AO$4*($AA51-$AA50)),0),0)*(VLOOKUP($AA50,curves,VLOOKUP(AO$1,names,2,0))-AO$5)*'m1'!$BL48</f>
        <v>0</v>
      </c>
      <c r="AP50" s="174">
        <f>IF(AP$2&lt;=$AA50,IF(AP$3&gt;=$AA50,(AP$4*($AA51-$AA50)),0),0)*(VLOOKUP($AA50,curves,VLOOKUP(AP$1,names,2,0))-AP$5)*'m1'!$BL48</f>
        <v>0</v>
      </c>
      <c r="AQ50" s="174">
        <f>IF(AQ$2&lt;=$AA50,IF(AQ$3&gt;=$AA50,(AQ$4*($AA51-$AA50)),0),0)*(VLOOKUP($AA50,curves,VLOOKUP(AQ$1,names,2,0))-AQ$5)*'m1'!$BL48</f>
        <v>0</v>
      </c>
      <c r="AR50" s="174">
        <f>IF(AR$2&lt;=$AA50,IF(AR$3&gt;=$AA50,(AR$4*($AA51-$AA50)),0),0)*(VLOOKUP($AA50,curves,VLOOKUP(AR$1,names,2,0))-AR$5)*'m1'!$BL48</f>
        <v>0</v>
      </c>
      <c r="AS50" s="174">
        <f>IF(AS$2&lt;=$AA50,IF(AS$3&gt;=$AA50,(AS$4*($AA51-$AA50)),0),0)*(VLOOKUP($AA50,curves,VLOOKUP(AS$1,names,2,0))-AS$5)*'m1'!$BL48</f>
        <v>0</v>
      </c>
      <c r="AT50" s="174">
        <f>IF(AT$2&lt;=$AA50,IF(AT$3&gt;=$AA50,(AT$4*($AA51-$AA50)),0),0)*(VLOOKUP($AA50,curves,VLOOKUP(AT$1,names,2,0))-AT$5)*'m1'!$BL48</f>
        <v>0</v>
      </c>
      <c r="AU50" s="174">
        <f>IF(AU$2&lt;=$AA50,IF(AU$3&gt;=$AA50,(AU$4*($AA51-$AA50)),0),0)*(VLOOKUP($AA50,curves,VLOOKUP(AU$1,names,2,0))-AU$5)*'m1'!$BL48</f>
        <v>0</v>
      </c>
      <c r="AV50" s="174">
        <f>IF(AV$2&lt;=$AA50,IF(AV$3&gt;=$AA50,(AV$4*($AA51-$AA50)),0),0)*(VLOOKUP($AA50,curves,VLOOKUP(AV$1,names,2,0))-AV$5)*'m1'!$BL48</f>
        <v>0</v>
      </c>
      <c r="AW50" s="174">
        <f>IF(AW$2&lt;=$AA50,IF(AW$3&gt;=$AA50,(AW$4*($AA51-$AA50)),0),0)*(VLOOKUP($AA50,curves,VLOOKUP(AW$1,names,2,0))-AW$5)*'m1'!$BL48</f>
        <v>0</v>
      </c>
      <c r="BB50" s="84"/>
      <c r="BC50" s="84"/>
      <c r="BD50" s="84"/>
      <c r="BE50" s="84"/>
      <c r="BP50" s="88"/>
      <c r="CI50" s="83"/>
      <c r="CJ50" s="83"/>
      <c r="CK50" s="83"/>
      <c r="FY50" s="84"/>
      <c r="FZ50" s="84"/>
      <c r="GA50" s="84"/>
      <c r="GK50" s="88"/>
      <c r="GL50" s="88"/>
      <c r="GR50" s="88"/>
      <c r="GT50" s="88"/>
      <c r="GU50" s="88"/>
      <c r="HA50" s="88"/>
    </row>
    <row r="51" spans="1:209">
      <c r="A51" s="90">
        <f>p0!A56</f>
        <v>37956</v>
      </c>
      <c r="B51" s="102">
        <f t="shared" si="6"/>
        <v>0</v>
      </c>
      <c r="C51" s="101">
        <f>p0!E56*10000*m_chg!C49</f>
        <v>0</v>
      </c>
      <c r="D51" s="101">
        <f>p0!N56*10000*m_chg!D49</f>
        <v>0</v>
      </c>
      <c r="E51" s="101">
        <f>'p1'!K56*10000*m_chg!E49</f>
        <v>0</v>
      </c>
      <c r="F51" s="101">
        <f>(p0!H56+p0!J56+'Spread Opt'!D47+'Transport Pos'!E43)*10000*m_chg!K49</f>
        <v>0</v>
      </c>
      <c r="G51" s="101">
        <f>p0!O56*10000*m_chg!L49</f>
        <v>0</v>
      </c>
      <c r="H51" s="101">
        <f>p0!D56*10000*m_chg!N49</f>
        <v>0</v>
      </c>
      <c r="I51" s="101">
        <f>(p0!I56+p0!AG56+'Spread Opt'!C47)*10000*m_chg!H49</f>
        <v>0</v>
      </c>
      <c r="J51" s="101">
        <f>p0!M56*10000*m_chg!J49</f>
        <v>0</v>
      </c>
      <c r="K51" s="101">
        <f>(p0!L56+p0!G56)*10000*m_chg!O49</f>
        <v>0</v>
      </c>
      <c r="L51" s="101">
        <f>p0!P56*10000*m_chg!P49</f>
        <v>0</v>
      </c>
      <c r="M51" s="101">
        <f>(p0!F56)*10000*m_chg!T49</f>
        <v>0</v>
      </c>
      <c r="N51" s="101">
        <f>p0!C56*10000*m_chg!U49</f>
        <v>0</v>
      </c>
      <c r="O51" s="101">
        <f>'Transport Pos'!C43*10000*m_chg!V49</f>
        <v>0</v>
      </c>
      <c r="P51" s="101">
        <f>(p0!Y56+p0!X56)*10000*m_chg!X49</f>
        <v>0</v>
      </c>
      <c r="Q51" s="101">
        <f>p0!Z56*10000*m_chg!Y49</f>
        <v>0</v>
      </c>
      <c r="R51" s="101">
        <f>(p0!AB56+'Transport Pos'!B43)*10000*m_chg!Z49</f>
        <v>0</v>
      </c>
      <c r="S51" s="101">
        <f>p0!U56*10000*m_chg!AA49</f>
        <v>0</v>
      </c>
      <c r="T51" s="101">
        <f>p0!W56*10000*m_chg!AB49</f>
        <v>0</v>
      </c>
      <c r="U51" s="101">
        <f>p0!S56*10000*m_chg!AD49</f>
        <v>0</v>
      </c>
      <c r="V51" s="101">
        <f>p0!B56*10000*m_chg!AG49</f>
        <v>0</v>
      </c>
      <c r="W51" s="101">
        <f>p0!AA56*10000*m_chg!AJ49</f>
        <v>0</v>
      </c>
      <c r="Y51" s="101"/>
      <c r="AA51" s="90">
        <v>37956</v>
      </c>
      <c r="AB51" s="174">
        <f t="shared" si="7"/>
        <v>0</v>
      </c>
      <c r="AC51" s="174">
        <f>IF(AC$2&lt;=$AA51,IF(AC$3&gt;=$AA51,(AC$4*($AA52-$AA51)),0),0)*(VLOOKUP($AA51,curves,VLOOKUP(AC$1,names,2,0))-AC$5)*'m1'!$BL49</f>
        <v>0</v>
      </c>
      <c r="AD51" s="174">
        <f>IF(AD$2&lt;=$AA51,IF(AD$3&gt;=$AA51,(AD$4*($AA52-$AA51)),0),0)*(VLOOKUP($AA51,curves,VLOOKUP(AD$1,names,2,0))-AD$5)*'m1'!$BL49</f>
        <v>0</v>
      </c>
      <c r="AE51" s="174">
        <f>IF(AE$2&lt;=$AA51,IF(AE$3&gt;=$AA51,(AE$4*($AA52-$AA51)),0),0)*(VLOOKUP($AA51,curves,VLOOKUP(AE$1,names,2,0))-AE$5)*'m1'!$BL49</f>
        <v>0</v>
      </c>
      <c r="AF51" s="174">
        <f>IF(AF$2&lt;=$AA51,IF(AF$3&gt;=$AA51,(AF$4*($AA52-$AA51)),0),0)*(VLOOKUP($AA51,curves,VLOOKUP(AF$1,names,2,0))-AF$5)*'m1'!$BL49</f>
        <v>0</v>
      </c>
      <c r="AG51" s="174">
        <f>IF(AG$2&lt;=$AA51,IF(AG$3&gt;=$AA51,(AG$4*($AA52-$AA51)),0),0)*(VLOOKUP($AA51,curves,VLOOKUP(AG$1,names,2,0))-AG$5)*'m1'!$BL49</f>
        <v>0</v>
      </c>
      <c r="AH51" s="174">
        <f>IF(AH$2&lt;=$AA51,IF(AH$3&gt;=$AA51,(AH$4*($AA52-$AA51)),0),0)*(VLOOKUP($AA51,curves,VLOOKUP(AH$1,names,2,0))-AH$5)*'m1'!$BL49</f>
        <v>0</v>
      </c>
      <c r="AI51" s="174">
        <f>IF(AI$2&lt;=$AA51,IF(AI$3&gt;=$AA51,(AI$4*($AA52-$AA51)),0),0)*(VLOOKUP($AA51,curves,VLOOKUP(AI$1,names,2,0))-AI$5)*'m1'!$BL49</f>
        <v>0</v>
      </c>
      <c r="AJ51" s="174">
        <f>IF(AJ$2&lt;=$AA51,IF(AJ$3&gt;=$AA51,(AJ$4*($AA52-$AA51)),0),0)*(VLOOKUP($AA51,curves,VLOOKUP(AJ$1,names,2,0))-AJ$5)*'m1'!$BL49</f>
        <v>0</v>
      </c>
      <c r="AK51" s="174">
        <f>IF(AK$2&lt;=$AA51,IF(AK$3&gt;=$AA51,(AK$4*($AA52-$AA51)),0),0)*(VLOOKUP($AA51,curves,VLOOKUP(AK$1,names,2,0))-AK$5)*'m1'!$BL49</f>
        <v>0</v>
      </c>
      <c r="AL51" s="174">
        <f>IF(AL$2&lt;=$AA51,IF(AL$3&gt;=$AA51,(AL$4*($AA52-$AA51)),0),0)*(VLOOKUP($AA51,curves,VLOOKUP(AL$1,names,2,0))-AL$5)*'m1'!$BL49</f>
        <v>0</v>
      </c>
      <c r="AM51" s="174">
        <f>IF(AM$2&lt;=$AA51,IF(AM$3&gt;=$AA51,(AM$4*($AA52-$AA51)),0),0)*(VLOOKUP($AA51,curves,VLOOKUP(AM$1,names,2,0))-AM$5)*'m1'!$BL49</f>
        <v>0</v>
      </c>
      <c r="AN51" s="174">
        <f>IF(AN$2&lt;=$AA51,IF(AN$3&gt;=$AA51,(AN$4*($AA52-$AA51)),0),0)*(VLOOKUP($AA51,curves,VLOOKUP(AN$1,names,2,0))-AN$5)*'m1'!$BL49</f>
        <v>0</v>
      </c>
      <c r="AO51" s="174">
        <f>IF(AO$2&lt;=$AA51,IF(AO$3&gt;=$AA51,(AO$4*($AA52-$AA51)),0),0)*(VLOOKUP($AA51,curves,VLOOKUP(AO$1,names,2,0))-AO$5)*'m1'!$BL49</f>
        <v>0</v>
      </c>
      <c r="AP51" s="174">
        <f>IF(AP$2&lt;=$AA51,IF(AP$3&gt;=$AA51,(AP$4*($AA52-$AA51)),0),0)*(VLOOKUP($AA51,curves,VLOOKUP(AP$1,names,2,0))-AP$5)*'m1'!$BL49</f>
        <v>0</v>
      </c>
      <c r="AQ51" s="174">
        <f>IF(AQ$2&lt;=$AA51,IF(AQ$3&gt;=$AA51,(AQ$4*($AA52-$AA51)),0),0)*(VLOOKUP($AA51,curves,VLOOKUP(AQ$1,names,2,0))-AQ$5)*'m1'!$BL49</f>
        <v>0</v>
      </c>
      <c r="AR51" s="174">
        <f>IF(AR$2&lt;=$AA51,IF(AR$3&gt;=$AA51,(AR$4*($AA52-$AA51)),0),0)*(VLOOKUP($AA51,curves,VLOOKUP(AR$1,names,2,0))-AR$5)*'m1'!$BL49</f>
        <v>0</v>
      </c>
      <c r="AS51" s="174">
        <f>IF(AS$2&lt;=$AA51,IF(AS$3&gt;=$AA51,(AS$4*($AA52-$AA51)),0),0)*(VLOOKUP($AA51,curves,VLOOKUP(AS$1,names,2,0))-AS$5)*'m1'!$BL49</f>
        <v>0</v>
      </c>
      <c r="AT51" s="174">
        <f>IF(AT$2&lt;=$AA51,IF(AT$3&gt;=$AA51,(AT$4*($AA52-$AA51)),0),0)*(VLOOKUP($AA51,curves,VLOOKUP(AT$1,names,2,0))-AT$5)*'m1'!$BL49</f>
        <v>0</v>
      </c>
      <c r="AU51" s="174">
        <f>IF(AU$2&lt;=$AA51,IF(AU$3&gt;=$AA51,(AU$4*($AA52-$AA51)),0),0)*(VLOOKUP($AA51,curves,VLOOKUP(AU$1,names,2,0))-AU$5)*'m1'!$BL49</f>
        <v>0</v>
      </c>
      <c r="AV51" s="174">
        <f>IF(AV$2&lt;=$AA51,IF(AV$3&gt;=$AA51,(AV$4*($AA52-$AA51)),0),0)*(VLOOKUP($AA51,curves,VLOOKUP(AV$1,names,2,0))-AV$5)*'m1'!$BL49</f>
        <v>0</v>
      </c>
      <c r="AW51" s="174">
        <f>IF(AW$2&lt;=$AA51,IF(AW$3&gt;=$AA51,(AW$4*($AA52-$AA51)),0),0)*(VLOOKUP($AA51,curves,VLOOKUP(AW$1,names,2,0))-AW$5)*'m1'!$BL49</f>
        <v>0</v>
      </c>
      <c r="BB51" s="84"/>
      <c r="BC51" s="84"/>
      <c r="BD51" s="84"/>
      <c r="BE51" s="84"/>
      <c r="BP51" s="88"/>
      <c r="CI51" s="83"/>
      <c r="CJ51" s="83"/>
      <c r="CK51" s="83"/>
      <c r="FY51" s="84"/>
      <c r="FZ51" s="84"/>
      <c r="GA51" s="84"/>
      <c r="GK51" s="88"/>
      <c r="GL51" s="88"/>
      <c r="GR51" s="88"/>
      <c r="GT51" s="88"/>
      <c r="GU51" s="88"/>
      <c r="HA51" s="88"/>
    </row>
    <row r="52" spans="1:209">
      <c r="A52" s="90">
        <f>p0!A57</f>
        <v>37987</v>
      </c>
      <c r="B52" s="102">
        <f t="shared" si="6"/>
        <v>0</v>
      </c>
      <c r="C52" s="101">
        <f>p0!E57*10000*m_chg!C50</f>
        <v>0</v>
      </c>
      <c r="D52" s="101">
        <f>p0!N57*10000*m_chg!D50</f>
        <v>0</v>
      </c>
      <c r="E52" s="101">
        <f>'p1'!K57*10000*m_chg!E50</f>
        <v>0</v>
      </c>
      <c r="F52" s="101">
        <f>(p0!H57+p0!J57+'Spread Opt'!D48+'Transport Pos'!E44)*10000*m_chg!K50</f>
        <v>0</v>
      </c>
      <c r="G52" s="101">
        <f>p0!O57*10000*m_chg!L50</f>
        <v>0</v>
      </c>
      <c r="H52" s="101">
        <f>p0!D57*10000*m_chg!N50</f>
        <v>0</v>
      </c>
      <c r="I52" s="101">
        <f>(p0!I57+p0!AG57+'Spread Opt'!C48)*10000*m_chg!H50</f>
        <v>0</v>
      </c>
      <c r="J52" s="101">
        <f>p0!M57*10000*m_chg!J50</f>
        <v>0</v>
      </c>
      <c r="K52" s="101">
        <f>(p0!L57+p0!G57)*10000*m_chg!O50</f>
        <v>0</v>
      </c>
      <c r="L52" s="101">
        <f>p0!P57*10000*m_chg!P50</f>
        <v>0</v>
      </c>
      <c r="M52" s="101">
        <f>(p0!F57)*10000*m_chg!T50</f>
        <v>0</v>
      </c>
      <c r="N52" s="101">
        <f>p0!C57*10000*m_chg!U50</f>
        <v>0</v>
      </c>
      <c r="O52" s="101">
        <f>'Transport Pos'!C44*10000*m_chg!V50</f>
        <v>0</v>
      </c>
      <c r="P52" s="101">
        <f>(p0!Y57+p0!X57)*10000*m_chg!X50</f>
        <v>0</v>
      </c>
      <c r="Q52" s="101">
        <f>p0!Z57*10000*m_chg!Y50</f>
        <v>0</v>
      </c>
      <c r="R52" s="101">
        <f>(p0!AB57+'Transport Pos'!B44)*10000*m_chg!Z50</f>
        <v>0</v>
      </c>
      <c r="S52" s="101">
        <f>p0!U57*10000*m_chg!AA50</f>
        <v>0</v>
      </c>
      <c r="T52" s="101">
        <f>p0!W57*10000*m_chg!AB50</f>
        <v>0</v>
      </c>
      <c r="U52" s="101">
        <f>p0!S57*10000*m_chg!AD50</f>
        <v>0</v>
      </c>
      <c r="V52" s="101">
        <f>p0!B57*10000*m_chg!AG50</f>
        <v>0</v>
      </c>
      <c r="W52" s="101">
        <f>p0!AA57*10000*m_chg!AJ50</f>
        <v>0</v>
      </c>
      <c r="Y52" s="101"/>
      <c r="AA52" s="90">
        <v>37987</v>
      </c>
      <c r="AB52" s="174">
        <f t="shared" si="7"/>
        <v>0</v>
      </c>
      <c r="AC52" s="174">
        <f>IF(AC$2&lt;=$AA52,IF(AC$3&gt;=$AA52,(AC$4*($AA53-$AA52)),0),0)*(VLOOKUP($AA52,curves,VLOOKUP(AC$1,names,2,0))-AC$5)*'m1'!$BL50</f>
        <v>0</v>
      </c>
      <c r="AD52" s="174">
        <f>IF(AD$2&lt;=$AA52,IF(AD$3&gt;=$AA52,(AD$4*($AA53-$AA52)),0),0)*(VLOOKUP($AA52,curves,VLOOKUP(AD$1,names,2,0))-AD$5)*'m1'!$BL50</f>
        <v>0</v>
      </c>
      <c r="AE52" s="174">
        <f>IF(AE$2&lt;=$AA52,IF(AE$3&gt;=$AA52,(AE$4*($AA53-$AA52)),0),0)*(VLOOKUP($AA52,curves,VLOOKUP(AE$1,names,2,0))-AE$5)*'m1'!$BL50</f>
        <v>0</v>
      </c>
      <c r="AF52" s="174">
        <f>IF(AF$2&lt;=$AA52,IF(AF$3&gt;=$AA52,(AF$4*($AA53-$AA52)),0),0)*(VLOOKUP($AA52,curves,VLOOKUP(AF$1,names,2,0))-AF$5)*'m1'!$BL50</f>
        <v>0</v>
      </c>
      <c r="AG52" s="174">
        <f>IF(AG$2&lt;=$AA52,IF(AG$3&gt;=$AA52,(AG$4*($AA53-$AA52)),0),0)*(VLOOKUP($AA52,curves,VLOOKUP(AG$1,names,2,0))-AG$5)*'m1'!$BL50</f>
        <v>0</v>
      </c>
      <c r="AH52" s="174">
        <f>IF(AH$2&lt;=$AA52,IF(AH$3&gt;=$AA52,(AH$4*($AA53-$AA52)),0),0)*(VLOOKUP($AA52,curves,VLOOKUP(AH$1,names,2,0))-AH$5)*'m1'!$BL50</f>
        <v>0</v>
      </c>
      <c r="AI52" s="174">
        <f>IF(AI$2&lt;=$AA52,IF(AI$3&gt;=$AA52,(AI$4*($AA53-$AA52)),0),0)*(VLOOKUP($AA52,curves,VLOOKUP(AI$1,names,2,0))-AI$5)*'m1'!$BL50</f>
        <v>0</v>
      </c>
      <c r="AJ52" s="174">
        <f>IF(AJ$2&lt;=$AA52,IF(AJ$3&gt;=$AA52,(AJ$4*($AA53-$AA52)),0),0)*(VLOOKUP($AA52,curves,VLOOKUP(AJ$1,names,2,0))-AJ$5)*'m1'!$BL50</f>
        <v>0</v>
      </c>
      <c r="AK52" s="174">
        <f>IF(AK$2&lt;=$AA52,IF(AK$3&gt;=$AA52,(AK$4*($AA53-$AA52)),0),0)*(VLOOKUP($AA52,curves,VLOOKUP(AK$1,names,2,0))-AK$5)*'m1'!$BL50</f>
        <v>0</v>
      </c>
      <c r="AL52" s="174">
        <f>IF(AL$2&lt;=$AA52,IF(AL$3&gt;=$AA52,(AL$4*($AA53-$AA52)),0),0)*(VLOOKUP($AA52,curves,VLOOKUP(AL$1,names,2,0))-AL$5)*'m1'!$BL50</f>
        <v>0</v>
      </c>
      <c r="AM52" s="174">
        <f>IF(AM$2&lt;=$AA52,IF(AM$3&gt;=$AA52,(AM$4*($AA53-$AA52)),0),0)*(VLOOKUP($AA52,curves,VLOOKUP(AM$1,names,2,0))-AM$5)*'m1'!$BL50</f>
        <v>0</v>
      </c>
      <c r="AN52" s="174">
        <f>IF(AN$2&lt;=$AA52,IF(AN$3&gt;=$AA52,(AN$4*($AA53-$AA52)),0),0)*(VLOOKUP($AA52,curves,VLOOKUP(AN$1,names,2,0))-AN$5)*'m1'!$BL50</f>
        <v>0</v>
      </c>
      <c r="AO52" s="174">
        <f>IF(AO$2&lt;=$AA52,IF(AO$3&gt;=$AA52,(AO$4*($AA53-$AA52)),0),0)*(VLOOKUP($AA52,curves,VLOOKUP(AO$1,names,2,0))-AO$5)*'m1'!$BL50</f>
        <v>0</v>
      </c>
      <c r="AP52" s="174">
        <f>IF(AP$2&lt;=$AA52,IF(AP$3&gt;=$AA52,(AP$4*($AA53-$AA52)),0),0)*(VLOOKUP($AA52,curves,VLOOKUP(AP$1,names,2,0))-AP$5)*'m1'!$BL50</f>
        <v>0</v>
      </c>
      <c r="AQ52" s="174">
        <f>IF(AQ$2&lt;=$AA52,IF(AQ$3&gt;=$AA52,(AQ$4*($AA53-$AA52)),0),0)*(VLOOKUP($AA52,curves,VLOOKUP(AQ$1,names,2,0))-AQ$5)*'m1'!$BL50</f>
        <v>0</v>
      </c>
      <c r="AR52" s="174">
        <f>IF(AR$2&lt;=$AA52,IF(AR$3&gt;=$AA52,(AR$4*($AA53-$AA52)),0),0)*(VLOOKUP($AA52,curves,VLOOKUP(AR$1,names,2,0))-AR$5)*'m1'!$BL50</f>
        <v>0</v>
      </c>
      <c r="AS52" s="174">
        <f>IF(AS$2&lt;=$AA52,IF(AS$3&gt;=$AA52,(AS$4*($AA53-$AA52)),0),0)*(VLOOKUP($AA52,curves,VLOOKUP(AS$1,names,2,0))-AS$5)*'m1'!$BL50</f>
        <v>0</v>
      </c>
      <c r="AT52" s="174">
        <f>IF(AT$2&lt;=$AA52,IF(AT$3&gt;=$AA52,(AT$4*($AA53-$AA52)),0),0)*(VLOOKUP($AA52,curves,VLOOKUP(AT$1,names,2,0))-AT$5)*'m1'!$BL50</f>
        <v>0</v>
      </c>
      <c r="AU52" s="174">
        <f>IF(AU$2&lt;=$AA52,IF(AU$3&gt;=$AA52,(AU$4*($AA53-$AA52)),0),0)*(VLOOKUP($AA52,curves,VLOOKUP(AU$1,names,2,0))-AU$5)*'m1'!$BL50</f>
        <v>0</v>
      </c>
      <c r="AV52" s="174">
        <f>IF(AV$2&lt;=$AA52,IF(AV$3&gt;=$AA52,(AV$4*($AA53-$AA52)),0),0)*(VLOOKUP($AA52,curves,VLOOKUP(AV$1,names,2,0))-AV$5)*'m1'!$BL50</f>
        <v>0</v>
      </c>
      <c r="AW52" s="174">
        <f>IF(AW$2&lt;=$AA52,IF(AW$3&gt;=$AA52,(AW$4*($AA53-$AA52)),0),0)*(VLOOKUP($AA52,curves,VLOOKUP(AW$1,names,2,0))-AW$5)*'m1'!$BL50</f>
        <v>0</v>
      </c>
      <c r="BB52" s="84"/>
      <c r="BC52" s="84"/>
      <c r="BD52" s="84"/>
      <c r="BE52" s="84"/>
      <c r="BP52" s="88"/>
      <c r="CI52" s="83"/>
      <c r="CJ52" s="83"/>
      <c r="CK52" s="83"/>
      <c r="FY52" s="84"/>
      <c r="FZ52" s="84"/>
      <c r="GA52" s="84"/>
      <c r="GK52" s="88"/>
      <c r="GL52" s="88"/>
      <c r="GR52" s="88"/>
      <c r="GT52" s="88"/>
      <c r="GU52" s="88"/>
      <c r="HA52" s="88"/>
    </row>
    <row r="53" spans="1:209">
      <c r="A53" s="90">
        <f>p0!A58</f>
        <v>38018</v>
      </c>
      <c r="B53" s="102">
        <f t="shared" si="6"/>
        <v>0</v>
      </c>
      <c r="C53" s="101">
        <f>p0!E58*10000*m_chg!C51</f>
        <v>0</v>
      </c>
      <c r="D53" s="101">
        <f>p0!N58*10000*m_chg!D51</f>
        <v>0</v>
      </c>
      <c r="E53" s="101">
        <f>'p1'!K58*10000*m_chg!E51</f>
        <v>0</v>
      </c>
      <c r="F53" s="101">
        <f>(p0!H58+p0!J58+'Spread Opt'!D49+'Transport Pos'!E45)*10000*m_chg!K51</f>
        <v>0</v>
      </c>
      <c r="G53" s="101">
        <f>p0!O58*10000*m_chg!L51</f>
        <v>0</v>
      </c>
      <c r="H53" s="101">
        <f>p0!D58*10000*m_chg!N51</f>
        <v>0</v>
      </c>
      <c r="I53" s="101">
        <f>(p0!I58+p0!AG58+'Spread Opt'!C49)*10000*m_chg!H51</f>
        <v>0</v>
      </c>
      <c r="J53" s="101">
        <f>p0!M58*10000*m_chg!J51</f>
        <v>0</v>
      </c>
      <c r="K53" s="101">
        <f>(p0!L58+p0!G58)*10000*m_chg!O51</f>
        <v>0</v>
      </c>
      <c r="L53" s="101">
        <f>p0!P58*10000*m_chg!P51</f>
        <v>0</v>
      </c>
      <c r="M53" s="101">
        <f>(p0!F58)*10000*m_chg!T51</f>
        <v>0</v>
      </c>
      <c r="N53" s="101">
        <f>p0!C58*10000*m_chg!U51</f>
        <v>0</v>
      </c>
      <c r="O53" s="101">
        <f>'Transport Pos'!C45*10000*m_chg!V51</f>
        <v>0</v>
      </c>
      <c r="P53" s="101">
        <f>(p0!Y58+p0!X58)*10000*m_chg!X51</f>
        <v>0</v>
      </c>
      <c r="Q53" s="101">
        <f>p0!Z58*10000*m_chg!Y51</f>
        <v>0</v>
      </c>
      <c r="R53" s="101">
        <f>(p0!AB58+'Transport Pos'!B45)*10000*m_chg!Z51</f>
        <v>0</v>
      </c>
      <c r="S53" s="101">
        <f>p0!U58*10000*m_chg!AA51</f>
        <v>0</v>
      </c>
      <c r="T53" s="101">
        <f>p0!W58*10000*m_chg!AB51</f>
        <v>0</v>
      </c>
      <c r="U53" s="101">
        <f>p0!S58*10000*m_chg!AD51</f>
        <v>0</v>
      </c>
      <c r="V53" s="101">
        <f>p0!B58*10000*m_chg!AG51</f>
        <v>0</v>
      </c>
      <c r="W53" s="101">
        <f>p0!AA58*10000*m_chg!AJ51</f>
        <v>0</v>
      </c>
      <c r="Y53" s="101"/>
      <c r="AA53" s="90">
        <v>38018</v>
      </c>
      <c r="AB53" s="174">
        <f t="shared" si="7"/>
        <v>0</v>
      </c>
      <c r="AC53" s="174">
        <f>IF(AC$2&lt;=$AA53,IF(AC$3&gt;=$AA53,(AC$4*($AA54-$AA53)),0),0)*(VLOOKUP($AA53,curves,VLOOKUP(AC$1,names,2,0))-AC$5)*'m1'!$BL51</f>
        <v>0</v>
      </c>
      <c r="AD53" s="174">
        <f>IF(AD$2&lt;=$AA53,IF(AD$3&gt;=$AA53,(AD$4*($AA54-$AA53)),0),0)*(VLOOKUP($AA53,curves,VLOOKUP(AD$1,names,2,0))-AD$5)*'m1'!$BL51</f>
        <v>0</v>
      </c>
      <c r="AE53" s="174">
        <f>IF(AE$2&lt;=$AA53,IF(AE$3&gt;=$AA53,(AE$4*($AA54-$AA53)),0),0)*(VLOOKUP($AA53,curves,VLOOKUP(AE$1,names,2,0))-AE$5)*'m1'!$BL51</f>
        <v>0</v>
      </c>
      <c r="AF53" s="174">
        <f>IF(AF$2&lt;=$AA53,IF(AF$3&gt;=$AA53,(AF$4*($AA54-$AA53)),0),0)*(VLOOKUP($AA53,curves,VLOOKUP(AF$1,names,2,0))-AF$5)*'m1'!$BL51</f>
        <v>0</v>
      </c>
      <c r="AG53" s="174">
        <f>IF(AG$2&lt;=$AA53,IF(AG$3&gt;=$AA53,(AG$4*($AA54-$AA53)),0),0)*(VLOOKUP($AA53,curves,VLOOKUP(AG$1,names,2,0))-AG$5)*'m1'!$BL51</f>
        <v>0</v>
      </c>
      <c r="AH53" s="174">
        <f>IF(AH$2&lt;=$AA53,IF(AH$3&gt;=$AA53,(AH$4*($AA54-$AA53)),0),0)*(VLOOKUP($AA53,curves,VLOOKUP(AH$1,names,2,0))-AH$5)*'m1'!$BL51</f>
        <v>0</v>
      </c>
      <c r="AI53" s="174">
        <f>IF(AI$2&lt;=$AA53,IF(AI$3&gt;=$AA53,(AI$4*($AA54-$AA53)),0),0)*(VLOOKUP($AA53,curves,VLOOKUP(AI$1,names,2,0))-AI$5)*'m1'!$BL51</f>
        <v>0</v>
      </c>
      <c r="AJ53" s="174">
        <f>IF(AJ$2&lt;=$AA53,IF(AJ$3&gt;=$AA53,(AJ$4*($AA54-$AA53)),0),0)*(VLOOKUP($AA53,curves,VLOOKUP(AJ$1,names,2,0))-AJ$5)*'m1'!$BL51</f>
        <v>0</v>
      </c>
      <c r="AK53" s="174">
        <f>IF(AK$2&lt;=$AA53,IF(AK$3&gt;=$AA53,(AK$4*($AA54-$AA53)),0),0)*(VLOOKUP($AA53,curves,VLOOKUP(AK$1,names,2,0))-AK$5)*'m1'!$BL51</f>
        <v>0</v>
      </c>
      <c r="AL53" s="174">
        <f>IF(AL$2&lt;=$AA53,IF(AL$3&gt;=$AA53,(AL$4*($AA54-$AA53)),0),0)*(VLOOKUP($AA53,curves,VLOOKUP(AL$1,names,2,0))-AL$5)*'m1'!$BL51</f>
        <v>0</v>
      </c>
      <c r="AM53" s="174">
        <f>IF(AM$2&lt;=$AA53,IF(AM$3&gt;=$AA53,(AM$4*($AA54-$AA53)),0),0)*(VLOOKUP($AA53,curves,VLOOKUP(AM$1,names,2,0))-AM$5)*'m1'!$BL51</f>
        <v>0</v>
      </c>
      <c r="AN53" s="174">
        <f>IF(AN$2&lt;=$AA53,IF(AN$3&gt;=$AA53,(AN$4*($AA54-$AA53)),0),0)*(VLOOKUP($AA53,curves,VLOOKUP(AN$1,names,2,0))-AN$5)*'m1'!$BL51</f>
        <v>0</v>
      </c>
      <c r="AO53" s="174">
        <f>IF(AO$2&lt;=$AA53,IF(AO$3&gt;=$AA53,(AO$4*($AA54-$AA53)),0),0)*(VLOOKUP($AA53,curves,VLOOKUP(AO$1,names,2,0))-AO$5)*'m1'!$BL51</f>
        <v>0</v>
      </c>
      <c r="AP53" s="174">
        <f>IF(AP$2&lt;=$AA53,IF(AP$3&gt;=$AA53,(AP$4*($AA54-$AA53)),0),0)*(VLOOKUP($AA53,curves,VLOOKUP(AP$1,names,2,0))-AP$5)*'m1'!$BL51</f>
        <v>0</v>
      </c>
      <c r="AQ53" s="174">
        <f>IF(AQ$2&lt;=$AA53,IF(AQ$3&gt;=$AA53,(AQ$4*($AA54-$AA53)),0),0)*(VLOOKUP($AA53,curves,VLOOKUP(AQ$1,names,2,0))-AQ$5)*'m1'!$BL51</f>
        <v>0</v>
      </c>
      <c r="AR53" s="174">
        <f>IF(AR$2&lt;=$AA53,IF(AR$3&gt;=$AA53,(AR$4*($AA54-$AA53)),0),0)*(VLOOKUP($AA53,curves,VLOOKUP(AR$1,names,2,0))-AR$5)*'m1'!$BL51</f>
        <v>0</v>
      </c>
      <c r="AS53" s="174">
        <f>IF(AS$2&lt;=$AA53,IF(AS$3&gt;=$AA53,(AS$4*($AA54-$AA53)),0),0)*(VLOOKUP($AA53,curves,VLOOKUP(AS$1,names,2,0))-AS$5)*'m1'!$BL51</f>
        <v>0</v>
      </c>
      <c r="AT53" s="174">
        <f>IF(AT$2&lt;=$AA53,IF(AT$3&gt;=$AA53,(AT$4*($AA54-$AA53)),0),0)*(VLOOKUP($AA53,curves,VLOOKUP(AT$1,names,2,0))-AT$5)*'m1'!$BL51</f>
        <v>0</v>
      </c>
      <c r="AU53" s="174">
        <f>IF(AU$2&lt;=$AA53,IF(AU$3&gt;=$AA53,(AU$4*($AA54-$AA53)),0),0)*(VLOOKUP($AA53,curves,VLOOKUP(AU$1,names,2,0))-AU$5)*'m1'!$BL51</f>
        <v>0</v>
      </c>
      <c r="AV53" s="174">
        <f>IF(AV$2&lt;=$AA53,IF(AV$3&gt;=$AA53,(AV$4*($AA54-$AA53)),0),0)*(VLOOKUP($AA53,curves,VLOOKUP(AV$1,names,2,0))-AV$5)*'m1'!$BL51</f>
        <v>0</v>
      </c>
      <c r="AW53" s="174">
        <f>IF(AW$2&lt;=$AA53,IF(AW$3&gt;=$AA53,(AW$4*($AA54-$AA53)),0),0)*(VLOOKUP($AA53,curves,VLOOKUP(AW$1,names,2,0))-AW$5)*'m1'!$BL51</f>
        <v>0</v>
      </c>
      <c r="BB53" s="84"/>
      <c r="BC53" s="84"/>
      <c r="BD53" s="84"/>
      <c r="BE53" s="84"/>
      <c r="BP53" s="88"/>
      <c r="CI53" s="83"/>
      <c r="CJ53" s="83"/>
      <c r="CK53" s="83"/>
      <c r="FY53" s="84"/>
      <c r="FZ53" s="84"/>
      <c r="GA53" s="84"/>
      <c r="GK53" s="88"/>
      <c r="GL53" s="88"/>
      <c r="GR53" s="88"/>
      <c r="GT53" s="88"/>
      <c r="GU53" s="88"/>
      <c r="HA53" s="88"/>
    </row>
    <row r="54" spans="1:209">
      <c r="A54" s="90">
        <f>p0!A59</f>
        <v>38047</v>
      </c>
      <c r="B54" s="102">
        <f t="shared" si="6"/>
        <v>0</v>
      </c>
      <c r="C54" s="101">
        <f>p0!E59*10000*m_chg!C52</f>
        <v>0</v>
      </c>
      <c r="D54" s="101">
        <f>p0!N59*10000*m_chg!D52</f>
        <v>0</v>
      </c>
      <c r="E54" s="101">
        <f>'p1'!K59*10000*m_chg!E52</f>
        <v>0</v>
      </c>
      <c r="F54" s="101">
        <f>(p0!H59+p0!J59+'Spread Opt'!D50+'Transport Pos'!E46)*10000*m_chg!K52</f>
        <v>0</v>
      </c>
      <c r="G54" s="101">
        <f>p0!O59*10000*m_chg!L52</f>
        <v>0</v>
      </c>
      <c r="H54" s="101">
        <f>p0!D59*10000*m_chg!N52</f>
        <v>0</v>
      </c>
      <c r="I54" s="101">
        <f>(p0!I59+p0!AG59+'Spread Opt'!C50)*10000*m_chg!H52</f>
        <v>0</v>
      </c>
      <c r="J54" s="101">
        <f>p0!M59*10000*m_chg!J52</f>
        <v>0</v>
      </c>
      <c r="K54" s="101">
        <f>(p0!L59+p0!G59)*10000*m_chg!O52</f>
        <v>0</v>
      </c>
      <c r="L54" s="101">
        <f>p0!P59*10000*m_chg!P52</f>
        <v>0</v>
      </c>
      <c r="M54" s="101">
        <f>(p0!F59)*10000*m_chg!T52</f>
        <v>0</v>
      </c>
      <c r="N54" s="101">
        <f>p0!C59*10000*m_chg!U52</f>
        <v>0</v>
      </c>
      <c r="O54" s="101">
        <f>'Transport Pos'!C46*10000*m_chg!V52</f>
        <v>0</v>
      </c>
      <c r="P54" s="101">
        <f>(p0!Y59+p0!X59)*10000*m_chg!X52</f>
        <v>0</v>
      </c>
      <c r="Q54" s="101">
        <f>p0!Z59*10000*m_chg!Y52</f>
        <v>0</v>
      </c>
      <c r="R54" s="101">
        <f>(p0!AB59+'Transport Pos'!B46)*10000*m_chg!Z52</f>
        <v>0</v>
      </c>
      <c r="S54" s="101">
        <f>p0!U59*10000*m_chg!AA52</f>
        <v>0</v>
      </c>
      <c r="T54" s="101">
        <f>p0!W59*10000*m_chg!AB52</f>
        <v>0</v>
      </c>
      <c r="U54" s="101">
        <f>p0!S59*10000*m_chg!AD52</f>
        <v>0</v>
      </c>
      <c r="V54" s="101">
        <f>p0!B59*10000*m_chg!AG52</f>
        <v>0</v>
      </c>
      <c r="W54" s="101">
        <f>p0!AA59*10000*m_chg!AJ52</f>
        <v>0</v>
      </c>
      <c r="Y54" s="101"/>
      <c r="AA54" s="90">
        <v>38047</v>
      </c>
      <c r="AB54" s="174">
        <f t="shared" si="7"/>
        <v>0</v>
      </c>
      <c r="AC54" s="174">
        <f>IF(AC$2&lt;=$AA54,IF(AC$3&gt;=$AA54,(AC$4*($AA55-$AA54)),0),0)*(VLOOKUP($AA54,curves,VLOOKUP(AC$1,names,2,0))-AC$5)*'m1'!$BL52</f>
        <v>0</v>
      </c>
      <c r="AD54" s="174">
        <f>IF(AD$2&lt;=$AA54,IF(AD$3&gt;=$AA54,(AD$4*($AA55-$AA54)),0),0)*(VLOOKUP($AA54,curves,VLOOKUP(AD$1,names,2,0))-AD$5)*'m1'!$BL52</f>
        <v>0</v>
      </c>
      <c r="AE54" s="174">
        <f>IF(AE$2&lt;=$AA54,IF(AE$3&gt;=$AA54,(AE$4*($AA55-$AA54)),0),0)*(VLOOKUP($AA54,curves,VLOOKUP(AE$1,names,2,0))-AE$5)*'m1'!$BL52</f>
        <v>0</v>
      </c>
      <c r="AF54" s="174">
        <f>IF(AF$2&lt;=$AA54,IF(AF$3&gt;=$AA54,(AF$4*($AA55-$AA54)),0),0)*(VLOOKUP($AA54,curves,VLOOKUP(AF$1,names,2,0))-AF$5)*'m1'!$BL52</f>
        <v>0</v>
      </c>
      <c r="AG54" s="174">
        <f>IF(AG$2&lt;=$AA54,IF(AG$3&gt;=$AA54,(AG$4*($AA55-$AA54)),0),0)*(VLOOKUP($AA54,curves,VLOOKUP(AG$1,names,2,0))-AG$5)*'m1'!$BL52</f>
        <v>0</v>
      </c>
      <c r="AH54" s="174">
        <f>IF(AH$2&lt;=$AA54,IF(AH$3&gt;=$AA54,(AH$4*($AA55-$AA54)),0),0)*(VLOOKUP($AA54,curves,VLOOKUP(AH$1,names,2,0))-AH$5)*'m1'!$BL52</f>
        <v>0</v>
      </c>
      <c r="AI54" s="174">
        <f>IF(AI$2&lt;=$AA54,IF(AI$3&gt;=$AA54,(AI$4*($AA55-$AA54)),0),0)*(VLOOKUP($AA54,curves,VLOOKUP(AI$1,names,2,0))-AI$5)*'m1'!$BL52</f>
        <v>0</v>
      </c>
      <c r="AJ54" s="174">
        <f>IF(AJ$2&lt;=$AA54,IF(AJ$3&gt;=$AA54,(AJ$4*($AA55-$AA54)),0),0)*(VLOOKUP($AA54,curves,VLOOKUP(AJ$1,names,2,0))-AJ$5)*'m1'!$BL52</f>
        <v>0</v>
      </c>
      <c r="AK54" s="174">
        <f>IF(AK$2&lt;=$AA54,IF(AK$3&gt;=$AA54,(AK$4*($AA55-$AA54)),0),0)*(VLOOKUP($AA54,curves,VLOOKUP(AK$1,names,2,0))-AK$5)*'m1'!$BL52</f>
        <v>0</v>
      </c>
      <c r="AL54" s="174">
        <f>IF(AL$2&lt;=$AA54,IF(AL$3&gt;=$AA54,(AL$4*($AA55-$AA54)),0),0)*(VLOOKUP($AA54,curves,VLOOKUP(AL$1,names,2,0))-AL$5)*'m1'!$BL52</f>
        <v>0</v>
      </c>
      <c r="AM54" s="174">
        <f>IF(AM$2&lt;=$AA54,IF(AM$3&gt;=$AA54,(AM$4*($AA55-$AA54)),0),0)*(VLOOKUP($AA54,curves,VLOOKUP(AM$1,names,2,0))-AM$5)*'m1'!$BL52</f>
        <v>0</v>
      </c>
      <c r="AN54" s="174">
        <f>IF(AN$2&lt;=$AA54,IF(AN$3&gt;=$AA54,(AN$4*($AA55-$AA54)),0),0)*(VLOOKUP($AA54,curves,VLOOKUP(AN$1,names,2,0))-AN$5)*'m1'!$BL52</f>
        <v>0</v>
      </c>
      <c r="AO54" s="174">
        <f>IF(AO$2&lt;=$AA54,IF(AO$3&gt;=$AA54,(AO$4*($AA55-$AA54)),0),0)*(VLOOKUP($AA54,curves,VLOOKUP(AO$1,names,2,0))-AO$5)*'m1'!$BL52</f>
        <v>0</v>
      </c>
      <c r="AP54" s="174">
        <f>IF(AP$2&lt;=$AA54,IF(AP$3&gt;=$AA54,(AP$4*($AA55-$AA54)),0),0)*(VLOOKUP($AA54,curves,VLOOKUP(AP$1,names,2,0))-AP$5)*'m1'!$BL52</f>
        <v>0</v>
      </c>
      <c r="AQ54" s="174">
        <f>IF(AQ$2&lt;=$AA54,IF(AQ$3&gt;=$AA54,(AQ$4*($AA55-$AA54)),0),0)*(VLOOKUP($AA54,curves,VLOOKUP(AQ$1,names,2,0))-AQ$5)*'m1'!$BL52</f>
        <v>0</v>
      </c>
      <c r="AR54" s="174">
        <f>IF(AR$2&lt;=$AA54,IF(AR$3&gt;=$AA54,(AR$4*($AA55-$AA54)),0),0)*(VLOOKUP($AA54,curves,VLOOKUP(AR$1,names,2,0))-AR$5)*'m1'!$BL52</f>
        <v>0</v>
      </c>
      <c r="AS54" s="174">
        <f>IF(AS$2&lt;=$AA54,IF(AS$3&gt;=$AA54,(AS$4*($AA55-$AA54)),0),0)*(VLOOKUP($AA54,curves,VLOOKUP(AS$1,names,2,0))-AS$5)*'m1'!$BL52</f>
        <v>0</v>
      </c>
      <c r="AT54" s="174">
        <f>IF(AT$2&lt;=$AA54,IF(AT$3&gt;=$AA54,(AT$4*($AA55-$AA54)),0),0)*(VLOOKUP($AA54,curves,VLOOKUP(AT$1,names,2,0))-AT$5)*'m1'!$BL52</f>
        <v>0</v>
      </c>
      <c r="AU54" s="174">
        <f>IF(AU$2&lt;=$AA54,IF(AU$3&gt;=$AA54,(AU$4*($AA55-$AA54)),0),0)*(VLOOKUP($AA54,curves,VLOOKUP(AU$1,names,2,0))-AU$5)*'m1'!$BL52</f>
        <v>0</v>
      </c>
      <c r="AV54" s="174">
        <f>IF(AV$2&lt;=$AA54,IF(AV$3&gt;=$AA54,(AV$4*($AA55-$AA54)),0),0)*(VLOOKUP($AA54,curves,VLOOKUP(AV$1,names,2,0))-AV$5)*'m1'!$BL52</f>
        <v>0</v>
      </c>
      <c r="AW54" s="174">
        <f>IF(AW$2&lt;=$AA54,IF(AW$3&gt;=$AA54,(AW$4*($AA55-$AA54)),0),0)*(VLOOKUP($AA54,curves,VLOOKUP(AW$1,names,2,0))-AW$5)*'m1'!$BL52</f>
        <v>0</v>
      </c>
      <c r="BB54" s="84"/>
      <c r="BC54" s="84"/>
      <c r="BD54" s="84"/>
      <c r="BE54" s="84"/>
      <c r="BP54" s="88"/>
      <c r="CI54" s="83"/>
      <c r="CJ54" s="83"/>
      <c r="CK54" s="83"/>
      <c r="FY54" s="84"/>
      <c r="FZ54" s="84"/>
      <c r="GA54" s="84"/>
      <c r="GK54" s="88"/>
      <c r="GL54" s="88"/>
      <c r="GR54" s="88"/>
      <c r="GT54" s="88"/>
      <c r="GU54" s="88"/>
      <c r="HA54" s="88"/>
    </row>
    <row r="55" spans="1:209">
      <c r="A55" s="90">
        <f>p0!A60</f>
        <v>38078</v>
      </c>
      <c r="B55" s="102">
        <f t="shared" si="6"/>
        <v>0</v>
      </c>
      <c r="C55" s="101">
        <f>p0!E60*10000*m_chg!C53</f>
        <v>0</v>
      </c>
      <c r="D55" s="101">
        <f>p0!N60*10000*m_chg!D53</f>
        <v>0</v>
      </c>
      <c r="E55" s="101">
        <f>'p1'!K60*10000*m_chg!E53</f>
        <v>0</v>
      </c>
      <c r="F55" s="101">
        <f>(p0!H60+p0!J60+'Spread Opt'!D51+'Transport Pos'!E47)*10000*m_chg!K53</f>
        <v>0</v>
      </c>
      <c r="G55" s="101">
        <f>p0!O60*10000*m_chg!L53</f>
        <v>0</v>
      </c>
      <c r="H55" s="101">
        <f>p0!D60*10000*m_chg!N53</f>
        <v>0</v>
      </c>
      <c r="I55" s="101">
        <f>(p0!I60+p0!AG60+'Spread Opt'!C51)*10000*m_chg!H53</f>
        <v>0</v>
      </c>
      <c r="J55" s="101">
        <f>p0!M60*10000*m_chg!J53</f>
        <v>0</v>
      </c>
      <c r="K55" s="101">
        <f>(p0!L60+p0!G60)*10000*m_chg!O53</f>
        <v>0</v>
      </c>
      <c r="L55" s="101">
        <f>p0!P60*10000*m_chg!P53</f>
        <v>0</v>
      </c>
      <c r="M55" s="101">
        <f>(p0!F60)*10000*m_chg!T53</f>
        <v>0</v>
      </c>
      <c r="N55" s="101">
        <f>p0!C60*10000*m_chg!U53</f>
        <v>0</v>
      </c>
      <c r="O55" s="101">
        <f>'Transport Pos'!C47*10000*m_chg!V53</f>
        <v>0</v>
      </c>
      <c r="P55" s="101">
        <f>(p0!Y60+p0!X60)*10000*m_chg!X53</f>
        <v>0</v>
      </c>
      <c r="Q55" s="101">
        <f>p0!Z60*10000*m_chg!Y53</f>
        <v>0</v>
      </c>
      <c r="R55" s="101">
        <f>(p0!AB60+'Transport Pos'!B47)*10000*m_chg!Z53</f>
        <v>0</v>
      </c>
      <c r="S55" s="101">
        <f>p0!U60*10000*m_chg!AA53</f>
        <v>0</v>
      </c>
      <c r="T55" s="101">
        <f>p0!W60*10000*m_chg!AB53</f>
        <v>0</v>
      </c>
      <c r="U55" s="101">
        <f>p0!S60*10000*m_chg!AD53</f>
        <v>0</v>
      </c>
      <c r="V55" s="101">
        <f>p0!B60*10000*m_chg!AG53</f>
        <v>0</v>
      </c>
      <c r="W55" s="101">
        <f>p0!AA60*10000*m_chg!AJ53</f>
        <v>0</v>
      </c>
      <c r="Y55" s="101"/>
      <c r="AA55" s="90">
        <v>38078</v>
      </c>
      <c r="AB55" s="174">
        <f t="shared" si="7"/>
        <v>0</v>
      </c>
      <c r="AC55" s="174">
        <f>IF(AC$2&lt;=$AA55,IF(AC$3&gt;=$AA55,(AC$4*($AA56-$AA55)),0),0)*(VLOOKUP($AA55,curves,VLOOKUP(AC$1,names,2,0))-AC$5)*'m1'!$BL53</f>
        <v>0</v>
      </c>
      <c r="AD55" s="174">
        <f>IF(AD$2&lt;=$AA55,IF(AD$3&gt;=$AA55,(AD$4*($AA56-$AA55)),0),0)*(VLOOKUP($AA55,curves,VLOOKUP(AD$1,names,2,0))-AD$5)*'m1'!$BL53</f>
        <v>0</v>
      </c>
      <c r="AE55" s="174">
        <f>IF(AE$2&lt;=$AA55,IF(AE$3&gt;=$AA55,(AE$4*($AA56-$AA55)),0),0)*(VLOOKUP($AA55,curves,VLOOKUP(AE$1,names,2,0))-AE$5)*'m1'!$BL53</f>
        <v>0</v>
      </c>
      <c r="AF55" s="174">
        <f>IF(AF$2&lt;=$AA55,IF(AF$3&gt;=$AA55,(AF$4*($AA56-$AA55)),0),0)*(VLOOKUP($AA55,curves,VLOOKUP(AF$1,names,2,0))-AF$5)*'m1'!$BL53</f>
        <v>0</v>
      </c>
      <c r="AG55" s="174">
        <f>IF(AG$2&lt;=$AA55,IF(AG$3&gt;=$AA55,(AG$4*($AA56-$AA55)),0),0)*(VLOOKUP($AA55,curves,VLOOKUP(AG$1,names,2,0))-AG$5)*'m1'!$BL53</f>
        <v>0</v>
      </c>
      <c r="AH55" s="174">
        <f>IF(AH$2&lt;=$AA55,IF(AH$3&gt;=$AA55,(AH$4*($AA56-$AA55)),0),0)*(VLOOKUP($AA55,curves,VLOOKUP(AH$1,names,2,0))-AH$5)*'m1'!$BL53</f>
        <v>0</v>
      </c>
      <c r="AI55" s="174">
        <f>IF(AI$2&lt;=$AA55,IF(AI$3&gt;=$AA55,(AI$4*($AA56-$AA55)),0),0)*(VLOOKUP($AA55,curves,VLOOKUP(AI$1,names,2,0))-AI$5)*'m1'!$BL53</f>
        <v>0</v>
      </c>
      <c r="AJ55" s="174">
        <f>IF(AJ$2&lt;=$AA55,IF(AJ$3&gt;=$AA55,(AJ$4*($AA56-$AA55)),0),0)*(VLOOKUP($AA55,curves,VLOOKUP(AJ$1,names,2,0))-AJ$5)*'m1'!$BL53</f>
        <v>0</v>
      </c>
      <c r="AK55" s="174">
        <f>IF(AK$2&lt;=$AA55,IF(AK$3&gt;=$AA55,(AK$4*($AA56-$AA55)),0),0)*(VLOOKUP($AA55,curves,VLOOKUP(AK$1,names,2,0))-AK$5)*'m1'!$BL53</f>
        <v>0</v>
      </c>
      <c r="AL55" s="174">
        <f>IF(AL$2&lt;=$AA55,IF(AL$3&gt;=$AA55,(AL$4*($AA56-$AA55)),0),0)*(VLOOKUP($AA55,curves,VLOOKUP(AL$1,names,2,0))-AL$5)*'m1'!$BL53</f>
        <v>0</v>
      </c>
      <c r="AM55" s="174">
        <f>IF(AM$2&lt;=$AA55,IF(AM$3&gt;=$AA55,(AM$4*($AA56-$AA55)),0),0)*(VLOOKUP($AA55,curves,VLOOKUP(AM$1,names,2,0))-AM$5)*'m1'!$BL53</f>
        <v>0</v>
      </c>
      <c r="AN55" s="174">
        <f>IF(AN$2&lt;=$AA55,IF(AN$3&gt;=$AA55,(AN$4*($AA56-$AA55)),0),0)*(VLOOKUP($AA55,curves,VLOOKUP(AN$1,names,2,0))-AN$5)*'m1'!$BL53</f>
        <v>0</v>
      </c>
      <c r="AO55" s="174">
        <f>IF(AO$2&lt;=$AA55,IF(AO$3&gt;=$AA55,(AO$4*($AA56-$AA55)),0),0)*(VLOOKUP($AA55,curves,VLOOKUP(AO$1,names,2,0))-AO$5)*'m1'!$BL53</f>
        <v>0</v>
      </c>
      <c r="AP55" s="174">
        <f>IF(AP$2&lt;=$AA55,IF(AP$3&gt;=$AA55,(AP$4*($AA56-$AA55)),0),0)*(VLOOKUP($AA55,curves,VLOOKUP(AP$1,names,2,0))-AP$5)*'m1'!$BL53</f>
        <v>0</v>
      </c>
      <c r="AQ55" s="174">
        <f>IF(AQ$2&lt;=$AA55,IF(AQ$3&gt;=$AA55,(AQ$4*($AA56-$AA55)),0),0)*(VLOOKUP($AA55,curves,VLOOKUP(AQ$1,names,2,0))-AQ$5)*'m1'!$BL53</f>
        <v>0</v>
      </c>
      <c r="AR55" s="174">
        <f>IF(AR$2&lt;=$AA55,IF(AR$3&gt;=$AA55,(AR$4*($AA56-$AA55)),0),0)*(VLOOKUP($AA55,curves,VLOOKUP(AR$1,names,2,0))-AR$5)*'m1'!$BL53</f>
        <v>0</v>
      </c>
      <c r="AS55" s="174">
        <f>IF(AS$2&lt;=$AA55,IF(AS$3&gt;=$AA55,(AS$4*($AA56-$AA55)),0),0)*(VLOOKUP($AA55,curves,VLOOKUP(AS$1,names,2,0))-AS$5)*'m1'!$BL53</f>
        <v>0</v>
      </c>
      <c r="AT55" s="174">
        <f>IF(AT$2&lt;=$AA55,IF(AT$3&gt;=$AA55,(AT$4*($AA56-$AA55)),0),0)*(VLOOKUP($AA55,curves,VLOOKUP(AT$1,names,2,0))-AT$5)*'m1'!$BL53</f>
        <v>0</v>
      </c>
      <c r="AU55" s="174">
        <f>IF(AU$2&lt;=$AA55,IF(AU$3&gt;=$AA55,(AU$4*($AA56-$AA55)),0),0)*(VLOOKUP($AA55,curves,VLOOKUP(AU$1,names,2,0))-AU$5)*'m1'!$BL53</f>
        <v>0</v>
      </c>
      <c r="AV55" s="174">
        <f>IF(AV$2&lt;=$AA55,IF(AV$3&gt;=$AA55,(AV$4*($AA56-$AA55)),0),0)*(VLOOKUP($AA55,curves,VLOOKUP(AV$1,names,2,0))-AV$5)*'m1'!$BL53</f>
        <v>0</v>
      </c>
      <c r="AW55" s="174">
        <f>IF(AW$2&lt;=$AA55,IF(AW$3&gt;=$AA55,(AW$4*($AA56-$AA55)),0),0)*(VLOOKUP($AA55,curves,VLOOKUP(AW$1,names,2,0))-AW$5)*'m1'!$BL53</f>
        <v>0</v>
      </c>
      <c r="BB55" s="84"/>
      <c r="BC55" s="84"/>
      <c r="BD55" s="84"/>
      <c r="BE55" s="84"/>
      <c r="BP55" s="88"/>
      <c r="CI55" s="83"/>
      <c r="CJ55" s="83"/>
      <c r="CK55" s="83"/>
      <c r="FY55" s="84"/>
      <c r="FZ55" s="84"/>
      <c r="GA55" s="84"/>
      <c r="GK55" s="88"/>
      <c r="GL55" s="88"/>
      <c r="GR55" s="88"/>
      <c r="GT55" s="88"/>
      <c r="GU55" s="88"/>
      <c r="HA55" s="88"/>
    </row>
    <row r="56" spans="1:209">
      <c r="A56" s="90">
        <f>p0!A61</f>
        <v>38108</v>
      </c>
      <c r="B56" s="102">
        <f t="shared" si="6"/>
        <v>0</v>
      </c>
      <c r="C56" s="101">
        <f>p0!E61*10000*m_chg!C54</f>
        <v>0</v>
      </c>
      <c r="D56" s="101">
        <f>p0!N61*10000*m_chg!D54</f>
        <v>0</v>
      </c>
      <c r="E56" s="101">
        <f>'p1'!K61*10000*m_chg!E54</f>
        <v>0</v>
      </c>
      <c r="F56" s="101">
        <f>(p0!H61+p0!J61+'Spread Opt'!D52+'Transport Pos'!E48)*10000*m_chg!K54</f>
        <v>0</v>
      </c>
      <c r="G56" s="101">
        <f>p0!O61*10000*m_chg!L54</f>
        <v>0</v>
      </c>
      <c r="H56" s="101">
        <f>p0!D61*10000*m_chg!N54</f>
        <v>0</v>
      </c>
      <c r="I56" s="101">
        <f>(p0!I61+p0!AG61+'Spread Opt'!C52)*10000*m_chg!H54</f>
        <v>0</v>
      </c>
      <c r="J56" s="101">
        <f>p0!M61*10000*m_chg!J54</f>
        <v>0</v>
      </c>
      <c r="K56" s="101">
        <f>(p0!L61+p0!G61)*10000*m_chg!O54</f>
        <v>0</v>
      </c>
      <c r="L56" s="101">
        <f>p0!P61*10000*m_chg!P54</f>
        <v>0</v>
      </c>
      <c r="M56" s="101">
        <f>(p0!F61)*10000*m_chg!T54</f>
        <v>0</v>
      </c>
      <c r="N56" s="101">
        <f>p0!C61*10000*m_chg!U54</f>
        <v>0</v>
      </c>
      <c r="O56" s="101">
        <f>'Transport Pos'!C48*10000*m_chg!V54</f>
        <v>0</v>
      </c>
      <c r="P56" s="101">
        <f>(p0!Y61+p0!X61)*10000*m_chg!X54</f>
        <v>0</v>
      </c>
      <c r="Q56" s="101">
        <f>p0!Z61*10000*m_chg!Y54</f>
        <v>0</v>
      </c>
      <c r="R56" s="101">
        <f>(p0!AB61+'Transport Pos'!B48)*10000*m_chg!Z54</f>
        <v>0</v>
      </c>
      <c r="S56" s="101">
        <f>p0!U61*10000*m_chg!AA54</f>
        <v>0</v>
      </c>
      <c r="T56" s="101">
        <f>p0!W61*10000*m_chg!AB54</f>
        <v>0</v>
      </c>
      <c r="U56" s="101">
        <f>p0!S61*10000*m_chg!AD54</f>
        <v>0</v>
      </c>
      <c r="V56" s="101">
        <f>p0!B61*10000*m_chg!AG54</f>
        <v>0</v>
      </c>
      <c r="W56" s="101">
        <f>p0!AA61*10000*m_chg!AJ54</f>
        <v>0</v>
      </c>
      <c r="Y56" s="101"/>
      <c r="AA56" s="90">
        <v>38108</v>
      </c>
      <c r="AB56" s="174">
        <f t="shared" si="7"/>
        <v>0</v>
      </c>
      <c r="AC56" s="174">
        <f>IF(AC$2&lt;=$AA56,IF(AC$3&gt;=$AA56,(AC$4*($AA57-$AA56)),0),0)*(VLOOKUP($AA56,curves,VLOOKUP(AC$1,names,2,0))-AC$5)*'m1'!$BL54</f>
        <v>0</v>
      </c>
      <c r="AD56" s="174">
        <f>IF(AD$2&lt;=$AA56,IF(AD$3&gt;=$AA56,(AD$4*($AA57-$AA56)),0),0)*(VLOOKUP($AA56,curves,VLOOKUP(AD$1,names,2,0))-AD$5)*'m1'!$BL54</f>
        <v>0</v>
      </c>
      <c r="AE56" s="174">
        <f>IF(AE$2&lt;=$AA56,IF(AE$3&gt;=$AA56,(AE$4*($AA57-$AA56)),0),0)*(VLOOKUP($AA56,curves,VLOOKUP(AE$1,names,2,0))-AE$5)*'m1'!$BL54</f>
        <v>0</v>
      </c>
      <c r="AF56" s="174">
        <f>IF(AF$2&lt;=$AA56,IF(AF$3&gt;=$AA56,(AF$4*($AA57-$AA56)),0),0)*(VLOOKUP($AA56,curves,VLOOKUP(AF$1,names,2,0))-AF$5)*'m1'!$BL54</f>
        <v>0</v>
      </c>
      <c r="AG56" s="174">
        <f>IF(AG$2&lt;=$AA56,IF(AG$3&gt;=$AA56,(AG$4*($AA57-$AA56)),0),0)*(VLOOKUP($AA56,curves,VLOOKUP(AG$1,names,2,0))-AG$5)*'m1'!$BL54</f>
        <v>0</v>
      </c>
      <c r="AH56" s="174">
        <f>IF(AH$2&lt;=$AA56,IF(AH$3&gt;=$AA56,(AH$4*($AA57-$AA56)),0),0)*(VLOOKUP($AA56,curves,VLOOKUP(AH$1,names,2,0))-AH$5)*'m1'!$BL54</f>
        <v>0</v>
      </c>
      <c r="AI56" s="174">
        <f>IF(AI$2&lt;=$AA56,IF(AI$3&gt;=$AA56,(AI$4*($AA57-$AA56)),0),0)*(VLOOKUP($AA56,curves,VLOOKUP(AI$1,names,2,0))-AI$5)*'m1'!$BL54</f>
        <v>0</v>
      </c>
      <c r="AJ56" s="174">
        <f>IF(AJ$2&lt;=$AA56,IF(AJ$3&gt;=$AA56,(AJ$4*($AA57-$AA56)),0),0)*(VLOOKUP($AA56,curves,VLOOKUP(AJ$1,names,2,0))-AJ$5)*'m1'!$BL54</f>
        <v>0</v>
      </c>
      <c r="AK56" s="174">
        <f>IF(AK$2&lt;=$AA56,IF(AK$3&gt;=$AA56,(AK$4*($AA57-$AA56)),0),0)*(VLOOKUP($AA56,curves,VLOOKUP(AK$1,names,2,0))-AK$5)*'m1'!$BL54</f>
        <v>0</v>
      </c>
      <c r="AL56" s="174">
        <f>IF(AL$2&lt;=$AA56,IF(AL$3&gt;=$AA56,(AL$4*($AA57-$AA56)),0),0)*(VLOOKUP($AA56,curves,VLOOKUP(AL$1,names,2,0))-AL$5)*'m1'!$BL54</f>
        <v>0</v>
      </c>
      <c r="AM56" s="174">
        <f>IF(AM$2&lt;=$AA56,IF(AM$3&gt;=$AA56,(AM$4*($AA57-$AA56)),0),0)*(VLOOKUP($AA56,curves,VLOOKUP(AM$1,names,2,0))-AM$5)*'m1'!$BL54</f>
        <v>0</v>
      </c>
      <c r="AN56" s="174">
        <f>IF(AN$2&lt;=$AA56,IF(AN$3&gt;=$AA56,(AN$4*($AA57-$AA56)),0),0)*(VLOOKUP($AA56,curves,VLOOKUP(AN$1,names,2,0))-AN$5)*'m1'!$BL54</f>
        <v>0</v>
      </c>
      <c r="AO56" s="174">
        <f>IF(AO$2&lt;=$AA56,IF(AO$3&gt;=$AA56,(AO$4*($AA57-$AA56)),0),0)*(VLOOKUP($AA56,curves,VLOOKUP(AO$1,names,2,0))-AO$5)*'m1'!$BL54</f>
        <v>0</v>
      </c>
      <c r="AP56" s="174">
        <f>IF(AP$2&lt;=$AA56,IF(AP$3&gt;=$AA56,(AP$4*($AA57-$AA56)),0),0)*(VLOOKUP($AA56,curves,VLOOKUP(AP$1,names,2,0))-AP$5)*'m1'!$BL54</f>
        <v>0</v>
      </c>
      <c r="AQ56" s="174">
        <f>IF(AQ$2&lt;=$AA56,IF(AQ$3&gt;=$AA56,(AQ$4*($AA57-$AA56)),0),0)*(VLOOKUP($AA56,curves,VLOOKUP(AQ$1,names,2,0))-AQ$5)*'m1'!$BL54</f>
        <v>0</v>
      </c>
      <c r="AR56" s="174">
        <f>IF(AR$2&lt;=$AA56,IF(AR$3&gt;=$AA56,(AR$4*($AA57-$AA56)),0),0)*(VLOOKUP($AA56,curves,VLOOKUP(AR$1,names,2,0))-AR$5)*'m1'!$BL54</f>
        <v>0</v>
      </c>
      <c r="AS56" s="174">
        <f>IF(AS$2&lt;=$AA56,IF(AS$3&gt;=$AA56,(AS$4*($AA57-$AA56)),0),0)*(VLOOKUP($AA56,curves,VLOOKUP(AS$1,names,2,0))-AS$5)*'m1'!$BL54</f>
        <v>0</v>
      </c>
      <c r="AT56" s="174">
        <f>IF(AT$2&lt;=$AA56,IF(AT$3&gt;=$AA56,(AT$4*($AA57-$AA56)),0),0)*(VLOOKUP($AA56,curves,VLOOKUP(AT$1,names,2,0))-AT$5)*'m1'!$BL54</f>
        <v>0</v>
      </c>
      <c r="AU56" s="174">
        <f>IF(AU$2&lt;=$AA56,IF(AU$3&gt;=$AA56,(AU$4*($AA57-$AA56)),0),0)*(VLOOKUP($AA56,curves,VLOOKUP(AU$1,names,2,0))-AU$5)*'m1'!$BL54</f>
        <v>0</v>
      </c>
      <c r="AV56" s="174">
        <f>IF(AV$2&lt;=$AA56,IF(AV$3&gt;=$AA56,(AV$4*($AA57-$AA56)),0),0)*(VLOOKUP($AA56,curves,VLOOKUP(AV$1,names,2,0))-AV$5)*'m1'!$BL54</f>
        <v>0</v>
      </c>
      <c r="AW56" s="174">
        <f>IF(AW$2&lt;=$AA56,IF(AW$3&gt;=$AA56,(AW$4*($AA57-$AA56)),0),0)*(VLOOKUP($AA56,curves,VLOOKUP(AW$1,names,2,0))-AW$5)*'m1'!$BL54</f>
        <v>0</v>
      </c>
      <c r="BB56" s="84"/>
      <c r="BC56" s="84"/>
      <c r="BD56" s="84"/>
      <c r="BE56" s="84"/>
      <c r="BP56" s="88"/>
      <c r="CI56" s="83"/>
      <c r="CJ56" s="83"/>
      <c r="CK56" s="83"/>
      <c r="FY56" s="84"/>
      <c r="FZ56" s="84"/>
      <c r="GA56" s="84"/>
      <c r="GK56" s="88"/>
      <c r="GL56" s="88"/>
      <c r="GR56" s="88"/>
      <c r="GT56" s="88"/>
      <c r="GU56" s="88"/>
      <c r="HA56" s="88"/>
    </row>
    <row r="57" spans="1:209">
      <c r="A57" s="90">
        <f>p0!A62</f>
        <v>38139</v>
      </c>
      <c r="B57" s="102">
        <f t="shared" si="6"/>
        <v>0</v>
      </c>
      <c r="C57" s="101">
        <f>p0!E62*10000*m_chg!C55</f>
        <v>0</v>
      </c>
      <c r="D57" s="101">
        <f>p0!N62*10000*m_chg!D55</f>
        <v>0</v>
      </c>
      <c r="E57" s="101">
        <f>'p1'!K62*10000*m_chg!E55</f>
        <v>0</v>
      </c>
      <c r="F57" s="101">
        <f>(p0!H62+p0!J62+'Spread Opt'!D53+'Transport Pos'!E49)*10000*m_chg!K55</f>
        <v>0</v>
      </c>
      <c r="G57" s="101">
        <f>p0!O62*10000*m_chg!L55</f>
        <v>0</v>
      </c>
      <c r="H57" s="101">
        <f>p0!D62*10000*m_chg!N55</f>
        <v>0</v>
      </c>
      <c r="I57" s="101">
        <f>(p0!I62+p0!AG62+'Spread Opt'!C53)*10000*m_chg!H55</f>
        <v>0</v>
      </c>
      <c r="J57" s="101">
        <f>p0!M62*10000*m_chg!J55</f>
        <v>0</v>
      </c>
      <c r="K57" s="101">
        <f>(p0!L62+p0!G62)*10000*m_chg!O55</f>
        <v>0</v>
      </c>
      <c r="L57" s="101">
        <f>p0!P62*10000*m_chg!P55</f>
        <v>0</v>
      </c>
      <c r="M57" s="101">
        <f>(p0!F62)*10000*m_chg!T55</f>
        <v>0</v>
      </c>
      <c r="N57" s="101">
        <f>p0!C62*10000*m_chg!U55</f>
        <v>0</v>
      </c>
      <c r="O57" s="101">
        <f>'Transport Pos'!C49*10000*m_chg!V55</f>
        <v>0</v>
      </c>
      <c r="P57" s="101">
        <f>(p0!Y62+p0!X62)*10000*m_chg!X55</f>
        <v>0</v>
      </c>
      <c r="Q57" s="101">
        <f>p0!Z62*10000*m_chg!Y55</f>
        <v>0</v>
      </c>
      <c r="R57" s="101">
        <f>(p0!AB62+'Transport Pos'!B49)*10000*m_chg!Z55</f>
        <v>0</v>
      </c>
      <c r="S57" s="101">
        <f>p0!U62*10000*m_chg!AA55</f>
        <v>0</v>
      </c>
      <c r="T57" s="101">
        <f>p0!W62*10000*m_chg!AB55</f>
        <v>0</v>
      </c>
      <c r="U57" s="101">
        <f>p0!S62*10000*m_chg!AD55</f>
        <v>0</v>
      </c>
      <c r="V57" s="101">
        <f>p0!B62*10000*m_chg!AG55</f>
        <v>0</v>
      </c>
      <c r="W57" s="101">
        <f>p0!AA62*10000*m_chg!AJ55</f>
        <v>0</v>
      </c>
      <c r="Y57" s="101"/>
      <c r="AA57" s="90">
        <v>38139</v>
      </c>
      <c r="AB57" s="174">
        <f t="shared" si="7"/>
        <v>0</v>
      </c>
      <c r="AC57" s="174">
        <f>IF(AC$2&lt;=$AA57,IF(AC$3&gt;=$AA57,(AC$4*($AA58-$AA57)),0),0)*(VLOOKUP($AA57,curves,VLOOKUP(AC$1,names,2,0))-AC$5)*'m1'!$BL55</f>
        <v>0</v>
      </c>
      <c r="AD57" s="174">
        <f>IF(AD$2&lt;=$AA57,IF(AD$3&gt;=$AA57,(AD$4*($AA58-$AA57)),0),0)*(VLOOKUP($AA57,curves,VLOOKUP(AD$1,names,2,0))-AD$5)*'m1'!$BL55</f>
        <v>0</v>
      </c>
      <c r="AE57" s="174">
        <f>IF(AE$2&lt;=$AA57,IF(AE$3&gt;=$AA57,(AE$4*($AA58-$AA57)),0),0)*(VLOOKUP($AA57,curves,VLOOKUP(AE$1,names,2,0))-AE$5)*'m1'!$BL55</f>
        <v>0</v>
      </c>
      <c r="AF57" s="174">
        <f>IF(AF$2&lt;=$AA57,IF(AF$3&gt;=$AA57,(AF$4*($AA58-$AA57)),0),0)*(VLOOKUP($AA57,curves,VLOOKUP(AF$1,names,2,0))-AF$5)*'m1'!$BL55</f>
        <v>0</v>
      </c>
      <c r="AG57" s="174">
        <f>IF(AG$2&lt;=$AA57,IF(AG$3&gt;=$AA57,(AG$4*($AA58-$AA57)),0),0)*(VLOOKUP($AA57,curves,VLOOKUP(AG$1,names,2,0))-AG$5)*'m1'!$BL55</f>
        <v>0</v>
      </c>
      <c r="AH57" s="174">
        <f>IF(AH$2&lt;=$AA57,IF(AH$3&gt;=$AA57,(AH$4*($AA58-$AA57)),0),0)*(VLOOKUP($AA57,curves,VLOOKUP(AH$1,names,2,0))-AH$5)*'m1'!$BL55</f>
        <v>0</v>
      </c>
      <c r="AI57" s="174">
        <f>IF(AI$2&lt;=$AA57,IF(AI$3&gt;=$AA57,(AI$4*($AA58-$AA57)),0),0)*(VLOOKUP($AA57,curves,VLOOKUP(AI$1,names,2,0))-AI$5)*'m1'!$BL55</f>
        <v>0</v>
      </c>
      <c r="AJ57" s="174">
        <f>IF(AJ$2&lt;=$AA57,IF(AJ$3&gt;=$AA57,(AJ$4*($AA58-$AA57)),0),0)*(VLOOKUP($AA57,curves,VLOOKUP(AJ$1,names,2,0))-AJ$5)*'m1'!$BL55</f>
        <v>0</v>
      </c>
      <c r="AK57" s="174">
        <f>IF(AK$2&lt;=$AA57,IF(AK$3&gt;=$AA57,(AK$4*($AA58-$AA57)),0),0)*(VLOOKUP($AA57,curves,VLOOKUP(AK$1,names,2,0))-AK$5)*'m1'!$BL55</f>
        <v>0</v>
      </c>
      <c r="AL57" s="174">
        <f>IF(AL$2&lt;=$AA57,IF(AL$3&gt;=$AA57,(AL$4*($AA58-$AA57)),0),0)*(VLOOKUP($AA57,curves,VLOOKUP(AL$1,names,2,0))-AL$5)*'m1'!$BL55</f>
        <v>0</v>
      </c>
      <c r="AM57" s="174">
        <f>IF(AM$2&lt;=$AA57,IF(AM$3&gt;=$AA57,(AM$4*($AA58-$AA57)),0),0)*(VLOOKUP($AA57,curves,VLOOKUP(AM$1,names,2,0))-AM$5)*'m1'!$BL55</f>
        <v>0</v>
      </c>
      <c r="AN57" s="174">
        <f>IF(AN$2&lt;=$AA57,IF(AN$3&gt;=$AA57,(AN$4*($AA58-$AA57)),0),0)*(VLOOKUP($AA57,curves,VLOOKUP(AN$1,names,2,0))-AN$5)*'m1'!$BL55</f>
        <v>0</v>
      </c>
      <c r="AO57" s="174">
        <f>IF(AO$2&lt;=$AA57,IF(AO$3&gt;=$AA57,(AO$4*($AA58-$AA57)),0),0)*(VLOOKUP($AA57,curves,VLOOKUP(AO$1,names,2,0))-AO$5)*'m1'!$BL55</f>
        <v>0</v>
      </c>
      <c r="AP57" s="174">
        <f>IF(AP$2&lt;=$AA57,IF(AP$3&gt;=$AA57,(AP$4*($AA58-$AA57)),0),0)*(VLOOKUP($AA57,curves,VLOOKUP(AP$1,names,2,0))-AP$5)*'m1'!$BL55</f>
        <v>0</v>
      </c>
      <c r="AQ57" s="174">
        <f>IF(AQ$2&lt;=$AA57,IF(AQ$3&gt;=$AA57,(AQ$4*($AA58-$AA57)),0),0)*(VLOOKUP($AA57,curves,VLOOKUP(AQ$1,names,2,0))-AQ$5)*'m1'!$BL55</f>
        <v>0</v>
      </c>
      <c r="AR57" s="174">
        <f>IF(AR$2&lt;=$AA57,IF(AR$3&gt;=$AA57,(AR$4*($AA58-$AA57)),0),0)*(VLOOKUP($AA57,curves,VLOOKUP(AR$1,names,2,0))-AR$5)*'m1'!$BL55</f>
        <v>0</v>
      </c>
      <c r="AS57" s="174">
        <f>IF(AS$2&lt;=$AA57,IF(AS$3&gt;=$AA57,(AS$4*($AA58-$AA57)),0),0)*(VLOOKUP($AA57,curves,VLOOKUP(AS$1,names,2,0))-AS$5)*'m1'!$BL55</f>
        <v>0</v>
      </c>
      <c r="AT57" s="174">
        <f>IF(AT$2&lt;=$AA57,IF(AT$3&gt;=$AA57,(AT$4*($AA58-$AA57)),0),0)*(VLOOKUP($AA57,curves,VLOOKUP(AT$1,names,2,0))-AT$5)*'m1'!$BL55</f>
        <v>0</v>
      </c>
      <c r="AU57" s="174">
        <f>IF(AU$2&lt;=$AA57,IF(AU$3&gt;=$AA57,(AU$4*($AA58-$AA57)),0),0)*(VLOOKUP($AA57,curves,VLOOKUP(AU$1,names,2,0))-AU$5)*'m1'!$BL55</f>
        <v>0</v>
      </c>
      <c r="AV57" s="174">
        <f>IF(AV$2&lt;=$AA57,IF(AV$3&gt;=$AA57,(AV$4*($AA58-$AA57)),0),0)*(VLOOKUP($AA57,curves,VLOOKUP(AV$1,names,2,0))-AV$5)*'m1'!$BL55</f>
        <v>0</v>
      </c>
      <c r="AW57" s="174">
        <f>IF(AW$2&lt;=$AA57,IF(AW$3&gt;=$AA57,(AW$4*($AA58-$AA57)),0),0)*(VLOOKUP($AA57,curves,VLOOKUP(AW$1,names,2,0))-AW$5)*'m1'!$BL55</f>
        <v>0</v>
      </c>
      <c r="BB57" s="84"/>
      <c r="BC57" s="84"/>
      <c r="BD57" s="84"/>
      <c r="BE57" s="84"/>
      <c r="BP57" s="88"/>
      <c r="CI57" s="83"/>
      <c r="CJ57" s="83"/>
      <c r="CK57" s="83"/>
      <c r="FY57" s="84"/>
      <c r="FZ57" s="84"/>
      <c r="GA57" s="84"/>
      <c r="GK57" s="88"/>
      <c r="GL57" s="88"/>
      <c r="GR57" s="88"/>
      <c r="GT57" s="88"/>
      <c r="GU57" s="88"/>
      <c r="HA57" s="88"/>
    </row>
    <row r="58" spans="1:209">
      <c r="A58" s="90">
        <f>p0!A63</f>
        <v>38169</v>
      </c>
      <c r="B58" s="102">
        <f t="shared" si="6"/>
        <v>0</v>
      </c>
      <c r="C58" s="101">
        <f>p0!E63*10000*m_chg!C56</f>
        <v>0</v>
      </c>
      <c r="D58" s="101">
        <f>p0!N63*10000*m_chg!D56</f>
        <v>0</v>
      </c>
      <c r="E58" s="101">
        <f>'p1'!K63*10000*m_chg!E56</f>
        <v>0</v>
      </c>
      <c r="F58" s="101">
        <f>(p0!H63+p0!J63+'Spread Opt'!D54+'Transport Pos'!E50)*10000*m_chg!K56</f>
        <v>0</v>
      </c>
      <c r="G58" s="101">
        <f>p0!O63*10000*m_chg!L56</f>
        <v>0</v>
      </c>
      <c r="H58" s="101">
        <f>p0!D63*10000*m_chg!N56</f>
        <v>0</v>
      </c>
      <c r="I58" s="101">
        <f>(p0!I63+p0!AG63+'Spread Opt'!C54)*10000*m_chg!H56</f>
        <v>0</v>
      </c>
      <c r="J58" s="101">
        <f>p0!M63*10000*m_chg!J56</f>
        <v>0</v>
      </c>
      <c r="K58" s="101">
        <f>(p0!L63+p0!G63)*10000*m_chg!O56</f>
        <v>0</v>
      </c>
      <c r="L58" s="101">
        <f>p0!P63*10000*m_chg!P56</f>
        <v>0</v>
      </c>
      <c r="M58" s="101">
        <f>(p0!F63)*10000*m_chg!T56</f>
        <v>0</v>
      </c>
      <c r="N58" s="101">
        <f>p0!C63*10000*m_chg!U56</f>
        <v>0</v>
      </c>
      <c r="O58" s="101">
        <f>'Transport Pos'!C50*10000*m_chg!V56</f>
        <v>0</v>
      </c>
      <c r="P58" s="101">
        <f>(p0!Y63+p0!X63)*10000*m_chg!X56</f>
        <v>0</v>
      </c>
      <c r="Q58" s="101">
        <f>p0!Z63*10000*m_chg!Y56</f>
        <v>0</v>
      </c>
      <c r="R58" s="101">
        <f>(p0!AB63+'Transport Pos'!B50)*10000*m_chg!Z56</f>
        <v>0</v>
      </c>
      <c r="S58" s="101">
        <f>p0!U63*10000*m_chg!AA56</f>
        <v>0</v>
      </c>
      <c r="T58" s="101">
        <f>p0!W63*10000*m_chg!AB56</f>
        <v>0</v>
      </c>
      <c r="U58" s="101">
        <f>p0!S63*10000*m_chg!AD56</f>
        <v>0</v>
      </c>
      <c r="V58" s="101">
        <f>p0!B63*10000*m_chg!AG56</f>
        <v>0</v>
      </c>
      <c r="W58" s="101">
        <f>p0!AA63*10000*m_chg!AJ56</f>
        <v>0</v>
      </c>
      <c r="Y58" s="101"/>
      <c r="AA58" s="90">
        <v>38169</v>
      </c>
      <c r="AB58" s="174">
        <f t="shared" si="7"/>
        <v>0</v>
      </c>
      <c r="AC58" s="174">
        <f>IF(AC$2&lt;=$AA58,IF(AC$3&gt;=$AA58,(AC$4*($AA59-$AA58)),0),0)*(VLOOKUP($AA58,curves,VLOOKUP(AC$1,names,2,0))-AC$5)*'m1'!$BL56</f>
        <v>0</v>
      </c>
      <c r="AD58" s="174">
        <f>IF(AD$2&lt;=$AA58,IF(AD$3&gt;=$AA58,(AD$4*($AA59-$AA58)),0),0)*(VLOOKUP($AA58,curves,VLOOKUP(AD$1,names,2,0))-AD$5)*'m1'!$BL56</f>
        <v>0</v>
      </c>
      <c r="AE58" s="174">
        <f>IF(AE$2&lt;=$AA58,IF(AE$3&gt;=$AA58,(AE$4*($AA59-$AA58)),0),0)*(VLOOKUP($AA58,curves,VLOOKUP(AE$1,names,2,0))-AE$5)*'m1'!$BL56</f>
        <v>0</v>
      </c>
      <c r="AF58" s="174">
        <f>IF(AF$2&lt;=$AA58,IF(AF$3&gt;=$AA58,(AF$4*($AA59-$AA58)),0),0)*(VLOOKUP($AA58,curves,VLOOKUP(AF$1,names,2,0))-AF$5)*'m1'!$BL56</f>
        <v>0</v>
      </c>
      <c r="AG58" s="174">
        <f>IF(AG$2&lt;=$AA58,IF(AG$3&gt;=$AA58,(AG$4*($AA59-$AA58)),0),0)*(VLOOKUP($AA58,curves,VLOOKUP(AG$1,names,2,0))-AG$5)*'m1'!$BL56</f>
        <v>0</v>
      </c>
      <c r="AH58" s="174">
        <f>IF(AH$2&lt;=$AA58,IF(AH$3&gt;=$AA58,(AH$4*($AA59-$AA58)),0),0)*(VLOOKUP($AA58,curves,VLOOKUP(AH$1,names,2,0))-AH$5)*'m1'!$BL56</f>
        <v>0</v>
      </c>
      <c r="AI58" s="174">
        <f>IF(AI$2&lt;=$AA58,IF(AI$3&gt;=$AA58,(AI$4*($AA59-$AA58)),0),0)*(VLOOKUP($AA58,curves,VLOOKUP(AI$1,names,2,0))-AI$5)*'m1'!$BL56</f>
        <v>0</v>
      </c>
      <c r="AJ58" s="174">
        <f>IF(AJ$2&lt;=$AA58,IF(AJ$3&gt;=$AA58,(AJ$4*($AA59-$AA58)),0),0)*(VLOOKUP($AA58,curves,VLOOKUP(AJ$1,names,2,0))-AJ$5)*'m1'!$BL56</f>
        <v>0</v>
      </c>
      <c r="AK58" s="174">
        <f>IF(AK$2&lt;=$AA58,IF(AK$3&gt;=$AA58,(AK$4*($AA59-$AA58)),0),0)*(VLOOKUP($AA58,curves,VLOOKUP(AK$1,names,2,0))-AK$5)*'m1'!$BL56</f>
        <v>0</v>
      </c>
      <c r="AL58" s="174">
        <f>IF(AL$2&lt;=$AA58,IF(AL$3&gt;=$AA58,(AL$4*($AA59-$AA58)),0),0)*(VLOOKUP($AA58,curves,VLOOKUP(AL$1,names,2,0))-AL$5)*'m1'!$BL56</f>
        <v>0</v>
      </c>
      <c r="AM58" s="174">
        <f>IF(AM$2&lt;=$AA58,IF(AM$3&gt;=$AA58,(AM$4*($AA59-$AA58)),0),0)*(VLOOKUP($AA58,curves,VLOOKUP(AM$1,names,2,0))-AM$5)*'m1'!$BL56</f>
        <v>0</v>
      </c>
      <c r="AN58" s="174">
        <f>IF(AN$2&lt;=$AA58,IF(AN$3&gt;=$AA58,(AN$4*($AA59-$AA58)),0),0)*(VLOOKUP($AA58,curves,VLOOKUP(AN$1,names,2,0))-AN$5)*'m1'!$BL56</f>
        <v>0</v>
      </c>
      <c r="AO58" s="174">
        <f>IF(AO$2&lt;=$AA58,IF(AO$3&gt;=$AA58,(AO$4*($AA59-$AA58)),0),0)*(VLOOKUP($AA58,curves,VLOOKUP(AO$1,names,2,0))-AO$5)*'m1'!$BL56</f>
        <v>0</v>
      </c>
      <c r="AP58" s="174">
        <f>IF(AP$2&lt;=$AA58,IF(AP$3&gt;=$AA58,(AP$4*($AA59-$AA58)),0),0)*(VLOOKUP($AA58,curves,VLOOKUP(AP$1,names,2,0))-AP$5)*'m1'!$BL56</f>
        <v>0</v>
      </c>
      <c r="AQ58" s="174">
        <f>IF(AQ$2&lt;=$AA58,IF(AQ$3&gt;=$AA58,(AQ$4*($AA59-$AA58)),0),0)*(VLOOKUP($AA58,curves,VLOOKUP(AQ$1,names,2,0))-AQ$5)*'m1'!$BL56</f>
        <v>0</v>
      </c>
      <c r="AR58" s="174">
        <f>IF(AR$2&lt;=$AA58,IF(AR$3&gt;=$AA58,(AR$4*($AA59-$AA58)),0),0)*(VLOOKUP($AA58,curves,VLOOKUP(AR$1,names,2,0))-AR$5)*'m1'!$BL56</f>
        <v>0</v>
      </c>
      <c r="AS58" s="174">
        <f>IF(AS$2&lt;=$AA58,IF(AS$3&gt;=$AA58,(AS$4*($AA59-$AA58)),0),0)*(VLOOKUP($AA58,curves,VLOOKUP(AS$1,names,2,0))-AS$5)*'m1'!$BL56</f>
        <v>0</v>
      </c>
      <c r="AT58" s="174">
        <f>IF(AT$2&lt;=$AA58,IF(AT$3&gt;=$AA58,(AT$4*($AA59-$AA58)),0),0)*(VLOOKUP($AA58,curves,VLOOKUP(AT$1,names,2,0))-AT$5)*'m1'!$BL56</f>
        <v>0</v>
      </c>
      <c r="AU58" s="174">
        <f>IF(AU$2&lt;=$AA58,IF(AU$3&gt;=$AA58,(AU$4*($AA59-$AA58)),0),0)*(VLOOKUP($AA58,curves,VLOOKUP(AU$1,names,2,0))-AU$5)*'m1'!$BL56</f>
        <v>0</v>
      </c>
      <c r="AV58" s="174">
        <f>IF(AV$2&lt;=$AA58,IF(AV$3&gt;=$AA58,(AV$4*($AA59-$AA58)),0),0)*(VLOOKUP($AA58,curves,VLOOKUP(AV$1,names,2,0))-AV$5)*'m1'!$BL56</f>
        <v>0</v>
      </c>
      <c r="AW58" s="174">
        <f>IF(AW$2&lt;=$AA58,IF(AW$3&gt;=$AA58,(AW$4*($AA59-$AA58)),0),0)*(VLOOKUP($AA58,curves,VLOOKUP(AW$1,names,2,0))-AW$5)*'m1'!$BL56</f>
        <v>0</v>
      </c>
      <c r="BB58" s="84"/>
      <c r="BC58" s="84"/>
      <c r="BD58" s="84"/>
      <c r="BE58" s="84"/>
      <c r="BP58" s="88"/>
      <c r="CI58" s="83"/>
      <c r="CJ58" s="83"/>
      <c r="CK58" s="83"/>
      <c r="FY58" s="84"/>
      <c r="FZ58" s="84"/>
      <c r="GA58" s="84"/>
      <c r="GK58" s="88"/>
      <c r="GL58" s="88"/>
      <c r="GR58" s="88"/>
      <c r="GT58" s="88"/>
      <c r="GU58" s="88"/>
      <c r="HA58" s="88"/>
    </row>
    <row r="59" spans="1:209">
      <c r="A59" s="90">
        <f>p0!A64</f>
        <v>38200</v>
      </c>
      <c r="B59" s="102">
        <f t="shared" si="6"/>
        <v>0</v>
      </c>
      <c r="C59" s="101">
        <f>p0!E64*10000*m_chg!C57</f>
        <v>0</v>
      </c>
      <c r="D59" s="101">
        <f>p0!N64*10000*m_chg!D57</f>
        <v>0</v>
      </c>
      <c r="E59" s="101">
        <f>'p1'!K64*10000*m_chg!E57</f>
        <v>0</v>
      </c>
      <c r="F59" s="101">
        <f>(p0!H64+p0!J64+'Spread Opt'!D55+'Transport Pos'!E51)*10000*m_chg!K57</f>
        <v>0</v>
      </c>
      <c r="G59" s="101">
        <f>p0!O64*10000*m_chg!L57</f>
        <v>0</v>
      </c>
      <c r="H59" s="101">
        <f>p0!D64*10000*m_chg!N57</f>
        <v>0</v>
      </c>
      <c r="I59" s="101">
        <f>(p0!I64+p0!AG64+'Spread Opt'!C55)*10000*m_chg!H57</f>
        <v>0</v>
      </c>
      <c r="J59" s="101">
        <f>p0!M64*10000*m_chg!J57</f>
        <v>0</v>
      </c>
      <c r="K59" s="101">
        <f>(p0!L64+p0!G64)*10000*m_chg!O57</f>
        <v>0</v>
      </c>
      <c r="L59" s="101">
        <f>p0!P64*10000*m_chg!P57</f>
        <v>0</v>
      </c>
      <c r="M59" s="101">
        <f>(p0!F64)*10000*m_chg!T57</f>
        <v>0</v>
      </c>
      <c r="N59" s="101">
        <f>p0!C64*10000*m_chg!U57</f>
        <v>0</v>
      </c>
      <c r="O59" s="101">
        <f>'Transport Pos'!C51*10000*m_chg!V57</f>
        <v>0</v>
      </c>
      <c r="P59" s="101">
        <f>(p0!Y64+p0!X64)*10000*m_chg!X57</f>
        <v>0</v>
      </c>
      <c r="Q59" s="101">
        <f>p0!Z64*10000*m_chg!Y57</f>
        <v>0</v>
      </c>
      <c r="R59" s="101">
        <f>(p0!AB64+'Transport Pos'!B51)*10000*m_chg!Z57</f>
        <v>0</v>
      </c>
      <c r="S59" s="101">
        <f>p0!U64*10000*m_chg!AA57</f>
        <v>0</v>
      </c>
      <c r="T59" s="101">
        <f>p0!W64*10000*m_chg!AB57</f>
        <v>0</v>
      </c>
      <c r="U59" s="101">
        <f>p0!S64*10000*m_chg!AD57</f>
        <v>0</v>
      </c>
      <c r="V59" s="101">
        <f>p0!B64*10000*m_chg!AG57</f>
        <v>0</v>
      </c>
      <c r="W59" s="101">
        <f>p0!AA64*10000*m_chg!AJ57</f>
        <v>0</v>
      </c>
      <c r="Y59" s="101"/>
      <c r="AA59" s="90">
        <v>38200</v>
      </c>
      <c r="AB59" s="174">
        <f t="shared" si="7"/>
        <v>0</v>
      </c>
      <c r="AC59" s="174">
        <f>IF(AC$2&lt;=$AA59,IF(AC$3&gt;=$AA59,(AC$4*($AA60-$AA59)),0),0)*(VLOOKUP($AA59,curves,VLOOKUP(AC$1,names,2,0))-AC$5)*'m1'!$BL57</f>
        <v>0</v>
      </c>
      <c r="AD59" s="174">
        <f>IF(AD$2&lt;=$AA59,IF(AD$3&gt;=$AA59,(AD$4*($AA60-$AA59)),0),0)*(VLOOKUP($AA59,curves,VLOOKUP(AD$1,names,2,0))-AD$5)*'m1'!$BL57</f>
        <v>0</v>
      </c>
      <c r="AE59" s="174">
        <f>IF(AE$2&lt;=$AA59,IF(AE$3&gt;=$AA59,(AE$4*($AA60-$AA59)),0),0)*(VLOOKUP($AA59,curves,VLOOKUP(AE$1,names,2,0))-AE$5)*'m1'!$BL57</f>
        <v>0</v>
      </c>
      <c r="AF59" s="174">
        <f>IF(AF$2&lt;=$AA59,IF(AF$3&gt;=$AA59,(AF$4*($AA60-$AA59)),0),0)*(VLOOKUP($AA59,curves,VLOOKUP(AF$1,names,2,0))-AF$5)*'m1'!$BL57</f>
        <v>0</v>
      </c>
      <c r="AG59" s="174">
        <f>IF(AG$2&lt;=$AA59,IF(AG$3&gt;=$AA59,(AG$4*($AA60-$AA59)),0),0)*(VLOOKUP($AA59,curves,VLOOKUP(AG$1,names,2,0))-AG$5)*'m1'!$BL57</f>
        <v>0</v>
      </c>
      <c r="AH59" s="174">
        <f>IF(AH$2&lt;=$AA59,IF(AH$3&gt;=$AA59,(AH$4*($AA60-$AA59)),0),0)*(VLOOKUP($AA59,curves,VLOOKUP(AH$1,names,2,0))-AH$5)*'m1'!$BL57</f>
        <v>0</v>
      </c>
      <c r="AI59" s="174">
        <f>IF(AI$2&lt;=$AA59,IF(AI$3&gt;=$AA59,(AI$4*($AA60-$AA59)),0),0)*(VLOOKUP($AA59,curves,VLOOKUP(AI$1,names,2,0))-AI$5)*'m1'!$BL57</f>
        <v>0</v>
      </c>
      <c r="AJ59" s="174">
        <f>IF(AJ$2&lt;=$AA59,IF(AJ$3&gt;=$AA59,(AJ$4*($AA60-$AA59)),0),0)*(VLOOKUP($AA59,curves,VLOOKUP(AJ$1,names,2,0))-AJ$5)*'m1'!$BL57</f>
        <v>0</v>
      </c>
      <c r="AK59" s="174">
        <f>IF(AK$2&lt;=$AA59,IF(AK$3&gt;=$AA59,(AK$4*($AA60-$AA59)),0),0)*(VLOOKUP($AA59,curves,VLOOKUP(AK$1,names,2,0))-AK$5)*'m1'!$BL57</f>
        <v>0</v>
      </c>
      <c r="AL59" s="174">
        <f>IF(AL$2&lt;=$AA59,IF(AL$3&gt;=$AA59,(AL$4*($AA60-$AA59)),0),0)*(VLOOKUP($AA59,curves,VLOOKUP(AL$1,names,2,0))-AL$5)*'m1'!$BL57</f>
        <v>0</v>
      </c>
      <c r="AM59" s="174">
        <f>IF(AM$2&lt;=$AA59,IF(AM$3&gt;=$AA59,(AM$4*($AA60-$AA59)),0),0)*(VLOOKUP($AA59,curves,VLOOKUP(AM$1,names,2,0))-AM$5)*'m1'!$BL57</f>
        <v>0</v>
      </c>
      <c r="AN59" s="174">
        <f>IF(AN$2&lt;=$AA59,IF(AN$3&gt;=$AA59,(AN$4*($AA60-$AA59)),0),0)*(VLOOKUP($AA59,curves,VLOOKUP(AN$1,names,2,0))-AN$5)*'m1'!$BL57</f>
        <v>0</v>
      </c>
      <c r="AO59" s="174">
        <f>IF(AO$2&lt;=$AA59,IF(AO$3&gt;=$AA59,(AO$4*($AA60-$AA59)),0),0)*(VLOOKUP($AA59,curves,VLOOKUP(AO$1,names,2,0))-AO$5)*'m1'!$BL57</f>
        <v>0</v>
      </c>
      <c r="AP59" s="174">
        <f>IF(AP$2&lt;=$AA59,IF(AP$3&gt;=$AA59,(AP$4*($AA60-$AA59)),0),0)*(VLOOKUP($AA59,curves,VLOOKUP(AP$1,names,2,0))-AP$5)*'m1'!$BL57</f>
        <v>0</v>
      </c>
      <c r="AQ59" s="174">
        <f>IF(AQ$2&lt;=$AA59,IF(AQ$3&gt;=$AA59,(AQ$4*($AA60-$AA59)),0),0)*(VLOOKUP($AA59,curves,VLOOKUP(AQ$1,names,2,0))-AQ$5)*'m1'!$BL57</f>
        <v>0</v>
      </c>
      <c r="AR59" s="174">
        <f>IF(AR$2&lt;=$AA59,IF(AR$3&gt;=$AA59,(AR$4*($AA60-$AA59)),0),0)*(VLOOKUP($AA59,curves,VLOOKUP(AR$1,names,2,0))-AR$5)*'m1'!$BL57</f>
        <v>0</v>
      </c>
      <c r="AS59" s="174">
        <f>IF(AS$2&lt;=$AA59,IF(AS$3&gt;=$AA59,(AS$4*($AA60-$AA59)),0),0)*(VLOOKUP($AA59,curves,VLOOKUP(AS$1,names,2,0))-AS$5)*'m1'!$BL57</f>
        <v>0</v>
      </c>
      <c r="AT59" s="174">
        <f>IF(AT$2&lt;=$AA59,IF(AT$3&gt;=$AA59,(AT$4*($AA60-$AA59)),0),0)*(VLOOKUP($AA59,curves,VLOOKUP(AT$1,names,2,0))-AT$5)*'m1'!$BL57</f>
        <v>0</v>
      </c>
      <c r="AU59" s="174">
        <f>IF(AU$2&lt;=$AA59,IF(AU$3&gt;=$AA59,(AU$4*($AA60-$AA59)),0),0)*(VLOOKUP($AA59,curves,VLOOKUP(AU$1,names,2,0))-AU$5)*'m1'!$BL57</f>
        <v>0</v>
      </c>
      <c r="AV59" s="174">
        <f>IF(AV$2&lt;=$AA59,IF(AV$3&gt;=$AA59,(AV$4*($AA60-$AA59)),0),0)*(VLOOKUP($AA59,curves,VLOOKUP(AV$1,names,2,0))-AV$5)*'m1'!$BL57</f>
        <v>0</v>
      </c>
      <c r="AW59" s="174">
        <f>IF(AW$2&lt;=$AA59,IF(AW$3&gt;=$AA59,(AW$4*($AA60-$AA59)),0),0)*(VLOOKUP($AA59,curves,VLOOKUP(AW$1,names,2,0))-AW$5)*'m1'!$BL57</f>
        <v>0</v>
      </c>
      <c r="BB59" s="84"/>
      <c r="BC59" s="84"/>
      <c r="BD59" s="84"/>
      <c r="BE59" s="84"/>
      <c r="BP59" s="88"/>
      <c r="CI59" s="83"/>
      <c r="CJ59" s="83"/>
      <c r="CK59" s="83"/>
      <c r="FY59" s="84"/>
      <c r="FZ59" s="84"/>
      <c r="GA59" s="84"/>
      <c r="GK59" s="88"/>
      <c r="GL59" s="88"/>
      <c r="GR59" s="88"/>
      <c r="GT59" s="88"/>
      <c r="GU59" s="88"/>
      <c r="HA59" s="88"/>
    </row>
    <row r="60" spans="1:209">
      <c r="A60" s="90">
        <f>p0!A65</f>
        <v>38231</v>
      </c>
      <c r="B60" s="102">
        <f t="shared" si="6"/>
        <v>0</v>
      </c>
      <c r="C60" s="101">
        <f>p0!E65*10000*m_chg!C58</f>
        <v>0</v>
      </c>
      <c r="D60" s="101">
        <f>p0!N65*10000*m_chg!D58</f>
        <v>0</v>
      </c>
      <c r="E60" s="101">
        <f>'p1'!K65*10000*m_chg!E58</f>
        <v>0</v>
      </c>
      <c r="F60" s="101">
        <f>(p0!H65+p0!J65+'Spread Opt'!D56+'Transport Pos'!E52)*10000*m_chg!K58</f>
        <v>0</v>
      </c>
      <c r="G60" s="101">
        <f>p0!O65*10000*m_chg!L58</f>
        <v>0</v>
      </c>
      <c r="H60" s="101">
        <f>p0!D65*10000*m_chg!N58</f>
        <v>0</v>
      </c>
      <c r="I60" s="101">
        <f>(p0!I65+p0!AG65+'Spread Opt'!C56)*10000*m_chg!H58</f>
        <v>0</v>
      </c>
      <c r="J60" s="101">
        <f>p0!M65*10000*m_chg!J58</f>
        <v>0</v>
      </c>
      <c r="K60" s="101">
        <f>(p0!L65+p0!G65)*10000*m_chg!O58</f>
        <v>0</v>
      </c>
      <c r="L60" s="101">
        <f>p0!P65*10000*m_chg!P58</f>
        <v>0</v>
      </c>
      <c r="M60" s="101">
        <f>(p0!F65)*10000*m_chg!T58</f>
        <v>0</v>
      </c>
      <c r="N60" s="101">
        <f>p0!C65*10000*m_chg!U58</f>
        <v>0</v>
      </c>
      <c r="O60" s="101">
        <f>'Transport Pos'!C52*10000*m_chg!V58</f>
        <v>0</v>
      </c>
      <c r="P60" s="101">
        <f>(p0!Y65+p0!X65)*10000*m_chg!X58</f>
        <v>0</v>
      </c>
      <c r="Q60" s="101">
        <f>p0!Z65*10000*m_chg!Y58</f>
        <v>0</v>
      </c>
      <c r="R60" s="101">
        <f>(p0!AB65+'Transport Pos'!B52)*10000*m_chg!Z58</f>
        <v>0</v>
      </c>
      <c r="S60" s="101">
        <f>p0!U65*10000*m_chg!AA58</f>
        <v>0</v>
      </c>
      <c r="T60" s="101">
        <f>p0!W65*10000*m_chg!AB58</f>
        <v>0</v>
      </c>
      <c r="U60" s="101">
        <f>p0!S65*10000*m_chg!AD58</f>
        <v>0</v>
      </c>
      <c r="V60" s="101">
        <f>p0!B65*10000*m_chg!AG58</f>
        <v>0</v>
      </c>
      <c r="W60" s="101">
        <f>p0!AA65*10000*m_chg!AJ58</f>
        <v>0</v>
      </c>
      <c r="Y60" s="101"/>
      <c r="AA60" s="90">
        <v>38231</v>
      </c>
      <c r="AB60" s="174">
        <f t="shared" si="7"/>
        <v>0</v>
      </c>
      <c r="AC60" s="174">
        <f>IF(AC$2&lt;=$AA60,IF(AC$3&gt;=$AA60,(AC$4*($AA61-$AA60)),0),0)*(VLOOKUP($AA60,curves,VLOOKUP(AC$1,names,2,0))-AC$5)*'m1'!$BL58</f>
        <v>0</v>
      </c>
      <c r="AD60" s="174">
        <f>IF(AD$2&lt;=$AA60,IF(AD$3&gt;=$AA60,(AD$4*($AA61-$AA60)),0),0)*(VLOOKUP($AA60,curves,VLOOKUP(AD$1,names,2,0))-AD$5)*'m1'!$BL58</f>
        <v>0</v>
      </c>
      <c r="AE60" s="174">
        <f>IF(AE$2&lt;=$AA60,IF(AE$3&gt;=$AA60,(AE$4*($AA61-$AA60)),0),0)*(VLOOKUP($AA60,curves,VLOOKUP(AE$1,names,2,0))-AE$5)*'m1'!$BL58</f>
        <v>0</v>
      </c>
      <c r="AF60" s="174">
        <f>IF(AF$2&lt;=$AA60,IF(AF$3&gt;=$AA60,(AF$4*($AA61-$AA60)),0),0)*(VLOOKUP($AA60,curves,VLOOKUP(AF$1,names,2,0))-AF$5)*'m1'!$BL58</f>
        <v>0</v>
      </c>
      <c r="AG60" s="174">
        <f>IF(AG$2&lt;=$AA60,IF(AG$3&gt;=$AA60,(AG$4*($AA61-$AA60)),0),0)*(VLOOKUP($AA60,curves,VLOOKUP(AG$1,names,2,0))-AG$5)*'m1'!$BL58</f>
        <v>0</v>
      </c>
      <c r="AH60" s="174">
        <f>IF(AH$2&lt;=$AA60,IF(AH$3&gt;=$AA60,(AH$4*($AA61-$AA60)),0),0)*(VLOOKUP($AA60,curves,VLOOKUP(AH$1,names,2,0))-AH$5)*'m1'!$BL58</f>
        <v>0</v>
      </c>
      <c r="AI60" s="174">
        <f>IF(AI$2&lt;=$AA60,IF(AI$3&gt;=$AA60,(AI$4*($AA61-$AA60)),0),0)*(VLOOKUP($AA60,curves,VLOOKUP(AI$1,names,2,0))-AI$5)*'m1'!$BL58</f>
        <v>0</v>
      </c>
      <c r="AJ60" s="174">
        <f>IF(AJ$2&lt;=$AA60,IF(AJ$3&gt;=$AA60,(AJ$4*($AA61-$AA60)),0),0)*(VLOOKUP($AA60,curves,VLOOKUP(AJ$1,names,2,0))-AJ$5)*'m1'!$BL58</f>
        <v>0</v>
      </c>
      <c r="AK60" s="174">
        <f>IF(AK$2&lt;=$AA60,IF(AK$3&gt;=$AA60,(AK$4*($AA61-$AA60)),0),0)*(VLOOKUP($AA60,curves,VLOOKUP(AK$1,names,2,0))-AK$5)*'m1'!$BL58</f>
        <v>0</v>
      </c>
      <c r="AL60" s="174">
        <f>IF(AL$2&lt;=$AA60,IF(AL$3&gt;=$AA60,(AL$4*($AA61-$AA60)),0),0)*(VLOOKUP($AA60,curves,VLOOKUP(AL$1,names,2,0))-AL$5)*'m1'!$BL58</f>
        <v>0</v>
      </c>
      <c r="AM60" s="174">
        <f>IF(AM$2&lt;=$AA60,IF(AM$3&gt;=$AA60,(AM$4*($AA61-$AA60)),0),0)*(VLOOKUP($AA60,curves,VLOOKUP(AM$1,names,2,0))-AM$5)*'m1'!$BL58</f>
        <v>0</v>
      </c>
      <c r="AN60" s="174">
        <f>IF(AN$2&lt;=$AA60,IF(AN$3&gt;=$AA60,(AN$4*($AA61-$AA60)),0),0)*(VLOOKUP($AA60,curves,VLOOKUP(AN$1,names,2,0))-AN$5)*'m1'!$BL58</f>
        <v>0</v>
      </c>
      <c r="AO60" s="174">
        <f>IF(AO$2&lt;=$AA60,IF(AO$3&gt;=$AA60,(AO$4*($AA61-$AA60)),0),0)*(VLOOKUP($AA60,curves,VLOOKUP(AO$1,names,2,0))-AO$5)*'m1'!$BL58</f>
        <v>0</v>
      </c>
      <c r="AP60" s="174">
        <f>IF(AP$2&lt;=$AA60,IF(AP$3&gt;=$AA60,(AP$4*($AA61-$AA60)),0),0)*(VLOOKUP($AA60,curves,VLOOKUP(AP$1,names,2,0))-AP$5)*'m1'!$BL58</f>
        <v>0</v>
      </c>
      <c r="AQ60" s="174">
        <f>IF(AQ$2&lt;=$AA60,IF(AQ$3&gt;=$AA60,(AQ$4*($AA61-$AA60)),0),0)*(VLOOKUP($AA60,curves,VLOOKUP(AQ$1,names,2,0))-AQ$5)*'m1'!$BL58</f>
        <v>0</v>
      </c>
      <c r="AR60" s="174">
        <f>IF(AR$2&lt;=$AA60,IF(AR$3&gt;=$AA60,(AR$4*($AA61-$AA60)),0),0)*(VLOOKUP($AA60,curves,VLOOKUP(AR$1,names,2,0))-AR$5)*'m1'!$BL58</f>
        <v>0</v>
      </c>
      <c r="AS60" s="174">
        <f>IF(AS$2&lt;=$AA60,IF(AS$3&gt;=$AA60,(AS$4*($AA61-$AA60)),0),0)*(VLOOKUP($AA60,curves,VLOOKUP(AS$1,names,2,0))-AS$5)*'m1'!$BL58</f>
        <v>0</v>
      </c>
      <c r="AT60" s="174">
        <f>IF(AT$2&lt;=$AA60,IF(AT$3&gt;=$AA60,(AT$4*($AA61-$AA60)),0),0)*(VLOOKUP($AA60,curves,VLOOKUP(AT$1,names,2,0))-AT$5)*'m1'!$BL58</f>
        <v>0</v>
      </c>
      <c r="AU60" s="174">
        <f>IF(AU$2&lt;=$AA60,IF(AU$3&gt;=$AA60,(AU$4*($AA61-$AA60)),0),0)*(VLOOKUP($AA60,curves,VLOOKUP(AU$1,names,2,0))-AU$5)*'m1'!$BL58</f>
        <v>0</v>
      </c>
      <c r="AV60" s="174">
        <f>IF(AV$2&lt;=$AA60,IF(AV$3&gt;=$AA60,(AV$4*($AA61-$AA60)),0),0)*(VLOOKUP($AA60,curves,VLOOKUP(AV$1,names,2,0))-AV$5)*'m1'!$BL58</f>
        <v>0</v>
      </c>
      <c r="AW60" s="174">
        <f>IF(AW$2&lt;=$AA60,IF(AW$3&gt;=$AA60,(AW$4*($AA61-$AA60)),0),0)*(VLOOKUP($AA60,curves,VLOOKUP(AW$1,names,2,0))-AW$5)*'m1'!$BL58</f>
        <v>0</v>
      </c>
      <c r="BB60" s="84"/>
      <c r="BC60" s="84"/>
      <c r="BD60" s="84"/>
      <c r="BE60" s="84"/>
      <c r="BP60" s="88"/>
      <c r="CI60" s="83"/>
      <c r="CJ60" s="83"/>
      <c r="CK60" s="83"/>
      <c r="FY60" s="84"/>
      <c r="FZ60" s="84"/>
      <c r="GA60" s="84"/>
      <c r="GK60" s="88"/>
      <c r="GL60" s="88"/>
      <c r="GR60" s="88"/>
      <c r="GT60" s="88"/>
      <c r="GU60" s="88"/>
      <c r="HA60" s="88"/>
    </row>
    <row r="61" spans="1:209">
      <c r="A61" s="90">
        <f>p0!A66</f>
        <v>38261</v>
      </c>
      <c r="B61" s="102">
        <f t="shared" si="6"/>
        <v>0</v>
      </c>
      <c r="C61" s="101">
        <f>p0!E66*10000*m_chg!C59</f>
        <v>0</v>
      </c>
      <c r="D61" s="101">
        <f>p0!N66*10000*m_chg!D59</f>
        <v>0</v>
      </c>
      <c r="E61" s="101">
        <f>'p1'!K66*10000*m_chg!E59</f>
        <v>0</v>
      </c>
      <c r="F61" s="101">
        <f>(p0!H66+p0!J66+'Spread Opt'!D57+'Transport Pos'!E53)*10000*m_chg!K59</f>
        <v>0</v>
      </c>
      <c r="G61" s="101">
        <f>p0!O66*10000*m_chg!L59</f>
        <v>0</v>
      </c>
      <c r="H61" s="101">
        <f>p0!D66*10000*m_chg!N59</f>
        <v>0</v>
      </c>
      <c r="I61" s="101">
        <f>(p0!I66+p0!AG66+'Spread Opt'!C57)*10000*m_chg!H59</f>
        <v>0</v>
      </c>
      <c r="J61" s="101">
        <f>p0!M66*10000*m_chg!J59</f>
        <v>0</v>
      </c>
      <c r="K61" s="101">
        <f>(p0!L66+p0!G66)*10000*m_chg!O59</f>
        <v>0</v>
      </c>
      <c r="L61" s="101">
        <f>p0!P66*10000*m_chg!P59</f>
        <v>0</v>
      </c>
      <c r="M61" s="101">
        <f>(p0!F66)*10000*m_chg!T59</f>
        <v>0</v>
      </c>
      <c r="N61" s="101">
        <f>p0!C66*10000*m_chg!U59</f>
        <v>0</v>
      </c>
      <c r="O61" s="101">
        <f>'Transport Pos'!C53*10000*m_chg!V59</f>
        <v>0</v>
      </c>
      <c r="P61" s="101">
        <f>(p0!Y66+p0!X66)*10000*m_chg!X59</f>
        <v>0</v>
      </c>
      <c r="Q61" s="101">
        <f>p0!Z66*10000*m_chg!Y59</f>
        <v>0</v>
      </c>
      <c r="R61" s="101">
        <f>(p0!AB66+'Transport Pos'!B53)*10000*m_chg!Z59</f>
        <v>0</v>
      </c>
      <c r="S61" s="101">
        <f>p0!U66*10000*m_chg!AA59</f>
        <v>0</v>
      </c>
      <c r="T61" s="101">
        <f>p0!W66*10000*m_chg!AB59</f>
        <v>0</v>
      </c>
      <c r="U61" s="101">
        <f>p0!S66*10000*m_chg!AD59</f>
        <v>0</v>
      </c>
      <c r="V61" s="101">
        <f>p0!B66*10000*m_chg!AG59</f>
        <v>0</v>
      </c>
      <c r="W61" s="101">
        <f>p0!AA66*10000*m_chg!AJ59</f>
        <v>0</v>
      </c>
      <c r="Y61" s="101"/>
      <c r="AA61" s="90">
        <v>38261</v>
      </c>
      <c r="AB61" s="174">
        <f t="shared" si="7"/>
        <v>0</v>
      </c>
      <c r="AC61" s="174">
        <f>IF(AC$2&lt;=$AA61,IF(AC$3&gt;=$AA61,(AC$4*($AA62-$AA61)),0),0)*(VLOOKUP($AA61,curves,VLOOKUP(AC$1,names,2,0))-AC$5)*'m1'!$BL59</f>
        <v>0</v>
      </c>
      <c r="AD61" s="174">
        <f>IF(AD$2&lt;=$AA61,IF(AD$3&gt;=$AA61,(AD$4*($AA62-$AA61)),0),0)*(VLOOKUP($AA61,curves,VLOOKUP(AD$1,names,2,0))-AD$5)*'m1'!$BL59</f>
        <v>0</v>
      </c>
      <c r="AE61" s="174">
        <f>IF(AE$2&lt;=$AA61,IF(AE$3&gt;=$AA61,(AE$4*($AA62-$AA61)),0),0)*(VLOOKUP($AA61,curves,VLOOKUP(AE$1,names,2,0))-AE$5)*'m1'!$BL59</f>
        <v>0</v>
      </c>
      <c r="AF61" s="174">
        <f>IF(AF$2&lt;=$AA61,IF(AF$3&gt;=$AA61,(AF$4*($AA62-$AA61)),0),0)*(VLOOKUP($AA61,curves,VLOOKUP(AF$1,names,2,0))-AF$5)*'m1'!$BL59</f>
        <v>0</v>
      </c>
      <c r="AG61" s="174">
        <f>IF(AG$2&lt;=$AA61,IF(AG$3&gt;=$AA61,(AG$4*($AA62-$AA61)),0),0)*(VLOOKUP($AA61,curves,VLOOKUP(AG$1,names,2,0))-AG$5)*'m1'!$BL59</f>
        <v>0</v>
      </c>
      <c r="AH61" s="174">
        <f>IF(AH$2&lt;=$AA61,IF(AH$3&gt;=$AA61,(AH$4*($AA62-$AA61)),0),0)*(VLOOKUP($AA61,curves,VLOOKUP(AH$1,names,2,0))-AH$5)*'m1'!$BL59</f>
        <v>0</v>
      </c>
      <c r="AI61" s="174">
        <f>IF(AI$2&lt;=$AA61,IF(AI$3&gt;=$AA61,(AI$4*($AA62-$AA61)),0),0)*(VLOOKUP($AA61,curves,VLOOKUP(AI$1,names,2,0))-AI$5)*'m1'!$BL59</f>
        <v>0</v>
      </c>
      <c r="AJ61" s="174">
        <f>IF(AJ$2&lt;=$AA61,IF(AJ$3&gt;=$AA61,(AJ$4*($AA62-$AA61)),0),0)*(VLOOKUP($AA61,curves,VLOOKUP(AJ$1,names,2,0))-AJ$5)*'m1'!$BL59</f>
        <v>0</v>
      </c>
      <c r="AK61" s="174">
        <f>IF(AK$2&lt;=$AA61,IF(AK$3&gt;=$AA61,(AK$4*($AA62-$AA61)),0),0)*(VLOOKUP($AA61,curves,VLOOKUP(AK$1,names,2,0))-AK$5)*'m1'!$BL59</f>
        <v>0</v>
      </c>
      <c r="AL61" s="174">
        <f>IF(AL$2&lt;=$AA61,IF(AL$3&gt;=$AA61,(AL$4*($AA62-$AA61)),0),0)*(VLOOKUP($AA61,curves,VLOOKUP(AL$1,names,2,0))-AL$5)*'m1'!$BL59</f>
        <v>0</v>
      </c>
      <c r="AM61" s="174">
        <f>IF(AM$2&lt;=$AA61,IF(AM$3&gt;=$AA61,(AM$4*($AA62-$AA61)),0),0)*(VLOOKUP($AA61,curves,VLOOKUP(AM$1,names,2,0))-AM$5)*'m1'!$BL59</f>
        <v>0</v>
      </c>
      <c r="AN61" s="174">
        <f>IF(AN$2&lt;=$AA61,IF(AN$3&gt;=$AA61,(AN$4*($AA62-$AA61)),0),0)*(VLOOKUP($AA61,curves,VLOOKUP(AN$1,names,2,0))-AN$5)*'m1'!$BL59</f>
        <v>0</v>
      </c>
      <c r="AO61" s="174">
        <f>IF(AO$2&lt;=$AA61,IF(AO$3&gt;=$AA61,(AO$4*($AA62-$AA61)),0),0)*(VLOOKUP($AA61,curves,VLOOKUP(AO$1,names,2,0))-AO$5)*'m1'!$BL59</f>
        <v>0</v>
      </c>
      <c r="AP61" s="174">
        <f>IF(AP$2&lt;=$AA61,IF(AP$3&gt;=$AA61,(AP$4*($AA62-$AA61)),0),0)*(VLOOKUP($AA61,curves,VLOOKUP(AP$1,names,2,0))-AP$5)*'m1'!$BL59</f>
        <v>0</v>
      </c>
      <c r="AQ61" s="174">
        <f>IF(AQ$2&lt;=$AA61,IF(AQ$3&gt;=$AA61,(AQ$4*($AA62-$AA61)),0),0)*(VLOOKUP($AA61,curves,VLOOKUP(AQ$1,names,2,0))-AQ$5)*'m1'!$BL59</f>
        <v>0</v>
      </c>
      <c r="AR61" s="174">
        <f>IF(AR$2&lt;=$AA61,IF(AR$3&gt;=$AA61,(AR$4*($AA62-$AA61)),0),0)*(VLOOKUP($AA61,curves,VLOOKUP(AR$1,names,2,0))-AR$5)*'m1'!$BL59</f>
        <v>0</v>
      </c>
      <c r="AS61" s="174">
        <f>IF(AS$2&lt;=$AA61,IF(AS$3&gt;=$AA61,(AS$4*($AA62-$AA61)),0),0)*(VLOOKUP($AA61,curves,VLOOKUP(AS$1,names,2,0))-AS$5)*'m1'!$BL59</f>
        <v>0</v>
      </c>
      <c r="AT61" s="174">
        <f>IF(AT$2&lt;=$AA61,IF(AT$3&gt;=$AA61,(AT$4*($AA62-$AA61)),0),0)*(VLOOKUP($AA61,curves,VLOOKUP(AT$1,names,2,0))-AT$5)*'m1'!$BL59</f>
        <v>0</v>
      </c>
      <c r="AU61" s="174">
        <f>IF(AU$2&lt;=$AA61,IF(AU$3&gt;=$AA61,(AU$4*($AA62-$AA61)),0),0)*(VLOOKUP($AA61,curves,VLOOKUP(AU$1,names,2,0))-AU$5)*'m1'!$BL59</f>
        <v>0</v>
      </c>
      <c r="AV61" s="174">
        <f>IF(AV$2&lt;=$AA61,IF(AV$3&gt;=$AA61,(AV$4*($AA62-$AA61)),0),0)*(VLOOKUP($AA61,curves,VLOOKUP(AV$1,names,2,0))-AV$5)*'m1'!$BL59</f>
        <v>0</v>
      </c>
      <c r="AW61" s="174">
        <f>IF(AW$2&lt;=$AA61,IF(AW$3&gt;=$AA61,(AW$4*($AA62-$AA61)),0),0)*(VLOOKUP($AA61,curves,VLOOKUP(AW$1,names,2,0))-AW$5)*'m1'!$BL59</f>
        <v>0</v>
      </c>
      <c r="BB61" s="84"/>
      <c r="BC61" s="84"/>
      <c r="BD61" s="84"/>
      <c r="BE61" s="84"/>
      <c r="BP61" s="88"/>
      <c r="CI61" s="83"/>
      <c r="CJ61" s="83"/>
      <c r="CK61" s="83"/>
      <c r="FY61" s="84"/>
      <c r="FZ61" s="84"/>
      <c r="GA61" s="84"/>
      <c r="GK61" s="88"/>
      <c r="GL61" s="88"/>
      <c r="GR61" s="88"/>
      <c r="GT61" s="88"/>
      <c r="GU61" s="88"/>
      <c r="HA61" s="88"/>
    </row>
    <row r="62" spans="1:209">
      <c r="A62" s="90">
        <f>p0!A67</f>
        <v>38292</v>
      </c>
      <c r="B62" s="102">
        <f t="shared" si="6"/>
        <v>0</v>
      </c>
      <c r="C62" s="101">
        <f>p0!E67*10000*m_chg!C60</f>
        <v>0</v>
      </c>
      <c r="D62" s="101">
        <f>p0!N67*10000*m_chg!D60</f>
        <v>0</v>
      </c>
      <c r="E62" s="101">
        <f>'p1'!K67*10000*m_chg!E60</f>
        <v>0</v>
      </c>
      <c r="F62" s="101">
        <f>(p0!H67+p0!J67+'Spread Opt'!D58+'Transport Pos'!E54)*10000*m_chg!K60</f>
        <v>0</v>
      </c>
      <c r="G62" s="101">
        <f>p0!O67*10000*m_chg!L60</f>
        <v>0</v>
      </c>
      <c r="H62" s="101">
        <f>p0!D67*10000*m_chg!N60</f>
        <v>0</v>
      </c>
      <c r="I62" s="101">
        <f>(p0!I67+p0!AG67+'Spread Opt'!C58)*10000*m_chg!H60</f>
        <v>0</v>
      </c>
      <c r="J62" s="101">
        <f>p0!M67*10000*m_chg!J60</f>
        <v>0</v>
      </c>
      <c r="K62" s="101">
        <f>(p0!L67+p0!G67)*10000*m_chg!O60</f>
        <v>0</v>
      </c>
      <c r="L62" s="101">
        <f>p0!P67*10000*m_chg!P60</f>
        <v>0</v>
      </c>
      <c r="M62" s="101">
        <f>(p0!F67)*10000*m_chg!T60</f>
        <v>0</v>
      </c>
      <c r="N62" s="101">
        <f>p0!C67*10000*m_chg!U60</f>
        <v>0</v>
      </c>
      <c r="O62" s="101">
        <f>'Transport Pos'!C54*10000*m_chg!V60</f>
        <v>0</v>
      </c>
      <c r="P62" s="101">
        <f>(p0!Y67+p0!X67)*10000*m_chg!X60</f>
        <v>0</v>
      </c>
      <c r="Q62" s="101">
        <f>p0!Z67*10000*m_chg!Y60</f>
        <v>0</v>
      </c>
      <c r="R62" s="101">
        <f>(p0!AB67+'Transport Pos'!B54)*10000*m_chg!Z60</f>
        <v>0</v>
      </c>
      <c r="S62" s="101">
        <f>p0!U67*10000*m_chg!AA60</f>
        <v>0</v>
      </c>
      <c r="T62" s="101">
        <f>p0!W67*10000*m_chg!AB60</f>
        <v>0</v>
      </c>
      <c r="U62" s="101">
        <f>p0!S67*10000*m_chg!AD60</f>
        <v>0</v>
      </c>
      <c r="V62" s="101">
        <f>p0!B67*10000*m_chg!AG60</f>
        <v>0</v>
      </c>
      <c r="W62" s="101">
        <f>p0!AA67*10000*m_chg!AJ60</f>
        <v>0</v>
      </c>
      <c r="Y62" s="101"/>
      <c r="AA62" s="90">
        <v>38292</v>
      </c>
      <c r="AB62" s="174">
        <f t="shared" si="7"/>
        <v>0</v>
      </c>
      <c r="AC62" s="174">
        <f>IF(AC$2&lt;=$AA62,IF(AC$3&gt;=$AA62,(AC$4*($AA63-$AA62)),0),0)*(VLOOKUP($AA62,curves,VLOOKUP(AC$1,names,2,0))-AC$5)*'m1'!$BL60</f>
        <v>0</v>
      </c>
      <c r="AD62" s="174">
        <f>IF(AD$2&lt;=$AA62,IF(AD$3&gt;=$AA62,(AD$4*($AA63-$AA62)),0),0)*(VLOOKUP($AA62,curves,VLOOKUP(AD$1,names,2,0))-AD$5)*'m1'!$BL60</f>
        <v>0</v>
      </c>
      <c r="AE62" s="174">
        <f>IF(AE$2&lt;=$AA62,IF(AE$3&gt;=$AA62,(AE$4*($AA63-$AA62)),0),0)*(VLOOKUP($AA62,curves,VLOOKUP(AE$1,names,2,0))-AE$5)*'m1'!$BL60</f>
        <v>0</v>
      </c>
      <c r="AF62" s="174">
        <f>IF(AF$2&lt;=$AA62,IF(AF$3&gt;=$AA62,(AF$4*($AA63-$AA62)),0),0)*(VLOOKUP($AA62,curves,VLOOKUP(AF$1,names,2,0))-AF$5)*'m1'!$BL60</f>
        <v>0</v>
      </c>
      <c r="AG62" s="174">
        <f>IF(AG$2&lt;=$AA62,IF(AG$3&gt;=$AA62,(AG$4*($AA63-$AA62)),0),0)*(VLOOKUP($AA62,curves,VLOOKUP(AG$1,names,2,0))-AG$5)*'m1'!$BL60</f>
        <v>0</v>
      </c>
      <c r="AH62" s="174">
        <f>IF(AH$2&lt;=$AA62,IF(AH$3&gt;=$AA62,(AH$4*($AA63-$AA62)),0),0)*(VLOOKUP($AA62,curves,VLOOKUP(AH$1,names,2,0))-AH$5)*'m1'!$BL60</f>
        <v>0</v>
      </c>
      <c r="AI62" s="174">
        <f>IF(AI$2&lt;=$AA62,IF(AI$3&gt;=$AA62,(AI$4*($AA63-$AA62)),0),0)*(VLOOKUP($AA62,curves,VLOOKUP(AI$1,names,2,0))-AI$5)*'m1'!$BL60</f>
        <v>0</v>
      </c>
      <c r="AJ62" s="174">
        <f>IF(AJ$2&lt;=$AA62,IF(AJ$3&gt;=$AA62,(AJ$4*($AA63-$AA62)),0),0)*(VLOOKUP($AA62,curves,VLOOKUP(AJ$1,names,2,0))-AJ$5)*'m1'!$BL60</f>
        <v>0</v>
      </c>
      <c r="AK62" s="174">
        <f>IF(AK$2&lt;=$AA62,IF(AK$3&gt;=$AA62,(AK$4*($AA63-$AA62)),0),0)*(VLOOKUP($AA62,curves,VLOOKUP(AK$1,names,2,0))-AK$5)*'m1'!$BL60</f>
        <v>0</v>
      </c>
      <c r="AL62" s="174">
        <f>IF(AL$2&lt;=$AA62,IF(AL$3&gt;=$AA62,(AL$4*($AA63-$AA62)),0),0)*(VLOOKUP($AA62,curves,VLOOKUP(AL$1,names,2,0))-AL$5)*'m1'!$BL60</f>
        <v>0</v>
      </c>
      <c r="AM62" s="174">
        <f>IF(AM$2&lt;=$AA62,IF(AM$3&gt;=$AA62,(AM$4*($AA63-$AA62)),0),0)*(VLOOKUP($AA62,curves,VLOOKUP(AM$1,names,2,0))-AM$5)*'m1'!$BL60</f>
        <v>0</v>
      </c>
      <c r="AN62" s="174">
        <f>IF(AN$2&lt;=$AA62,IF(AN$3&gt;=$AA62,(AN$4*($AA63-$AA62)),0),0)*(VLOOKUP($AA62,curves,VLOOKUP(AN$1,names,2,0))-AN$5)*'m1'!$BL60</f>
        <v>0</v>
      </c>
      <c r="AO62" s="174">
        <f>IF(AO$2&lt;=$AA62,IF(AO$3&gt;=$AA62,(AO$4*($AA63-$AA62)),0),0)*(VLOOKUP($AA62,curves,VLOOKUP(AO$1,names,2,0))-AO$5)*'m1'!$BL60</f>
        <v>0</v>
      </c>
      <c r="AP62" s="174">
        <f>IF(AP$2&lt;=$AA62,IF(AP$3&gt;=$AA62,(AP$4*($AA63-$AA62)),0),0)*(VLOOKUP($AA62,curves,VLOOKUP(AP$1,names,2,0))-AP$5)*'m1'!$BL60</f>
        <v>0</v>
      </c>
      <c r="AQ62" s="174">
        <f>IF(AQ$2&lt;=$AA62,IF(AQ$3&gt;=$AA62,(AQ$4*($AA63-$AA62)),0),0)*(VLOOKUP($AA62,curves,VLOOKUP(AQ$1,names,2,0))-AQ$5)*'m1'!$BL60</f>
        <v>0</v>
      </c>
      <c r="AR62" s="174">
        <f>IF(AR$2&lt;=$AA62,IF(AR$3&gt;=$AA62,(AR$4*($AA63-$AA62)),0),0)*(VLOOKUP($AA62,curves,VLOOKUP(AR$1,names,2,0))-AR$5)*'m1'!$BL60</f>
        <v>0</v>
      </c>
      <c r="AS62" s="174">
        <f>IF(AS$2&lt;=$AA62,IF(AS$3&gt;=$AA62,(AS$4*($AA63-$AA62)),0),0)*(VLOOKUP($AA62,curves,VLOOKUP(AS$1,names,2,0))-AS$5)*'m1'!$BL60</f>
        <v>0</v>
      </c>
      <c r="AT62" s="174">
        <f>IF(AT$2&lt;=$AA62,IF(AT$3&gt;=$AA62,(AT$4*($AA63-$AA62)),0),0)*(VLOOKUP($AA62,curves,VLOOKUP(AT$1,names,2,0))-AT$5)*'m1'!$BL60</f>
        <v>0</v>
      </c>
      <c r="AU62" s="174">
        <f>IF(AU$2&lt;=$AA62,IF(AU$3&gt;=$AA62,(AU$4*($AA63-$AA62)),0),0)*(VLOOKUP($AA62,curves,VLOOKUP(AU$1,names,2,0))-AU$5)*'m1'!$BL60</f>
        <v>0</v>
      </c>
      <c r="AV62" s="174">
        <f>IF(AV$2&lt;=$AA62,IF(AV$3&gt;=$AA62,(AV$4*($AA63-$AA62)),0),0)*(VLOOKUP($AA62,curves,VLOOKUP(AV$1,names,2,0))-AV$5)*'m1'!$BL60</f>
        <v>0</v>
      </c>
      <c r="AW62" s="174">
        <f>IF(AW$2&lt;=$AA62,IF(AW$3&gt;=$AA62,(AW$4*($AA63-$AA62)),0),0)*(VLOOKUP($AA62,curves,VLOOKUP(AW$1,names,2,0))-AW$5)*'m1'!$BL60</f>
        <v>0</v>
      </c>
      <c r="BB62" s="84"/>
      <c r="BC62" s="84"/>
      <c r="BD62" s="84"/>
      <c r="BE62" s="84"/>
      <c r="BP62" s="88"/>
      <c r="CI62" s="83"/>
      <c r="CJ62" s="83"/>
      <c r="CK62" s="83"/>
      <c r="FY62" s="84"/>
      <c r="FZ62" s="84"/>
      <c r="GA62" s="84"/>
      <c r="GK62" s="88"/>
      <c r="GL62" s="88"/>
      <c r="GR62" s="88"/>
      <c r="GT62" s="88"/>
      <c r="GU62" s="88"/>
      <c r="HA62" s="88"/>
    </row>
    <row r="63" spans="1:209">
      <c r="A63" s="90">
        <f>p0!A68</f>
        <v>38322</v>
      </c>
      <c r="B63" s="102">
        <f t="shared" si="6"/>
        <v>0</v>
      </c>
      <c r="C63" s="101">
        <f>p0!E68*10000*m_chg!C61</f>
        <v>0</v>
      </c>
      <c r="D63" s="101">
        <f>p0!N68*10000*m_chg!D61</f>
        <v>0</v>
      </c>
      <c r="E63" s="101">
        <f>'p1'!K68*10000*m_chg!E61</f>
        <v>0</v>
      </c>
      <c r="F63" s="101">
        <f>(p0!H68+p0!J68+'Spread Opt'!D59+'Transport Pos'!E55)*10000*m_chg!K61</f>
        <v>0</v>
      </c>
      <c r="G63" s="101">
        <f>p0!O68*10000*m_chg!L61</f>
        <v>0</v>
      </c>
      <c r="H63" s="101">
        <f>p0!D68*10000*m_chg!N61</f>
        <v>0</v>
      </c>
      <c r="I63" s="101">
        <f>(p0!I68+p0!AG68+'Spread Opt'!C59)*10000*m_chg!H61</f>
        <v>0</v>
      </c>
      <c r="J63" s="101">
        <f>p0!M68*10000*m_chg!J61</f>
        <v>0</v>
      </c>
      <c r="K63" s="101">
        <f>(p0!L68+p0!G68)*10000*m_chg!O61</f>
        <v>0</v>
      </c>
      <c r="L63" s="101">
        <f>p0!P68*10000*m_chg!P61</f>
        <v>0</v>
      </c>
      <c r="M63" s="101">
        <f>(p0!F68)*10000*m_chg!T61</f>
        <v>0</v>
      </c>
      <c r="N63" s="101">
        <f>p0!C68*10000*m_chg!U61</f>
        <v>0</v>
      </c>
      <c r="O63" s="101">
        <f>'Transport Pos'!C55*10000*m_chg!V61</f>
        <v>0</v>
      </c>
      <c r="P63" s="101">
        <f>(p0!Y68+p0!X68)*10000*m_chg!X61</f>
        <v>0</v>
      </c>
      <c r="Q63" s="101">
        <f>p0!Z68*10000*m_chg!Y61</f>
        <v>0</v>
      </c>
      <c r="R63" s="101">
        <f>(p0!AB68+'Transport Pos'!B55)*10000*m_chg!Z61</f>
        <v>0</v>
      </c>
      <c r="S63" s="101">
        <f>p0!U68*10000*m_chg!AA61</f>
        <v>0</v>
      </c>
      <c r="T63" s="101">
        <f>p0!W68*10000*m_chg!AB61</f>
        <v>0</v>
      </c>
      <c r="U63" s="101">
        <f>p0!S68*10000*m_chg!AD61</f>
        <v>0</v>
      </c>
      <c r="V63" s="101">
        <f>p0!B68*10000*m_chg!AG61</f>
        <v>0</v>
      </c>
      <c r="W63" s="101">
        <f>p0!AA68*10000*m_chg!AJ61</f>
        <v>0</v>
      </c>
      <c r="Y63" s="101"/>
      <c r="AA63" s="90">
        <v>38322</v>
      </c>
      <c r="AB63" s="174">
        <f t="shared" si="7"/>
        <v>0</v>
      </c>
      <c r="AC63" s="174">
        <f>IF(AC$2&lt;=$AA63,IF(AC$3&gt;=$AA63,(AC$4*($AA64-$AA63)),0),0)*(VLOOKUP($AA63,curves,VLOOKUP(AC$1,names,2,0))-AC$5)*'m1'!$BL61</f>
        <v>0</v>
      </c>
      <c r="AD63" s="174">
        <f>IF(AD$2&lt;=$AA63,IF(AD$3&gt;=$AA63,(AD$4*($AA64-$AA63)),0),0)*(VLOOKUP($AA63,curves,VLOOKUP(AD$1,names,2,0))-AD$5)*'m1'!$BL61</f>
        <v>0</v>
      </c>
      <c r="AE63" s="174">
        <f>IF(AE$2&lt;=$AA63,IF(AE$3&gt;=$AA63,(AE$4*($AA64-$AA63)),0),0)*(VLOOKUP($AA63,curves,VLOOKUP(AE$1,names,2,0))-AE$5)*'m1'!$BL61</f>
        <v>0</v>
      </c>
      <c r="AF63" s="174">
        <f>IF(AF$2&lt;=$AA63,IF(AF$3&gt;=$AA63,(AF$4*($AA64-$AA63)),0),0)*(VLOOKUP($AA63,curves,VLOOKUP(AF$1,names,2,0))-AF$5)*'m1'!$BL61</f>
        <v>0</v>
      </c>
      <c r="AG63" s="174">
        <f>IF(AG$2&lt;=$AA63,IF(AG$3&gt;=$AA63,(AG$4*($AA64-$AA63)),0),0)*(VLOOKUP($AA63,curves,VLOOKUP(AG$1,names,2,0))-AG$5)*'m1'!$BL61</f>
        <v>0</v>
      </c>
      <c r="AH63" s="174">
        <f>IF(AH$2&lt;=$AA63,IF(AH$3&gt;=$AA63,(AH$4*($AA64-$AA63)),0),0)*(VLOOKUP($AA63,curves,VLOOKUP(AH$1,names,2,0))-AH$5)*'m1'!$BL61</f>
        <v>0</v>
      </c>
      <c r="AI63" s="174">
        <f>IF(AI$2&lt;=$AA63,IF(AI$3&gt;=$AA63,(AI$4*($AA64-$AA63)),0),0)*(VLOOKUP($AA63,curves,VLOOKUP(AI$1,names,2,0))-AI$5)*'m1'!$BL61</f>
        <v>0</v>
      </c>
      <c r="AJ63" s="174">
        <f>IF(AJ$2&lt;=$AA63,IF(AJ$3&gt;=$AA63,(AJ$4*($AA64-$AA63)),0),0)*(VLOOKUP($AA63,curves,VLOOKUP(AJ$1,names,2,0))-AJ$5)*'m1'!$BL61</f>
        <v>0</v>
      </c>
      <c r="AK63" s="174">
        <f>IF(AK$2&lt;=$AA63,IF(AK$3&gt;=$AA63,(AK$4*($AA64-$AA63)),0),0)*(VLOOKUP($AA63,curves,VLOOKUP(AK$1,names,2,0))-AK$5)*'m1'!$BL61</f>
        <v>0</v>
      </c>
      <c r="AL63" s="174">
        <f>IF(AL$2&lt;=$AA63,IF(AL$3&gt;=$AA63,(AL$4*($AA64-$AA63)),0),0)*(VLOOKUP($AA63,curves,VLOOKUP(AL$1,names,2,0))-AL$5)*'m1'!$BL61</f>
        <v>0</v>
      </c>
      <c r="AM63" s="174">
        <f>IF(AM$2&lt;=$AA63,IF(AM$3&gt;=$AA63,(AM$4*($AA64-$AA63)),0),0)*(VLOOKUP($AA63,curves,VLOOKUP(AM$1,names,2,0))-AM$5)*'m1'!$BL61</f>
        <v>0</v>
      </c>
      <c r="AN63" s="174">
        <f>IF(AN$2&lt;=$AA63,IF(AN$3&gt;=$AA63,(AN$4*($AA64-$AA63)),0),0)*(VLOOKUP($AA63,curves,VLOOKUP(AN$1,names,2,0))-AN$5)*'m1'!$BL61</f>
        <v>0</v>
      </c>
      <c r="AO63" s="174">
        <f>IF(AO$2&lt;=$AA63,IF(AO$3&gt;=$AA63,(AO$4*($AA64-$AA63)),0),0)*(VLOOKUP($AA63,curves,VLOOKUP(AO$1,names,2,0))-AO$5)*'m1'!$BL61</f>
        <v>0</v>
      </c>
      <c r="AP63" s="174">
        <f>IF(AP$2&lt;=$AA63,IF(AP$3&gt;=$AA63,(AP$4*($AA64-$AA63)),0),0)*(VLOOKUP($AA63,curves,VLOOKUP(AP$1,names,2,0))-AP$5)*'m1'!$BL61</f>
        <v>0</v>
      </c>
      <c r="AQ63" s="174">
        <f>IF(AQ$2&lt;=$AA63,IF(AQ$3&gt;=$AA63,(AQ$4*($AA64-$AA63)),0),0)*(VLOOKUP($AA63,curves,VLOOKUP(AQ$1,names,2,0))-AQ$5)*'m1'!$BL61</f>
        <v>0</v>
      </c>
      <c r="AR63" s="174">
        <f>IF(AR$2&lt;=$AA63,IF(AR$3&gt;=$AA63,(AR$4*($AA64-$AA63)),0),0)*(VLOOKUP($AA63,curves,VLOOKUP(AR$1,names,2,0))-AR$5)*'m1'!$BL61</f>
        <v>0</v>
      </c>
      <c r="AS63" s="174">
        <f>IF(AS$2&lt;=$AA63,IF(AS$3&gt;=$AA63,(AS$4*($AA64-$AA63)),0),0)*(VLOOKUP($AA63,curves,VLOOKUP(AS$1,names,2,0))-AS$5)*'m1'!$BL61</f>
        <v>0</v>
      </c>
      <c r="AT63" s="174">
        <f>IF(AT$2&lt;=$AA63,IF(AT$3&gt;=$AA63,(AT$4*($AA64-$AA63)),0),0)*(VLOOKUP($AA63,curves,VLOOKUP(AT$1,names,2,0))-AT$5)*'m1'!$BL61</f>
        <v>0</v>
      </c>
      <c r="AU63" s="174">
        <f>IF(AU$2&lt;=$AA63,IF(AU$3&gt;=$AA63,(AU$4*($AA64-$AA63)),0),0)*(VLOOKUP($AA63,curves,VLOOKUP(AU$1,names,2,0))-AU$5)*'m1'!$BL61</f>
        <v>0</v>
      </c>
      <c r="AV63" s="174">
        <f>IF(AV$2&lt;=$AA63,IF(AV$3&gt;=$AA63,(AV$4*($AA64-$AA63)),0),0)*(VLOOKUP($AA63,curves,VLOOKUP(AV$1,names,2,0))-AV$5)*'m1'!$BL61</f>
        <v>0</v>
      </c>
      <c r="AW63" s="174">
        <f>IF(AW$2&lt;=$AA63,IF(AW$3&gt;=$AA63,(AW$4*($AA64-$AA63)),0),0)*(VLOOKUP($AA63,curves,VLOOKUP(AW$1,names,2,0))-AW$5)*'m1'!$BL61</f>
        <v>0</v>
      </c>
      <c r="BB63" s="84"/>
      <c r="BC63" s="84"/>
      <c r="BD63" s="84"/>
      <c r="BE63" s="84"/>
      <c r="BP63" s="88"/>
      <c r="CI63" s="83"/>
      <c r="CJ63" s="83"/>
      <c r="CK63" s="83"/>
      <c r="FY63" s="84"/>
      <c r="FZ63" s="84"/>
      <c r="GA63" s="84"/>
      <c r="GK63" s="88"/>
      <c r="GL63" s="88"/>
      <c r="GR63" s="88"/>
      <c r="GT63" s="88"/>
      <c r="GU63" s="88"/>
      <c r="HA63" s="88"/>
    </row>
    <row r="64" spans="1:209">
      <c r="A64" s="90">
        <f>p0!A69</f>
        <v>38353</v>
      </c>
      <c r="B64" s="102">
        <f t="shared" si="6"/>
        <v>0</v>
      </c>
      <c r="C64" s="101">
        <f>p0!E69*10000*m_chg!C62</f>
        <v>0</v>
      </c>
      <c r="D64" s="101">
        <f>p0!N69*10000*m_chg!D62</f>
        <v>0</v>
      </c>
      <c r="E64" s="101">
        <f>'p1'!K69*10000*m_chg!E62</f>
        <v>0</v>
      </c>
      <c r="F64" s="101">
        <f>(p0!H69+p0!J69+'Spread Opt'!D60+'Transport Pos'!E56)*10000*m_chg!K62</f>
        <v>0</v>
      </c>
      <c r="G64" s="101">
        <f>p0!O69*10000*m_chg!L62</f>
        <v>0</v>
      </c>
      <c r="H64" s="101">
        <f>p0!D69*10000*m_chg!N62</f>
        <v>0</v>
      </c>
      <c r="I64" s="101">
        <f>(p0!I69+p0!AG69+'Spread Opt'!C60)*10000*m_chg!H62</f>
        <v>0</v>
      </c>
      <c r="J64" s="101">
        <f>p0!M69*10000*m_chg!J62</f>
        <v>0</v>
      </c>
      <c r="K64" s="101">
        <f>(p0!L69+p0!G69)*10000*m_chg!O62</f>
        <v>0</v>
      </c>
      <c r="L64" s="101">
        <f>p0!P69*10000*m_chg!P62</f>
        <v>0</v>
      </c>
      <c r="M64" s="101">
        <f>(p0!F69)*10000*m_chg!T62</f>
        <v>0</v>
      </c>
      <c r="N64" s="101">
        <f>p0!C69*10000*m_chg!U62</f>
        <v>0</v>
      </c>
      <c r="O64" s="101">
        <f>'Transport Pos'!C56*10000*m_chg!V62</f>
        <v>0</v>
      </c>
      <c r="P64" s="101">
        <f>(p0!Y69+p0!X69)*10000*m_chg!X62</f>
        <v>0</v>
      </c>
      <c r="Q64" s="101">
        <f>p0!Z69*10000*m_chg!Y62</f>
        <v>0</v>
      </c>
      <c r="R64" s="101">
        <f>(p0!AB69+'Transport Pos'!B56)*10000*m_chg!Z62</f>
        <v>0</v>
      </c>
      <c r="S64" s="101">
        <f>p0!U69*10000*m_chg!AA62</f>
        <v>0</v>
      </c>
      <c r="T64" s="101">
        <f>p0!W69*10000*m_chg!AB62</f>
        <v>0</v>
      </c>
      <c r="U64" s="101">
        <f>p0!S69*10000*m_chg!AD62</f>
        <v>0</v>
      </c>
      <c r="V64" s="101">
        <f>p0!B69*10000*m_chg!AG62</f>
        <v>0</v>
      </c>
      <c r="W64" s="101">
        <f>p0!AA69*10000*m_chg!AJ62</f>
        <v>0</v>
      </c>
      <c r="Y64" s="101"/>
      <c r="AA64" s="90">
        <v>38353</v>
      </c>
      <c r="AB64" s="174">
        <f t="shared" si="7"/>
        <v>0</v>
      </c>
      <c r="AC64" s="174">
        <f>IF(AC$2&lt;=$AA64,IF(AC$3&gt;=$AA64,(AC$4*($AA65-$AA64)),0),0)*(VLOOKUP($AA64,curves,VLOOKUP(AC$1,names,2,0))-AC$5)*'m1'!$BL62</f>
        <v>0</v>
      </c>
      <c r="AD64" s="174">
        <f>IF(AD$2&lt;=$AA64,IF(AD$3&gt;=$AA64,(AD$4*($AA65-$AA64)),0),0)*(VLOOKUP($AA64,curves,VLOOKUP(AD$1,names,2,0))-AD$5)*'m1'!$BL62</f>
        <v>0</v>
      </c>
      <c r="AE64" s="174">
        <f>IF(AE$2&lt;=$AA64,IF(AE$3&gt;=$AA64,(AE$4*($AA65-$AA64)),0),0)*(VLOOKUP($AA64,curves,VLOOKUP(AE$1,names,2,0))-AE$5)*'m1'!$BL62</f>
        <v>0</v>
      </c>
      <c r="AF64" s="174">
        <f>IF(AF$2&lt;=$AA64,IF(AF$3&gt;=$AA64,(AF$4*($AA65-$AA64)),0),0)*(VLOOKUP($AA64,curves,VLOOKUP(AF$1,names,2,0))-AF$5)*'m1'!$BL62</f>
        <v>0</v>
      </c>
      <c r="AG64" s="174">
        <f>IF(AG$2&lt;=$AA64,IF(AG$3&gt;=$AA64,(AG$4*($AA65-$AA64)),0),0)*(VLOOKUP($AA64,curves,VLOOKUP(AG$1,names,2,0))-AG$5)*'m1'!$BL62</f>
        <v>0</v>
      </c>
      <c r="AH64" s="174">
        <f>IF(AH$2&lt;=$AA64,IF(AH$3&gt;=$AA64,(AH$4*($AA65-$AA64)),0),0)*(VLOOKUP($AA64,curves,VLOOKUP(AH$1,names,2,0))-AH$5)*'m1'!$BL62</f>
        <v>0</v>
      </c>
      <c r="AI64" s="174">
        <f>IF(AI$2&lt;=$AA64,IF(AI$3&gt;=$AA64,(AI$4*($AA65-$AA64)),0),0)*(VLOOKUP($AA64,curves,VLOOKUP(AI$1,names,2,0))-AI$5)*'m1'!$BL62</f>
        <v>0</v>
      </c>
      <c r="AJ64" s="174">
        <f>IF(AJ$2&lt;=$AA64,IF(AJ$3&gt;=$AA64,(AJ$4*($AA65-$AA64)),0),0)*(VLOOKUP($AA64,curves,VLOOKUP(AJ$1,names,2,0))-AJ$5)*'m1'!$BL62</f>
        <v>0</v>
      </c>
      <c r="AK64" s="174">
        <f>IF(AK$2&lt;=$AA64,IF(AK$3&gt;=$AA64,(AK$4*($AA65-$AA64)),0),0)*(VLOOKUP($AA64,curves,VLOOKUP(AK$1,names,2,0))-AK$5)*'m1'!$BL62</f>
        <v>0</v>
      </c>
      <c r="AL64" s="174">
        <f>IF(AL$2&lt;=$AA64,IF(AL$3&gt;=$AA64,(AL$4*($AA65-$AA64)),0),0)*(VLOOKUP($AA64,curves,VLOOKUP(AL$1,names,2,0))-AL$5)*'m1'!$BL62</f>
        <v>0</v>
      </c>
      <c r="AM64" s="174">
        <f>IF(AM$2&lt;=$AA64,IF(AM$3&gt;=$AA64,(AM$4*($AA65-$AA64)),0),0)*(VLOOKUP($AA64,curves,VLOOKUP(AM$1,names,2,0))-AM$5)*'m1'!$BL62</f>
        <v>0</v>
      </c>
      <c r="AN64" s="174">
        <f>IF(AN$2&lt;=$AA64,IF(AN$3&gt;=$AA64,(AN$4*($AA65-$AA64)),0),0)*(VLOOKUP($AA64,curves,VLOOKUP(AN$1,names,2,0))-AN$5)*'m1'!$BL62</f>
        <v>0</v>
      </c>
      <c r="AO64" s="174">
        <f>IF(AO$2&lt;=$AA64,IF(AO$3&gt;=$AA64,(AO$4*($AA65-$AA64)),0),0)*(VLOOKUP($AA64,curves,VLOOKUP(AO$1,names,2,0))-AO$5)*'m1'!$BL62</f>
        <v>0</v>
      </c>
      <c r="AP64" s="174">
        <f>IF(AP$2&lt;=$AA64,IF(AP$3&gt;=$AA64,(AP$4*($AA65-$AA64)),0),0)*(VLOOKUP($AA64,curves,VLOOKUP(AP$1,names,2,0))-AP$5)*'m1'!$BL62</f>
        <v>0</v>
      </c>
      <c r="AQ64" s="174">
        <f>IF(AQ$2&lt;=$AA64,IF(AQ$3&gt;=$AA64,(AQ$4*($AA65-$AA64)),0),0)*(VLOOKUP($AA64,curves,VLOOKUP(AQ$1,names,2,0))-AQ$5)*'m1'!$BL62</f>
        <v>0</v>
      </c>
      <c r="AR64" s="174">
        <f>IF(AR$2&lt;=$AA64,IF(AR$3&gt;=$AA64,(AR$4*($AA65-$AA64)),0),0)*(VLOOKUP($AA64,curves,VLOOKUP(AR$1,names,2,0))-AR$5)*'m1'!$BL62</f>
        <v>0</v>
      </c>
      <c r="AS64" s="174">
        <f>IF(AS$2&lt;=$AA64,IF(AS$3&gt;=$AA64,(AS$4*($AA65-$AA64)),0),0)*(VLOOKUP($AA64,curves,VLOOKUP(AS$1,names,2,0))-AS$5)*'m1'!$BL62</f>
        <v>0</v>
      </c>
      <c r="AT64" s="174">
        <f>IF(AT$2&lt;=$AA64,IF(AT$3&gt;=$AA64,(AT$4*($AA65-$AA64)),0),0)*(VLOOKUP($AA64,curves,VLOOKUP(AT$1,names,2,0))-AT$5)*'m1'!$BL62</f>
        <v>0</v>
      </c>
      <c r="AU64" s="174">
        <f>IF(AU$2&lt;=$AA64,IF(AU$3&gt;=$AA64,(AU$4*($AA65-$AA64)),0),0)*(VLOOKUP($AA64,curves,VLOOKUP(AU$1,names,2,0))-AU$5)*'m1'!$BL62</f>
        <v>0</v>
      </c>
      <c r="AV64" s="174">
        <f>IF(AV$2&lt;=$AA64,IF(AV$3&gt;=$AA64,(AV$4*($AA65-$AA64)),0),0)*(VLOOKUP($AA64,curves,VLOOKUP(AV$1,names,2,0))-AV$5)*'m1'!$BL62</f>
        <v>0</v>
      </c>
      <c r="AW64" s="174">
        <f>IF(AW$2&lt;=$AA64,IF(AW$3&gt;=$AA64,(AW$4*($AA65-$AA64)),0),0)*(VLOOKUP($AA64,curves,VLOOKUP(AW$1,names,2,0))-AW$5)*'m1'!$BL62</f>
        <v>0</v>
      </c>
      <c r="BB64" s="84"/>
      <c r="BC64" s="84"/>
      <c r="BD64" s="84"/>
      <c r="BE64" s="84"/>
      <c r="BP64" s="88"/>
      <c r="CI64" s="83"/>
      <c r="CJ64" s="83"/>
      <c r="CK64" s="83"/>
      <c r="FY64" s="84"/>
      <c r="FZ64" s="84"/>
      <c r="GA64" s="84"/>
      <c r="GK64" s="88"/>
      <c r="GL64" s="88"/>
      <c r="GR64" s="88"/>
      <c r="GT64" s="88"/>
      <c r="GU64" s="88"/>
      <c r="HA64" s="88"/>
    </row>
    <row r="65" spans="1:209">
      <c r="A65" s="90">
        <f>p0!A70</f>
        <v>38384</v>
      </c>
      <c r="B65" s="102">
        <f t="shared" si="6"/>
        <v>0</v>
      </c>
      <c r="C65" s="101">
        <f>p0!E70*10000*m_chg!C63</f>
        <v>0</v>
      </c>
      <c r="D65" s="101">
        <f>p0!N70*10000*m_chg!D63</f>
        <v>0</v>
      </c>
      <c r="E65" s="101">
        <f>'p1'!K70*10000*m_chg!E63</f>
        <v>0</v>
      </c>
      <c r="F65" s="101">
        <f>(p0!H70+p0!J70+'Spread Opt'!D61+'Transport Pos'!E57)*10000*m_chg!K63</f>
        <v>0</v>
      </c>
      <c r="G65" s="101">
        <f>p0!O70*10000*m_chg!L63</f>
        <v>0</v>
      </c>
      <c r="H65" s="101">
        <f>p0!D70*10000*m_chg!N63</f>
        <v>0</v>
      </c>
      <c r="I65" s="101">
        <f>(p0!I70+p0!AG70+'Spread Opt'!C61)*10000*m_chg!H63</f>
        <v>0</v>
      </c>
      <c r="J65" s="101">
        <f>p0!M70*10000*m_chg!J63</f>
        <v>0</v>
      </c>
      <c r="K65" s="101">
        <f>(p0!L70+p0!G70)*10000*m_chg!O63</f>
        <v>0</v>
      </c>
      <c r="L65" s="101">
        <f>p0!P70*10000*m_chg!P63</f>
        <v>0</v>
      </c>
      <c r="M65" s="101">
        <f>(p0!F70)*10000*m_chg!T63</f>
        <v>0</v>
      </c>
      <c r="N65" s="101">
        <f>p0!C70*10000*m_chg!U63</f>
        <v>0</v>
      </c>
      <c r="O65" s="101">
        <f>'Transport Pos'!C57*10000*m_chg!V63</f>
        <v>0</v>
      </c>
      <c r="P65" s="101">
        <f>(p0!Y70+p0!X70)*10000*m_chg!X63</f>
        <v>0</v>
      </c>
      <c r="Q65" s="101">
        <f>p0!Z70*10000*m_chg!Y63</f>
        <v>0</v>
      </c>
      <c r="R65" s="101">
        <f>(p0!AB70+'Transport Pos'!B57)*10000*m_chg!Z63</f>
        <v>0</v>
      </c>
      <c r="S65" s="101">
        <f>p0!U70*10000*m_chg!AA63</f>
        <v>0</v>
      </c>
      <c r="T65" s="101">
        <f>p0!W70*10000*m_chg!AB63</f>
        <v>0</v>
      </c>
      <c r="U65" s="101">
        <f>p0!S70*10000*m_chg!AD63</f>
        <v>0</v>
      </c>
      <c r="V65" s="101">
        <f>p0!B70*10000*m_chg!AG63</f>
        <v>0</v>
      </c>
      <c r="W65" s="101">
        <f>p0!AA70*10000*m_chg!AJ63</f>
        <v>0</v>
      </c>
      <c r="Y65" s="101"/>
      <c r="AA65" s="90">
        <v>38384</v>
      </c>
      <c r="AB65" s="174">
        <f t="shared" si="7"/>
        <v>0</v>
      </c>
      <c r="AC65" s="174">
        <f>IF(AC$2&lt;=$AA65,IF(AC$3&gt;=$AA65,(AC$4*($AA66-$AA65)),0),0)*(VLOOKUP($AA65,curves,VLOOKUP(AC$1,names,2,0))-AC$5)*'m1'!$BL63</f>
        <v>0</v>
      </c>
      <c r="AD65" s="174">
        <f>IF(AD$2&lt;=$AA65,IF(AD$3&gt;=$AA65,(AD$4*($AA66-$AA65)),0),0)*(VLOOKUP($AA65,curves,VLOOKUP(AD$1,names,2,0))-AD$5)*'m1'!$BL63</f>
        <v>0</v>
      </c>
      <c r="AE65" s="174">
        <f>IF(AE$2&lt;=$AA65,IF(AE$3&gt;=$AA65,(AE$4*($AA66-$AA65)),0),0)*(VLOOKUP($AA65,curves,VLOOKUP(AE$1,names,2,0))-AE$5)*'m1'!$BL63</f>
        <v>0</v>
      </c>
      <c r="AF65" s="174">
        <f>IF(AF$2&lt;=$AA65,IF(AF$3&gt;=$AA65,(AF$4*($AA66-$AA65)),0),0)*(VLOOKUP($AA65,curves,VLOOKUP(AF$1,names,2,0))-AF$5)*'m1'!$BL63</f>
        <v>0</v>
      </c>
      <c r="AG65" s="174">
        <f>IF(AG$2&lt;=$AA65,IF(AG$3&gt;=$AA65,(AG$4*($AA66-$AA65)),0),0)*(VLOOKUP($AA65,curves,VLOOKUP(AG$1,names,2,0))-AG$5)*'m1'!$BL63</f>
        <v>0</v>
      </c>
      <c r="AH65" s="174">
        <f>IF(AH$2&lt;=$AA65,IF(AH$3&gt;=$AA65,(AH$4*($AA66-$AA65)),0),0)*(VLOOKUP($AA65,curves,VLOOKUP(AH$1,names,2,0))-AH$5)*'m1'!$BL63</f>
        <v>0</v>
      </c>
      <c r="AI65" s="174">
        <f>IF(AI$2&lt;=$AA65,IF(AI$3&gt;=$AA65,(AI$4*($AA66-$AA65)),0),0)*(VLOOKUP($AA65,curves,VLOOKUP(AI$1,names,2,0))-AI$5)*'m1'!$BL63</f>
        <v>0</v>
      </c>
      <c r="AJ65" s="174">
        <f>IF(AJ$2&lt;=$AA65,IF(AJ$3&gt;=$AA65,(AJ$4*($AA66-$AA65)),0),0)*(VLOOKUP($AA65,curves,VLOOKUP(AJ$1,names,2,0))-AJ$5)*'m1'!$BL63</f>
        <v>0</v>
      </c>
      <c r="AK65" s="174">
        <f>IF(AK$2&lt;=$AA65,IF(AK$3&gt;=$AA65,(AK$4*($AA66-$AA65)),0),0)*(VLOOKUP($AA65,curves,VLOOKUP(AK$1,names,2,0))-AK$5)*'m1'!$BL63</f>
        <v>0</v>
      </c>
      <c r="AL65" s="174">
        <f>IF(AL$2&lt;=$AA65,IF(AL$3&gt;=$AA65,(AL$4*($AA66-$AA65)),0),0)*(VLOOKUP($AA65,curves,VLOOKUP(AL$1,names,2,0))-AL$5)*'m1'!$BL63</f>
        <v>0</v>
      </c>
      <c r="AM65" s="174">
        <f>IF(AM$2&lt;=$AA65,IF(AM$3&gt;=$AA65,(AM$4*($AA66-$AA65)),0),0)*(VLOOKUP($AA65,curves,VLOOKUP(AM$1,names,2,0))-AM$5)*'m1'!$BL63</f>
        <v>0</v>
      </c>
      <c r="AN65" s="174">
        <f>IF(AN$2&lt;=$AA65,IF(AN$3&gt;=$AA65,(AN$4*($AA66-$AA65)),0),0)*(VLOOKUP($AA65,curves,VLOOKUP(AN$1,names,2,0))-AN$5)*'m1'!$BL63</f>
        <v>0</v>
      </c>
      <c r="AO65" s="174">
        <f>IF(AO$2&lt;=$AA65,IF(AO$3&gt;=$AA65,(AO$4*($AA66-$AA65)),0),0)*(VLOOKUP($AA65,curves,VLOOKUP(AO$1,names,2,0))-AO$5)*'m1'!$BL63</f>
        <v>0</v>
      </c>
      <c r="AP65" s="174">
        <f>IF(AP$2&lt;=$AA65,IF(AP$3&gt;=$AA65,(AP$4*($AA66-$AA65)),0),0)*(VLOOKUP($AA65,curves,VLOOKUP(AP$1,names,2,0))-AP$5)*'m1'!$BL63</f>
        <v>0</v>
      </c>
      <c r="AQ65" s="174">
        <f>IF(AQ$2&lt;=$AA65,IF(AQ$3&gt;=$AA65,(AQ$4*($AA66-$AA65)),0),0)*(VLOOKUP($AA65,curves,VLOOKUP(AQ$1,names,2,0))-AQ$5)*'m1'!$BL63</f>
        <v>0</v>
      </c>
      <c r="AR65" s="174">
        <f>IF(AR$2&lt;=$AA65,IF(AR$3&gt;=$AA65,(AR$4*($AA66-$AA65)),0),0)*(VLOOKUP($AA65,curves,VLOOKUP(AR$1,names,2,0))-AR$5)*'m1'!$BL63</f>
        <v>0</v>
      </c>
      <c r="AS65" s="174">
        <f>IF(AS$2&lt;=$AA65,IF(AS$3&gt;=$AA65,(AS$4*($AA66-$AA65)),0),0)*(VLOOKUP($AA65,curves,VLOOKUP(AS$1,names,2,0))-AS$5)*'m1'!$BL63</f>
        <v>0</v>
      </c>
      <c r="AT65" s="174">
        <f>IF(AT$2&lt;=$AA65,IF(AT$3&gt;=$AA65,(AT$4*($AA66-$AA65)),0),0)*(VLOOKUP($AA65,curves,VLOOKUP(AT$1,names,2,0))-AT$5)*'m1'!$BL63</f>
        <v>0</v>
      </c>
      <c r="AU65" s="174">
        <f>IF(AU$2&lt;=$AA65,IF(AU$3&gt;=$AA65,(AU$4*($AA66-$AA65)),0),0)*(VLOOKUP($AA65,curves,VLOOKUP(AU$1,names,2,0))-AU$5)*'m1'!$BL63</f>
        <v>0</v>
      </c>
      <c r="AV65" s="174">
        <f>IF(AV$2&lt;=$AA65,IF(AV$3&gt;=$AA65,(AV$4*($AA66-$AA65)),0),0)*(VLOOKUP($AA65,curves,VLOOKUP(AV$1,names,2,0))-AV$5)*'m1'!$BL63</f>
        <v>0</v>
      </c>
      <c r="AW65" s="174">
        <f>IF(AW$2&lt;=$AA65,IF(AW$3&gt;=$AA65,(AW$4*($AA66-$AA65)),0),0)*(VLOOKUP($AA65,curves,VLOOKUP(AW$1,names,2,0))-AW$5)*'m1'!$BL63</f>
        <v>0</v>
      </c>
      <c r="BB65" s="84"/>
      <c r="BC65" s="84"/>
      <c r="BD65" s="84"/>
      <c r="BE65" s="84"/>
      <c r="BP65" s="88"/>
      <c r="CI65" s="83"/>
      <c r="CJ65" s="83"/>
      <c r="CK65" s="83"/>
      <c r="FY65" s="84"/>
      <c r="FZ65" s="84"/>
      <c r="GA65" s="84"/>
      <c r="GK65" s="88"/>
      <c r="GL65" s="88"/>
      <c r="GR65" s="88"/>
      <c r="GT65" s="88"/>
      <c r="GU65" s="88"/>
      <c r="HA65" s="88"/>
    </row>
    <row r="66" spans="1:209">
      <c r="A66" s="90">
        <f>p0!A71</f>
        <v>38412</v>
      </c>
      <c r="B66" s="102">
        <f t="shared" si="6"/>
        <v>0</v>
      </c>
      <c r="C66" s="101">
        <f>p0!E71*10000*m_chg!C64</f>
        <v>0</v>
      </c>
      <c r="D66" s="101">
        <f>p0!N71*10000*m_chg!D64</f>
        <v>0</v>
      </c>
      <c r="E66" s="101">
        <f>'p1'!K71*10000*m_chg!E64</f>
        <v>0</v>
      </c>
      <c r="F66" s="101">
        <f>(p0!H71+p0!J71+'Spread Opt'!D62+'Transport Pos'!E58)*10000*m_chg!K64</f>
        <v>0</v>
      </c>
      <c r="G66" s="101">
        <f>p0!O71*10000*m_chg!L64</f>
        <v>0</v>
      </c>
      <c r="H66" s="101">
        <f>p0!D71*10000*m_chg!N64</f>
        <v>0</v>
      </c>
      <c r="I66" s="101">
        <f>(p0!I71+p0!AG71+'Spread Opt'!C62)*10000*m_chg!H64</f>
        <v>0</v>
      </c>
      <c r="J66" s="101">
        <f>p0!M71*10000*m_chg!J64</f>
        <v>0</v>
      </c>
      <c r="K66" s="101">
        <f>(p0!L71+p0!G71)*10000*m_chg!O64</f>
        <v>0</v>
      </c>
      <c r="L66" s="101">
        <f>p0!P71*10000*m_chg!P64</f>
        <v>0</v>
      </c>
      <c r="M66" s="101">
        <f>(p0!F71)*10000*m_chg!T64</f>
        <v>0</v>
      </c>
      <c r="N66" s="101">
        <f>p0!C71*10000*m_chg!U64</f>
        <v>0</v>
      </c>
      <c r="O66" s="101">
        <f>'Transport Pos'!C58*10000*m_chg!V64</f>
        <v>0</v>
      </c>
      <c r="P66" s="101">
        <f>(p0!Y71+p0!X71)*10000*m_chg!X64</f>
        <v>0</v>
      </c>
      <c r="Q66" s="101">
        <f>p0!Z71*10000*m_chg!Y64</f>
        <v>0</v>
      </c>
      <c r="R66" s="101">
        <f>(p0!AB71+'Transport Pos'!B58)*10000*m_chg!Z64</f>
        <v>0</v>
      </c>
      <c r="S66" s="101">
        <f>p0!U71*10000*m_chg!AA64</f>
        <v>0</v>
      </c>
      <c r="T66" s="101">
        <f>p0!W71*10000*m_chg!AB64</f>
        <v>0</v>
      </c>
      <c r="U66" s="101">
        <f>p0!S71*10000*m_chg!AD64</f>
        <v>0</v>
      </c>
      <c r="V66" s="101">
        <f>p0!B71*10000*m_chg!AG64</f>
        <v>0</v>
      </c>
      <c r="W66" s="101">
        <f>p0!AA71*10000*m_chg!AJ64</f>
        <v>0</v>
      </c>
      <c r="Y66" s="101"/>
      <c r="AA66" s="90">
        <v>38412</v>
      </c>
      <c r="AB66" s="174">
        <f t="shared" si="7"/>
        <v>0</v>
      </c>
      <c r="AC66" s="174">
        <f>IF(AC$2&lt;=$AA66,IF(AC$3&gt;=$AA66,(AC$4*($AA67-$AA66)),0),0)*(VLOOKUP($AA66,curves,VLOOKUP(AC$1,names,2,0))-AC$5)*'m1'!$BL64</f>
        <v>0</v>
      </c>
      <c r="AD66" s="174">
        <f>IF(AD$2&lt;=$AA66,IF(AD$3&gt;=$AA66,(AD$4*($AA67-$AA66)),0),0)*(VLOOKUP($AA66,curves,VLOOKUP(AD$1,names,2,0))-AD$5)*'m1'!$BL64</f>
        <v>0</v>
      </c>
      <c r="AE66" s="174">
        <f>IF(AE$2&lt;=$AA66,IF(AE$3&gt;=$AA66,(AE$4*($AA67-$AA66)),0),0)*(VLOOKUP($AA66,curves,VLOOKUP(AE$1,names,2,0))-AE$5)*'m1'!$BL64</f>
        <v>0</v>
      </c>
      <c r="AF66" s="174">
        <f>IF(AF$2&lt;=$AA66,IF(AF$3&gt;=$AA66,(AF$4*($AA67-$AA66)),0),0)*(VLOOKUP($AA66,curves,VLOOKUP(AF$1,names,2,0))-AF$5)*'m1'!$BL64</f>
        <v>0</v>
      </c>
      <c r="AG66" s="174">
        <f>IF(AG$2&lt;=$AA66,IF(AG$3&gt;=$AA66,(AG$4*($AA67-$AA66)),0),0)*(VLOOKUP($AA66,curves,VLOOKUP(AG$1,names,2,0))-AG$5)*'m1'!$BL64</f>
        <v>0</v>
      </c>
      <c r="AH66" s="174">
        <f>IF(AH$2&lt;=$AA66,IF(AH$3&gt;=$AA66,(AH$4*($AA67-$AA66)),0),0)*(VLOOKUP($AA66,curves,VLOOKUP(AH$1,names,2,0))-AH$5)*'m1'!$BL64</f>
        <v>0</v>
      </c>
      <c r="AI66" s="174">
        <f>IF(AI$2&lt;=$AA66,IF(AI$3&gt;=$AA66,(AI$4*($AA67-$AA66)),0),0)*(VLOOKUP($AA66,curves,VLOOKUP(AI$1,names,2,0))-AI$5)*'m1'!$BL64</f>
        <v>0</v>
      </c>
      <c r="AJ66" s="174">
        <f>IF(AJ$2&lt;=$AA66,IF(AJ$3&gt;=$AA66,(AJ$4*($AA67-$AA66)),0),0)*(VLOOKUP($AA66,curves,VLOOKUP(AJ$1,names,2,0))-AJ$5)*'m1'!$BL64</f>
        <v>0</v>
      </c>
      <c r="AK66" s="174">
        <f>IF(AK$2&lt;=$AA66,IF(AK$3&gt;=$AA66,(AK$4*($AA67-$AA66)),0),0)*(VLOOKUP($AA66,curves,VLOOKUP(AK$1,names,2,0))-AK$5)*'m1'!$BL64</f>
        <v>0</v>
      </c>
      <c r="AL66" s="174">
        <f>IF(AL$2&lt;=$AA66,IF(AL$3&gt;=$AA66,(AL$4*($AA67-$AA66)),0),0)*(VLOOKUP($AA66,curves,VLOOKUP(AL$1,names,2,0))-AL$5)*'m1'!$BL64</f>
        <v>0</v>
      </c>
      <c r="AM66" s="174">
        <f>IF(AM$2&lt;=$AA66,IF(AM$3&gt;=$AA66,(AM$4*($AA67-$AA66)),0),0)*(VLOOKUP($AA66,curves,VLOOKUP(AM$1,names,2,0))-AM$5)*'m1'!$BL64</f>
        <v>0</v>
      </c>
      <c r="AN66" s="174">
        <f>IF(AN$2&lt;=$AA66,IF(AN$3&gt;=$AA66,(AN$4*($AA67-$AA66)),0),0)*(VLOOKUP($AA66,curves,VLOOKUP(AN$1,names,2,0))-AN$5)*'m1'!$BL64</f>
        <v>0</v>
      </c>
      <c r="AO66" s="174">
        <f>IF(AO$2&lt;=$AA66,IF(AO$3&gt;=$AA66,(AO$4*($AA67-$AA66)),0),0)*(VLOOKUP($AA66,curves,VLOOKUP(AO$1,names,2,0))-AO$5)*'m1'!$BL64</f>
        <v>0</v>
      </c>
      <c r="AP66" s="174">
        <f>IF(AP$2&lt;=$AA66,IF(AP$3&gt;=$AA66,(AP$4*($AA67-$AA66)),0),0)*(VLOOKUP($AA66,curves,VLOOKUP(AP$1,names,2,0))-AP$5)*'m1'!$BL64</f>
        <v>0</v>
      </c>
      <c r="AQ66" s="174">
        <f>IF(AQ$2&lt;=$AA66,IF(AQ$3&gt;=$AA66,(AQ$4*($AA67-$AA66)),0),0)*(VLOOKUP($AA66,curves,VLOOKUP(AQ$1,names,2,0))-AQ$5)*'m1'!$BL64</f>
        <v>0</v>
      </c>
      <c r="AR66" s="174">
        <f>IF(AR$2&lt;=$AA66,IF(AR$3&gt;=$AA66,(AR$4*($AA67-$AA66)),0),0)*(VLOOKUP($AA66,curves,VLOOKUP(AR$1,names,2,0))-AR$5)*'m1'!$BL64</f>
        <v>0</v>
      </c>
      <c r="AS66" s="174">
        <f>IF(AS$2&lt;=$AA66,IF(AS$3&gt;=$AA66,(AS$4*($AA67-$AA66)),0),0)*(VLOOKUP($AA66,curves,VLOOKUP(AS$1,names,2,0))-AS$5)*'m1'!$BL64</f>
        <v>0</v>
      </c>
      <c r="AT66" s="174">
        <f>IF(AT$2&lt;=$AA66,IF(AT$3&gt;=$AA66,(AT$4*($AA67-$AA66)),0),0)*(VLOOKUP($AA66,curves,VLOOKUP(AT$1,names,2,0))-AT$5)*'m1'!$BL64</f>
        <v>0</v>
      </c>
      <c r="AU66" s="174">
        <f>IF(AU$2&lt;=$AA66,IF(AU$3&gt;=$AA66,(AU$4*($AA67-$AA66)),0),0)*(VLOOKUP($AA66,curves,VLOOKUP(AU$1,names,2,0))-AU$5)*'m1'!$BL64</f>
        <v>0</v>
      </c>
      <c r="AV66" s="174">
        <f>IF(AV$2&lt;=$AA66,IF(AV$3&gt;=$AA66,(AV$4*($AA67-$AA66)),0),0)*(VLOOKUP($AA66,curves,VLOOKUP(AV$1,names,2,0))-AV$5)*'m1'!$BL64</f>
        <v>0</v>
      </c>
      <c r="AW66" s="174">
        <f>IF(AW$2&lt;=$AA66,IF(AW$3&gt;=$AA66,(AW$4*($AA67-$AA66)),0),0)*(VLOOKUP($AA66,curves,VLOOKUP(AW$1,names,2,0))-AW$5)*'m1'!$BL64</f>
        <v>0</v>
      </c>
      <c r="BB66" s="84"/>
      <c r="BC66" s="84"/>
      <c r="BD66" s="84"/>
      <c r="BE66" s="84"/>
      <c r="BP66" s="88"/>
      <c r="CI66" s="83"/>
      <c r="CJ66" s="83"/>
      <c r="CK66" s="83"/>
      <c r="FY66" s="84"/>
      <c r="FZ66" s="84"/>
      <c r="GA66" s="84"/>
      <c r="GK66" s="88"/>
      <c r="GL66" s="88"/>
      <c r="GR66" s="88"/>
      <c r="GT66" s="88"/>
      <c r="GU66" s="88"/>
      <c r="HA66" s="88"/>
    </row>
    <row r="67" spans="1:209">
      <c r="A67" s="90">
        <f>p0!A72</f>
        <v>38443</v>
      </c>
      <c r="B67" s="102">
        <f t="shared" si="6"/>
        <v>0</v>
      </c>
      <c r="C67" s="101">
        <f>p0!E72*10000*m_chg!C65</f>
        <v>0</v>
      </c>
      <c r="D67" s="101">
        <f>p0!N72*10000*m_chg!D65</f>
        <v>0</v>
      </c>
      <c r="E67" s="101">
        <f>'p1'!K72*10000*m_chg!E65</f>
        <v>0</v>
      </c>
      <c r="F67" s="101">
        <f>(p0!H72+p0!J72+'Spread Opt'!D63+'Transport Pos'!E59)*10000*m_chg!K65</f>
        <v>0</v>
      </c>
      <c r="G67" s="101">
        <f>p0!O72*10000*m_chg!L65</f>
        <v>0</v>
      </c>
      <c r="H67" s="101">
        <f>p0!D72*10000*m_chg!N65</f>
        <v>0</v>
      </c>
      <c r="I67" s="101">
        <f>(p0!I72+p0!AG72+'Spread Opt'!C63)*10000*m_chg!H65</f>
        <v>0</v>
      </c>
      <c r="J67" s="101">
        <f>p0!M72*10000*m_chg!J65</f>
        <v>0</v>
      </c>
      <c r="K67" s="101">
        <f>(p0!L72+p0!G72)*10000*m_chg!O65</f>
        <v>0</v>
      </c>
      <c r="L67" s="101">
        <f>p0!P72*10000*m_chg!P65</f>
        <v>0</v>
      </c>
      <c r="M67" s="101">
        <f>(p0!F72)*10000*m_chg!T65</f>
        <v>0</v>
      </c>
      <c r="N67" s="101">
        <f>p0!C72*10000*m_chg!U65</f>
        <v>0</v>
      </c>
      <c r="O67" s="101">
        <f>'Transport Pos'!C59*10000*m_chg!V65</f>
        <v>0</v>
      </c>
      <c r="P67" s="101">
        <f>(p0!Y72+p0!X72)*10000*m_chg!X65</f>
        <v>0</v>
      </c>
      <c r="Q67" s="101">
        <f>p0!Z72*10000*m_chg!Y65</f>
        <v>0</v>
      </c>
      <c r="R67" s="101">
        <f>(p0!AB72+'Transport Pos'!B59)*10000*m_chg!Z65</f>
        <v>0</v>
      </c>
      <c r="S67" s="101">
        <f>p0!U72*10000*m_chg!AA65</f>
        <v>0</v>
      </c>
      <c r="T67" s="101">
        <f>p0!W72*10000*m_chg!AB65</f>
        <v>0</v>
      </c>
      <c r="U67" s="101">
        <f>p0!S72*10000*m_chg!AD65</f>
        <v>0</v>
      </c>
      <c r="V67" s="101">
        <f>p0!B72*10000*m_chg!AG65</f>
        <v>0</v>
      </c>
      <c r="W67" s="101">
        <f>p0!AA72*10000*m_chg!AJ65</f>
        <v>0</v>
      </c>
      <c r="Y67" s="101"/>
      <c r="AA67" s="90">
        <v>38443</v>
      </c>
      <c r="AB67" s="174">
        <f t="shared" si="7"/>
        <v>0</v>
      </c>
      <c r="AC67" s="174">
        <f>IF(AC$2&lt;=$AA67,IF(AC$3&gt;=$AA67,(AC$4*($AA68-$AA67)),0),0)*(VLOOKUP($AA67,curves,VLOOKUP(AC$1,names,2,0))-AC$5)*'m1'!$BL65</f>
        <v>0</v>
      </c>
      <c r="AD67" s="174">
        <f>IF(AD$2&lt;=$AA67,IF(AD$3&gt;=$AA67,(AD$4*($AA68-$AA67)),0),0)*(VLOOKUP($AA67,curves,VLOOKUP(AD$1,names,2,0))-AD$5)*'m1'!$BL65</f>
        <v>0</v>
      </c>
      <c r="AE67" s="174">
        <f>IF(AE$2&lt;=$AA67,IF(AE$3&gt;=$AA67,(AE$4*($AA68-$AA67)),0),0)*(VLOOKUP($AA67,curves,VLOOKUP(AE$1,names,2,0))-AE$5)*'m1'!$BL65</f>
        <v>0</v>
      </c>
      <c r="AF67" s="174">
        <f>IF(AF$2&lt;=$AA67,IF(AF$3&gt;=$AA67,(AF$4*($AA68-$AA67)),0),0)*(VLOOKUP($AA67,curves,VLOOKUP(AF$1,names,2,0))-AF$5)*'m1'!$BL65</f>
        <v>0</v>
      </c>
      <c r="AG67" s="174">
        <f>IF(AG$2&lt;=$AA67,IF(AG$3&gt;=$AA67,(AG$4*($AA68-$AA67)),0),0)*(VLOOKUP($AA67,curves,VLOOKUP(AG$1,names,2,0))-AG$5)*'m1'!$BL65</f>
        <v>0</v>
      </c>
      <c r="AH67" s="174">
        <f>IF(AH$2&lt;=$AA67,IF(AH$3&gt;=$AA67,(AH$4*($AA68-$AA67)),0),0)*(VLOOKUP($AA67,curves,VLOOKUP(AH$1,names,2,0))-AH$5)*'m1'!$BL65</f>
        <v>0</v>
      </c>
      <c r="AI67" s="174">
        <f>IF(AI$2&lt;=$AA67,IF(AI$3&gt;=$AA67,(AI$4*($AA68-$AA67)),0),0)*(VLOOKUP($AA67,curves,VLOOKUP(AI$1,names,2,0))-AI$5)*'m1'!$BL65</f>
        <v>0</v>
      </c>
      <c r="AJ67" s="174">
        <f>IF(AJ$2&lt;=$AA67,IF(AJ$3&gt;=$AA67,(AJ$4*($AA68-$AA67)),0),0)*(VLOOKUP($AA67,curves,VLOOKUP(AJ$1,names,2,0))-AJ$5)*'m1'!$BL65</f>
        <v>0</v>
      </c>
      <c r="AK67" s="174">
        <f>IF(AK$2&lt;=$AA67,IF(AK$3&gt;=$AA67,(AK$4*($AA68-$AA67)),0),0)*(VLOOKUP($AA67,curves,VLOOKUP(AK$1,names,2,0))-AK$5)*'m1'!$BL65</f>
        <v>0</v>
      </c>
      <c r="AL67" s="174">
        <f>IF(AL$2&lt;=$AA67,IF(AL$3&gt;=$AA67,(AL$4*($AA68-$AA67)),0),0)*(VLOOKUP($AA67,curves,VLOOKUP(AL$1,names,2,0))-AL$5)*'m1'!$BL65</f>
        <v>0</v>
      </c>
      <c r="AM67" s="174">
        <f>IF(AM$2&lt;=$AA67,IF(AM$3&gt;=$AA67,(AM$4*($AA68-$AA67)),0),0)*(VLOOKUP($AA67,curves,VLOOKUP(AM$1,names,2,0))-AM$5)*'m1'!$BL65</f>
        <v>0</v>
      </c>
      <c r="AN67" s="174">
        <f>IF(AN$2&lt;=$AA67,IF(AN$3&gt;=$AA67,(AN$4*($AA68-$AA67)),0),0)*(VLOOKUP($AA67,curves,VLOOKUP(AN$1,names,2,0))-AN$5)*'m1'!$BL65</f>
        <v>0</v>
      </c>
      <c r="AO67" s="174">
        <f>IF(AO$2&lt;=$AA67,IF(AO$3&gt;=$AA67,(AO$4*($AA68-$AA67)),0),0)*(VLOOKUP($AA67,curves,VLOOKUP(AO$1,names,2,0))-AO$5)*'m1'!$BL65</f>
        <v>0</v>
      </c>
      <c r="AP67" s="174">
        <f>IF(AP$2&lt;=$AA67,IF(AP$3&gt;=$AA67,(AP$4*($AA68-$AA67)),0),0)*(VLOOKUP($AA67,curves,VLOOKUP(AP$1,names,2,0))-AP$5)*'m1'!$BL65</f>
        <v>0</v>
      </c>
      <c r="AQ67" s="174">
        <f>IF(AQ$2&lt;=$AA67,IF(AQ$3&gt;=$AA67,(AQ$4*($AA68-$AA67)),0),0)*(VLOOKUP($AA67,curves,VLOOKUP(AQ$1,names,2,0))-AQ$5)*'m1'!$BL65</f>
        <v>0</v>
      </c>
      <c r="AR67" s="174">
        <f>IF(AR$2&lt;=$AA67,IF(AR$3&gt;=$AA67,(AR$4*($AA68-$AA67)),0),0)*(VLOOKUP($AA67,curves,VLOOKUP(AR$1,names,2,0))-AR$5)*'m1'!$BL65</f>
        <v>0</v>
      </c>
      <c r="AS67" s="174">
        <f>IF(AS$2&lt;=$AA67,IF(AS$3&gt;=$AA67,(AS$4*($AA68-$AA67)),0),0)*(VLOOKUP($AA67,curves,VLOOKUP(AS$1,names,2,0))-AS$5)*'m1'!$BL65</f>
        <v>0</v>
      </c>
      <c r="AT67" s="174">
        <f>IF(AT$2&lt;=$AA67,IF(AT$3&gt;=$AA67,(AT$4*($AA68-$AA67)),0),0)*(VLOOKUP($AA67,curves,VLOOKUP(AT$1,names,2,0))-AT$5)*'m1'!$BL65</f>
        <v>0</v>
      </c>
      <c r="AU67" s="174">
        <f>IF(AU$2&lt;=$AA67,IF(AU$3&gt;=$AA67,(AU$4*($AA68-$AA67)),0),0)*(VLOOKUP($AA67,curves,VLOOKUP(AU$1,names,2,0))-AU$5)*'m1'!$BL65</f>
        <v>0</v>
      </c>
      <c r="AV67" s="174">
        <f>IF(AV$2&lt;=$AA67,IF(AV$3&gt;=$AA67,(AV$4*($AA68-$AA67)),0),0)*(VLOOKUP($AA67,curves,VLOOKUP(AV$1,names,2,0))-AV$5)*'m1'!$BL65</f>
        <v>0</v>
      </c>
      <c r="AW67" s="174">
        <f>IF(AW$2&lt;=$AA67,IF(AW$3&gt;=$AA67,(AW$4*($AA68-$AA67)),0),0)*(VLOOKUP($AA67,curves,VLOOKUP(AW$1,names,2,0))-AW$5)*'m1'!$BL65</f>
        <v>0</v>
      </c>
      <c r="BB67" s="84"/>
      <c r="BC67" s="84"/>
      <c r="BD67" s="84"/>
      <c r="BE67" s="84"/>
      <c r="BP67" s="88"/>
      <c r="CI67" s="83"/>
      <c r="CJ67" s="83"/>
      <c r="CK67" s="83"/>
      <c r="FY67" s="84"/>
      <c r="FZ67" s="84"/>
      <c r="GA67" s="84"/>
      <c r="GK67" s="88"/>
      <c r="GL67" s="88"/>
      <c r="GR67" s="88"/>
      <c r="GT67" s="88"/>
      <c r="GU67" s="88"/>
      <c r="HA67" s="88"/>
    </row>
    <row r="68" spans="1:209">
      <c r="A68" s="90">
        <f>p0!A73</f>
        <v>38473</v>
      </c>
      <c r="B68" s="102">
        <f t="shared" si="6"/>
        <v>0</v>
      </c>
      <c r="C68" s="101">
        <f>p0!E73*10000*m_chg!C66</f>
        <v>0</v>
      </c>
      <c r="D68" s="101">
        <f>p0!N73*10000*m_chg!D66</f>
        <v>0</v>
      </c>
      <c r="E68" s="101">
        <f>'p1'!K73*10000*m_chg!E66</f>
        <v>0</v>
      </c>
      <c r="F68" s="101">
        <f>(p0!H73+p0!J73+'Spread Opt'!D64+'Transport Pos'!E60)*10000*m_chg!K66</f>
        <v>0</v>
      </c>
      <c r="G68" s="101">
        <f>p0!O73*10000*m_chg!L66</f>
        <v>0</v>
      </c>
      <c r="H68" s="101">
        <f>p0!D73*10000*m_chg!N66</f>
        <v>0</v>
      </c>
      <c r="I68" s="101">
        <f>(p0!I73+p0!AG73+'Spread Opt'!C64)*10000*m_chg!H66</f>
        <v>0</v>
      </c>
      <c r="J68" s="101">
        <f>p0!M73*10000*m_chg!J66</f>
        <v>0</v>
      </c>
      <c r="K68" s="101">
        <f>(p0!L73+p0!G73)*10000*m_chg!O66</f>
        <v>0</v>
      </c>
      <c r="L68" s="101">
        <f>p0!P73*10000*m_chg!P66</f>
        <v>0</v>
      </c>
      <c r="M68" s="101">
        <f>(p0!F73)*10000*m_chg!T66</f>
        <v>0</v>
      </c>
      <c r="N68" s="101">
        <f>p0!C73*10000*m_chg!U66</f>
        <v>0</v>
      </c>
      <c r="O68" s="101">
        <f>'Transport Pos'!C60*10000*m_chg!V66</f>
        <v>0</v>
      </c>
      <c r="P68" s="101">
        <f>(p0!Y73+p0!X73)*10000*m_chg!X66</f>
        <v>0</v>
      </c>
      <c r="Q68" s="101">
        <f>p0!Z73*10000*m_chg!Y66</f>
        <v>0</v>
      </c>
      <c r="R68" s="101">
        <f>(p0!AB73+'Transport Pos'!B60)*10000*m_chg!Z66</f>
        <v>0</v>
      </c>
      <c r="S68" s="101">
        <f>p0!U73*10000*m_chg!AA66</f>
        <v>0</v>
      </c>
      <c r="T68" s="101">
        <f>p0!W73*10000*m_chg!AB66</f>
        <v>0</v>
      </c>
      <c r="U68" s="101">
        <f>p0!S73*10000*m_chg!AD66</f>
        <v>0</v>
      </c>
      <c r="V68" s="101">
        <f>p0!B73*10000*m_chg!AG66</f>
        <v>0</v>
      </c>
      <c r="W68" s="101">
        <f>p0!AA73*10000*m_chg!AJ66</f>
        <v>0</v>
      </c>
      <c r="Y68" s="101"/>
      <c r="AA68" s="90">
        <v>38473</v>
      </c>
      <c r="AB68" s="174">
        <f t="shared" si="7"/>
        <v>0</v>
      </c>
      <c r="AC68" s="174">
        <f>IF(AC$2&lt;=$AA68,IF(AC$3&gt;=$AA68,(AC$4*($AA69-$AA68)),0),0)*(VLOOKUP($AA68,curves,VLOOKUP(AC$1,names,2,0))-AC$5)*'m1'!$BL66</f>
        <v>0</v>
      </c>
      <c r="AD68" s="174">
        <f>IF(AD$2&lt;=$AA68,IF(AD$3&gt;=$AA68,(AD$4*($AA69-$AA68)),0),0)*(VLOOKUP($AA68,curves,VLOOKUP(AD$1,names,2,0))-AD$5)*'m1'!$BL66</f>
        <v>0</v>
      </c>
      <c r="AE68" s="174">
        <f>IF(AE$2&lt;=$AA68,IF(AE$3&gt;=$AA68,(AE$4*($AA69-$AA68)),0),0)*(VLOOKUP($AA68,curves,VLOOKUP(AE$1,names,2,0))-AE$5)*'m1'!$BL66</f>
        <v>0</v>
      </c>
      <c r="AF68" s="174">
        <f>IF(AF$2&lt;=$AA68,IF(AF$3&gt;=$AA68,(AF$4*($AA69-$AA68)),0),0)*(VLOOKUP($AA68,curves,VLOOKUP(AF$1,names,2,0))-AF$5)*'m1'!$BL66</f>
        <v>0</v>
      </c>
      <c r="AG68" s="174">
        <f>IF(AG$2&lt;=$AA68,IF(AG$3&gt;=$AA68,(AG$4*($AA69-$AA68)),0),0)*(VLOOKUP($AA68,curves,VLOOKUP(AG$1,names,2,0))-AG$5)*'m1'!$BL66</f>
        <v>0</v>
      </c>
      <c r="AH68" s="174">
        <f>IF(AH$2&lt;=$AA68,IF(AH$3&gt;=$AA68,(AH$4*($AA69-$AA68)),0),0)*(VLOOKUP($AA68,curves,VLOOKUP(AH$1,names,2,0))-AH$5)*'m1'!$BL66</f>
        <v>0</v>
      </c>
      <c r="AI68" s="174">
        <f>IF(AI$2&lt;=$AA68,IF(AI$3&gt;=$AA68,(AI$4*($AA69-$AA68)),0),0)*(VLOOKUP($AA68,curves,VLOOKUP(AI$1,names,2,0))-AI$5)*'m1'!$BL66</f>
        <v>0</v>
      </c>
      <c r="AJ68" s="174">
        <f>IF(AJ$2&lt;=$AA68,IF(AJ$3&gt;=$AA68,(AJ$4*($AA69-$AA68)),0),0)*(VLOOKUP($AA68,curves,VLOOKUP(AJ$1,names,2,0))-AJ$5)*'m1'!$BL66</f>
        <v>0</v>
      </c>
      <c r="AK68" s="174">
        <f>IF(AK$2&lt;=$AA68,IF(AK$3&gt;=$AA68,(AK$4*($AA69-$AA68)),0),0)*(VLOOKUP($AA68,curves,VLOOKUP(AK$1,names,2,0))-AK$5)*'m1'!$BL66</f>
        <v>0</v>
      </c>
      <c r="AL68" s="174">
        <f>IF(AL$2&lt;=$AA68,IF(AL$3&gt;=$AA68,(AL$4*($AA69-$AA68)),0),0)*(VLOOKUP($AA68,curves,VLOOKUP(AL$1,names,2,0))-AL$5)*'m1'!$BL66</f>
        <v>0</v>
      </c>
      <c r="AM68" s="174">
        <f>IF(AM$2&lt;=$AA68,IF(AM$3&gt;=$AA68,(AM$4*($AA69-$AA68)),0),0)*(VLOOKUP($AA68,curves,VLOOKUP(AM$1,names,2,0))-AM$5)*'m1'!$BL66</f>
        <v>0</v>
      </c>
      <c r="AN68" s="174">
        <f>IF(AN$2&lt;=$AA68,IF(AN$3&gt;=$AA68,(AN$4*($AA69-$AA68)),0),0)*(VLOOKUP($AA68,curves,VLOOKUP(AN$1,names,2,0))-AN$5)*'m1'!$BL66</f>
        <v>0</v>
      </c>
      <c r="AO68" s="174">
        <f>IF(AO$2&lt;=$AA68,IF(AO$3&gt;=$AA68,(AO$4*($AA69-$AA68)),0),0)*(VLOOKUP($AA68,curves,VLOOKUP(AO$1,names,2,0))-AO$5)*'m1'!$BL66</f>
        <v>0</v>
      </c>
      <c r="AP68" s="174">
        <f>IF(AP$2&lt;=$AA68,IF(AP$3&gt;=$AA68,(AP$4*($AA69-$AA68)),0),0)*(VLOOKUP($AA68,curves,VLOOKUP(AP$1,names,2,0))-AP$5)*'m1'!$BL66</f>
        <v>0</v>
      </c>
      <c r="AQ68" s="174">
        <f>IF(AQ$2&lt;=$AA68,IF(AQ$3&gt;=$AA68,(AQ$4*($AA69-$AA68)),0),0)*(VLOOKUP($AA68,curves,VLOOKUP(AQ$1,names,2,0))-AQ$5)*'m1'!$BL66</f>
        <v>0</v>
      </c>
      <c r="AR68" s="174">
        <f>IF(AR$2&lt;=$AA68,IF(AR$3&gt;=$AA68,(AR$4*($AA69-$AA68)),0),0)*(VLOOKUP($AA68,curves,VLOOKUP(AR$1,names,2,0))-AR$5)*'m1'!$BL66</f>
        <v>0</v>
      </c>
      <c r="AS68" s="174">
        <f>IF(AS$2&lt;=$AA68,IF(AS$3&gt;=$AA68,(AS$4*($AA69-$AA68)),0),0)*(VLOOKUP($AA68,curves,VLOOKUP(AS$1,names,2,0))-AS$5)*'m1'!$BL66</f>
        <v>0</v>
      </c>
      <c r="AT68" s="174">
        <f>IF(AT$2&lt;=$AA68,IF(AT$3&gt;=$AA68,(AT$4*($AA69-$AA68)),0),0)*(VLOOKUP($AA68,curves,VLOOKUP(AT$1,names,2,0))-AT$5)*'m1'!$BL66</f>
        <v>0</v>
      </c>
      <c r="AU68" s="174">
        <f>IF(AU$2&lt;=$AA68,IF(AU$3&gt;=$AA68,(AU$4*($AA69-$AA68)),0),0)*(VLOOKUP($AA68,curves,VLOOKUP(AU$1,names,2,0))-AU$5)*'m1'!$BL66</f>
        <v>0</v>
      </c>
      <c r="AV68" s="174">
        <f>IF(AV$2&lt;=$AA68,IF(AV$3&gt;=$AA68,(AV$4*($AA69-$AA68)),0),0)*(VLOOKUP($AA68,curves,VLOOKUP(AV$1,names,2,0))-AV$5)*'m1'!$BL66</f>
        <v>0</v>
      </c>
      <c r="AW68" s="174">
        <f>IF(AW$2&lt;=$AA68,IF(AW$3&gt;=$AA68,(AW$4*($AA69-$AA68)),0),0)*(VLOOKUP($AA68,curves,VLOOKUP(AW$1,names,2,0))-AW$5)*'m1'!$BL66</f>
        <v>0</v>
      </c>
      <c r="BB68" s="84"/>
      <c r="BC68" s="84"/>
      <c r="BD68" s="84"/>
      <c r="BE68" s="84"/>
      <c r="BP68" s="88"/>
      <c r="CI68" s="83"/>
      <c r="CJ68" s="83"/>
      <c r="CK68" s="83"/>
      <c r="FY68" s="84"/>
      <c r="FZ68" s="84"/>
      <c r="GA68" s="84"/>
      <c r="GK68" s="88"/>
      <c r="GL68" s="88"/>
      <c r="GR68" s="88"/>
      <c r="GT68" s="88"/>
      <c r="GU68" s="88"/>
      <c r="HA68" s="88"/>
    </row>
    <row r="69" spans="1:209">
      <c r="A69" s="90">
        <f>p0!A74</f>
        <v>38504</v>
      </c>
      <c r="B69" s="102">
        <f t="shared" si="6"/>
        <v>0</v>
      </c>
      <c r="C69" s="101">
        <f>p0!E74*10000*m_chg!C67</f>
        <v>0</v>
      </c>
      <c r="D69" s="101">
        <f>p0!N74*10000*m_chg!D67</f>
        <v>0</v>
      </c>
      <c r="E69" s="101">
        <f>'p1'!K74*10000*m_chg!E67</f>
        <v>0</v>
      </c>
      <c r="F69" s="101">
        <f>(p0!H74+p0!J74+'Spread Opt'!D65+'Transport Pos'!E61)*10000*m_chg!K67</f>
        <v>0</v>
      </c>
      <c r="G69" s="101">
        <f>p0!O74*10000*m_chg!L67</f>
        <v>0</v>
      </c>
      <c r="H69" s="101">
        <f>p0!D74*10000*m_chg!N67</f>
        <v>0</v>
      </c>
      <c r="I69" s="101">
        <f>(p0!I74+p0!AG74+'Spread Opt'!C65)*10000*m_chg!H67</f>
        <v>0</v>
      </c>
      <c r="J69" s="101">
        <f>p0!M74*10000*m_chg!J67</f>
        <v>0</v>
      </c>
      <c r="K69" s="101">
        <f>(p0!L74+p0!G74)*10000*m_chg!O67</f>
        <v>0</v>
      </c>
      <c r="L69" s="101">
        <f>p0!P74*10000*m_chg!P67</f>
        <v>0</v>
      </c>
      <c r="M69" s="101">
        <f>(p0!F74)*10000*m_chg!T67</f>
        <v>0</v>
      </c>
      <c r="N69" s="101">
        <f>p0!C74*10000*m_chg!U67</f>
        <v>0</v>
      </c>
      <c r="O69" s="101">
        <f>'Transport Pos'!C61*10000*m_chg!V67</f>
        <v>0</v>
      </c>
      <c r="P69" s="101">
        <f>(p0!Y74+p0!X74)*10000*m_chg!X67</f>
        <v>0</v>
      </c>
      <c r="Q69" s="101">
        <f>p0!Z74*10000*m_chg!Y67</f>
        <v>0</v>
      </c>
      <c r="R69" s="101">
        <f>(p0!AB74+'Transport Pos'!B61)*10000*m_chg!Z67</f>
        <v>0</v>
      </c>
      <c r="S69" s="101">
        <f>p0!U74*10000*m_chg!AA67</f>
        <v>0</v>
      </c>
      <c r="T69" s="101">
        <f>p0!W74*10000*m_chg!AB67</f>
        <v>0</v>
      </c>
      <c r="U69" s="101">
        <f>p0!S74*10000*m_chg!AD67</f>
        <v>0</v>
      </c>
      <c r="V69" s="101">
        <f>p0!B74*10000*m_chg!AG67</f>
        <v>0</v>
      </c>
      <c r="W69" s="101">
        <f>p0!AA74*10000*m_chg!AJ67</f>
        <v>0</v>
      </c>
      <c r="Y69" s="101"/>
      <c r="AA69" s="90">
        <v>38504</v>
      </c>
      <c r="AB69" s="174">
        <f t="shared" si="7"/>
        <v>0</v>
      </c>
      <c r="AC69" s="174">
        <f>IF(AC$2&lt;=$AA69,IF(AC$3&gt;=$AA69,(AC$4*($AA70-$AA69)),0),0)*(VLOOKUP($AA69,curves,VLOOKUP(AC$1,names,2,0))-AC$5)*'m1'!$BL67</f>
        <v>0</v>
      </c>
      <c r="AD69" s="174">
        <f>IF(AD$2&lt;=$AA69,IF(AD$3&gt;=$AA69,(AD$4*($AA70-$AA69)),0),0)*(VLOOKUP($AA69,curves,VLOOKUP(AD$1,names,2,0))-AD$5)*'m1'!$BL67</f>
        <v>0</v>
      </c>
      <c r="AE69" s="174">
        <f>IF(AE$2&lt;=$AA69,IF(AE$3&gt;=$AA69,(AE$4*($AA70-$AA69)),0),0)*(VLOOKUP($AA69,curves,VLOOKUP(AE$1,names,2,0))-AE$5)*'m1'!$BL67</f>
        <v>0</v>
      </c>
      <c r="AF69" s="174">
        <f>IF(AF$2&lt;=$AA69,IF(AF$3&gt;=$AA69,(AF$4*($AA70-$AA69)),0),0)*(VLOOKUP($AA69,curves,VLOOKUP(AF$1,names,2,0))-AF$5)*'m1'!$BL67</f>
        <v>0</v>
      </c>
      <c r="AG69" s="174">
        <f>IF(AG$2&lt;=$AA69,IF(AG$3&gt;=$AA69,(AG$4*($AA70-$AA69)),0),0)*(VLOOKUP($AA69,curves,VLOOKUP(AG$1,names,2,0))-AG$5)*'m1'!$BL67</f>
        <v>0</v>
      </c>
      <c r="AH69" s="174">
        <f>IF(AH$2&lt;=$AA69,IF(AH$3&gt;=$AA69,(AH$4*($AA70-$AA69)),0),0)*(VLOOKUP($AA69,curves,VLOOKUP(AH$1,names,2,0))-AH$5)*'m1'!$BL67</f>
        <v>0</v>
      </c>
      <c r="AI69" s="174">
        <f>IF(AI$2&lt;=$AA69,IF(AI$3&gt;=$AA69,(AI$4*($AA70-$AA69)),0),0)*(VLOOKUP($AA69,curves,VLOOKUP(AI$1,names,2,0))-AI$5)*'m1'!$BL67</f>
        <v>0</v>
      </c>
      <c r="AJ69" s="174">
        <f>IF(AJ$2&lt;=$AA69,IF(AJ$3&gt;=$AA69,(AJ$4*($AA70-$AA69)),0),0)*(VLOOKUP($AA69,curves,VLOOKUP(AJ$1,names,2,0))-AJ$5)*'m1'!$BL67</f>
        <v>0</v>
      </c>
      <c r="AK69" s="174">
        <f>IF(AK$2&lt;=$AA69,IF(AK$3&gt;=$AA69,(AK$4*($AA70-$AA69)),0),0)*(VLOOKUP($AA69,curves,VLOOKUP(AK$1,names,2,0))-AK$5)*'m1'!$BL67</f>
        <v>0</v>
      </c>
      <c r="AL69" s="174">
        <f>IF(AL$2&lt;=$AA69,IF(AL$3&gt;=$AA69,(AL$4*($AA70-$AA69)),0),0)*(VLOOKUP($AA69,curves,VLOOKUP(AL$1,names,2,0))-AL$5)*'m1'!$BL67</f>
        <v>0</v>
      </c>
      <c r="AM69" s="174">
        <f>IF(AM$2&lt;=$AA69,IF(AM$3&gt;=$AA69,(AM$4*($AA70-$AA69)),0),0)*(VLOOKUP($AA69,curves,VLOOKUP(AM$1,names,2,0))-AM$5)*'m1'!$BL67</f>
        <v>0</v>
      </c>
      <c r="AN69" s="174">
        <f>IF(AN$2&lt;=$AA69,IF(AN$3&gt;=$AA69,(AN$4*($AA70-$AA69)),0),0)*(VLOOKUP($AA69,curves,VLOOKUP(AN$1,names,2,0))-AN$5)*'m1'!$BL67</f>
        <v>0</v>
      </c>
      <c r="AO69" s="174">
        <f>IF(AO$2&lt;=$AA69,IF(AO$3&gt;=$AA69,(AO$4*($AA70-$AA69)),0),0)*(VLOOKUP($AA69,curves,VLOOKUP(AO$1,names,2,0))-AO$5)*'m1'!$BL67</f>
        <v>0</v>
      </c>
      <c r="AP69" s="174">
        <f>IF(AP$2&lt;=$AA69,IF(AP$3&gt;=$AA69,(AP$4*($AA70-$AA69)),0),0)*(VLOOKUP($AA69,curves,VLOOKUP(AP$1,names,2,0))-AP$5)*'m1'!$BL67</f>
        <v>0</v>
      </c>
      <c r="AQ69" s="174">
        <f>IF(AQ$2&lt;=$AA69,IF(AQ$3&gt;=$AA69,(AQ$4*($AA70-$AA69)),0),0)*(VLOOKUP($AA69,curves,VLOOKUP(AQ$1,names,2,0))-AQ$5)*'m1'!$BL67</f>
        <v>0</v>
      </c>
      <c r="AR69" s="174">
        <f>IF(AR$2&lt;=$AA69,IF(AR$3&gt;=$AA69,(AR$4*($AA70-$AA69)),0),0)*(VLOOKUP($AA69,curves,VLOOKUP(AR$1,names,2,0))-AR$5)*'m1'!$BL67</f>
        <v>0</v>
      </c>
      <c r="AS69" s="174">
        <f>IF(AS$2&lt;=$AA69,IF(AS$3&gt;=$AA69,(AS$4*($AA70-$AA69)),0),0)*(VLOOKUP($AA69,curves,VLOOKUP(AS$1,names,2,0))-AS$5)*'m1'!$BL67</f>
        <v>0</v>
      </c>
      <c r="AT69" s="174">
        <f>IF(AT$2&lt;=$AA69,IF(AT$3&gt;=$AA69,(AT$4*($AA70-$AA69)),0),0)*(VLOOKUP($AA69,curves,VLOOKUP(AT$1,names,2,0))-AT$5)*'m1'!$BL67</f>
        <v>0</v>
      </c>
      <c r="AU69" s="174">
        <f>IF(AU$2&lt;=$AA69,IF(AU$3&gt;=$AA69,(AU$4*($AA70-$AA69)),0),0)*(VLOOKUP($AA69,curves,VLOOKUP(AU$1,names,2,0))-AU$5)*'m1'!$BL67</f>
        <v>0</v>
      </c>
      <c r="AV69" s="174">
        <f>IF(AV$2&lt;=$AA69,IF(AV$3&gt;=$AA69,(AV$4*($AA70-$AA69)),0),0)*(VLOOKUP($AA69,curves,VLOOKUP(AV$1,names,2,0))-AV$5)*'m1'!$BL67</f>
        <v>0</v>
      </c>
      <c r="AW69" s="174">
        <f>IF(AW$2&lt;=$AA69,IF(AW$3&gt;=$AA69,(AW$4*($AA70-$AA69)),0),0)*(VLOOKUP($AA69,curves,VLOOKUP(AW$1,names,2,0))-AW$5)*'m1'!$BL67</f>
        <v>0</v>
      </c>
      <c r="BB69" s="84"/>
      <c r="BC69" s="84"/>
      <c r="BD69" s="84"/>
      <c r="BE69" s="84"/>
      <c r="BP69" s="88"/>
      <c r="CI69" s="83"/>
      <c r="CJ69" s="83"/>
      <c r="CK69" s="83"/>
      <c r="FY69" s="84"/>
      <c r="FZ69" s="84"/>
      <c r="GA69" s="84"/>
      <c r="GK69" s="88"/>
      <c r="GL69" s="88"/>
      <c r="GR69" s="88"/>
      <c r="GT69" s="88"/>
      <c r="GU69" s="88"/>
      <c r="HA69" s="88"/>
    </row>
    <row r="70" spans="1:209">
      <c r="A70" s="90">
        <f>p0!A75</f>
        <v>38534</v>
      </c>
      <c r="B70" s="102">
        <f t="shared" si="6"/>
        <v>0</v>
      </c>
      <c r="C70" s="101">
        <f>p0!E75*10000*m_chg!C68</f>
        <v>0</v>
      </c>
      <c r="D70" s="101">
        <f>p0!N75*10000*m_chg!D68</f>
        <v>0</v>
      </c>
      <c r="E70" s="101">
        <f>'p1'!K75*10000*m_chg!E68</f>
        <v>0</v>
      </c>
      <c r="F70" s="101">
        <f>(p0!H75+p0!J75+'Spread Opt'!D66+'Transport Pos'!E62)*10000*m_chg!K68</f>
        <v>0</v>
      </c>
      <c r="G70" s="101">
        <f>p0!O75*10000*m_chg!L68</f>
        <v>0</v>
      </c>
      <c r="H70" s="101">
        <f>p0!D75*10000*m_chg!N68</f>
        <v>0</v>
      </c>
      <c r="I70" s="101">
        <f>(p0!I75+p0!AG75+'Spread Opt'!C66)*10000*m_chg!H68</f>
        <v>0</v>
      </c>
      <c r="J70" s="101">
        <f>p0!M75*10000*m_chg!J68</f>
        <v>0</v>
      </c>
      <c r="K70" s="101">
        <f>(p0!L75+p0!G75)*10000*m_chg!O68</f>
        <v>0</v>
      </c>
      <c r="L70" s="101">
        <f>p0!P75*10000*m_chg!P68</f>
        <v>0</v>
      </c>
      <c r="M70" s="101">
        <f>(p0!F75)*10000*m_chg!T68</f>
        <v>0</v>
      </c>
      <c r="N70" s="101">
        <f>p0!C75*10000*m_chg!U68</f>
        <v>0</v>
      </c>
      <c r="O70" s="101">
        <f>'Transport Pos'!C62*10000*m_chg!V68</f>
        <v>0</v>
      </c>
      <c r="P70" s="101">
        <f>(p0!Y75+p0!X75)*10000*m_chg!X68</f>
        <v>0</v>
      </c>
      <c r="Q70" s="101">
        <f>p0!Z75*10000*m_chg!Y68</f>
        <v>0</v>
      </c>
      <c r="R70" s="101">
        <f>(p0!AB75+'Transport Pos'!B62)*10000*m_chg!Z68</f>
        <v>0</v>
      </c>
      <c r="S70" s="101">
        <f>p0!U75*10000*m_chg!AA68</f>
        <v>0</v>
      </c>
      <c r="T70" s="101">
        <f>p0!W75*10000*m_chg!AB68</f>
        <v>0</v>
      </c>
      <c r="U70" s="101">
        <f>p0!S75*10000*m_chg!AD68</f>
        <v>0</v>
      </c>
      <c r="V70" s="101">
        <f>p0!B75*10000*m_chg!AG68</f>
        <v>0</v>
      </c>
      <c r="W70" s="101">
        <f>p0!AA75*10000*m_chg!AJ68</f>
        <v>0</v>
      </c>
      <c r="Y70" s="101"/>
      <c r="AA70" s="90">
        <v>38534</v>
      </c>
      <c r="AB70" s="174">
        <f t="shared" si="7"/>
        <v>0</v>
      </c>
      <c r="AC70" s="174">
        <f>IF(AC$2&lt;=$AA70,IF(AC$3&gt;=$AA70,(AC$4*($AA71-$AA70)),0),0)*(VLOOKUP($AA70,curves,VLOOKUP(AC$1,names,2,0))-AC$5)*'m1'!$BL68</f>
        <v>0</v>
      </c>
      <c r="AD70" s="174">
        <f>IF(AD$2&lt;=$AA70,IF(AD$3&gt;=$AA70,(AD$4*($AA71-$AA70)),0),0)*(VLOOKUP($AA70,curves,VLOOKUP(AD$1,names,2,0))-AD$5)*'m1'!$BL68</f>
        <v>0</v>
      </c>
      <c r="AE70" s="174">
        <f>IF(AE$2&lt;=$AA70,IF(AE$3&gt;=$AA70,(AE$4*($AA71-$AA70)),0),0)*(VLOOKUP($AA70,curves,VLOOKUP(AE$1,names,2,0))-AE$5)*'m1'!$BL68</f>
        <v>0</v>
      </c>
      <c r="AF70" s="174">
        <f>IF(AF$2&lt;=$AA70,IF(AF$3&gt;=$AA70,(AF$4*($AA71-$AA70)),0),0)*(VLOOKUP($AA70,curves,VLOOKUP(AF$1,names,2,0))-AF$5)*'m1'!$BL68</f>
        <v>0</v>
      </c>
      <c r="AG70" s="174">
        <f>IF(AG$2&lt;=$AA70,IF(AG$3&gt;=$AA70,(AG$4*($AA71-$AA70)),0),0)*(VLOOKUP($AA70,curves,VLOOKUP(AG$1,names,2,0))-AG$5)*'m1'!$BL68</f>
        <v>0</v>
      </c>
      <c r="AH70" s="174">
        <f>IF(AH$2&lt;=$AA70,IF(AH$3&gt;=$AA70,(AH$4*($AA71-$AA70)),0),0)*(VLOOKUP($AA70,curves,VLOOKUP(AH$1,names,2,0))-AH$5)*'m1'!$BL68</f>
        <v>0</v>
      </c>
      <c r="AI70" s="174">
        <f>IF(AI$2&lt;=$AA70,IF(AI$3&gt;=$AA70,(AI$4*($AA71-$AA70)),0),0)*(VLOOKUP($AA70,curves,VLOOKUP(AI$1,names,2,0))-AI$5)*'m1'!$BL68</f>
        <v>0</v>
      </c>
      <c r="AJ70" s="174">
        <f>IF(AJ$2&lt;=$AA70,IF(AJ$3&gt;=$AA70,(AJ$4*($AA71-$AA70)),0),0)*(VLOOKUP($AA70,curves,VLOOKUP(AJ$1,names,2,0))-AJ$5)*'m1'!$BL68</f>
        <v>0</v>
      </c>
      <c r="AK70" s="174">
        <f>IF(AK$2&lt;=$AA70,IF(AK$3&gt;=$AA70,(AK$4*($AA71-$AA70)),0),0)*(VLOOKUP($AA70,curves,VLOOKUP(AK$1,names,2,0))-AK$5)*'m1'!$BL68</f>
        <v>0</v>
      </c>
      <c r="AL70" s="174">
        <f>IF(AL$2&lt;=$AA70,IF(AL$3&gt;=$AA70,(AL$4*($AA71-$AA70)),0),0)*(VLOOKUP($AA70,curves,VLOOKUP(AL$1,names,2,0))-AL$5)*'m1'!$BL68</f>
        <v>0</v>
      </c>
      <c r="AM70" s="174">
        <f>IF(AM$2&lt;=$AA70,IF(AM$3&gt;=$AA70,(AM$4*($AA71-$AA70)),0),0)*(VLOOKUP($AA70,curves,VLOOKUP(AM$1,names,2,0))-AM$5)*'m1'!$BL68</f>
        <v>0</v>
      </c>
      <c r="AN70" s="174">
        <f>IF(AN$2&lt;=$AA70,IF(AN$3&gt;=$AA70,(AN$4*($AA71-$AA70)),0),0)*(VLOOKUP($AA70,curves,VLOOKUP(AN$1,names,2,0))-AN$5)*'m1'!$BL68</f>
        <v>0</v>
      </c>
      <c r="AO70" s="174">
        <f>IF(AO$2&lt;=$AA70,IF(AO$3&gt;=$AA70,(AO$4*($AA71-$AA70)),0),0)*(VLOOKUP($AA70,curves,VLOOKUP(AO$1,names,2,0))-AO$5)*'m1'!$BL68</f>
        <v>0</v>
      </c>
      <c r="AP70" s="174">
        <f>IF(AP$2&lt;=$AA70,IF(AP$3&gt;=$AA70,(AP$4*($AA71-$AA70)),0),0)*(VLOOKUP($AA70,curves,VLOOKUP(AP$1,names,2,0))-AP$5)*'m1'!$BL68</f>
        <v>0</v>
      </c>
      <c r="AQ70" s="174">
        <f>IF(AQ$2&lt;=$AA70,IF(AQ$3&gt;=$AA70,(AQ$4*($AA71-$AA70)),0),0)*(VLOOKUP($AA70,curves,VLOOKUP(AQ$1,names,2,0))-AQ$5)*'m1'!$BL68</f>
        <v>0</v>
      </c>
      <c r="AR70" s="174">
        <f>IF(AR$2&lt;=$AA70,IF(AR$3&gt;=$AA70,(AR$4*($AA71-$AA70)),0),0)*(VLOOKUP($AA70,curves,VLOOKUP(AR$1,names,2,0))-AR$5)*'m1'!$BL68</f>
        <v>0</v>
      </c>
      <c r="AS70" s="174">
        <f>IF(AS$2&lt;=$AA70,IF(AS$3&gt;=$AA70,(AS$4*($AA71-$AA70)),0),0)*(VLOOKUP($AA70,curves,VLOOKUP(AS$1,names,2,0))-AS$5)*'m1'!$BL68</f>
        <v>0</v>
      </c>
      <c r="AT70" s="174">
        <f>IF(AT$2&lt;=$AA70,IF(AT$3&gt;=$AA70,(AT$4*($AA71-$AA70)),0),0)*(VLOOKUP($AA70,curves,VLOOKUP(AT$1,names,2,0))-AT$5)*'m1'!$BL68</f>
        <v>0</v>
      </c>
      <c r="AU70" s="174">
        <f>IF(AU$2&lt;=$AA70,IF(AU$3&gt;=$AA70,(AU$4*($AA71-$AA70)),0),0)*(VLOOKUP($AA70,curves,VLOOKUP(AU$1,names,2,0))-AU$5)*'m1'!$BL68</f>
        <v>0</v>
      </c>
      <c r="AV70" s="174">
        <f>IF(AV$2&lt;=$AA70,IF(AV$3&gt;=$AA70,(AV$4*($AA71-$AA70)),0),0)*(VLOOKUP($AA70,curves,VLOOKUP(AV$1,names,2,0))-AV$5)*'m1'!$BL68</f>
        <v>0</v>
      </c>
      <c r="AW70" s="174">
        <f>IF(AW$2&lt;=$AA70,IF(AW$3&gt;=$AA70,(AW$4*($AA71-$AA70)),0),0)*(VLOOKUP($AA70,curves,VLOOKUP(AW$1,names,2,0))-AW$5)*'m1'!$BL68</f>
        <v>0</v>
      </c>
      <c r="BB70" s="84"/>
      <c r="BC70" s="84"/>
      <c r="BD70" s="84"/>
      <c r="BE70" s="84"/>
      <c r="BP70" s="88"/>
      <c r="CI70" s="83"/>
      <c r="CJ70" s="83"/>
      <c r="CK70" s="83"/>
      <c r="FY70" s="84"/>
      <c r="FZ70" s="84"/>
      <c r="GA70" s="84"/>
      <c r="GK70" s="88"/>
      <c r="GL70" s="88"/>
      <c r="GR70" s="88"/>
      <c r="GT70" s="88"/>
      <c r="GU70" s="88"/>
      <c r="HA70" s="88"/>
    </row>
    <row r="71" spans="1:209">
      <c r="A71" s="90">
        <f>p0!A76</f>
        <v>38565</v>
      </c>
      <c r="B71" s="102">
        <f t="shared" si="6"/>
        <v>0</v>
      </c>
      <c r="C71" s="101">
        <f>p0!E76*10000*m_chg!C69</f>
        <v>0</v>
      </c>
      <c r="D71" s="101">
        <f>p0!N76*10000*m_chg!D69</f>
        <v>0</v>
      </c>
      <c r="E71" s="101">
        <f>'p1'!K76*10000*m_chg!E69</f>
        <v>0</v>
      </c>
      <c r="F71" s="101">
        <f>(p0!H76+p0!J76+'Spread Opt'!D67+'Transport Pos'!E63)*10000*m_chg!K69</f>
        <v>0</v>
      </c>
      <c r="G71" s="101">
        <f>p0!O76*10000*m_chg!L69</f>
        <v>0</v>
      </c>
      <c r="H71" s="101">
        <f>p0!D76*10000*m_chg!N69</f>
        <v>0</v>
      </c>
      <c r="I71" s="101">
        <f>(p0!I76+p0!AG76+'Spread Opt'!C67)*10000*m_chg!H69</f>
        <v>0</v>
      </c>
      <c r="J71" s="101">
        <f>p0!M76*10000*m_chg!J69</f>
        <v>0</v>
      </c>
      <c r="K71" s="101">
        <f>(p0!L76+p0!G76)*10000*m_chg!O69</f>
        <v>0</v>
      </c>
      <c r="L71" s="101">
        <f>p0!P76*10000*m_chg!P69</f>
        <v>0</v>
      </c>
      <c r="M71" s="101">
        <f>(p0!F76)*10000*m_chg!T69</f>
        <v>0</v>
      </c>
      <c r="N71" s="101">
        <f>p0!C76*10000*m_chg!U69</f>
        <v>0</v>
      </c>
      <c r="O71" s="101">
        <f>'Transport Pos'!C63*10000*m_chg!V69</f>
        <v>0</v>
      </c>
      <c r="P71" s="101">
        <f>(p0!Y76+p0!X76)*10000*m_chg!X69</f>
        <v>0</v>
      </c>
      <c r="Q71" s="101">
        <f>p0!Z76*10000*m_chg!Y69</f>
        <v>0</v>
      </c>
      <c r="R71" s="101">
        <f>(p0!AB76+'Transport Pos'!B63)*10000*m_chg!Z69</f>
        <v>0</v>
      </c>
      <c r="S71" s="101">
        <f>p0!U76*10000*m_chg!AA69</f>
        <v>0</v>
      </c>
      <c r="T71" s="101">
        <f>p0!W76*10000*m_chg!AB69</f>
        <v>0</v>
      </c>
      <c r="U71" s="101">
        <f>p0!S76*10000*m_chg!AD69</f>
        <v>0</v>
      </c>
      <c r="V71" s="101">
        <f>p0!B76*10000*m_chg!AG69</f>
        <v>0</v>
      </c>
      <c r="W71" s="101">
        <f>p0!AA76*10000*m_chg!AJ69</f>
        <v>0</v>
      </c>
      <c r="Y71" s="101"/>
      <c r="AA71" s="90">
        <v>38565</v>
      </c>
      <c r="AB71" s="174">
        <f t="shared" si="7"/>
        <v>0</v>
      </c>
      <c r="AC71" s="174">
        <f>IF(AC$2&lt;=$AA71,IF(AC$3&gt;=$AA71,(AC$4*($AA72-$AA71)),0),0)*(VLOOKUP($AA71,curves,VLOOKUP(AC$1,names,2,0))-AC$5)*'m1'!$BL69</f>
        <v>0</v>
      </c>
      <c r="AD71" s="174">
        <f>IF(AD$2&lt;=$AA71,IF(AD$3&gt;=$AA71,(AD$4*($AA72-$AA71)),0),0)*(VLOOKUP($AA71,curves,VLOOKUP(AD$1,names,2,0))-AD$5)*'m1'!$BL69</f>
        <v>0</v>
      </c>
      <c r="AE71" s="174">
        <f>IF(AE$2&lt;=$AA71,IF(AE$3&gt;=$AA71,(AE$4*($AA72-$AA71)),0),0)*(VLOOKUP($AA71,curves,VLOOKUP(AE$1,names,2,0))-AE$5)*'m1'!$BL69</f>
        <v>0</v>
      </c>
      <c r="AF71" s="174">
        <f>IF(AF$2&lt;=$AA71,IF(AF$3&gt;=$AA71,(AF$4*($AA72-$AA71)),0),0)*(VLOOKUP($AA71,curves,VLOOKUP(AF$1,names,2,0))-AF$5)*'m1'!$BL69</f>
        <v>0</v>
      </c>
      <c r="AG71" s="174">
        <f>IF(AG$2&lt;=$AA71,IF(AG$3&gt;=$AA71,(AG$4*($AA72-$AA71)),0),0)*(VLOOKUP($AA71,curves,VLOOKUP(AG$1,names,2,0))-AG$5)*'m1'!$BL69</f>
        <v>0</v>
      </c>
      <c r="AH71" s="174">
        <f>IF(AH$2&lt;=$AA71,IF(AH$3&gt;=$AA71,(AH$4*($AA72-$AA71)),0),0)*(VLOOKUP($AA71,curves,VLOOKUP(AH$1,names,2,0))-AH$5)*'m1'!$BL69</f>
        <v>0</v>
      </c>
      <c r="AI71" s="174">
        <f>IF(AI$2&lt;=$AA71,IF(AI$3&gt;=$AA71,(AI$4*($AA72-$AA71)),0),0)*(VLOOKUP($AA71,curves,VLOOKUP(AI$1,names,2,0))-AI$5)*'m1'!$BL69</f>
        <v>0</v>
      </c>
      <c r="AJ71" s="174">
        <f>IF(AJ$2&lt;=$AA71,IF(AJ$3&gt;=$AA71,(AJ$4*($AA72-$AA71)),0),0)*(VLOOKUP($AA71,curves,VLOOKUP(AJ$1,names,2,0))-AJ$5)*'m1'!$BL69</f>
        <v>0</v>
      </c>
      <c r="AK71" s="174">
        <f>IF(AK$2&lt;=$AA71,IF(AK$3&gt;=$AA71,(AK$4*($AA72-$AA71)),0),0)*(VLOOKUP($AA71,curves,VLOOKUP(AK$1,names,2,0))-AK$5)*'m1'!$BL69</f>
        <v>0</v>
      </c>
      <c r="AL71" s="174">
        <f>IF(AL$2&lt;=$AA71,IF(AL$3&gt;=$AA71,(AL$4*($AA72-$AA71)),0),0)*(VLOOKUP($AA71,curves,VLOOKUP(AL$1,names,2,0))-AL$5)*'m1'!$BL69</f>
        <v>0</v>
      </c>
      <c r="AM71" s="174">
        <f>IF(AM$2&lt;=$AA71,IF(AM$3&gt;=$AA71,(AM$4*($AA72-$AA71)),0),0)*(VLOOKUP($AA71,curves,VLOOKUP(AM$1,names,2,0))-AM$5)*'m1'!$BL69</f>
        <v>0</v>
      </c>
      <c r="AN71" s="174">
        <f>IF(AN$2&lt;=$AA71,IF(AN$3&gt;=$AA71,(AN$4*($AA72-$AA71)),0),0)*(VLOOKUP($AA71,curves,VLOOKUP(AN$1,names,2,0))-AN$5)*'m1'!$BL69</f>
        <v>0</v>
      </c>
      <c r="AO71" s="174">
        <f>IF(AO$2&lt;=$AA71,IF(AO$3&gt;=$AA71,(AO$4*($AA72-$AA71)),0),0)*(VLOOKUP($AA71,curves,VLOOKUP(AO$1,names,2,0))-AO$5)*'m1'!$BL69</f>
        <v>0</v>
      </c>
      <c r="AP71" s="174">
        <f>IF(AP$2&lt;=$AA71,IF(AP$3&gt;=$AA71,(AP$4*($AA72-$AA71)),0),0)*(VLOOKUP($AA71,curves,VLOOKUP(AP$1,names,2,0))-AP$5)*'m1'!$BL69</f>
        <v>0</v>
      </c>
      <c r="AQ71" s="174">
        <f>IF(AQ$2&lt;=$AA71,IF(AQ$3&gt;=$AA71,(AQ$4*($AA72-$AA71)),0),0)*(VLOOKUP($AA71,curves,VLOOKUP(AQ$1,names,2,0))-AQ$5)*'m1'!$BL69</f>
        <v>0</v>
      </c>
      <c r="AR71" s="174">
        <f>IF(AR$2&lt;=$AA71,IF(AR$3&gt;=$AA71,(AR$4*($AA72-$AA71)),0),0)*(VLOOKUP($AA71,curves,VLOOKUP(AR$1,names,2,0))-AR$5)*'m1'!$BL69</f>
        <v>0</v>
      </c>
      <c r="AS71" s="174">
        <f>IF(AS$2&lt;=$AA71,IF(AS$3&gt;=$AA71,(AS$4*($AA72-$AA71)),0),0)*(VLOOKUP($AA71,curves,VLOOKUP(AS$1,names,2,0))-AS$5)*'m1'!$BL69</f>
        <v>0</v>
      </c>
      <c r="AT71" s="174">
        <f>IF(AT$2&lt;=$AA71,IF(AT$3&gt;=$AA71,(AT$4*($AA72-$AA71)),0),0)*(VLOOKUP($AA71,curves,VLOOKUP(AT$1,names,2,0))-AT$5)*'m1'!$BL69</f>
        <v>0</v>
      </c>
      <c r="AU71" s="174">
        <f>IF(AU$2&lt;=$AA71,IF(AU$3&gt;=$AA71,(AU$4*($AA72-$AA71)),0),0)*(VLOOKUP($AA71,curves,VLOOKUP(AU$1,names,2,0))-AU$5)*'m1'!$BL69</f>
        <v>0</v>
      </c>
      <c r="AV71" s="174">
        <f>IF(AV$2&lt;=$AA71,IF(AV$3&gt;=$AA71,(AV$4*($AA72-$AA71)),0),0)*(VLOOKUP($AA71,curves,VLOOKUP(AV$1,names,2,0))-AV$5)*'m1'!$BL69</f>
        <v>0</v>
      </c>
      <c r="AW71" s="174">
        <f>IF(AW$2&lt;=$AA71,IF(AW$3&gt;=$AA71,(AW$4*($AA72-$AA71)),0),0)*(VLOOKUP($AA71,curves,VLOOKUP(AW$1,names,2,0))-AW$5)*'m1'!$BL69</f>
        <v>0</v>
      </c>
      <c r="BB71" s="84"/>
      <c r="BC71" s="84"/>
      <c r="BD71" s="84"/>
      <c r="BE71" s="84"/>
      <c r="BP71" s="88"/>
      <c r="CI71" s="83"/>
      <c r="CJ71" s="83"/>
      <c r="CK71" s="83"/>
      <c r="FY71" s="84"/>
      <c r="FZ71" s="84"/>
      <c r="GA71" s="84"/>
      <c r="GK71" s="88"/>
      <c r="GL71" s="88"/>
      <c r="GR71" s="88"/>
      <c r="GT71" s="88"/>
      <c r="GU71" s="88"/>
      <c r="HA71" s="88"/>
    </row>
    <row r="72" spans="1:209">
      <c r="A72" s="90">
        <f>p0!A77</f>
        <v>38596</v>
      </c>
      <c r="B72" s="102">
        <f t="shared" si="6"/>
        <v>0</v>
      </c>
      <c r="C72" s="101">
        <f>p0!E77*10000*m_chg!C70</f>
        <v>0</v>
      </c>
      <c r="D72" s="101">
        <f>p0!N77*10000*m_chg!D70</f>
        <v>0</v>
      </c>
      <c r="E72" s="101">
        <f>'p1'!K77*10000*m_chg!E70</f>
        <v>0</v>
      </c>
      <c r="F72" s="101">
        <f>(p0!H77+p0!J77+'Spread Opt'!D68+'Transport Pos'!E64)*10000*m_chg!K70</f>
        <v>0</v>
      </c>
      <c r="G72" s="101">
        <f>p0!O77*10000*m_chg!L70</f>
        <v>0</v>
      </c>
      <c r="H72" s="101">
        <f>p0!D77*10000*m_chg!N70</f>
        <v>0</v>
      </c>
      <c r="I72" s="101">
        <f>(p0!I77+p0!AG77+'Spread Opt'!C68)*10000*m_chg!H70</f>
        <v>0</v>
      </c>
      <c r="J72" s="101">
        <f>p0!M77*10000*m_chg!J70</f>
        <v>0</v>
      </c>
      <c r="K72" s="101">
        <f>(p0!L77+p0!G77)*10000*m_chg!O70</f>
        <v>0</v>
      </c>
      <c r="L72" s="101">
        <f>p0!P77*10000*m_chg!P70</f>
        <v>0</v>
      </c>
      <c r="M72" s="101">
        <f>(p0!F77)*10000*m_chg!T70</f>
        <v>0</v>
      </c>
      <c r="N72" s="101">
        <f>p0!C77*10000*m_chg!U70</f>
        <v>0</v>
      </c>
      <c r="O72" s="101">
        <f>'Transport Pos'!C64*10000*m_chg!V70</f>
        <v>0</v>
      </c>
      <c r="P72" s="101">
        <f>(p0!Y77+p0!X77)*10000*m_chg!X70</f>
        <v>0</v>
      </c>
      <c r="Q72" s="101">
        <f>p0!Z77*10000*m_chg!Y70</f>
        <v>0</v>
      </c>
      <c r="R72" s="101">
        <f>(p0!AB77+'Transport Pos'!B64)*10000*m_chg!Z70</f>
        <v>0</v>
      </c>
      <c r="S72" s="101">
        <f>p0!U77*10000*m_chg!AA70</f>
        <v>0</v>
      </c>
      <c r="T72" s="101">
        <f>p0!W77*10000*m_chg!AB70</f>
        <v>0</v>
      </c>
      <c r="U72" s="101">
        <f>p0!S77*10000*m_chg!AD70</f>
        <v>0</v>
      </c>
      <c r="V72" s="101">
        <f>p0!B77*10000*m_chg!AG70</f>
        <v>0</v>
      </c>
      <c r="W72" s="101">
        <f>p0!AA77*10000*m_chg!AJ70</f>
        <v>0</v>
      </c>
      <c r="Y72" s="101"/>
      <c r="AA72" s="90">
        <v>38596</v>
      </c>
      <c r="AB72" s="174">
        <f t="shared" si="7"/>
        <v>0</v>
      </c>
      <c r="AC72" s="174">
        <f>IF(AC$2&lt;=$AA72,IF(AC$3&gt;=$AA72,(AC$4*($AA73-$AA72)),0),0)*(VLOOKUP($AA72,curves,VLOOKUP(AC$1,names,2,0))-AC$5)*'m1'!$BL70</f>
        <v>0</v>
      </c>
      <c r="AD72" s="174">
        <f>IF(AD$2&lt;=$AA72,IF(AD$3&gt;=$AA72,(AD$4*($AA73-$AA72)),0),0)*(VLOOKUP($AA72,curves,VLOOKUP(AD$1,names,2,0))-AD$5)*'m1'!$BL70</f>
        <v>0</v>
      </c>
      <c r="AE72" s="174">
        <f>IF(AE$2&lt;=$AA72,IF(AE$3&gt;=$AA72,(AE$4*($AA73-$AA72)),0),0)*(VLOOKUP($AA72,curves,VLOOKUP(AE$1,names,2,0))-AE$5)*'m1'!$BL70</f>
        <v>0</v>
      </c>
      <c r="AF72" s="174">
        <f>IF(AF$2&lt;=$AA72,IF(AF$3&gt;=$AA72,(AF$4*($AA73-$AA72)),0),0)*(VLOOKUP($AA72,curves,VLOOKUP(AF$1,names,2,0))-AF$5)*'m1'!$BL70</f>
        <v>0</v>
      </c>
      <c r="AG72" s="174">
        <f>IF(AG$2&lt;=$AA72,IF(AG$3&gt;=$AA72,(AG$4*($AA73-$AA72)),0),0)*(VLOOKUP($AA72,curves,VLOOKUP(AG$1,names,2,0))-AG$5)*'m1'!$BL70</f>
        <v>0</v>
      </c>
      <c r="AH72" s="174">
        <f>IF(AH$2&lt;=$AA72,IF(AH$3&gt;=$AA72,(AH$4*($AA73-$AA72)),0),0)*(VLOOKUP($AA72,curves,VLOOKUP(AH$1,names,2,0))-AH$5)*'m1'!$BL70</f>
        <v>0</v>
      </c>
      <c r="AI72" s="174">
        <f>IF(AI$2&lt;=$AA72,IF(AI$3&gt;=$AA72,(AI$4*($AA73-$AA72)),0),0)*(VLOOKUP($AA72,curves,VLOOKUP(AI$1,names,2,0))-AI$5)*'m1'!$BL70</f>
        <v>0</v>
      </c>
      <c r="AJ72" s="174">
        <f>IF(AJ$2&lt;=$AA72,IF(AJ$3&gt;=$AA72,(AJ$4*($AA73-$AA72)),0),0)*(VLOOKUP($AA72,curves,VLOOKUP(AJ$1,names,2,0))-AJ$5)*'m1'!$BL70</f>
        <v>0</v>
      </c>
      <c r="AK72" s="174">
        <f>IF(AK$2&lt;=$AA72,IF(AK$3&gt;=$AA72,(AK$4*($AA73-$AA72)),0),0)*(VLOOKUP($AA72,curves,VLOOKUP(AK$1,names,2,0))-AK$5)*'m1'!$BL70</f>
        <v>0</v>
      </c>
      <c r="AL72" s="174">
        <f>IF(AL$2&lt;=$AA72,IF(AL$3&gt;=$AA72,(AL$4*($AA73-$AA72)),0),0)*(VLOOKUP($AA72,curves,VLOOKUP(AL$1,names,2,0))-AL$5)*'m1'!$BL70</f>
        <v>0</v>
      </c>
      <c r="AM72" s="174">
        <f>IF(AM$2&lt;=$AA72,IF(AM$3&gt;=$AA72,(AM$4*($AA73-$AA72)),0),0)*(VLOOKUP($AA72,curves,VLOOKUP(AM$1,names,2,0))-AM$5)*'m1'!$BL70</f>
        <v>0</v>
      </c>
      <c r="AN72" s="174">
        <f>IF(AN$2&lt;=$AA72,IF(AN$3&gt;=$AA72,(AN$4*($AA73-$AA72)),0),0)*(VLOOKUP($AA72,curves,VLOOKUP(AN$1,names,2,0))-AN$5)*'m1'!$BL70</f>
        <v>0</v>
      </c>
      <c r="AO72" s="174">
        <f>IF(AO$2&lt;=$AA72,IF(AO$3&gt;=$AA72,(AO$4*($AA73-$AA72)),0),0)*(VLOOKUP($AA72,curves,VLOOKUP(AO$1,names,2,0))-AO$5)*'m1'!$BL70</f>
        <v>0</v>
      </c>
      <c r="AP72" s="174">
        <f>IF(AP$2&lt;=$AA72,IF(AP$3&gt;=$AA72,(AP$4*($AA73-$AA72)),0),0)*(VLOOKUP($AA72,curves,VLOOKUP(AP$1,names,2,0))-AP$5)*'m1'!$BL70</f>
        <v>0</v>
      </c>
      <c r="AQ72" s="174">
        <f>IF(AQ$2&lt;=$AA72,IF(AQ$3&gt;=$AA72,(AQ$4*($AA73-$AA72)),0),0)*(VLOOKUP($AA72,curves,VLOOKUP(AQ$1,names,2,0))-AQ$5)*'m1'!$BL70</f>
        <v>0</v>
      </c>
      <c r="AR72" s="174">
        <f>IF(AR$2&lt;=$AA72,IF(AR$3&gt;=$AA72,(AR$4*($AA73-$AA72)),0),0)*(VLOOKUP($AA72,curves,VLOOKUP(AR$1,names,2,0))-AR$5)*'m1'!$BL70</f>
        <v>0</v>
      </c>
      <c r="AS72" s="174">
        <f>IF(AS$2&lt;=$AA72,IF(AS$3&gt;=$AA72,(AS$4*($AA73-$AA72)),0),0)*(VLOOKUP($AA72,curves,VLOOKUP(AS$1,names,2,0))-AS$5)*'m1'!$BL70</f>
        <v>0</v>
      </c>
      <c r="AT72" s="174">
        <f>IF(AT$2&lt;=$AA72,IF(AT$3&gt;=$AA72,(AT$4*($AA73-$AA72)),0),0)*(VLOOKUP($AA72,curves,VLOOKUP(AT$1,names,2,0))-AT$5)*'m1'!$BL70</f>
        <v>0</v>
      </c>
      <c r="AU72" s="174">
        <f>IF(AU$2&lt;=$AA72,IF(AU$3&gt;=$AA72,(AU$4*($AA73-$AA72)),0),0)*(VLOOKUP($AA72,curves,VLOOKUP(AU$1,names,2,0))-AU$5)*'m1'!$BL70</f>
        <v>0</v>
      </c>
      <c r="AV72" s="174">
        <f>IF(AV$2&lt;=$AA72,IF(AV$3&gt;=$AA72,(AV$4*($AA73-$AA72)),0),0)*(VLOOKUP($AA72,curves,VLOOKUP(AV$1,names,2,0))-AV$5)*'m1'!$BL70</f>
        <v>0</v>
      </c>
      <c r="AW72" s="174">
        <f>IF(AW$2&lt;=$AA72,IF(AW$3&gt;=$AA72,(AW$4*($AA73-$AA72)),0),0)*(VLOOKUP($AA72,curves,VLOOKUP(AW$1,names,2,0))-AW$5)*'m1'!$BL70</f>
        <v>0</v>
      </c>
      <c r="BB72" s="84"/>
      <c r="BC72" s="84"/>
      <c r="BD72" s="84"/>
      <c r="BE72" s="84"/>
      <c r="BP72" s="88"/>
      <c r="CI72" s="83"/>
      <c r="CJ72" s="83"/>
      <c r="CK72" s="83"/>
      <c r="FY72" s="84"/>
      <c r="FZ72" s="84"/>
      <c r="GA72" s="84"/>
      <c r="GK72" s="88"/>
      <c r="GL72" s="88"/>
      <c r="GR72" s="88"/>
      <c r="GT72" s="88"/>
      <c r="GU72" s="88"/>
      <c r="HA72" s="88"/>
    </row>
    <row r="73" spans="1:209">
      <c r="A73" s="90">
        <f>p0!A78</f>
        <v>38626</v>
      </c>
      <c r="B73" s="102">
        <f t="shared" si="6"/>
        <v>0</v>
      </c>
      <c r="C73" s="101">
        <f>p0!E78*10000*m_chg!C71</f>
        <v>0</v>
      </c>
      <c r="D73" s="101">
        <f>p0!N78*10000*m_chg!D71</f>
        <v>0</v>
      </c>
      <c r="E73" s="101">
        <f>'p1'!K78*10000*m_chg!E71</f>
        <v>0</v>
      </c>
      <c r="F73" s="101">
        <f>(p0!H78+p0!J78+'Spread Opt'!D69+'Transport Pos'!E65)*10000*m_chg!K71</f>
        <v>0</v>
      </c>
      <c r="G73" s="101">
        <f>p0!O78*10000*m_chg!L71</f>
        <v>0</v>
      </c>
      <c r="H73" s="101">
        <f>p0!D78*10000*m_chg!N71</f>
        <v>0</v>
      </c>
      <c r="I73" s="101">
        <f>(p0!I78+p0!AG78+'Spread Opt'!C69)*10000*m_chg!H71</f>
        <v>0</v>
      </c>
      <c r="J73" s="101">
        <f>p0!M78*10000*m_chg!J71</f>
        <v>0</v>
      </c>
      <c r="K73" s="101">
        <f>(p0!L78+p0!G78)*10000*m_chg!O71</f>
        <v>0</v>
      </c>
      <c r="L73" s="101">
        <f>p0!P78*10000*m_chg!P71</f>
        <v>0</v>
      </c>
      <c r="M73" s="101">
        <f>(p0!F78)*10000*m_chg!T71</f>
        <v>0</v>
      </c>
      <c r="N73" s="101">
        <f>p0!C78*10000*m_chg!U71</f>
        <v>0</v>
      </c>
      <c r="O73" s="101">
        <f>'Transport Pos'!C65*10000*m_chg!V71</f>
        <v>0</v>
      </c>
      <c r="P73" s="101">
        <f>(p0!Y78+p0!X78)*10000*m_chg!X71</f>
        <v>0</v>
      </c>
      <c r="Q73" s="101">
        <f>p0!Z78*10000*m_chg!Y71</f>
        <v>0</v>
      </c>
      <c r="R73" s="101">
        <f>(p0!AB78+'Transport Pos'!B65)*10000*m_chg!Z71</f>
        <v>0</v>
      </c>
      <c r="S73" s="101">
        <f>p0!U78*10000*m_chg!AA71</f>
        <v>0</v>
      </c>
      <c r="T73" s="101">
        <f>p0!W78*10000*m_chg!AB71</f>
        <v>0</v>
      </c>
      <c r="U73" s="101">
        <f>p0!S78*10000*m_chg!AD71</f>
        <v>0</v>
      </c>
      <c r="V73" s="101">
        <f>p0!B78*10000*m_chg!AG71</f>
        <v>0</v>
      </c>
      <c r="W73" s="101">
        <f>p0!AA78*10000*m_chg!AJ71</f>
        <v>0</v>
      </c>
      <c r="Y73" s="101"/>
      <c r="AA73" s="90">
        <v>38626</v>
      </c>
      <c r="AB73" s="174">
        <f t="shared" si="7"/>
        <v>0</v>
      </c>
      <c r="AC73" s="174">
        <f>IF(AC$2&lt;=$AA73,IF(AC$3&gt;=$AA73,(AC$4*($AA74-$AA73)),0),0)*(VLOOKUP($AA73,curves,VLOOKUP(AC$1,names,2,0))-AC$5)*'m1'!$BL71</f>
        <v>0</v>
      </c>
      <c r="AD73" s="174">
        <f>IF(AD$2&lt;=$AA73,IF(AD$3&gt;=$AA73,(AD$4*($AA74-$AA73)),0),0)*(VLOOKUP($AA73,curves,VLOOKUP(AD$1,names,2,0))-AD$5)*'m1'!$BL71</f>
        <v>0</v>
      </c>
      <c r="AE73" s="174">
        <f>IF(AE$2&lt;=$AA73,IF(AE$3&gt;=$AA73,(AE$4*($AA74-$AA73)),0),0)*(VLOOKUP($AA73,curves,VLOOKUP(AE$1,names,2,0))-AE$5)*'m1'!$BL71</f>
        <v>0</v>
      </c>
      <c r="AF73" s="174">
        <f>IF(AF$2&lt;=$AA73,IF(AF$3&gt;=$AA73,(AF$4*($AA74-$AA73)),0),0)*(VLOOKUP($AA73,curves,VLOOKUP(AF$1,names,2,0))-AF$5)*'m1'!$BL71</f>
        <v>0</v>
      </c>
      <c r="AG73" s="174">
        <f>IF(AG$2&lt;=$AA73,IF(AG$3&gt;=$AA73,(AG$4*($AA74-$AA73)),0),0)*(VLOOKUP($AA73,curves,VLOOKUP(AG$1,names,2,0))-AG$5)*'m1'!$BL71</f>
        <v>0</v>
      </c>
      <c r="AH73" s="174">
        <f>IF(AH$2&lt;=$AA73,IF(AH$3&gt;=$AA73,(AH$4*($AA74-$AA73)),0),0)*(VLOOKUP($AA73,curves,VLOOKUP(AH$1,names,2,0))-AH$5)*'m1'!$BL71</f>
        <v>0</v>
      </c>
      <c r="AI73" s="174">
        <f>IF(AI$2&lt;=$AA73,IF(AI$3&gt;=$AA73,(AI$4*($AA74-$AA73)),0),0)*(VLOOKUP($AA73,curves,VLOOKUP(AI$1,names,2,0))-AI$5)*'m1'!$BL71</f>
        <v>0</v>
      </c>
      <c r="AJ73" s="174">
        <f>IF(AJ$2&lt;=$AA73,IF(AJ$3&gt;=$AA73,(AJ$4*($AA74-$AA73)),0),0)*(VLOOKUP($AA73,curves,VLOOKUP(AJ$1,names,2,0))-AJ$5)*'m1'!$BL71</f>
        <v>0</v>
      </c>
      <c r="AK73" s="174">
        <f>IF(AK$2&lt;=$AA73,IF(AK$3&gt;=$AA73,(AK$4*($AA74-$AA73)),0),0)*(VLOOKUP($AA73,curves,VLOOKUP(AK$1,names,2,0))-AK$5)*'m1'!$BL71</f>
        <v>0</v>
      </c>
      <c r="AL73" s="174">
        <f>IF(AL$2&lt;=$AA73,IF(AL$3&gt;=$AA73,(AL$4*($AA74-$AA73)),0),0)*(VLOOKUP($AA73,curves,VLOOKUP(AL$1,names,2,0))-AL$5)*'m1'!$BL71</f>
        <v>0</v>
      </c>
      <c r="AM73" s="174">
        <f>IF(AM$2&lt;=$AA73,IF(AM$3&gt;=$AA73,(AM$4*($AA74-$AA73)),0),0)*(VLOOKUP($AA73,curves,VLOOKUP(AM$1,names,2,0))-AM$5)*'m1'!$BL71</f>
        <v>0</v>
      </c>
      <c r="AN73" s="174">
        <f>IF(AN$2&lt;=$AA73,IF(AN$3&gt;=$AA73,(AN$4*($AA74-$AA73)),0),0)*(VLOOKUP($AA73,curves,VLOOKUP(AN$1,names,2,0))-AN$5)*'m1'!$BL71</f>
        <v>0</v>
      </c>
      <c r="AO73" s="174">
        <f>IF(AO$2&lt;=$AA73,IF(AO$3&gt;=$AA73,(AO$4*($AA74-$AA73)),0),0)*(VLOOKUP($AA73,curves,VLOOKUP(AO$1,names,2,0))-AO$5)*'m1'!$BL71</f>
        <v>0</v>
      </c>
      <c r="AP73" s="174">
        <f>IF(AP$2&lt;=$AA73,IF(AP$3&gt;=$AA73,(AP$4*($AA74-$AA73)),0),0)*(VLOOKUP($AA73,curves,VLOOKUP(AP$1,names,2,0))-AP$5)*'m1'!$BL71</f>
        <v>0</v>
      </c>
      <c r="AQ73" s="174">
        <f>IF(AQ$2&lt;=$AA73,IF(AQ$3&gt;=$AA73,(AQ$4*($AA74-$AA73)),0),0)*(VLOOKUP($AA73,curves,VLOOKUP(AQ$1,names,2,0))-AQ$5)*'m1'!$BL71</f>
        <v>0</v>
      </c>
      <c r="AR73" s="174">
        <f>IF(AR$2&lt;=$AA73,IF(AR$3&gt;=$AA73,(AR$4*($AA74-$AA73)),0),0)*(VLOOKUP($AA73,curves,VLOOKUP(AR$1,names,2,0))-AR$5)*'m1'!$BL71</f>
        <v>0</v>
      </c>
      <c r="AS73" s="174">
        <f>IF(AS$2&lt;=$AA73,IF(AS$3&gt;=$AA73,(AS$4*($AA74-$AA73)),0),0)*(VLOOKUP($AA73,curves,VLOOKUP(AS$1,names,2,0))-AS$5)*'m1'!$BL71</f>
        <v>0</v>
      </c>
      <c r="AT73" s="174">
        <f>IF(AT$2&lt;=$AA73,IF(AT$3&gt;=$AA73,(AT$4*($AA74-$AA73)),0),0)*(VLOOKUP($AA73,curves,VLOOKUP(AT$1,names,2,0))-AT$5)*'m1'!$BL71</f>
        <v>0</v>
      </c>
      <c r="AU73" s="174">
        <f>IF(AU$2&lt;=$AA73,IF(AU$3&gt;=$AA73,(AU$4*($AA74-$AA73)),0),0)*(VLOOKUP($AA73,curves,VLOOKUP(AU$1,names,2,0))-AU$5)*'m1'!$BL71</f>
        <v>0</v>
      </c>
      <c r="AV73" s="174">
        <f>IF(AV$2&lt;=$AA73,IF(AV$3&gt;=$AA73,(AV$4*($AA74-$AA73)),0),0)*(VLOOKUP($AA73,curves,VLOOKUP(AV$1,names,2,0))-AV$5)*'m1'!$BL71</f>
        <v>0</v>
      </c>
      <c r="AW73" s="174">
        <f>IF(AW$2&lt;=$AA73,IF(AW$3&gt;=$AA73,(AW$4*($AA74-$AA73)),0),0)*(VLOOKUP($AA73,curves,VLOOKUP(AW$1,names,2,0))-AW$5)*'m1'!$BL71</f>
        <v>0</v>
      </c>
      <c r="BB73" s="84"/>
      <c r="BC73" s="84"/>
      <c r="BD73" s="84"/>
      <c r="BE73" s="84"/>
      <c r="BP73" s="88"/>
      <c r="CI73" s="83"/>
      <c r="CJ73" s="83"/>
      <c r="CK73" s="83"/>
      <c r="FY73" s="84"/>
      <c r="FZ73" s="84"/>
      <c r="GA73" s="84"/>
      <c r="GK73" s="88"/>
      <c r="GL73" s="88"/>
      <c r="GR73" s="88"/>
      <c r="GT73" s="88"/>
      <c r="GU73" s="88"/>
      <c r="HA73" s="88"/>
    </row>
    <row r="74" spans="1:209">
      <c r="A74" s="90">
        <f>p0!A79</f>
        <v>38657</v>
      </c>
      <c r="B74" s="102">
        <f t="shared" si="6"/>
        <v>0</v>
      </c>
      <c r="C74" s="101">
        <f>p0!E79*10000*m_chg!C72</f>
        <v>0</v>
      </c>
      <c r="D74" s="101">
        <f>p0!N79*10000*m_chg!D72</f>
        <v>0</v>
      </c>
      <c r="E74" s="101">
        <f>'p1'!K79*10000*m_chg!E72</f>
        <v>0</v>
      </c>
      <c r="F74" s="101">
        <f>(p0!H79+p0!J79+'Spread Opt'!D70+'Transport Pos'!E66)*10000*m_chg!K72</f>
        <v>0</v>
      </c>
      <c r="G74" s="101">
        <f>p0!O79*10000*m_chg!L72</f>
        <v>0</v>
      </c>
      <c r="H74" s="101">
        <f>p0!D79*10000*m_chg!N72</f>
        <v>0</v>
      </c>
      <c r="I74" s="101">
        <f>(p0!I79+p0!AG79+'Spread Opt'!C70)*10000*m_chg!H72</f>
        <v>0</v>
      </c>
      <c r="J74" s="101">
        <f>p0!M79*10000*m_chg!J72</f>
        <v>0</v>
      </c>
      <c r="K74" s="101">
        <f>(p0!L79+p0!G79)*10000*m_chg!O72</f>
        <v>0</v>
      </c>
      <c r="L74" s="101">
        <f>p0!P79*10000*m_chg!P72</f>
        <v>0</v>
      </c>
      <c r="M74" s="101">
        <f>(p0!F79)*10000*m_chg!T72</f>
        <v>0</v>
      </c>
      <c r="N74" s="101">
        <f>p0!C79*10000*m_chg!U72</f>
        <v>0</v>
      </c>
      <c r="O74" s="101">
        <f>'Transport Pos'!C66*10000*m_chg!V72</f>
        <v>0</v>
      </c>
      <c r="P74" s="101">
        <f>(p0!Y79+p0!X79)*10000*m_chg!X72</f>
        <v>0</v>
      </c>
      <c r="Q74" s="101">
        <f>p0!Z79*10000*m_chg!Y72</f>
        <v>0</v>
      </c>
      <c r="R74" s="101">
        <f>(p0!AB79+'Transport Pos'!B66)*10000*m_chg!Z72</f>
        <v>0</v>
      </c>
      <c r="S74" s="101">
        <f>p0!U79*10000*m_chg!AA72</f>
        <v>0</v>
      </c>
      <c r="T74" s="101">
        <f>p0!W79*10000*m_chg!AB72</f>
        <v>0</v>
      </c>
      <c r="U74" s="101">
        <f>p0!S79*10000*m_chg!AD72</f>
        <v>0</v>
      </c>
      <c r="V74" s="101">
        <f>p0!B79*10000*m_chg!AG72</f>
        <v>0</v>
      </c>
      <c r="W74" s="101">
        <f>p0!AA79*10000*m_chg!AJ72</f>
        <v>0</v>
      </c>
      <c r="Y74" s="101"/>
      <c r="AA74" s="90">
        <v>38657</v>
      </c>
      <c r="AB74" s="174">
        <f t="shared" si="7"/>
        <v>0</v>
      </c>
      <c r="AC74" s="174">
        <f>IF(AC$2&lt;=$AA74,IF(AC$3&gt;=$AA74,(AC$4*($AA75-$AA74)),0),0)*(VLOOKUP($AA74,curves,VLOOKUP(AC$1,names,2,0))-AC$5)*'m1'!$BL72</f>
        <v>0</v>
      </c>
      <c r="AD74" s="174">
        <f>IF(AD$2&lt;=$AA74,IF(AD$3&gt;=$AA74,(AD$4*($AA75-$AA74)),0),0)*(VLOOKUP($AA74,curves,VLOOKUP(AD$1,names,2,0))-AD$5)*'m1'!$BL72</f>
        <v>0</v>
      </c>
      <c r="AE74" s="174">
        <f>IF(AE$2&lt;=$AA74,IF(AE$3&gt;=$AA74,(AE$4*($AA75-$AA74)),0),0)*(VLOOKUP($AA74,curves,VLOOKUP(AE$1,names,2,0))-AE$5)*'m1'!$BL72</f>
        <v>0</v>
      </c>
      <c r="AF74" s="174">
        <f>IF(AF$2&lt;=$AA74,IF(AF$3&gt;=$AA74,(AF$4*($AA75-$AA74)),0),0)*(VLOOKUP($AA74,curves,VLOOKUP(AF$1,names,2,0))-AF$5)*'m1'!$BL72</f>
        <v>0</v>
      </c>
      <c r="AG74" s="174">
        <f>IF(AG$2&lt;=$AA74,IF(AG$3&gt;=$AA74,(AG$4*($AA75-$AA74)),0),0)*(VLOOKUP($AA74,curves,VLOOKUP(AG$1,names,2,0))-AG$5)*'m1'!$BL72</f>
        <v>0</v>
      </c>
      <c r="AH74" s="174">
        <f>IF(AH$2&lt;=$AA74,IF(AH$3&gt;=$AA74,(AH$4*($AA75-$AA74)),0),0)*(VLOOKUP($AA74,curves,VLOOKUP(AH$1,names,2,0))-AH$5)*'m1'!$BL72</f>
        <v>0</v>
      </c>
      <c r="AI74" s="174">
        <f>IF(AI$2&lt;=$AA74,IF(AI$3&gt;=$AA74,(AI$4*($AA75-$AA74)),0),0)*(VLOOKUP($AA74,curves,VLOOKUP(AI$1,names,2,0))-AI$5)*'m1'!$BL72</f>
        <v>0</v>
      </c>
      <c r="AJ74" s="174">
        <f>IF(AJ$2&lt;=$AA74,IF(AJ$3&gt;=$AA74,(AJ$4*($AA75-$AA74)),0),0)*(VLOOKUP($AA74,curves,VLOOKUP(AJ$1,names,2,0))-AJ$5)*'m1'!$BL72</f>
        <v>0</v>
      </c>
      <c r="AK74" s="174">
        <f>IF(AK$2&lt;=$AA74,IF(AK$3&gt;=$AA74,(AK$4*($AA75-$AA74)),0),0)*(VLOOKUP($AA74,curves,VLOOKUP(AK$1,names,2,0))-AK$5)*'m1'!$BL72</f>
        <v>0</v>
      </c>
      <c r="AL74" s="174">
        <f>IF(AL$2&lt;=$AA74,IF(AL$3&gt;=$AA74,(AL$4*($AA75-$AA74)),0),0)*(VLOOKUP($AA74,curves,VLOOKUP(AL$1,names,2,0))-AL$5)*'m1'!$BL72</f>
        <v>0</v>
      </c>
      <c r="AM74" s="174">
        <f>IF(AM$2&lt;=$AA74,IF(AM$3&gt;=$AA74,(AM$4*($AA75-$AA74)),0),0)*(VLOOKUP($AA74,curves,VLOOKUP(AM$1,names,2,0))-AM$5)*'m1'!$BL72</f>
        <v>0</v>
      </c>
      <c r="AN74" s="174">
        <f>IF(AN$2&lt;=$AA74,IF(AN$3&gt;=$AA74,(AN$4*($AA75-$AA74)),0),0)*(VLOOKUP($AA74,curves,VLOOKUP(AN$1,names,2,0))-AN$5)*'m1'!$BL72</f>
        <v>0</v>
      </c>
      <c r="AO74" s="174">
        <f>IF(AO$2&lt;=$AA74,IF(AO$3&gt;=$AA74,(AO$4*($AA75-$AA74)),0),0)*(VLOOKUP($AA74,curves,VLOOKUP(AO$1,names,2,0))-AO$5)*'m1'!$BL72</f>
        <v>0</v>
      </c>
      <c r="AP74" s="174">
        <f>IF(AP$2&lt;=$AA74,IF(AP$3&gt;=$AA74,(AP$4*($AA75-$AA74)),0),0)*(VLOOKUP($AA74,curves,VLOOKUP(AP$1,names,2,0))-AP$5)*'m1'!$BL72</f>
        <v>0</v>
      </c>
      <c r="AQ74" s="174">
        <f>IF(AQ$2&lt;=$AA74,IF(AQ$3&gt;=$AA74,(AQ$4*($AA75-$AA74)),0),0)*(VLOOKUP($AA74,curves,VLOOKUP(AQ$1,names,2,0))-AQ$5)*'m1'!$BL72</f>
        <v>0</v>
      </c>
      <c r="AR74" s="174">
        <f>IF(AR$2&lt;=$AA74,IF(AR$3&gt;=$AA74,(AR$4*($AA75-$AA74)),0),0)*(VLOOKUP($AA74,curves,VLOOKUP(AR$1,names,2,0))-AR$5)*'m1'!$BL72</f>
        <v>0</v>
      </c>
      <c r="AS74" s="174">
        <f>IF(AS$2&lt;=$AA74,IF(AS$3&gt;=$AA74,(AS$4*($AA75-$AA74)),0),0)*(VLOOKUP($AA74,curves,VLOOKUP(AS$1,names,2,0))-AS$5)*'m1'!$BL72</f>
        <v>0</v>
      </c>
      <c r="AT74" s="174">
        <f>IF(AT$2&lt;=$AA74,IF(AT$3&gt;=$AA74,(AT$4*($AA75-$AA74)),0),0)*(VLOOKUP($AA74,curves,VLOOKUP(AT$1,names,2,0))-AT$5)*'m1'!$BL72</f>
        <v>0</v>
      </c>
      <c r="AU74" s="174">
        <f>IF(AU$2&lt;=$AA74,IF(AU$3&gt;=$AA74,(AU$4*($AA75-$AA74)),0),0)*(VLOOKUP($AA74,curves,VLOOKUP(AU$1,names,2,0))-AU$5)*'m1'!$BL72</f>
        <v>0</v>
      </c>
      <c r="AV74" s="174">
        <f>IF(AV$2&lt;=$AA74,IF(AV$3&gt;=$AA74,(AV$4*($AA75-$AA74)),0),0)*(VLOOKUP($AA74,curves,VLOOKUP(AV$1,names,2,0))-AV$5)*'m1'!$BL72</f>
        <v>0</v>
      </c>
      <c r="AW74" s="174">
        <f>IF(AW$2&lt;=$AA74,IF(AW$3&gt;=$AA74,(AW$4*($AA75-$AA74)),0),0)*(VLOOKUP($AA74,curves,VLOOKUP(AW$1,names,2,0))-AW$5)*'m1'!$BL72</f>
        <v>0</v>
      </c>
      <c r="BB74" s="84"/>
      <c r="BC74" s="84"/>
      <c r="BD74" s="84"/>
      <c r="BE74" s="84"/>
      <c r="BP74" s="88"/>
      <c r="CI74" s="83"/>
      <c r="CJ74" s="83"/>
      <c r="CK74" s="83"/>
      <c r="FY74" s="84"/>
      <c r="FZ74" s="84"/>
      <c r="GA74" s="84"/>
      <c r="GK74" s="88"/>
      <c r="GL74" s="88"/>
      <c r="GR74" s="88"/>
      <c r="GT74" s="88"/>
      <c r="GU74" s="88"/>
      <c r="HA74" s="88"/>
    </row>
    <row r="75" spans="1:209">
      <c r="A75" s="90">
        <f>p0!A80</f>
        <v>38687</v>
      </c>
      <c r="B75" s="102">
        <f t="shared" si="6"/>
        <v>0</v>
      </c>
      <c r="C75" s="101">
        <f>p0!E80*10000*m_chg!C73</f>
        <v>0</v>
      </c>
      <c r="D75" s="101">
        <f>p0!N80*10000*m_chg!D73</f>
        <v>0</v>
      </c>
      <c r="E75" s="101">
        <f>'p1'!K80*10000*m_chg!E73</f>
        <v>0</v>
      </c>
      <c r="F75" s="101">
        <f>(p0!H80+p0!J80+'Spread Opt'!D71+'Transport Pos'!E67)*10000*m_chg!K73</f>
        <v>0</v>
      </c>
      <c r="G75" s="101">
        <f>p0!O80*10000*m_chg!L73</f>
        <v>0</v>
      </c>
      <c r="H75" s="101">
        <f>p0!D80*10000*m_chg!N73</f>
        <v>0</v>
      </c>
      <c r="I75" s="101">
        <f>(p0!I80+p0!AG80+'Spread Opt'!C71)*10000*m_chg!H73</f>
        <v>0</v>
      </c>
      <c r="J75" s="101">
        <f>p0!M80*10000*m_chg!J73</f>
        <v>0</v>
      </c>
      <c r="K75" s="101">
        <f>(p0!L80+p0!G80)*10000*m_chg!O73</f>
        <v>0</v>
      </c>
      <c r="L75" s="101">
        <f>p0!P80*10000*m_chg!P73</f>
        <v>0</v>
      </c>
      <c r="M75" s="101">
        <f>(p0!F80)*10000*m_chg!T73</f>
        <v>0</v>
      </c>
      <c r="N75" s="101">
        <f>p0!C80*10000*m_chg!U73</f>
        <v>0</v>
      </c>
      <c r="O75" s="101">
        <f>'Transport Pos'!C67*10000*m_chg!V73</f>
        <v>0</v>
      </c>
      <c r="P75" s="101">
        <f>(p0!Y80+p0!X80)*10000*m_chg!X73</f>
        <v>0</v>
      </c>
      <c r="Q75" s="101">
        <f>p0!Z80*10000*m_chg!Y73</f>
        <v>0</v>
      </c>
      <c r="R75" s="101">
        <f>(p0!AB80+'Transport Pos'!B67)*10000*m_chg!Z73</f>
        <v>0</v>
      </c>
      <c r="S75" s="101">
        <f>p0!U80*10000*m_chg!AA73</f>
        <v>0</v>
      </c>
      <c r="T75" s="101">
        <f>p0!W80*10000*m_chg!AB73</f>
        <v>0</v>
      </c>
      <c r="U75" s="101">
        <f>p0!S80*10000*m_chg!AD73</f>
        <v>0</v>
      </c>
      <c r="V75" s="101">
        <f>p0!B80*10000*m_chg!AG73</f>
        <v>0</v>
      </c>
      <c r="W75" s="101">
        <f>p0!AA80*10000*m_chg!AJ73</f>
        <v>0</v>
      </c>
      <c r="Y75" s="101"/>
      <c r="AA75" s="90">
        <v>38687</v>
      </c>
      <c r="AB75" s="174">
        <f t="shared" si="7"/>
        <v>0</v>
      </c>
      <c r="AC75" s="174">
        <f>IF(AC$2&lt;=$AA75,IF(AC$3&gt;=$AA75,(AC$4*($AA76-$AA75)),0),0)*(VLOOKUP($AA75,curves,VLOOKUP(AC$1,names,2,0))-AC$5)*'m1'!$BL73</f>
        <v>0</v>
      </c>
      <c r="AD75" s="174">
        <f>IF(AD$2&lt;=$AA75,IF(AD$3&gt;=$AA75,(AD$4*($AA76-$AA75)),0),0)*(VLOOKUP($AA75,curves,VLOOKUP(AD$1,names,2,0))-AD$5)*'m1'!$BL73</f>
        <v>0</v>
      </c>
      <c r="AE75" s="174">
        <f>IF(AE$2&lt;=$AA75,IF(AE$3&gt;=$AA75,(AE$4*($AA76-$AA75)),0),0)*(VLOOKUP($AA75,curves,VLOOKUP(AE$1,names,2,0))-AE$5)*'m1'!$BL73</f>
        <v>0</v>
      </c>
      <c r="AF75" s="174">
        <f>IF(AF$2&lt;=$AA75,IF(AF$3&gt;=$AA75,(AF$4*($AA76-$AA75)),0),0)*(VLOOKUP($AA75,curves,VLOOKUP(AF$1,names,2,0))-AF$5)*'m1'!$BL73</f>
        <v>0</v>
      </c>
      <c r="AG75" s="174">
        <f>IF(AG$2&lt;=$AA75,IF(AG$3&gt;=$AA75,(AG$4*($AA76-$AA75)),0),0)*(VLOOKUP($AA75,curves,VLOOKUP(AG$1,names,2,0))-AG$5)*'m1'!$BL73</f>
        <v>0</v>
      </c>
      <c r="AH75" s="174">
        <f>IF(AH$2&lt;=$AA75,IF(AH$3&gt;=$AA75,(AH$4*($AA76-$AA75)),0),0)*(VLOOKUP($AA75,curves,VLOOKUP(AH$1,names,2,0))-AH$5)*'m1'!$BL73</f>
        <v>0</v>
      </c>
      <c r="AI75" s="174">
        <f>IF(AI$2&lt;=$AA75,IF(AI$3&gt;=$AA75,(AI$4*($AA76-$AA75)),0),0)*(VLOOKUP($AA75,curves,VLOOKUP(AI$1,names,2,0))-AI$5)*'m1'!$BL73</f>
        <v>0</v>
      </c>
      <c r="AJ75" s="174">
        <f>IF(AJ$2&lt;=$AA75,IF(AJ$3&gt;=$AA75,(AJ$4*($AA76-$AA75)),0),0)*(VLOOKUP($AA75,curves,VLOOKUP(AJ$1,names,2,0))-AJ$5)*'m1'!$BL73</f>
        <v>0</v>
      </c>
      <c r="AK75" s="174">
        <f>IF(AK$2&lt;=$AA75,IF(AK$3&gt;=$AA75,(AK$4*($AA76-$AA75)),0),0)*(VLOOKUP($AA75,curves,VLOOKUP(AK$1,names,2,0))-AK$5)*'m1'!$BL73</f>
        <v>0</v>
      </c>
      <c r="AL75" s="174">
        <f>IF(AL$2&lt;=$AA75,IF(AL$3&gt;=$AA75,(AL$4*($AA76-$AA75)),0),0)*(VLOOKUP($AA75,curves,VLOOKUP(AL$1,names,2,0))-AL$5)*'m1'!$BL73</f>
        <v>0</v>
      </c>
      <c r="AM75" s="174">
        <f>IF(AM$2&lt;=$AA75,IF(AM$3&gt;=$AA75,(AM$4*($AA76-$AA75)),0),0)*(VLOOKUP($AA75,curves,VLOOKUP(AM$1,names,2,0))-AM$5)*'m1'!$BL73</f>
        <v>0</v>
      </c>
      <c r="AN75" s="174">
        <f>IF(AN$2&lt;=$AA75,IF(AN$3&gt;=$AA75,(AN$4*($AA76-$AA75)),0),0)*(VLOOKUP($AA75,curves,VLOOKUP(AN$1,names,2,0))-AN$5)*'m1'!$BL73</f>
        <v>0</v>
      </c>
      <c r="AO75" s="174">
        <f>IF(AO$2&lt;=$AA75,IF(AO$3&gt;=$AA75,(AO$4*($AA76-$AA75)),0),0)*(VLOOKUP($AA75,curves,VLOOKUP(AO$1,names,2,0))-AO$5)*'m1'!$BL73</f>
        <v>0</v>
      </c>
      <c r="AP75" s="174">
        <f>IF(AP$2&lt;=$AA75,IF(AP$3&gt;=$AA75,(AP$4*($AA76-$AA75)),0),0)*(VLOOKUP($AA75,curves,VLOOKUP(AP$1,names,2,0))-AP$5)*'m1'!$BL73</f>
        <v>0</v>
      </c>
      <c r="AQ75" s="174">
        <f>IF(AQ$2&lt;=$AA75,IF(AQ$3&gt;=$AA75,(AQ$4*($AA76-$AA75)),0),0)*(VLOOKUP($AA75,curves,VLOOKUP(AQ$1,names,2,0))-AQ$5)*'m1'!$BL73</f>
        <v>0</v>
      </c>
      <c r="AR75" s="174">
        <f>IF(AR$2&lt;=$AA75,IF(AR$3&gt;=$AA75,(AR$4*($AA76-$AA75)),0),0)*(VLOOKUP($AA75,curves,VLOOKUP(AR$1,names,2,0))-AR$5)*'m1'!$BL73</f>
        <v>0</v>
      </c>
      <c r="AS75" s="174">
        <f>IF(AS$2&lt;=$AA75,IF(AS$3&gt;=$AA75,(AS$4*($AA76-$AA75)),0),0)*(VLOOKUP($AA75,curves,VLOOKUP(AS$1,names,2,0))-AS$5)*'m1'!$BL73</f>
        <v>0</v>
      </c>
      <c r="AT75" s="174">
        <f>IF(AT$2&lt;=$AA75,IF(AT$3&gt;=$AA75,(AT$4*($AA76-$AA75)),0),0)*(VLOOKUP($AA75,curves,VLOOKUP(AT$1,names,2,0))-AT$5)*'m1'!$BL73</f>
        <v>0</v>
      </c>
      <c r="AU75" s="174">
        <f>IF(AU$2&lt;=$AA75,IF(AU$3&gt;=$AA75,(AU$4*($AA76-$AA75)),0),0)*(VLOOKUP($AA75,curves,VLOOKUP(AU$1,names,2,0))-AU$5)*'m1'!$BL73</f>
        <v>0</v>
      </c>
      <c r="AV75" s="174">
        <f>IF(AV$2&lt;=$AA75,IF(AV$3&gt;=$AA75,(AV$4*($AA76-$AA75)),0),0)*(VLOOKUP($AA75,curves,VLOOKUP(AV$1,names,2,0))-AV$5)*'m1'!$BL73</f>
        <v>0</v>
      </c>
      <c r="AW75" s="174">
        <f>IF(AW$2&lt;=$AA75,IF(AW$3&gt;=$AA75,(AW$4*($AA76-$AA75)),0),0)*(VLOOKUP($AA75,curves,VLOOKUP(AW$1,names,2,0))-AW$5)*'m1'!$BL73</f>
        <v>0</v>
      </c>
      <c r="BB75" s="84"/>
      <c r="BC75" s="84"/>
      <c r="BD75" s="84"/>
      <c r="BE75" s="84"/>
      <c r="BP75" s="88"/>
      <c r="CI75" s="83"/>
      <c r="CJ75" s="83"/>
      <c r="CK75" s="83"/>
      <c r="FY75" s="84"/>
      <c r="FZ75" s="84"/>
      <c r="GA75" s="84"/>
      <c r="GK75" s="88"/>
      <c r="GL75" s="88"/>
      <c r="GR75" s="88"/>
      <c r="GT75" s="88"/>
      <c r="GU75" s="88"/>
      <c r="HA75" s="88"/>
    </row>
    <row r="76" spans="1:209">
      <c r="A76" s="90">
        <f>p0!A81</f>
        <v>38718</v>
      </c>
      <c r="B76" s="102">
        <f t="shared" si="6"/>
        <v>0</v>
      </c>
      <c r="C76" s="101">
        <f>p0!E81*10000*m_chg!C74</f>
        <v>0</v>
      </c>
      <c r="D76" s="101">
        <f>p0!N81*10000*m_chg!D74</f>
        <v>0</v>
      </c>
      <c r="E76" s="101">
        <f>'p1'!K81*10000*m_chg!E74</f>
        <v>0</v>
      </c>
      <c r="F76" s="101">
        <f>(p0!H81+p0!J81+'Spread Opt'!D72+'Transport Pos'!E68)*10000*m_chg!K74</f>
        <v>0</v>
      </c>
      <c r="G76" s="101">
        <f>p0!O81*10000*m_chg!L74</f>
        <v>0</v>
      </c>
      <c r="H76" s="101">
        <f>p0!D81*10000*m_chg!N74</f>
        <v>0</v>
      </c>
      <c r="I76" s="101">
        <f>(p0!I81+p0!AG81+'Spread Opt'!C72)*10000*m_chg!H74</f>
        <v>0</v>
      </c>
      <c r="J76" s="101">
        <f>p0!M81*10000*m_chg!J74</f>
        <v>0</v>
      </c>
      <c r="K76" s="101">
        <f>(p0!L81+p0!G81)*10000*m_chg!O74</f>
        <v>0</v>
      </c>
      <c r="L76" s="101">
        <f>p0!P81*10000*m_chg!P74</f>
        <v>0</v>
      </c>
      <c r="M76" s="101">
        <f>(p0!F81)*10000*m_chg!T74</f>
        <v>0</v>
      </c>
      <c r="N76" s="101">
        <f>p0!C81*10000*m_chg!U74</f>
        <v>0</v>
      </c>
      <c r="O76" s="101">
        <f>'Transport Pos'!C68*10000*m_chg!V74</f>
        <v>0</v>
      </c>
      <c r="P76" s="101">
        <f>(p0!Y81+p0!X81)*10000*m_chg!X74</f>
        <v>0</v>
      </c>
      <c r="Q76" s="101">
        <f>p0!Z81*10000*m_chg!Y74</f>
        <v>0</v>
      </c>
      <c r="R76" s="101">
        <f>(p0!AB81+'Transport Pos'!B68)*10000*m_chg!Z74</f>
        <v>0</v>
      </c>
      <c r="S76" s="101">
        <f>p0!U81*10000*m_chg!AA74</f>
        <v>0</v>
      </c>
      <c r="T76" s="101">
        <f>p0!W81*10000*m_chg!AB74</f>
        <v>0</v>
      </c>
      <c r="U76" s="101">
        <f>p0!S81*10000*m_chg!AD74</f>
        <v>0</v>
      </c>
      <c r="V76" s="101">
        <f>p0!B81*10000*m_chg!AG74</f>
        <v>0</v>
      </c>
      <c r="W76" s="101">
        <f>p0!AA81*10000*m_chg!AJ74</f>
        <v>0</v>
      </c>
      <c r="Y76" s="101"/>
      <c r="AA76" s="90">
        <v>38718</v>
      </c>
      <c r="AB76" s="174">
        <f t="shared" si="7"/>
        <v>0</v>
      </c>
      <c r="AC76" s="174">
        <f>IF(AC$2&lt;=$AA76,IF(AC$3&gt;=$AA76,(AC$4*($AA77-$AA76)),0),0)*(VLOOKUP($AA76,curves,VLOOKUP(AC$1,names,2,0))-AC$5)*'m1'!$BL74</f>
        <v>0</v>
      </c>
      <c r="AD76" s="174">
        <f>IF(AD$2&lt;=$AA76,IF(AD$3&gt;=$AA76,(AD$4*($AA77-$AA76)),0),0)*(VLOOKUP($AA76,curves,VLOOKUP(AD$1,names,2,0))-AD$5)*'m1'!$BL74</f>
        <v>0</v>
      </c>
      <c r="AE76" s="174">
        <f>IF(AE$2&lt;=$AA76,IF(AE$3&gt;=$AA76,(AE$4*($AA77-$AA76)),0),0)*(VLOOKUP($AA76,curves,VLOOKUP(AE$1,names,2,0))-AE$5)*'m1'!$BL74</f>
        <v>0</v>
      </c>
      <c r="AF76" s="174">
        <f>IF(AF$2&lt;=$AA76,IF(AF$3&gt;=$AA76,(AF$4*($AA77-$AA76)),0),0)*(VLOOKUP($AA76,curves,VLOOKUP(AF$1,names,2,0))-AF$5)*'m1'!$BL74</f>
        <v>0</v>
      </c>
      <c r="AG76" s="174">
        <f>IF(AG$2&lt;=$AA76,IF(AG$3&gt;=$AA76,(AG$4*($AA77-$AA76)),0),0)*(VLOOKUP($AA76,curves,VLOOKUP(AG$1,names,2,0))-AG$5)*'m1'!$BL74</f>
        <v>0</v>
      </c>
      <c r="AH76" s="174">
        <f>IF(AH$2&lt;=$AA76,IF(AH$3&gt;=$AA76,(AH$4*($AA77-$AA76)),0),0)*(VLOOKUP($AA76,curves,VLOOKUP(AH$1,names,2,0))-AH$5)*'m1'!$BL74</f>
        <v>0</v>
      </c>
      <c r="AI76" s="174">
        <f>IF(AI$2&lt;=$AA76,IF(AI$3&gt;=$AA76,(AI$4*($AA77-$AA76)),0),0)*(VLOOKUP($AA76,curves,VLOOKUP(AI$1,names,2,0))-AI$5)*'m1'!$BL74</f>
        <v>0</v>
      </c>
      <c r="AJ76" s="174">
        <f>IF(AJ$2&lt;=$AA76,IF(AJ$3&gt;=$AA76,(AJ$4*($AA77-$AA76)),0),0)*(VLOOKUP($AA76,curves,VLOOKUP(AJ$1,names,2,0))-AJ$5)*'m1'!$BL74</f>
        <v>0</v>
      </c>
      <c r="AK76" s="174">
        <f>IF(AK$2&lt;=$AA76,IF(AK$3&gt;=$AA76,(AK$4*($AA77-$AA76)),0),0)*(VLOOKUP($AA76,curves,VLOOKUP(AK$1,names,2,0))-AK$5)*'m1'!$BL74</f>
        <v>0</v>
      </c>
      <c r="AL76" s="174">
        <f>IF(AL$2&lt;=$AA76,IF(AL$3&gt;=$AA76,(AL$4*($AA77-$AA76)),0),0)*(VLOOKUP($AA76,curves,VLOOKUP(AL$1,names,2,0))-AL$5)*'m1'!$BL74</f>
        <v>0</v>
      </c>
      <c r="AM76" s="174">
        <f>IF(AM$2&lt;=$AA76,IF(AM$3&gt;=$AA76,(AM$4*($AA77-$AA76)),0),0)*(VLOOKUP($AA76,curves,VLOOKUP(AM$1,names,2,0))-AM$5)*'m1'!$BL74</f>
        <v>0</v>
      </c>
      <c r="AN76" s="174">
        <f>IF(AN$2&lt;=$AA76,IF(AN$3&gt;=$AA76,(AN$4*($AA77-$AA76)),0),0)*(VLOOKUP($AA76,curves,VLOOKUP(AN$1,names,2,0))-AN$5)*'m1'!$BL74</f>
        <v>0</v>
      </c>
      <c r="AO76" s="174">
        <f>IF(AO$2&lt;=$AA76,IF(AO$3&gt;=$AA76,(AO$4*($AA77-$AA76)),0),0)*(VLOOKUP($AA76,curves,VLOOKUP(AO$1,names,2,0))-AO$5)*'m1'!$BL74</f>
        <v>0</v>
      </c>
      <c r="AP76" s="174">
        <f>IF(AP$2&lt;=$AA76,IF(AP$3&gt;=$AA76,(AP$4*($AA77-$AA76)),0),0)*(VLOOKUP($AA76,curves,VLOOKUP(AP$1,names,2,0))-AP$5)*'m1'!$BL74</f>
        <v>0</v>
      </c>
      <c r="AQ76" s="174">
        <f>IF(AQ$2&lt;=$AA76,IF(AQ$3&gt;=$AA76,(AQ$4*($AA77-$AA76)),0),0)*(VLOOKUP($AA76,curves,VLOOKUP(AQ$1,names,2,0))-AQ$5)*'m1'!$BL74</f>
        <v>0</v>
      </c>
      <c r="AR76" s="174">
        <f>IF(AR$2&lt;=$AA76,IF(AR$3&gt;=$AA76,(AR$4*($AA77-$AA76)),0),0)*(VLOOKUP($AA76,curves,VLOOKUP(AR$1,names,2,0))-AR$5)*'m1'!$BL74</f>
        <v>0</v>
      </c>
      <c r="AS76" s="174">
        <f>IF(AS$2&lt;=$AA76,IF(AS$3&gt;=$AA76,(AS$4*($AA77-$AA76)),0),0)*(VLOOKUP($AA76,curves,VLOOKUP(AS$1,names,2,0))-AS$5)*'m1'!$BL74</f>
        <v>0</v>
      </c>
      <c r="AT76" s="174">
        <f>IF(AT$2&lt;=$AA76,IF(AT$3&gt;=$AA76,(AT$4*($AA77-$AA76)),0),0)*(VLOOKUP($AA76,curves,VLOOKUP(AT$1,names,2,0))-AT$5)*'m1'!$BL74</f>
        <v>0</v>
      </c>
      <c r="AU76" s="174">
        <f>IF(AU$2&lt;=$AA76,IF(AU$3&gt;=$AA76,(AU$4*($AA77-$AA76)),0),0)*(VLOOKUP($AA76,curves,VLOOKUP(AU$1,names,2,0))-AU$5)*'m1'!$BL74</f>
        <v>0</v>
      </c>
      <c r="AV76" s="174">
        <f>IF(AV$2&lt;=$AA76,IF(AV$3&gt;=$AA76,(AV$4*($AA77-$AA76)),0),0)*(VLOOKUP($AA76,curves,VLOOKUP(AV$1,names,2,0))-AV$5)*'m1'!$BL74</f>
        <v>0</v>
      </c>
      <c r="AW76" s="174">
        <f>IF(AW$2&lt;=$AA76,IF(AW$3&gt;=$AA76,(AW$4*($AA77-$AA76)),0),0)*(VLOOKUP($AA76,curves,VLOOKUP(AW$1,names,2,0))-AW$5)*'m1'!$BL74</f>
        <v>0</v>
      </c>
      <c r="BB76" s="84"/>
      <c r="BC76" s="84"/>
      <c r="BD76" s="84"/>
      <c r="BE76" s="84"/>
      <c r="BP76" s="88"/>
      <c r="CI76" s="83"/>
      <c r="CJ76" s="83"/>
      <c r="CK76" s="83"/>
      <c r="FY76" s="84"/>
      <c r="FZ76" s="84"/>
      <c r="GA76" s="84"/>
      <c r="GK76" s="88"/>
      <c r="GL76" s="88"/>
      <c r="GR76" s="88"/>
      <c r="GT76" s="88"/>
      <c r="GU76" s="88"/>
      <c r="HA76" s="88"/>
    </row>
    <row r="77" spans="1:209">
      <c r="A77" s="90">
        <f>p0!A82</f>
        <v>38749</v>
      </c>
      <c r="B77" s="102">
        <f t="shared" si="6"/>
        <v>0</v>
      </c>
      <c r="C77" s="101">
        <f>p0!E82*10000*m_chg!C75</f>
        <v>0</v>
      </c>
      <c r="D77" s="101">
        <f>p0!N82*10000*m_chg!D75</f>
        <v>0</v>
      </c>
      <c r="E77" s="101">
        <f>'p1'!K82*10000*m_chg!E75</f>
        <v>0</v>
      </c>
      <c r="F77" s="101">
        <f>(p0!H82+p0!J82+'Spread Opt'!D73+'Transport Pos'!E69)*10000*m_chg!K75</f>
        <v>0</v>
      </c>
      <c r="G77" s="101">
        <f>p0!O82*10000*m_chg!L75</f>
        <v>0</v>
      </c>
      <c r="H77" s="101">
        <f>p0!D82*10000*m_chg!N75</f>
        <v>0</v>
      </c>
      <c r="I77" s="101">
        <f>(p0!I82+p0!AG82+'Spread Opt'!C73)*10000*m_chg!H75</f>
        <v>0</v>
      </c>
      <c r="J77" s="101">
        <f>p0!M82*10000*m_chg!J75</f>
        <v>0</v>
      </c>
      <c r="K77" s="101">
        <f>(p0!L82+p0!G82)*10000*m_chg!O75</f>
        <v>0</v>
      </c>
      <c r="L77" s="101">
        <f>p0!P82*10000*m_chg!P75</f>
        <v>0</v>
      </c>
      <c r="M77" s="101">
        <f>(p0!F82)*10000*m_chg!T75</f>
        <v>0</v>
      </c>
      <c r="N77" s="101">
        <f>p0!C82*10000*m_chg!U75</f>
        <v>0</v>
      </c>
      <c r="O77" s="101">
        <f>'Transport Pos'!C69*10000*m_chg!V75</f>
        <v>0</v>
      </c>
      <c r="P77" s="101">
        <f>(p0!Y82+p0!X82)*10000*m_chg!X75</f>
        <v>0</v>
      </c>
      <c r="Q77" s="101">
        <f>p0!Z82*10000*m_chg!Y75</f>
        <v>0</v>
      </c>
      <c r="R77" s="101">
        <f>(p0!AB82+'Transport Pos'!B69)*10000*m_chg!Z75</f>
        <v>0</v>
      </c>
      <c r="S77" s="101">
        <f>p0!U82*10000*m_chg!AA75</f>
        <v>0</v>
      </c>
      <c r="T77" s="101">
        <f>p0!W82*10000*m_chg!AB75</f>
        <v>0</v>
      </c>
      <c r="U77" s="101">
        <f>p0!S82*10000*m_chg!AD75</f>
        <v>0</v>
      </c>
      <c r="V77" s="101">
        <f>p0!B82*10000*m_chg!AG75</f>
        <v>0</v>
      </c>
      <c r="W77" s="101">
        <f>p0!AA82*10000*m_chg!AJ75</f>
        <v>0</v>
      </c>
      <c r="Y77" s="101"/>
      <c r="AA77" s="90">
        <v>38749</v>
      </c>
      <c r="AB77" s="174">
        <f t="shared" si="7"/>
        <v>0</v>
      </c>
      <c r="AC77" s="174">
        <f>IF(AC$2&lt;=$AA77,IF(AC$3&gt;=$AA77,(AC$4*($AA78-$AA77)),0),0)*(VLOOKUP($AA77,curves,VLOOKUP(AC$1,names,2,0))-AC$5)*'m1'!$BL75</f>
        <v>0</v>
      </c>
      <c r="AD77" s="174">
        <f>IF(AD$2&lt;=$AA77,IF(AD$3&gt;=$AA77,(AD$4*($AA78-$AA77)),0),0)*(VLOOKUP($AA77,curves,VLOOKUP(AD$1,names,2,0))-AD$5)*'m1'!$BL75</f>
        <v>0</v>
      </c>
      <c r="AE77" s="174">
        <f>IF(AE$2&lt;=$AA77,IF(AE$3&gt;=$AA77,(AE$4*($AA78-$AA77)),0),0)*(VLOOKUP($AA77,curves,VLOOKUP(AE$1,names,2,0))-AE$5)*'m1'!$BL75</f>
        <v>0</v>
      </c>
      <c r="AF77" s="174">
        <f>IF(AF$2&lt;=$AA77,IF(AF$3&gt;=$AA77,(AF$4*($AA78-$AA77)),0),0)*(VLOOKUP($AA77,curves,VLOOKUP(AF$1,names,2,0))-AF$5)*'m1'!$BL75</f>
        <v>0</v>
      </c>
      <c r="AG77" s="174">
        <f>IF(AG$2&lt;=$AA77,IF(AG$3&gt;=$AA77,(AG$4*($AA78-$AA77)),0),0)*(VLOOKUP($AA77,curves,VLOOKUP(AG$1,names,2,0))-AG$5)*'m1'!$BL75</f>
        <v>0</v>
      </c>
      <c r="AH77" s="174">
        <f>IF(AH$2&lt;=$AA77,IF(AH$3&gt;=$AA77,(AH$4*($AA78-$AA77)),0),0)*(VLOOKUP($AA77,curves,VLOOKUP(AH$1,names,2,0))-AH$5)*'m1'!$BL75</f>
        <v>0</v>
      </c>
      <c r="AI77" s="174">
        <f>IF(AI$2&lt;=$AA77,IF(AI$3&gt;=$AA77,(AI$4*($AA78-$AA77)),0),0)*(VLOOKUP($AA77,curves,VLOOKUP(AI$1,names,2,0))-AI$5)*'m1'!$BL75</f>
        <v>0</v>
      </c>
      <c r="AJ77" s="174">
        <f>IF(AJ$2&lt;=$AA77,IF(AJ$3&gt;=$AA77,(AJ$4*($AA78-$AA77)),0),0)*(VLOOKUP($AA77,curves,VLOOKUP(AJ$1,names,2,0))-AJ$5)*'m1'!$BL75</f>
        <v>0</v>
      </c>
      <c r="AK77" s="174">
        <f>IF(AK$2&lt;=$AA77,IF(AK$3&gt;=$AA77,(AK$4*($AA78-$AA77)),0),0)*(VLOOKUP($AA77,curves,VLOOKUP(AK$1,names,2,0))-AK$5)*'m1'!$BL75</f>
        <v>0</v>
      </c>
      <c r="AL77" s="174">
        <f>IF(AL$2&lt;=$AA77,IF(AL$3&gt;=$AA77,(AL$4*($AA78-$AA77)),0),0)*(VLOOKUP($AA77,curves,VLOOKUP(AL$1,names,2,0))-AL$5)*'m1'!$BL75</f>
        <v>0</v>
      </c>
      <c r="AM77" s="174">
        <f>IF(AM$2&lt;=$AA77,IF(AM$3&gt;=$AA77,(AM$4*($AA78-$AA77)),0),0)*(VLOOKUP($AA77,curves,VLOOKUP(AM$1,names,2,0))-AM$5)*'m1'!$BL75</f>
        <v>0</v>
      </c>
      <c r="AN77" s="174">
        <f>IF(AN$2&lt;=$AA77,IF(AN$3&gt;=$AA77,(AN$4*($AA78-$AA77)),0),0)*(VLOOKUP($AA77,curves,VLOOKUP(AN$1,names,2,0))-AN$5)*'m1'!$BL75</f>
        <v>0</v>
      </c>
      <c r="AO77" s="174">
        <f>IF(AO$2&lt;=$AA77,IF(AO$3&gt;=$AA77,(AO$4*($AA78-$AA77)),0),0)*(VLOOKUP($AA77,curves,VLOOKUP(AO$1,names,2,0))-AO$5)*'m1'!$BL75</f>
        <v>0</v>
      </c>
      <c r="AP77" s="174">
        <f>IF(AP$2&lt;=$AA77,IF(AP$3&gt;=$AA77,(AP$4*($AA78-$AA77)),0),0)*(VLOOKUP($AA77,curves,VLOOKUP(AP$1,names,2,0))-AP$5)*'m1'!$BL75</f>
        <v>0</v>
      </c>
      <c r="AQ77" s="174">
        <f>IF(AQ$2&lt;=$AA77,IF(AQ$3&gt;=$AA77,(AQ$4*($AA78-$AA77)),0),0)*(VLOOKUP($AA77,curves,VLOOKUP(AQ$1,names,2,0))-AQ$5)*'m1'!$BL75</f>
        <v>0</v>
      </c>
      <c r="AR77" s="174">
        <f>IF(AR$2&lt;=$AA77,IF(AR$3&gt;=$AA77,(AR$4*($AA78-$AA77)),0),0)*(VLOOKUP($AA77,curves,VLOOKUP(AR$1,names,2,0))-AR$5)*'m1'!$BL75</f>
        <v>0</v>
      </c>
      <c r="AS77" s="174">
        <f>IF(AS$2&lt;=$AA77,IF(AS$3&gt;=$AA77,(AS$4*($AA78-$AA77)),0),0)*(VLOOKUP($AA77,curves,VLOOKUP(AS$1,names,2,0))-AS$5)*'m1'!$BL75</f>
        <v>0</v>
      </c>
      <c r="AT77" s="174">
        <f>IF(AT$2&lt;=$AA77,IF(AT$3&gt;=$AA77,(AT$4*($AA78-$AA77)),0),0)*(VLOOKUP($AA77,curves,VLOOKUP(AT$1,names,2,0))-AT$5)*'m1'!$BL75</f>
        <v>0</v>
      </c>
      <c r="AU77" s="174">
        <f>IF(AU$2&lt;=$AA77,IF(AU$3&gt;=$AA77,(AU$4*($AA78-$AA77)),0),0)*(VLOOKUP($AA77,curves,VLOOKUP(AU$1,names,2,0))-AU$5)*'m1'!$BL75</f>
        <v>0</v>
      </c>
      <c r="AV77" s="174">
        <f>IF(AV$2&lt;=$AA77,IF(AV$3&gt;=$AA77,(AV$4*($AA78-$AA77)),0),0)*(VLOOKUP($AA77,curves,VLOOKUP(AV$1,names,2,0))-AV$5)*'m1'!$BL75</f>
        <v>0</v>
      </c>
      <c r="AW77" s="174">
        <f>IF(AW$2&lt;=$AA77,IF(AW$3&gt;=$AA77,(AW$4*($AA78-$AA77)),0),0)*(VLOOKUP($AA77,curves,VLOOKUP(AW$1,names,2,0))-AW$5)*'m1'!$BL75</f>
        <v>0</v>
      </c>
      <c r="BB77" s="84"/>
      <c r="BC77" s="84"/>
      <c r="BD77" s="84"/>
      <c r="BE77" s="84"/>
      <c r="BP77" s="88"/>
      <c r="CI77" s="83"/>
      <c r="CJ77" s="83"/>
      <c r="CK77" s="83"/>
      <c r="FY77" s="84"/>
      <c r="FZ77" s="84"/>
      <c r="GA77" s="84"/>
      <c r="GK77" s="88"/>
      <c r="GL77" s="88"/>
      <c r="GR77" s="88"/>
      <c r="GT77" s="88"/>
      <c r="GU77" s="88"/>
      <c r="HA77" s="88"/>
    </row>
    <row r="78" spans="1:209">
      <c r="A78" s="90">
        <f>p0!A83</f>
        <v>38777</v>
      </c>
      <c r="B78" s="102">
        <f t="shared" si="6"/>
        <v>0</v>
      </c>
      <c r="C78" s="101">
        <f>p0!E83*10000*m_chg!C76</f>
        <v>0</v>
      </c>
      <c r="D78" s="101">
        <f>p0!N83*10000*m_chg!D76</f>
        <v>0</v>
      </c>
      <c r="E78" s="101">
        <f>'p1'!K83*10000*m_chg!E76</f>
        <v>0</v>
      </c>
      <c r="F78" s="101">
        <f>(p0!H83+p0!J83+'Spread Opt'!D74+'Transport Pos'!E70)*10000*m_chg!K76</f>
        <v>0</v>
      </c>
      <c r="G78" s="101">
        <f>p0!O83*10000*m_chg!L76</f>
        <v>0</v>
      </c>
      <c r="H78" s="101">
        <f>p0!D83*10000*m_chg!N76</f>
        <v>0</v>
      </c>
      <c r="I78" s="101">
        <f>(p0!I83+p0!AG83+'Spread Opt'!C74)*10000*m_chg!H76</f>
        <v>0</v>
      </c>
      <c r="J78" s="101">
        <f>p0!M83*10000*m_chg!J76</f>
        <v>0</v>
      </c>
      <c r="K78" s="101">
        <f>(p0!L83+p0!G83)*10000*m_chg!O76</f>
        <v>0</v>
      </c>
      <c r="L78" s="101">
        <f>p0!P83*10000*m_chg!P76</f>
        <v>0</v>
      </c>
      <c r="M78" s="101">
        <f>(p0!F83)*10000*m_chg!T76</f>
        <v>0</v>
      </c>
      <c r="N78" s="101">
        <f>p0!C83*10000*m_chg!U76</f>
        <v>0</v>
      </c>
      <c r="O78" s="101">
        <f>'Transport Pos'!C70*10000*m_chg!V76</f>
        <v>0</v>
      </c>
      <c r="P78" s="101">
        <f>(p0!Y83+p0!X83)*10000*m_chg!X76</f>
        <v>0</v>
      </c>
      <c r="Q78" s="101">
        <f>p0!Z83*10000*m_chg!Y76</f>
        <v>0</v>
      </c>
      <c r="R78" s="101">
        <f>(p0!AB83+'Transport Pos'!B70)*10000*m_chg!Z76</f>
        <v>0</v>
      </c>
      <c r="S78" s="101">
        <f>p0!U83*10000*m_chg!AA76</f>
        <v>0</v>
      </c>
      <c r="T78" s="101">
        <f>p0!W83*10000*m_chg!AB76</f>
        <v>0</v>
      </c>
      <c r="U78" s="101">
        <f>p0!S83*10000*m_chg!AD76</f>
        <v>0</v>
      </c>
      <c r="V78" s="101">
        <f>p0!B83*10000*m_chg!AG76</f>
        <v>0</v>
      </c>
      <c r="W78" s="101">
        <f>p0!AA83*10000*m_chg!AJ76</f>
        <v>0</v>
      </c>
      <c r="Y78" s="101"/>
      <c r="AA78" s="90">
        <v>38777</v>
      </c>
      <c r="AB78" s="174">
        <f t="shared" si="7"/>
        <v>0</v>
      </c>
      <c r="AC78" s="174">
        <f>IF(AC$2&lt;=$AA78,IF(AC$3&gt;=$AA78,(AC$4*($AA79-$AA78)),0),0)*(VLOOKUP($AA78,curves,VLOOKUP(AC$1,names,2,0))-AC$5)*'m1'!$BL76</f>
        <v>0</v>
      </c>
      <c r="AD78" s="174">
        <f>IF(AD$2&lt;=$AA78,IF(AD$3&gt;=$AA78,(AD$4*($AA79-$AA78)),0),0)*(VLOOKUP($AA78,curves,VLOOKUP(AD$1,names,2,0))-AD$5)*'m1'!$BL76</f>
        <v>0</v>
      </c>
      <c r="AE78" s="174">
        <f>IF(AE$2&lt;=$AA78,IF(AE$3&gt;=$AA78,(AE$4*($AA79-$AA78)),0),0)*(VLOOKUP($AA78,curves,VLOOKUP(AE$1,names,2,0))-AE$5)*'m1'!$BL76</f>
        <v>0</v>
      </c>
      <c r="AF78" s="174">
        <f>IF(AF$2&lt;=$AA78,IF(AF$3&gt;=$AA78,(AF$4*($AA79-$AA78)),0),0)*(VLOOKUP($AA78,curves,VLOOKUP(AF$1,names,2,0))-AF$5)*'m1'!$BL76</f>
        <v>0</v>
      </c>
      <c r="AG78" s="174">
        <f>IF(AG$2&lt;=$AA78,IF(AG$3&gt;=$AA78,(AG$4*($AA79-$AA78)),0),0)*(VLOOKUP($AA78,curves,VLOOKUP(AG$1,names,2,0))-AG$5)*'m1'!$BL76</f>
        <v>0</v>
      </c>
      <c r="AH78" s="174">
        <f>IF(AH$2&lt;=$AA78,IF(AH$3&gt;=$AA78,(AH$4*($AA79-$AA78)),0),0)*(VLOOKUP($AA78,curves,VLOOKUP(AH$1,names,2,0))-AH$5)*'m1'!$BL76</f>
        <v>0</v>
      </c>
      <c r="AI78" s="174">
        <f>IF(AI$2&lt;=$AA78,IF(AI$3&gt;=$AA78,(AI$4*($AA79-$AA78)),0),0)*(VLOOKUP($AA78,curves,VLOOKUP(AI$1,names,2,0))-AI$5)*'m1'!$BL76</f>
        <v>0</v>
      </c>
      <c r="AJ78" s="174">
        <f>IF(AJ$2&lt;=$AA78,IF(AJ$3&gt;=$AA78,(AJ$4*($AA79-$AA78)),0),0)*(VLOOKUP($AA78,curves,VLOOKUP(AJ$1,names,2,0))-AJ$5)*'m1'!$BL76</f>
        <v>0</v>
      </c>
      <c r="AK78" s="174">
        <f>IF(AK$2&lt;=$AA78,IF(AK$3&gt;=$AA78,(AK$4*($AA79-$AA78)),0),0)*(VLOOKUP($AA78,curves,VLOOKUP(AK$1,names,2,0))-AK$5)*'m1'!$BL76</f>
        <v>0</v>
      </c>
      <c r="AL78" s="174">
        <f>IF(AL$2&lt;=$AA78,IF(AL$3&gt;=$AA78,(AL$4*($AA79-$AA78)),0),0)*(VLOOKUP($AA78,curves,VLOOKUP(AL$1,names,2,0))-AL$5)*'m1'!$BL76</f>
        <v>0</v>
      </c>
      <c r="AM78" s="174">
        <f>IF(AM$2&lt;=$AA78,IF(AM$3&gt;=$AA78,(AM$4*($AA79-$AA78)),0),0)*(VLOOKUP($AA78,curves,VLOOKUP(AM$1,names,2,0))-AM$5)*'m1'!$BL76</f>
        <v>0</v>
      </c>
      <c r="AN78" s="174">
        <f>IF(AN$2&lt;=$AA78,IF(AN$3&gt;=$AA78,(AN$4*($AA79-$AA78)),0),0)*(VLOOKUP($AA78,curves,VLOOKUP(AN$1,names,2,0))-AN$5)*'m1'!$BL76</f>
        <v>0</v>
      </c>
      <c r="AO78" s="174">
        <f>IF(AO$2&lt;=$AA78,IF(AO$3&gt;=$AA78,(AO$4*($AA79-$AA78)),0),0)*(VLOOKUP($AA78,curves,VLOOKUP(AO$1,names,2,0))-AO$5)*'m1'!$BL76</f>
        <v>0</v>
      </c>
      <c r="AP78" s="174">
        <f>IF(AP$2&lt;=$AA78,IF(AP$3&gt;=$AA78,(AP$4*($AA79-$AA78)),0),0)*(VLOOKUP($AA78,curves,VLOOKUP(AP$1,names,2,0))-AP$5)*'m1'!$BL76</f>
        <v>0</v>
      </c>
      <c r="AQ78" s="174">
        <f>IF(AQ$2&lt;=$AA78,IF(AQ$3&gt;=$AA78,(AQ$4*($AA79-$AA78)),0),0)*(VLOOKUP($AA78,curves,VLOOKUP(AQ$1,names,2,0))-AQ$5)*'m1'!$BL76</f>
        <v>0</v>
      </c>
      <c r="AR78" s="174">
        <f>IF(AR$2&lt;=$AA78,IF(AR$3&gt;=$AA78,(AR$4*($AA79-$AA78)),0),0)*(VLOOKUP($AA78,curves,VLOOKUP(AR$1,names,2,0))-AR$5)*'m1'!$BL76</f>
        <v>0</v>
      </c>
      <c r="AS78" s="174">
        <f>IF(AS$2&lt;=$AA78,IF(AS$3&gt;=$AA78,(AS$4*($AA79-$AA78)),0),0)*(VLOOKUP($AA78,curves,VLOOKUP(AS$1,names,2,0))-AS$5)*'m1'!$BL76</f>
        <v>0</v>
      </c>
      <c r="AT78" s="174">
        <f>IF(AT$2&lt;=$AA78,IF(AT$3&gt;=$AA78,(AT$4*($AA79-$AA78)),0),0)*(VLOOKUP($AA78,curves,VLOOKUP(AT$1,names,2,0))-AT$5)*'m1'!$BL76</f>
        <v>0</v>
      </c>
      <c r="AU78" s="174">
        <f>IF(AU$2&lt;=$AA78,IF(AU$3&gt;=$AA78,(AU$4*($AA79-$AA78)),0),0)*(VLOOKUP($AA78,curves,VLOOKUP(AU$1,names,2,0))-AU$5)*'m1'!$BL76</f>
        <v>0</v>
      </c>
      <c r="AV78" s="174">
        <f>IF(AV$2&lt;=$AA78,IF(AV$3&gt;=$AA78,(AV$4*($AA79-$AA78)),0),0)*(VLOOKUP($AA78,curves,VLOOKUP(AV$1,names,2,0))-AV$5)*'m1'!$BL76</f>
        <v>0</v>
      </c>
      <c r="AW78" s="174">
        <f>IF(AW$2&lt;=$AA78,IF(AW$3&gt;=$AA78,(AW$4*($AA79-$AA78)),0),0)*(VLOOKUP($AA78,curves,VLOOKUP(AW$1,names,2,0))-AW$5)*'m1'!$BL76</f>
        <v>0</v>
      </c>
      <c r="BB78" s="84"/>
      <c r="BC78" s="84"/>
      <c r="BD78" s="84"/>
      <c r="BE78" s="84"/>
      <c r="BP78" s="88"/>
      <c r="CI78" s="83"/>
      <c r="CJ78" s="83"/>
      <c r="CK78" s="83"/>
      <c r="FY78" s="84"/>
      <c r="FZ78" s="84"/>
      <c r="GA78" s="84"/>
      <c r="GK78" s="88"/>
      <c r="GL78" s="88"/>
      <c r="GR78" s="88"/>
      <c r="GT78" s="88"/>
      <c r="GU78" s="88"/>
      <c r="HA78" s="88"/>
    </row>
    <row r="79" spans="1:209">
      <c r="A79" s="90">
        <f>p0!A84</f>
        <v>38808</v>
      </c>
      <c r="B79" s="102">
        <f t="shared" si="6"/>
        <v>0</v>
      </c>
      <c r="C79" s="101">
        <f>p0!E84*10000*m_chg!C77</f>
        <v>0</v>
      </c>
      <c r="D79" s="101">
        <f>p0!N84*10000*m_chg!D77</f>
        <v>0</v>
      </c>
      <c r="E79" s="101">
        <f>'p1'!K84*10000*m_chg!E77</f>
        <v>0</v>
      </c>
      <c r="F79" s="101">
        <f>(p0!H84+p0!J84+'Spread Opt'!D75+'Transport Pos'!E71)*10000*m_chg!K77</f>
        <v>0</v>
      </c>
      <c r="G79" s="101">
        <f>p0!O84*10000*m_chg!L77</f>
        <v>0</v>
      </c>
      <c r="H79" s="101">
        <f>p0!D84*10000*m_chg!N77</f>
        <v>0</v>
      </c>
      <c r="I79" s="101">
        <f>(p0!I84+p0!AG84+'Spread Opt'!C75)*10000*m_chg!H77</f>
        <v>0</v>
      </c>
      <c r="J79" s="101">
        <f>p0!M84*10000*m_chg!J77</f>
        <v>0</v>
      </c>
      <c r="K79" s="101">
        <f>(p0!L84+p0!G84)*10000*m_chg!O77</f>
        <v>0</v>
      </c>
      <c r="L79" s="101">
        <f>p0!P84*10000*m_chg!P77</f>
        <v>0</v>
      </c>
      <c r="M79" s="101">
        <f>(p0!F84)*10000*m_chg!T77</f>
        <v>0</v>
      </c>
      <c r="N79" s="101">
        <f>p0!C84*10000*m_chg!U77</f>
        <v>0</v>
      </c>
      <c r="O79" s="101">
        <f>'Transport Pos'!C71*10000*m_chg!V77</f>
        <v>0</v>
      </c>
      <c r="P79" s="101">
        <f>(p0!Y84+p0!X84)*10000*m_chg!X77</f>
        <v>0</v>
      </c>
      <c r="Q79" s="101">
        <f>p0!Z84*10000*m_chg!Y77</f>
        <v>0</v>
      </c>
      <c r="R79" s="101">
        <f>(p0!AB84+'Transport Pos'!B71)*10000*m_chg!Z77</f>
        <v>0</v>
      </c>
      <c r="S79" s="101">
        <f>p0!U84*10000*m_chg!AA77</f>
        <v>0</v>
      </c>
      <c r="T79" s="101">
        <f>p0!W84*10000*m_chg!AB77</f>
        <v>0</v>
      </c>
      <c r="U79" s="101">
        <f>p0!S84*10000*m_chg!AD77</f>
        <v>0</v>
      </c>
      <c r="V79" s="101">
        <f>p0!B84*10000*m_chg!AG77</f>
        <v>0</v>
      </c>
      <c r="W79" s="101">
        <f>p0!AA84*10000*m_chg!AJ77</f>
        <v>0</v>
      </c>
      <c r="Y79" s="101"/>
      <c r="AA79" s="90">
        <v>38808</v>
      </c>
      <c r="AB79" s="174">
        <f t="shared" si="7"/>
        <v>0</v>
      </c>
      <c r="AC79" s="174">
        <f>IF(AC$2&lt;=$AA79,IF(AC$3&gt;=$AA79,(AC$4*($AA80-$AA79)),0),0)*(VLOOKUP($AA79,curves,VLOOKUP(AC$1,names,2,0))-AC$5)*'m1'!$BL77</f>
        <v>0</v>
      </c>
      <c r="AD79" s="174">
        <f>IF(AD$2&lt;=$AA79,IF(AD$3&gt;=$AA79,(AD$4*($AA80-$AA79)),0),0)*(VLOOKUP($AA79,curves,VLOOKUP(AD$1,names,2,0))-AD$5)*'m1'!$BL77</f>
        <v>0</v>
      </c>
      <c r="AE79" s="174">
        <f>IF(AE$2&lt;=$AA79,IF(AE$3&gt;=$AA79,(AE$4*($AA80-$AA79)),0),0)*(VLOOKUP($AA79,curves,VLOOKUP(AE$1,names,2,0))-AE$5)*'m1'!$BL77</f>
        <v>0</v>
      </c>
      <c r="AF79" s="174">
        <f>IF(AF$2&lt;=$AA79,IF(AF$3&gt;=$AA79,(AF$4*($AA80-$AA79)),0),0)*(VLOOKUP($AA79,curves,VLOOKUP(AF$1,names,2,0))-AF$5)*'m1'!$BL77</f>
        <v>0</v>
      </c>
      <c r="AG79" s="174">
        <f>IF(AG$2&lt;=$AA79,IF(AG$3&gt;=$AA79,(AG$4*($AA80-$AA79)),0),0)*(VLOOKUP($AA79,curves,VLOOKUP(AG$1,names,2,0))-AG$5)*'m1'!$BL77</f>
        <v>0</v>
      </c>
      <c r="AH79" s="174">
        <f>IF(AH$2&lt;=$AA79,IF(AH$3&gt;=$AA79,(AH$4*($AA80-$AA79)),0),0)*(VLOOKUP($AA79,curves,VLOOKUP(AH$1,names,2,0))-AH$5)*'m1'!$BL77</f>
        <v>0</v>
      </c>
      <c r="AI79" s="174">
        <f>IF(AI$2&lt;=$AA79,IF(AI$3&gt;=$AA79,(AI$4*($AA80-$AA79)),0),0)*(VLOOKUP($AA79,curves,VLOOKUP(AI$1,names,2,0))-AI$5)*'m1'!$BL77</f>
        <v>0</v>
      </c>
      <c r="AJ79" s="174">
        <f>IF(AJ$2&lt;=$AA79,IF(AJ$3&gt;=$AA79,(AJ$4*($AA80-$AA79)),0),0)*(VLOOKUP($AA79,curves,VLOOKUP(AJ$1,names,2,0))-AJ$5)*'m1'!$BL77</f>
        <v>0</v>
      </c>
      <c r="AK79" s="174">
        <f>IF(AK$2&lt;=$AA79,IF(AK$3&gt;=$AA79,(AK$4*($AA80-$AA79)),0),0)*(VLOOKUP($AA79,curves,VLOOKUP(AK$1,names,2,0))-AK$5)*'m1'!$BL77</f>
        <v>0</v>
      </c>
      <c r="AL79" s="174">
        <f>IF(AL$2&lt;=$AA79,IF(AL$3&gt;=$AA79,(AL$4*($AA80-$AA79)),0),0)*(VLOOKUP($AA79,curves,VLOOKUP(AL$1,names,2,0))-AL$5)*'m1'!$BL77</f>
        <v>0</v>
      </c>
      <c r="AM79" s="174">
        <f>IF(AM$2&lt;=$AA79,IF(AM$3&gt;=$AA79,(AM$4*($AA80-$AA79)),0),0)*(VLOOKUP($AA79,curves,VLOOKUP(AM$1,names,2,0))-AM$5)*'m1'!$BL77</f>
        <v>0</v>
      </c>
      <c r="AN79" s="174">
        <f>IF(AN$2&lt;=$AA79,IF(AN$3&gt;=$AA79,(AN$4*($AA80-$AA79)),0),0)*(VLOOKUP($AA79,curves,VLOOKUP(AN$1,names,2,0))-AN$5)*'m1'!$BL77</f>
        <v>0</v>
      </c>
      <c r="AO79" s="174">
        <f>IF(AO$2&lt;=$AA79,IF(AO$3&gt;=$AA79,(AO$4*($AA80-$AA79)),0),0)*(VLOOKUP($AA79,curves,VLOOKUP(AO$1,names,2,0))-AO$5)*'m1'!$BL77</f>
        <v>0</v>
      </c>
      <c r="AP79" s="174">
        <f>IF(AP$2&lt;=$AA79,IF(AP$3&gt;=$AA79,(AP$4*($AA80-$AA79)),0),0)*(VLOOKUP($AA79,curves,VLOOKUP(AP$1,names,2,0))-AP$5)*'m1'!$BL77</f>
        <v>0</v>
      </c>
      <c r="AQ79" s="174">
        <f>IF(AQ$2&lt;=$AA79,IF(AQ$3&gt;=$AA79,(AQ$4*($AA80-$AA79)),0),0)*(VLOOKUP($AA79,curves,VLOOKUP(AQ$1,names,2,0))-AQ$5)*'m1'!$BL77</f>
        <v>0</v>
      </c>
      <c r="AR79" s="174">
        <f>IF(AR$2&lt;=$AA79,IF(AR$3&gt;=$AA79,(AR$4*($AA80-$AA79)),0),0)*(VLOOKUP($AA79,curves,VLOOKUP(AR$1,names,2,0))-AR$5)*'m1'!$BL77</f>
        <v>0</v>
      </c>
      <c r="AS79" s="174">
        <f>IF(AS$2&lt;=$AA79,IF(AS$3&gt;=$AA79,(AS$4*($AA80-$AA79)),0),0)*(VLOOKUP($AA79,curves,VLOOKUP(AS$1,names,2,0))-AS$5)*'m1'!$BL77</f>
        <v>0</v>
      </c>
      <c r="AT79" s="174">
        <f>IF(AT$2&lt;=$AA79,IF(AT$3&gt;=$AA79,(AT$4*($AA80-$AA79)),0),0)*(VLOOKUP($AA79,curves,VLOOKUP(AT$1,names,2,0))-AT$5)*'m1'!$BL77</f>
        <v>0</v>
      </c>
      <c r="AU79" s="174">
        <f>IF(AU$2&lt;=$AA79,IF(AU$3&gt;=$AA79,(AU$4*($AA80-$AA79)),0),0)*(VLOOKUP($AA79,curves,VLOOKUP(AU$1,names,2,0))-AU$5)*'m1'!$BL77</f>
        <v>0</v>
      </c>
      <c r="AV79" s="174">
        <f>IF(AV$2&lt;=$AA79,IF(AV$3&gt;=$AA79,(AV$4*($AA80-$AA79)),0),0)*(VLOOKUP($AA79,curves,VLOOKUP(AV$1,names,2,0))-AV$5)*'m1'!$BL77</f>
        <v>0</v>
      </c>
      <c r="AW79" s="174">
        <f>IF(AW$2&lt;=$AA79,IF(AW$3&gt;=$AA79,(AW$4*($AA80-$AA79)),0),0)*(VLOOKUP($AA79,curves,VLOOKUP(AW$1,names,2,0))-AW$5)*'m1'!$BL77</f>
        <v>0</v>
      </c>
      <c r="BB79" s="84"/>
      <c r="BC79" s="84"/>
      <c r="BD79" s="84"/>
      <c r="BE79" s="84"/>
      <c r="BP79" s="88"/>
      <c r="CI79" s="83"/>
      <c r="CJ79" s="83"/>
      <c r="CK79" s="83"/>
      <c r="FY79" s="84"/>
      <c r="FZ79" s="84"/>
      <c r="GA79" s="84"/>
      <c r="GK79" s="88"/>
      <c r="GL79" s="88"/>
      <c r="GR79" s="88"/>
      <c r="GT79" s="88"/>
      <c r="GU79" s="88"/>
      <c r="HA79" s="88"/>
    </row>
    <row r="80" spans="1:209">
      <c r="A80" s="90">
        <f>p0!A85</f>
        <v>38838</v>
      </c>
      <c r="B80" s="102">
        <f t="shared" si="6"/>
        <v>0</v>
      </c>
      <c r="C80" s="101">
        <f>p0!E85*10000*m_chg!C78</f>
        <v>0</v>
      </c>
      <c r="D80" s="101">
        <f>p0!N85*10000*m_chg!D78</f>
        <v>0</v>
      </c>
      <c r="E80" s="101">
        <f>'p1'!K85*10000*m_chg!E78</f>
        <v>0</v>
      </c>
      <c r="F80" s="101">
        <f>(p0!H85+p0!J85+'Spread Opt'!D76+'Transport Pos'!E72)*10000*m_chg!K78</f>
        <v>0</v>
      </c>
      <c r="G80" s="101">
        <f>p0!O85*10000*m_chg!L78</f>
        <v>0</v>
      </c>
      <c r="H80" s="101">
        <f>p0!D85*10000*m_chg!N78</f>
        <v>0</v>
      </c>
      <c r="I80" s="101">
        <f>(p0!I85+p0!AG85+'Spread Opt'!C76)*10000*m_chg!H78</f>
        <v>0</v>
      </c>
      <c r="J80" s="101">
        <f>p0!M85*10000*m_chg!J78</f>
        <v>0</v>
      </c>
      <c r="K80" s="101">
        <f>(p0!L85+p0!G85)*10000*m_chg!O78</f>
        <v>0</v>
      </c>
      <c r="L80" s="101">
        <f>p0!P85*10000*m_chg!P78</f>
        <v>0</v>
      </c>
      <c r="M80" s="101">
        <f>(p0!F85)*10000*m_chg!T78</f>
        <v>0</v>
      </c>
      <c r="N80" s="101">
        <f>p0!C85*10000*m_chg!U78</f>
        <v>0</v>
      </c>
      <c r="O80" s="101">
        <f>'Transport Pos'!C72*10000*m_chg!V78</f>
        <v>0</v>
      </c>
      <c r="P80" s="101">
        <f>(p0!Y85+p0!X85)*10000*m_chg!X78</f>
        <v>0</v>
      </c>
      <c r="Q80" s="101">
        <f>p0!Z85*10000*m_chg!Y78</f>
        <v>0</v>
      </c>
      <c r="R80" s="101">
        <f>(p0!AB85+'Transport Pos'!B72)*10000*m_chg!Z78</f>
        <v>0</v>
      </c>
      <c r="S80" s="101">
        <f>p0!U85*10000*m_chg!AA78</f>
        <v>0</v>
      </c>
      <c r="T80" s="101">
        <f>p0!W85*10000*m_chg!AB78</f>
        <v>0</v>
      </c>
      <c r="U80" s="101">
        <f>p0!S85*10000*m_chg!AD78</f>
        <v>0</v>
      </c>
      <c r="V80" s="101">
        <f>p0!B85*10000*m_chg!AG78</f>
        <v>0</v>
      </c>
      <c r="W80" s="101">
        <f>p0!AA85*10000*m_chg!AJ78</f>
        <v>0</v>
      </c>
      <c r="Y80" s="101"/>
      <c r="AA80" s="90">
        <v>38838</v>
      </c>
      <c r="AB80" s="174">
        <f t="shared" si="7"/>
        <v>0</v>
      </c>
      <c r="AC80" s="174">
        <f>IF(AC$2&lt;=$AA80,IF(AC$3&gt;=$AA80,(AC$4*($AA81-$AA80)),0),0)*(VLOOKUP($AA80,curves,VLOOKUP(AC$1,names,2,0))-AC$5)*'m1'!$BL78</f>
        <v>0</v>
      </c>
      <c r="AD80" s="174">
        <f>IF(AD$2&lt;=$AA80,IF(AD$3&gt;=$AA80,(AD$4*($AA81-$AA80)),0),0)*(VLOOKUP($AA80,curves,VLOOKUP(AD$1,names,2,0))-AD$5)*'m1'!$BL78</f>
        <v>0</v>
      </c>
      <c r="AE80" s="174">
        <f>IF(AE$2&lt;=$AA80,IF(AE$3&gt;=$AA80,(AE$4*($AA81-$AA80)),0),0)*(VLOOKUP($AA80,curves,VLOOKUP(AE$1,names,2,0))-AE$5)*'m1'!$BL78</f>
        <v>0</v>
      </c>
      <c r="AF80" s="174">
        <f>IF(AF$2&lt;=$AA80,IF(AF$3&gt;=$AA80,(AF$4*($AA81-$AA80)),0),0)*(VLOOKUP($AA80,curves,VLOOKUP(AF$1,names,2,0))-AF$5)*'m1'!$BL78</f>
        <v>0</v>
      </c>
      <c r="AG80" s="174">
        <f>IF(AG$2&lt;=$AA80,IF(AG$3&gt;=$AA80,(AG$4*($AA81-$AA80)),0),0)*(VLOOKUP($AA80,curves,VLOOKUP(AG$1,names,2,0))-AG$5)*'m1'!$BL78</f>
        <v>0</v>
      </c>
      <c r="AH80" s="174">
        <f>IF(AH$2&lt;=$AA80,IF(AH$3&gt;=$AA80,(AH$4*($AA81-$AA80)),0),0)*(VLOOKUP($AA80,curves,VLOOKUP(AH$1,names,2,0))-AH$5)*'m1'!$BL78</f>
        <v>0</v>
      </c>
      <c r="AI80" s="174">
        <f>IF(AI$2&lt;=$AA80,IF(AI$3&gt;=$AA80,(AI$4*($AA81-$AA80)),0),0)*(VLOOKUP($AA80,curves,VLOOKUP(AI$1,names,2,0))-AI$5)*'m1'!$BL78</f>
        <v>0</v>
      </c>
      <c r="AJ80" s="174">
        <f>IF(AJ$2&lt;=$AA80,IF(AJ$3&gt;=$AA80,(AJ$4*($AA81-$AA80)),0),0)*(VLOOKUP($AA80,curves,VLOOKUP(AJ$1,names,2,0))-AJ$5)*'m1'!$BL78</f>
        <v>0</v>
      </c>
      <c r="AK80" s="174">
        <f>IF(AK$2&lt;=$AA80,IF(AK$3&gt;=$AA80,(AK$4*($AA81-$AA80)),0),0)*(VLOOKUP($AA80,curves,VLOOKUP(AK$1,names,2,0))-AK$5)*'m1'!$BL78</f>
        <v>0</v>
      </c>
      <c r="AL80" s="174">
        <f>IF(AL$2&lt;=$AA80,IF(AL$3&gt;=$AA80,(AL$4*($AA81-$AA80)),0),0)*(VLOOKUP($AA80,curves,VLOOKUP(AL$1,names,2,0))-AL$5)*'m1'!$BL78</f>
        <v>0</v>
      </c>
      <c r="AM80" s="174">
        <f>IF(AM$2&lt;=$AA80,IF(AM$3&gt;=$AA80,(AM$4*($AA81-$AA80)),0),0)*(VLOOKUP($AA80,curves,VLOOKUP(AM$1,names,2,0))-AM$5)*'m1'!$BL78</f>
        <v>0</v>
      </c>
      <c r="AN80" s="174">
        <f>IF(AN$2&lt;=$AA80,IF(AN$3&gt;=$AA80,(AN$4*($AA81-$AA80)),0),0)*(VLOOKUP($AA80,curves,VLOOKUP(AN$1,names,2,0))-AN$5)*'m1'!$BL78</f>
        <v>0</v>
      </c>
      <c r="AO80" s="174">
        <f>IF(AO$2&lt;=$AA80,IF(AO$3&gt;=$AA80,(AO$4*($AA81-$AA80)),0),0)*(VLOOKUP($AA80,curves,VLOOKUP(AO$1,names,2,0))-AO$5)*'m1'!$BL78</f>
        <v>0</v>
      </c>
      <c r="AP80" s="174">
        <f>IF(AP$2&lt;=$AA80,IF(AP$3&gt;=$AA80,(AP$4*($AA81-$AA80)),0),0)*(VLOOKUP($AA80,curves,VLOOKUP(AP$1,names,2,0))-AP$5)*'m1'!$BL78</f>
        <v>0</v>
      </c>
      <c r="AQ80" s="174">
        <f>IF(AQ$2&lt;=$AA80,IF(AQ$3&gt;=$AA80,(AQ$4*($AA81-$AA80)),0),0)*(VLOOKUP($AA80,curves,VLOOKUP(AQ$1,names,2,0))-AQ$5)*'m1'!$BL78</f>
        <v>0</v>
      </c>
      <c r="AR80" s="174">
        <f>IF(AR$2&lt;=$AA80,IF(AR$3&gt;=$AA80,(AR$4*($AA81-$AA80)),0),0)*(VLOOKUP($AA80,curves,VLOOKUP(AR$1,names,2,0))-AR$5)*'m1'!$BL78</f>
        <v>0</v>
      </c>
      <c r="AS80" s="174">
        <f>IF(AS$2&lt;=$AA80,IF(AS$3&gt;=$AA80,(AS$4*($AA81-$AA80)),0),0)*(VLOOKUP($AA80,curves,VLOOKUP(AS$1,names,2,0))-AS$5)*'m1'!$BL78</f>
        <v>0</v>
      </c>
      <c r="AT80" s="174">
        <f>IF(AT$2&lt;=$AA80,IF(AT$3&gt;=$AA80,(AT$4*($AA81-$AA80)),0),0)*(VLOOKUP($AA80,curves,VLOOKUP(AT$1,names,2,0))-AT$5)*'m1'!$BL78</f>
        <v>0</v>
      </c>
      <c r="AU80" s="174">
        <f>IF(AU$2&lt;=$AA80,IF(AU$3&gt;=$AA80,(AU$4*($AA81-$AA80)),0),0)*(VLOOKUP($AA80,curves,VLOOKUP(AU$1,names,2,0))-AU$5)*'m1'!$BL78</f>
        <v>0</v>
      </c>
      <c r="AV80" s="174">
        <f>IF(AV$2&lt;=$AA80,IF(AV$3&gt;=$AA80,(AV$4*($AA81-$AA80)),0),0)*(VLOOKUP($AA80,curves,VLOOKUP(AV$1,names,2,0))-AV$5)*'m1'!$BL78</f>
        <v>0</v>
      </c>
      <c r="AW80" s="174">
        <f>IF(AW$2&lt;=$AA80,IF(AW$3&gt;=$AA80,(AW$4*($AA81-$AA80)),0),0)*(VLOOKUP($AA80,curves,VLOOKUP(AW$1,names,2,0))-AW$5)*'m1'!$BL78</f>
        <v>0</v>
      </c>
      <c r="BB80" s="84"/>
      <c r="BC80" s="84"/>
      <c r="BD80" s="84"/>
      <c r="BE80" s="84"/>
      <c r="BP80" s="88"/>
      <c r="CI80" s="83"/>
      <c r="CJ80" s="83"/>
      <c r="CK80" s="83"/>
      <c r="FY80" s="84"/>
      <c r="FZ80" s="84"/>
      <c r="GA80" s="84"/>
      <c r="GK80" s="88"/>
      <c r="GL80" s="88"/>
      <c r="GR80" s="88"/>
      <c r="GT80" s="88"/>
      <c r="GU80" s="88"/>
      <c r="HA80" s="88"/>
    </row>
    <row r="81" spans="1:209">
      <c r="A81" s="90">
        <f>p0!A86</f>
        <v>38869</v>
      </c>
      <c r="B81" s="102">
        <f t="shared" si="6"/>
        <v>0</v>
      </c>
      <c r="C81" s="101">
        <f>p0!E86*10000*m_chg!C79</f>
        <v>0</v>
      </c>
      <c r="D81" s="101">
        <f>p0!N86*10000*m_chg!D79</f>
        <v>0</v>
      </c>
      <c r="E81" s="101">
        <f>'p1'!K86*10000*m_chg!E79</f>
        <v>0</v>
      </c>
      <c r="F81" s="101">
        <f>(p0!H86+p0!J86+'Spread Opt'!D77+'Transport Pos'!E73)*10000*m_chg!K79</f>
        <v>0</v>
      </c>
      <c r="G81" s="101">
        <f>p0!O86*10000*m_chg!L79</f>
        <v>0</v>
      </c>
      <c r="H81" s="101">
        <f>p0!D86*10000*m_chg!N79</f>
        <v>0</v>
      </c>
      <c r="I81" s="101">
        <f>(p0!I86+p0!AG86+'Spread Opt'!C77)*10000*m_chg!H79</f>
        <v>0</v>
      </c>
      <c r="J81" s="101">
        <f>p0!M86*10000*m_chg!J79</f>
        <v>0</v>
      </c>
      <c r="K81" s="101">
        <f>(p0!L86+p0!G86)*10000*m_chg!O79</f>
        <v>0</v>
      </c>
      <c r="L81" s="101">
        <f>p0!P86*10000*m_chg!P79</f>
        <v>0</v>
      </c>
      <c r="M81" s="101">
        <f>(p0!F86)*10000*m_chg!T79</f>
        <v>0</v>
      </c>
      <c r="N81" s="101">
        <f>p0!C86*10000*m_chg!U79</f>
        <v>0</v>
      </c>
      <c r="O81" s="101">
        <f>'Transport Pos'!C73*10000*m_chg!V79</f>
        <v>0</v>
      </c>
      <c r="P81" s="101">
        <f>(p0!Y86+p0!X86)*10000*m_chg!X79</f>
        <v>0</v>
      </c>
      <c r="Q81" s="101">
        <f>p0!Z86*10000*m_chg!Y79</f>
        <v>0</v>
      </c>
      <c r="R81" s="101">
        <f>(p0!AB86+'Transport Pos'!B73)*10000*m_chg!Z79</f>
        <v>0</v>
      </c>
      <c r="S81" s="101">
        <f>p0!U86*10000*m_chg!AA79</f>
        <v>0</v>
      </c>
      <c r="T81" s="101">
        <f>p0!W86*10000*m_chg!AB79</f>
        <v>0</v>
      </c>
      <c r="U81" s="101">
        <f>p0!S86*10000*m_chg!AD79</f>
        <v>0</v>
      </c>
      <c r="V81" s="101">
        <f>p0!B86*10000*m_chg!AG79</f>
        <v>0</v>
      </c>
      <c r="W81" s="101">
        <f>p0!AA86*10000*m_chg!AJ79</f>
        <v>0</v>
      </c>
      <c r="Y81" s="101"/>
      <c r="AA81" s="90">
        <v>38869</v>
      </c>
      <c r="AB81" s="174">
        <f t="shared" si="7"/>
        <v>0</v>
      </c>
      <c r="AC81" s="174">
        <f>IF(AC$2&lt;=$AA81,IF(AC$3&gt;=$AA81,(AC$4*($AA82-$AA81)),0),0)*(VLOOKUP($AA81,curves,VLOOKUP(AC$1,names,2,0))-AC$5)*'m1'!$BL79</f>
        <v>0</v>
      </c>
      <c r="AD81" s="174">
        <f>IF(AD$2&lt;=$AA81,IF(AD$3&gt;=$AA81,(AD$4*($AA82-$AA81)),0),0)*(VLOOKUP($AA81,curves,VLOOKUP(AD$1,names,2,0))-AD$5)*'m1'!$BL79</f>
        <v>0</v>
      </c>
      <c r="AE81" s="174">
        <f>IF(AE$2&lt;=$AA81,IF(AE$3&gt;=$AA81,(AE$4*($AA82-$AA81)),0),0)*(VLOOKUP($AA81,curves,VLOOKUP(AE$1,names,2,0))-AE$5)*'m1'!$BL79</f>
        <v>0</v>
      </c>
      <c r="AF81" s="174">
        <f>IF(AF$2&lt;=$AA81,IF(AF$3&gt;=$AA81,(AF$4*($AA82-$AA81)),0),0)*(VLOOKUP($AA81,curves,VLOOKUP(AF$1,names,2,0))-AF$5)*'m1'!$BL79</f>
        <v>0</v>
      </c>
      <c r="AG81" s="174">
        <f>IF(AG$2&lt;=$AA81,IF(AG$3&gt;=$AA81,(AG$4*($AA82-$AA81)),0),0)*(VLOOKUP($AA81,curves,VLOOKUP(AG$1,names,2,0))-AG$5)*'m1'!$BL79</f>
        <v>0</v>
      </c>
      <c r="AH81" s="174">
        <f>IF(AH$2&lt;=$AA81,IF(AH$3&gt;=$AA81,(AH$4*($AA82-$AA81)),0),0)*(VLOOKUP($AA81,curves,VLOOKUP(AH$1,names,2,0))-AH$5)*'m1'!$BL79</f>
        <v>0</v>
      </c>
      <c r="AI81" s="174">
        <f>IF(AI$2&lt;=$AA81,IF(AI$3&gt;=$AA81,(AI$4*($AA82-$AA81)),0),0)*(VLOOKUP($AA81,curves,VLOOKUP(AI$1,names,2,0))-AI$5)*'m1'!$BL79</f>
        <v>0</v>
      </c>
      <c r="AJ81" s="174">
        <f>IF(AJ$2&lt;=$AA81,IF(AJ$3&gt;=$AA81,(AJ$4*($AA82-$AA81)),0),0)*(VLOOKUP($AA81,curves,VLOOKUP(AJ$1,names,2,0))-AJ$5)*'m1'!$BL79</f>
        <v>0</v>
      </c>
      <c r="AK81" s="174">
        <f>IF(AK$2&lt;=$AA81,IF(AK$3&gt;=$AA81,(AK$4*($AA82-$AA81)),0),0)*(VLOOKUP($AA81,curves,VLOOKUP(AK$1,names,2,0))-AK$5)*'m1'!$BL79</f>
        <v>0</v>
      </c>
      <c r="AL81" s="174">
        <f>IF(AL$2&lt;=$AA81,IF(AL$3&gt;=$AA81,(AL$4*($AA82-$AA81)),0),0)*(VLOOKUP($AA81,curves,VLOOKUP(AL$1,names,2,0))-AL$5)*'m1'!$BL79</f>
        <v>0</v>
      </c>
      <c r="AM81" s="174">
        <f>IF(AM$2&lt;=$AA81,IF(AM$3&gt;=$AA81,(AM$4*($AA82-$AA81)),0),0)*(VLOOKUP($AA81,curves,VLOOKUP(AM$1,names,2,0))-AM$5)*'m1'!$BL79</f>
        <v>0</v>
      </c>
      <c r="AN81" s="174">
        <f>IF(AN$2&lt;=$AA81,IF(AN$3&gt;=$AA81,(AN$4*($AA82-$AA81)),0),0)*(VLOOKUP($AA81,curves,VLOOKUP(AN$1,names,2,0))-AN$5)*'m1'!$BL79</f>
        <v>0</v>
      </c>
      <c r="AO81" s="174">
        <f>IF(AO$2&lt;=$AA81,IF(AO$3&gt;=$AA81,(AO$4*($AA82-$AA81)),0),0)*(VLOOKUP($AA81,curves,VLOOKUP(AO$1,names,2,0))-AO$5)*'m1'!$BL79</f>
        <v>0</v>
      </c>
      <c r="AP81" s="174">
        <f>IF(AP$2&lt;=$AA81,IF(AP$3&gt;=$AA81,(AP$4*($AA82-$AA81)),0),0)*(VLOOKUP($AA81,curves,VLOOKUP(AP$1,names,2,0))-AP$5)*'m1'!$BL79</f>
        <v>0</v>
      </c>
      <c r="AQ81" s="174">
        <f>IF(AQ$2&lt;=$AA81,IF(AQ$3&gt;=$AA81,(AQ$4*($AA82-$AA81)),0),0)*(VLOOKUP($AA81,curves,VLOOKUP(AQ$1,names,2,0))-AQ$5)*'m1'!$BL79</f>
        <v>0</v>
      </c>
      <c r="AR81" s="174">
        <f>IF(AR$2&lt;=$AA81,IF(AR$3&gt;=$AA81,(AR$4*($AA82-$AA81)),0),0)*(VLOOKUP($AA81,curves,VLOOKUP(AR$1,names,2,0))-AR$5)*'m1'!$BL79</f>
        <v>0</v>
      </c>
      <c r="AS81" s="174">
        <f>IF(AS$2&lt;=$AA81,IF(AS$3&gt;=$AA81,(AS$4*($AA82-$AA81)),0),0)*(VLOOKUP($AA81,curves,VLOOKUP(AS$1,names,2,0))-AS$5)*'m1'!$BL79</f>
        <v>0</v>
      </c>
      <c r="AT81" s="174">
        <f>IF(AT$2&lt;=$AA81,IF(AT$3&gt;=$AA81,(AT$4*($AA82-$AA81)),0),0)*(VLOOKUP($AA81,curves,VLOOKUP(AT$1,names,2,0))-AT$5)*'m1'!$BL79</f>
        <v>0</v>
      </c>
      <c r="AU81" s="174">
        <f>IF(AU$2&lt;=$AA81,IF(AU$3&gt;=$AA81,(AU$4*($AA82-$AA81)),0),0)*(VLOOKUP($AA81,curves,VLOOKUP(AU$1,names,2,0))-AU$5)*'m1'!$BL79</f>
        <v>0</v>
      </c>
      <c r="AV81" s="174">
        <f>IF(AV$2&lt;=$AA81,IF(AV$3&gt;=$AA81,(AV$4*($AA82-$AA81)),0),0)*(VLOOKUP($AA81,curves,VLOOKUP(AV$1,names,2,0))-AV$5)*'m1'!$BL79</f>
        <v>0</v>
      </c>
      <c r="AW81" s="174">
        <f>IF(AW$2&lt;=$AA81,IF(AW$3&gt;=$AA81,(AW$4*($AA82-$AA81)),0),0)*(VLOOKUP($AA81,curves,VLOOKUP(AW$1,names,2,0))-AW$5)*'m1'!$BL79</f>
        <v>0</v>
      </c>
      <c r="BB81" s="84"/>
      <c r="BC81" s="84"/>
      <c r="BD81" s="84"/>
      <c r="BE81" s="84"/>
      <c r="BP81" s="88"/>
      <c r="CI81" s="83"/>
      <c r="CJ81" s="83"/>
      <c r="CK81" s="83"/>
      <c r="FY81" s="84"/>
      <c r="FZ81" s="84"/>
      <c r="GA81" s="84"/>
      <c r="GK81" s="88"/>
      <c r="GL81" s="88"/>
      <c r="GR81" s="88"/>
      <c r="GT81" s="88"/>
      <c r="GU81" s="88"/>
      <c r="HA81" s="88"/>
    </row>
    <row r="82" spans="1:209">
      <c r="A82" s="90">
        <f>p0!A87</f>
        <v>38899</v>
      </c>
      <c r="B82" s="102">
        <f t="shared" si="6"/>
        <v>0</v>
      </c>
      <c r="C82" s="101">
        <f>p0!E87*10000*m_chg!C80</f>
        <v>0</v>
      </c>
      <c r="D82" s="101">
        <f>p0!N87*10000*m_chg!D80</f>
        <v>0</v>
      </c>
      <c r="E82" s="101">
        <f>'p1'!K87*10000*m_chg!E80</f>
        <v>0</v>
      </c>
      <c r="F82" s="101">
        <f>(p0!H87+p0!J87+'Spread Opt'!D78+'Transport Pos'!E74)*10000*m_chg!K80</f>
        <v>0</v>
      </c>
      <c r="G82" s="101">
        <f>p0!O87*10000*m_chg!L80</f>
        <v>0</v>
      </c>
      <c r="H82" s="101">
        <f>p0!D87*10000*m_chg!N80</f>
        <v>0</v>
      </c>
      <c r="I82" s="101">
        <f>(p0!I87+p0!AG87+'Spread Opt'!C78)*10000*m_chg!H80</f>
        <v>0</v>
      </c>
      <c r="J82" s="101">
        <f>p0!M87*10000*m_chg!J80</f>
        <v>0</v>
      </c>
      <c r="K82" s="101">
        <f>(p0!L87+p0!G87)*10000*m_chg!O80</f>
        <v>0</v>
      </c>
      <c r="L82" s="101">
        <f>p0!P87*10000*m_chg!P80</f>
        <v>0</v>
      </c>
      <c r="M82" s="101">
        <f>(p0!F87)*10000*m_chg!T80</f>
        <v>0</v>
      </c>
      <c r="N82" s="101">
        <f>p0!C87*10000*m_chg!U80</f>
        <v>0</v>
      </c>
      <c r="O82" s="101">
        <f>'Transport Pos'!C74*10000*m_chg!V80</f>
        <v>0</v>
      </c>
      <c r="P82" s="101">
        <f>(p0!Y87+p0!X87)*10000*m_chg!X80</f>
        <v>0</v>
      </c>
      <c r="Q82" s="101">
        <f>p0!Z87*10000*m_chg!Y80</f>
        <v>0</v>
      </c>
      <c r="R82" s="101">
        <f>(p0!AB87+'Transport Pos'!B74)*10000*m_chg!Z80</f>
        <v>0</v>
      </c>
      <c r="S82" s="101">
        <f>p0!U87*10000*m_chg!AA80</f>
        <v>0</v>
      </c>
      <c r="T82" s="101">
        <f>p0!W87*10000*m_chg!AB80</f>
        <v>0</v>
      </c>
      <c r="U82" s="101">
        <f>p0!S87*10000*m_chg!AD80</f>
        <v>0</v>
      </c>
      <c r="V82" s="101">
        <f>p0!B87*10000*m_chg!AG80</f>
        <v>0</v>
      </c>
      <c r="W82" s="101">
        <f>p0!AA87*10000*m_chg!AJ80</f>
        <v>0</v>
      </c>
      <c r="Y82" s="101"/>
      <c r="AA82" s="90">
        <v>38899</v>
      </c>
      <c r="AB82" s="174">
        <f t="shared" si="7"/>
        <v>0</v>
      </c>
      <c r="AC82" s="174">
        <f>IF(AC$2&lt;=$AA82,IF(AC$3&gt;=$AA82,(AC$4*($AA83-$AA82)),0),0)*(VLOOKUP($AA82,curves,VLOOKUP(AC$1,names,2,0))-AC$5)*'m1'!$BL80</f>
        <v>0</v>
      </c>
      <c r="AD82" s="174">
        <f>IF(AD$2&lt;=$AA82,IF(AD$3&gt;=$AA82,(AD$4*($AA83-$AA82)),0),0)*(VLOOKUP($AA82,curves,VLOOKUP(AD$1,names,2,0))-AD$5)*'m1'!$BL80</f>
        <v>0</v>
      </c>
      <c r="AE82" s="174">
        <f>IF(AE$2&lt;=$AA82,IF(AE$3&gt;=$AA82,(AE$4*($AA83-$AA82)),0),0)*(VLOOKUP($AA82,curves,VLOOKUP(AE$1,names,2,0))-AE$5)*'m1'!$BL80</f>
        <v>0</v>
      </c>
      <c r="AF82" s="174">
        <f>IF(AF$2&lt;=$AA82,IF(AF$3&gt;=$AA82,(AF$4*($AA83-$AA82)),0),0)*(VLOOKUP($AA82,curves,VLOOKUP(AF$1,names,2,0))-AF$5)*'m1'!$BL80</f>
        <v>0</v>
      </c>
      <c r="AG82" s="174">
        <f>IF(AG$2&lt;=$AA82,IF(AG$3&gt;=$AA82,(AG$4*($AA83-$AA82)),0),0)*(VLOOKUP($AA82,curves,VLOOKUP(AG$1,names,2,0))-AG$5)*'m1'!$BL80</f>
        <v>0</v>
      </c>
      <c r="AH82" s="174">
        <f>IF(AH$2&lt;=$AA82,IF(AH$3&gt;=$AA82,(AH$4*($AA83-$AA82)),0),0)*(VLOOKUP($AA82,curves,VLOOKUP(AH$1,names,2,0))-AH$5)*'m1'!$BL80</f>
        <v>0</v>
      </c>
      <c r="AI82" s="174">
        <f>IF(AI$2&lt;=$AA82,IF(AI$3&gt;=$AA82,(AI$4*($AA83-$AA82)),0),0)*(VLOOKUP($AA82,curves,VLOOKUP(AI$1,names,2,0))-AI$5)*'m1'!$BL80</f>
        <v>0</v>
      </c>
      <c r="AJ82" s="174">
        <f>IF(AJ$2&lt;=$AA82,IF(AJ$3&gt;=$AA82,(AJ$4*($AA83-$AA82)),0),0)*(VLOOKUP($AA82,curves,VLOOKUP(AJ$1,names,2,0))-AJ$5)*'m1'!$BL80</f>
        <v>0</v>
      </c>
      <c r="AK82" s="174">
        <f>IF(AK$2&lt;=$AA82,IF(AK$3&gt;=$AA82,(AK$4*($AA83-$AA82)),0),0)*(VLOOKUP($AA82,curves,VLOOKUP(AK$1,names,2,0))-AK$5)*'m1'!$BL80</f>
        <v>0</v>
      </c>
      <c r="AL82" s="174">
        <f>IF(AL$2&lt;=$AA82,IF(AL$3&gt;=$AA82,(AL$4*($AA83-$AA82)),0),0)*(VLOOKUP($AA82,curves,VLOOKUP(AL$1,names,2,0))-AL$5)*'m1'!$BL80</f>
        <v>0</v>
      </c>
      <c r="AM82" s="174">
        <f>IF(AM$2&lt;=$AA82,IF(AM$3&gt;=$AA82,(AM$4*($AA83-$AA82)),0),0)*(VLOOKUP($AA82,curves,VLOOKUP(AM$1,names,2,0))-AM$5)*'m1'!$BL80</f>
        <v>0</v>
      </c>
      <c r="AN82" s="174">
        <f>IF(AN$2&lt;=$AA82,IF(AN$3&gt;=$AA82,(AN$4*($AA83-$AA82)),0),0)*(VLOOKUP($AA82,curves,VLOOKUP(AN$1,names,2,0))-AN$5)*'m1'!$BL80</f>
        <v>0</v>
      </c>
      <c r="AO82" s="174">
        <f>IF(AO$2&lt;=$AA82,IF(AO$3&gt;=$AA82,(AO$4*($AA83-$AA82)),0),0)*(VLOOKUP($AA82,curves,VLOOKUP(AO$1,names,2,0))-AO$5)*'m1'!$BL80</f>
        <v>0</v>
      </c>
      <c r="AP82" s="174">
        <f>IF(AP$2&lt;=$AA82,IF(AP$3&gt;=$AA82,(AP$4*($AA83-$AA82)),0),0)*(VLOOKUP($AA82,curves,VLOOKUP(AP$1,names,2,0))-AP$5)*'m1'!$BL80</f>
        <v>0</v>
      </c>
      <c r="AQ82" s="174">
        <f>IF(AQ$2&lt;=$AA82,IF(AQ$3&gt;=$AA82,(AQ$4*($AA83-$AA82)),0),0)*(VLOOKUP($AA82,curves,VLOOKUP(AQ$1,names,2,0))-AQ$5)*'m1'!$BL80</f>
        <v>0</v>
      </c>
      <c r="AR82" s="174">
        <f>IF(AR$2&lt;=$AA82,IF(AR$3&gt;=$AA82,(AR$4*($AA83-$AA82)),0),0)*(VLOOKUP($AA82,curves,VLOOKUP(AR$1,names,2,0))-AR$5)*'m1'!$BL80</f>
        <v>0</v>
      </c>
      <c r="AS82" s="174">
        <f>IF(AS$2&lt;=$AA82,IF(AS$3&gt;=$AA82,(AS$4*($AA83-$AA82)),0),0)*(VLOOKUP($AA82,curves,VLOOKUP(AS$1,names,2,0))-AS$5)*'m1'!$BL80</f>
        <v>0</v>
      </c>
      <c r="AT82" s="174">
        <f>IF(AT$2&lt;=$AA82,IF(AT$3&gt;=$AA82,(AT$4*($AA83-$AA82)),0),0)*(VLOOKUP($AA82,curves,VLOOKUP(AT$1,names,2,0))-AT$5)*'m1'!$BL80</f>
        <v>0</v>
      </c>
      <c r="AU82" s="174">
        <f>IF(AU$2&lt;=$AA82,IF(AU$3&gt;=$AA82,(AU$4*($AA83-$AA82)),0),0)*(VLOOKUP($AA82,curves,VLOOKUP(AU$1,names,2,0))-AU$5)*'m1'!$BL80</f>
        <v>0</v>
      </c>
      <c r="AV82" s="174">
        <f>IF(AV$2&lt;=$AA82,IF(AV$3&gt;=$AA82,(AV$4*($AA83-$AA82)),0),0)*(VLOOKUP($AA82,curves,VLOOKUP(AV$1,names,2,0))-AV$5)*'m1'!$BL80</f>
        <v>0</v>
      </c>
      <c r="AW82" s="174">
        <f>IF(AW$2&lt;=$AA82,IF(AW$3&gt;=$AA82,(AW$4*($AA83-$AA82)),0),0)*(VLOOKUP($AA82,curves,VLOOKUP(AW$1,names,2,0))-AW$5)*'m1'!$BL80</f>
        <v>0</v>
      </c>
      <c r="BB82" s="84"/>
      <c r="BC82" s="84"/>
      <c r="BD82" s="84"/>
      <c r="BE82" s="84"/>
      <c r="BP82" s="88"/>
      <c r="CI82" s="83"/>
      <c r="CJ82" s="83"/>
      <c r="CK82" s="83"/>
      <c r="FY82" s="84"/>
      <c r="FZ82" s="84"/>
      <c r="GA82" s="84"/>
      <c r="GK82" s="88"/>
      <c r="GL82" s="88"/>
      <c r="GR82" s="88"/>
      <c r="GT82" s="88"/>
      <c r="GU82" s="88"/>
      <c r="HA82" s="88"/>
    </row>
    <row r="83" spans="1:209">
      <c r="A83" s="90">
        <f>p0!A88</f>
        <v>38930</v>
      </c>
      <c r="B83" s="102">
        <f t="shared" si="6"/>
        <v>0</v>
      </c>
      <c r="C83" s="101">
        <f>p0!E88*10000*m_chg!C81</f>
        <v>0</v>
      </c>
      <c r="D83" s="101">
        <f>p0!N88*10000*m_chg!D81</f>
        <v>0</v>
      </c>
      <c r="E83" s="101">
        <f>'p1'!K88*10000*m_chg!E81</f>
        <v>0</v>
      </c>
      <c r="F83" s="101">
        <f>(p0!H88+p0!J88+'Spread Opt'!D79+'Transport Pos'!E75)*10000*m_chg!K81</f>
        <v>0</v>
      </c>
      <c r="G83" s="101">
        <f>p0!O88*10000*m_chg!L81</f>
        <v>0</v>
      </c>
      <c r="H83" s="101">
        <f>p0!D88*10000*m_chg!N81</f>
        <v>0</v>
      </c>
      <c r="I83" s="101">
        <f>(p0!I88+p0!AG88+'Spread Opt'!C79)*10000*m_chg!H81</f>
        <v>0</v>
      </c>
      <c r="J83" s="101">
        <f>p0!M88*10000*m_chg!J81</f>
        <v>0</v>
      </c>
      <c r="K83" s="101">
        <f>(p0!L88+p0!G88)*10000*m_chg!O81</f>
        <v>0</v>
      </c>
      <c r="L83" s="101">
        <f>p0!P88*10000*m_chg!P81</f>
        <v>0</v>
      </c>
      <c r="M83" s="101">
        <f>(p0!F88)*10000*m_chg!T81</f>
        <v>0</v>
      </c>
      <c r="N83" s="101">
        <f>p0!C88*10000*m_chg!U81</f>
        <v>0</v>
      </c>
      <c r="O83" s="101">
        <f>'Transport Pos'!C75*10000*m_chg!V81</f>
        <v>0</v>
      </c>
      <c r="P83" s="101">
        <f>(p0!Y88+p0!X88)*10000*m_chg!X81</f>
        <v>0</v>
      </c>
      <c r="Q83" s="101">
        <f>p0!Z88*10000*m_chg!Y81</f>
        <v>0</v>
      </c>
      <c r="R83" s="101">
        <f>(p0!AB88+'Transport Pos'!B75)*10000*m_chg!Z81</f>
        <v>0</v>
      </c>
      <c r="S83" s="101">
        <f>p0!U88*10000*m_chg!AA81</f>
        <v>0</v>
      </c>
      <c r="T83" s="101">
        <f>p0!W88*10000*m_chg!AB81</f>
        <v>0</v>
      </c>
      <c r="U83" s="101">
        <f>p0!S88*10000*m_chg!AD81</f>
        <v>0</v>
      </c>
      <c r="V83" s="101">
        <f>p0!B88*10000*m_chg!AG81</f>
        <v>0</v>
      </c>
      <c r="W83" s="101">
        <f>p0!AA88*10000*m_chg!AJ81</f>
        <v>0</v>
      </c>
      <c r="Y83" s="101"/>
      <c r="AA83" s="90">
        <v>38930</v>
      </c>
      <c r="AB83" s="174">
        <f t="shared" si="7"/>
        <v>0</v>
      </c>
      <c r="AC83" s="174">
        <f>IF(AC$2&lt;=$AA83,IF(AC$3&gt;=$AA83,(AC$4*($AA84-$AA83)),0),0)*(VLOOKUP($AA83,curves,VLOOKUP(AC$1,names,2,0))-AC$5)*'m1'!$BL81</f>
        <v>0</v>
      </c>
      <c r="AD83" s="174">
        <f>IF(AD$2&lt;=$AA83,IF(AD$3&gt;=$AA83,(AD$4*($AA84-$AA83)),0),0)*(VLOOKUP($AA83,curves,VLOOKUP(AD$1,names,2,0))-AD$5)*'m1'!$BL81</f>
        <v>0</v>
      </c>
      <c r="AE83" s="174">
        <f>IF(AE$2&lt;=$AA83,IF(AE$3&gt;=$AA83,(AE$4*($AA84-$AA83)),0),0)*(VLOOKUP($AA83,curves,VLOOKUP(AE$1,names,2,0))-AE$5)*'m1'!$BL81</f>
        <v>0</v>
      </c>
      <c r="AF83" s="174">
        <f>IF(AF$2&lt;=$AA83,IF(AF$3&gt;=$AA83,(AF$4*($AA84-$AA83)),0),0)*(VLOOKUP($AA83,curves,VLOOKUP(AF$1,names,2,0))-AF$5)*'m1'!$BL81</f>
        <v>0</v>
      </c>
      <c r="AG83" s="174">
        <f>IF(AG$2&lt;=$AA83,IF(AG$3&gt;=$AA83,(AG$4*($AA84-$AA83)),0),0)*(VLOOKUP($AA83,curves,VLOOKUP(AG$1,names,2,0))-AG$5)*'m1'!$BL81</f>
        <v>0</v>
      </c>
      <c r="AH83" s="174">
        <f>IF(AH$2&lt;=$AA83,IF(AH$3&gt;=$AA83,(AH$4*($AA84-$AA83)),0),0)*(VLOOKUP($AA83,curves,VLOOKUP(AH$1,names,2,0))-AH$5)*'m1'!$BL81</f>
        <v>0</v>
      </c>
      <c r="AI83" s="174">
        <f>IF(AI$2&lt;=$AA83,IF(AI$3&gt;=$AA83,(AI$4*($AA84-$AA83)),0),0)*(VLOOKUP($AA83,curves,VLOOKUP(AI$1,names,2,0))-AI$5)*'m1'!$BL81</f>
        <v>0</v>
      </c>
      <c r="AJ83" s="174">
        <f>IF(AJ$2&lt;=$AA83,IF(AJ$3&gt;=$AA83,(AJ$4*($AA84-$AA83)),0),0)*(VLOOKUP($AA83,curves,VLOOKUP(AJ$1,names,2,0))-AJ$5)*'m1'!$BL81</f>
        <v>0</v>
      </c>
      <c r="AK83" s="174">
        <f>IF(AK$2&lt;=$AA83,IF(AK$3&gt;=$AA83,(AK$4*($AA84-$AA83)),0),0)*(VLOOKUP($AA83,curves,VLOOKUP(AK$1,names,2,0))-AK$5)*'m1'!$BL81</f>
        <v>0</v>
      </c>
      <c r="AL83" s="174">
        <f>IF(AL$2&lt;=$AA83,IF(AL$3&gt;=$AA83,(AL$4*($AA84-$AA83)),0),0)*(VLOOKUP($AA83,curves,VLOOKUP(AL$1,names,2,0))-AL$5)*'m1'!$BL81</f>
        <v>0</v>
      </c>
      <c r="AM83" s="174">
        <f>IF(AM$2&lt;=$AA83,IF(AM$3&gt;=$AA83,(AM$4*($AA84-$AA83)),0),0)*(VLOOKUP($AA83,curves,VLOOKUP(AM$1,names,2,0))-AM$5)*'m1'!$BL81</f>
        <v>0</v>
      </c>
      <c r="AN83" s="174">
        <f>IF(AN$2&lt;=$AA83,IF(AN$3&gt;=$AA83,(AN$4*($AA84-$AA83)),0),0)*(VLOOKUP($AA83,curves,VLOOKUP(AN$1,names,2,0))-AN$5)*'m1'!$BL81</f>
        <v>0</v>
      </c>
      <c r="AO83" s="174">
        <f>IF(AO$2&lt;=$AA83,IF(AO$3&gt;=$AA83,(AO$4*($AA84-$AA83)),0),0)*(VLOOKUP($AA83,curves,VLOOKUP(AO$1,names,2,0))-AO$5)*'m1'!$BL81</f>
        <v>0</v>
      </c>
      <c r="AP83" s="174">
        <f>IF(AP$2&lt;=$AA83,IF(AP$3&gt;=$AA83,(AP$4*($AA84-$AA83)),0),0)*(VLOOKUP($AA83,curves,VLOOKUP(AP$1,names,2,0))-AP$5)*'m1'!$BL81</f>
        <v>0</v>
      </c>
      <c r="AQ83" s="174">
        <f>IF(AQ$2&lt;=$AA83,IF(AQ$3&gt;=$AA83,(AQ$4*($AA84-$AA83)),0),0)*(VLOOKUP($AA83,curves,VLOOKUP(AQ$1,names,2,0))-AQ$5)*'m1'!$BL81</f>
        <v>0</v>
      </c>
      <c r="AR83" s="174">
        <f>IF(AR$2&lt;=$AA83,IF(AR$3&gt;=$AA83,(AR$4*($AA84-$AA83)),0),0)*(VLOOKUP($AA83,curves,VLOOKUP(AR$1,names,2,0))-AR$5)*'m1'!$BL81</f>
        <v>0</v>
      </c>
      <c r="AS83" s="174">
        <f>IF(AS$2&lt;=$AA83,IF(AS$3&gt;=$AA83,(AS$4*($AA84-$AA83)),0),0)*(VLOOKUP($AA83,curves,VLOOKUP(AS$1,names,2,0))-AS$5)*'m1'!$BL81</f>
        <v>0</v>
      </c>
      <c r="AT83" s="174">
        <f>IF(AT$2&lt;=$AA83,IF(AT$3&gt;=$AA83,(AT$4*($AA84-$AA83)),0),0)*(VLOOKUP($AA83,curves,VLOOKUP(AT$1,names,2,0))-AT$5)*'m1'!$BL81</f>
        <v>0</v>
      </c>
      <c r="AU83" s="174">
        <f>IF(AU$2&lt;=$AA83,IF(AU$3&gt;=$AA83,(AU$4*($AA84-$AA83)),0),0)*(VLOOKUP($AA83,curves,VLOOKUP(AU$1,names,2,0))-AU$5)*'m1'!$BL81</f>
        <v>0</v>
      </c>
      <c r="AV83" s="174">
        <f>IF(AV$2&lt;=$AA83,IF(AV$3&gt;=$AA83,(AV$4*($AA84-$AA83)),0),0)*(VLOOKUP($AA83,curves,VLOOKUP(AV$1,names,2,0))-AV$5)*'m1'!$BL81</f>
        <v>0</v>
      </c>
      <c r="AW83" s="174">
        <f>IF(AW$2&lt;=$AA83,IF(AW$3&gt;=$AA83,(AW$4*($AA84-$AA83)),0),0)*(VLOOKUP($AA83,curves,VLOOKUP(AW$1,names,2,0))-AW$5)*'m1'!$BL81</f>
        <v>0</v>
      </c>
      <c r="BB83" s="84"/>
      <c r="BC83" s="84"/>
      <c r="BD83" s="84"/>
      <c r="BE83" s="84"/>
      <c r="BP83" s="88"/>
      <c r="CI83" s="83"/>
      <c r="CJ83" s="83"/>
      <c r="CK83" s="83"/>
      <c r="FY83" s="84"/>
      <c r="FZ83" s="84"/>
      <c r="GA83" s="84"/>
      <c r="GK83" s="88"/>
      <c r="GL83" s="88"/>
      <c r="GR83" s="88"/>
      <c r="GT83" s="88"/>
      <c r="GU83" s="88"/>
      <c r="HA83" s="88"/>
    </row>
    <row r="84" spans="1:209">
      <c r="A84" s="90">
        <f>p0!A89</f>
        <v>38961</v>
      </c>
      <c r="B84" s="102">
        <f t="shared" si="6"/>
        <v>0</v>
      </c>
      <c r="C84" s="101">
        <f>p0!E89*10000*m_chg!C82</f>
        <v>0</v>
      </c>
      <c r="D84" s="101">
        <f>p0!N89*10000*m_chg!D82</f>
        <v>0</v>
      </c>
      <c r="E84" s="101">
        <f>'p1'!K89*10000*m_chg!E82</f>
        <v>0</v>
      </c>
      <c r="F84" s="101">
        <f>(p0!H89+p0!J89+'Spread Opt'!D80+'Transport Pos'!E76)*10000*m_chg!K82</f>
        <v>0</v>
      </c>
      <c r="G84" s="101">
        <f>p0!O89*10000*m_chg!L82</f>
        <v>0</v>
      </c>
      <c r="H84" s="101">
        <f>p0!D89*10000*m_chg!N82</f>
        <v>0</v>
      </c>
      <c r="I84" s="101">
        <f>(p0!I89+p0!AG89+'Spread Opt'!C80)*10000*m_chg!H82</f>
        <v>0</v>
      </c>
      <c r="J84" s="101">
        <f>p0!M89*10000*m_chg!J82</f>
        <v>0</v>
      </c>
      <c r="K84" s="101">
        <f>(p0!L89+p0!G89)*10000*m_chg!O82</f>
        <v>0</v>
      </c>
      <c r="L84" s="101">
        <f>p0!P89*10000*m_chg!P82</f>
        <v>0</v>
      </c>
      <c r="M84" s="101">
        <f>(p0!F89)*10000*m_chg!T82</f>
        <v>0</v>
      </c>
      <c r="N84" s="101">
        <f>p0!C89*10000*m_chg!U82</f>
        <v>0</v>
      </c>
      <c r="O84" s="101">
        <f>'Transport Pos'!C76*10000*m_chg!V82</f>
        <v>0</v>
      </c>
      <c r="P84" s="101">
        <f>(p0!Y89+p0!X89)*10000*m_chg!X82</f>
        <v>0</v>
      </c>
      <c r="Q84" s="101">
        <f>p0!Z89*10000*m_chg!Y82</f>
        <v>0</v>
      </c>
      <c r="R84" s="101">
        <f>(p0!AB89+'Transport Pos'!B76)*10000*m_chg!Z82</f>
        <v>0</v>
      </c>
      <c r="S84" s="101">
        <f>p0!U89*10000*m_chg!AA82</f>
        <v>0</v>
      </c>
      <c r="T84" s="101">
        <f>p0!W89*10000*m_chg!AB82</f>
        <v>0</v>
      </c>
      <c r="U84" s="101">
        <f>p0!S89*10000*m_chg!AD82</f>
        <v>0</v>
      </c>
      <c r="V84" s="101">
        <f>p0!B89*10000*m_chg!AG82</f>
        <v>0</v>
      </c>
      <c r="W84" s="101">
        <f>p0!AA89*10000*m_chg!AJ82</f>
        <v>0</v>
      </c>
      <c r="Y84" s="101"/>
      <c r="AA84" s="90">
        <v>38961</v>
      </c>
      <c r="AB84" s="174">
        <f t="shared" si="7"/>
        <v>0</v>
      </c>
      <c r="AC84" s="174">
        <f>IF(AC$2&lt;=$AA84,IF(AC$3&gt;=$AA84,(AC$4*($AA85-$AA84)),0),0)*(VLOOKUP($AA84,curves,VLOOKUP(AC$1,names,2,0))-AC$5)*'m1'!$BL82</f>
        <v>0</v>
      </c>
      <c r="AD84" s="174">
        <f>IF(AD$2&lt;=$AA84,IF(AD$3&gt;=$AA84,(AD$4*($AA85-$AA84)),0),0)*(VLOOKUP($AA84,curves,VLOOKUP(AD$1,names,2,0))-AD$5)*'m1'!$BL82</f>
        <v>0</v>
      </c>
      <c r="AE84" s="174">
        <f>IF(AE$2&lt;=$AA84,IF(AE$3&gt;=$AA84,(AE$4*($AA85-$AA84)),0),0)*(VLOOKUP($AA84,curves,VLOOKUP(AE$1,names,2,0))-AE$5)*'m1'!$BL82</f>
        <v>0</v>
      </c>
      <c r="AF84" s="174">
        <f>IF(AF$2&lt;=$AA84,IF(AF$3&gt;=$AA84,(AF$4*($AA85-$AA84)),0),0)*(VLOOKUP($AA84,curves,VLOOKUP(AF$1,names,2,0))-AF$5)*'m1'!$BL82</f>
        <v>0</v>
      </c>
      <c r="AG84" s="174">
        <f>IF(AG$2&lt;=$AA84,IF(AG$3&gt;=$AA84,(AG$4*($AA85-$AA84)),0),0)*(VLOOKUP($AA84,curves,VLOOKUP(AG$1,names,2,0))-AG$5)*'m1'!$BL82</f>
        <v>0</v>
      </c>
      <c r="AH84" s="174">
        <f>IF(AH$2&lt;=$AA84,IF(AH$3&gt;=$AA84,(AH$4*($AA85-$AA84)),0),0)*(VLOOKUP($AA84,curves,VLOOKUP(AH$1,names,2,0))-AH$5)*'m1'!$BL82</f>
        <v>0</v>
      </c>
      <c r="AI84" s="174">
        <f>IF(AI$2&lt;=$AA84,IF(AI$3&gt;=$AA84,(AI$4*($AA85-$AA84)),0),0)*(VLOOKUP($AA84,curves,VLOOKUP(AI$1,names,2,0))-AI$5)*'m1'!$BL82</f>
        <v>0</v>
      </c>
      <c r="AJ84" s="174">
        <f>IF(AJ$2&lt;=$AA84,IF(AJ$3&gt;=$AA84,(AJ$4*($AA85-$AA84)),0),0)*(VLOOKUP($AA84,curves,VLOOKUP(AJ$1,names,2,0))-AJ$5)*'m1'!$BL82</f>
        <v>0</v>
      </c>
      <c r="AK84" s="174">
        <f>IF(AK$2&lt;=$AA84,IF(AK$3&gt;=$AA84,(AK$4*($AA85-$AA84)),0),0)*(VLOOKUP($AA84,curves,VLOOKUP(AK$1,names,2,0))-AK$5)*'m1'!$BL82</f>
        <v>0</v>
      </c>
      <c r="AL84" s="174">
        <f>IF(AL$2&lt;=$AA84,IF(AL$3&gt;=$AA84,(AL$4*($AA85-$AA84)),0),0)*(VLOOKUP($AA84,curves,VLOOKUP(AL$1,names,2,0))-AL$5)*'m1'!$BL82</f>
        <v>0</v>
      </c>
      <c r="AM84" s="174">
        <f>IF(AM$2&lt;=$AA84,IF(AM$3&gt;=$AA84,(AM$4*($AA85-$AA84)),0),0)*(VLOOKUP($AA84,curves,VLOOKUP(AM$1,names,2,0))-AM$5)*'m1'!$BL82</f>
        <v>0</v>
      </c>
      <c r="AN84" s="174">
        <f>IF(AN$2&lt;=$AA84,IF(AN$3&gt;=$AA84,(AN$4*($AA85-$AA84)),0),0)*(VLOOKUP($AA84,curves,VLOOKUP(AN$1,names,2,0))-AN$5)*'m1'!$BL82</f>
        <v>0</v>
      </c>
      <c r="AO84" s="174">
        <f>IF(AO$2&lt;=$AA84,IF(AO$3&gt;=$AA84,(AO$4*($AA85-$AA84)),0),0)*(VLOOKUP($AA84,curves,VLOOKUP(AO$1,names,2,0))-AO$5)*'m1'!$BL82</f>
        <v>0</v>
      </c>
      <c r="AP84" s="174">
        <f>IF(AP$2&lt;=$AA84,IF(AP$3&gt;=$AA84,(AP$4*($AA85-$AA84)),0),0)*(VLOOKUP($AA84,curves,VLOOKUP(AP$1,names,2,0))-AP$5)*'m1'!$BL82</f>
        <v>0</v>
      </c>
      <c r="AQ84" s="174">
        <f>IF(AQ$2&lt;=$AA84,IF(AQ$3&gt;=$AA84,(AQ$4*($AA85-$AA84)),0),0)*(VLOOKUP($AA84,curves,VLOOKUP(AQ$1,names,2,0))-AQ$5)*'m1'!$BL82</f>
        <v>0</v>
      </c>
      <c r="AR84" s="174">
        <f>IF(AR$2&lt;=$AA84,IF(AR$3&gt;=$AA84,(AR$4*($AA85-$AA84)),0),0)*(VLOOKUP($AA84,curves,VLOOKUP(AR$1,names,2,0))-AR$5)*'m1'!$BL82</f>
        <v>0</v>
      </c>
      <c r="AS84" s="174">
        <f>IF(AS$2&lt;=$AA84,IF(AS$3&gt;=$AA84,(AS$4*($AA85-$AA84)),0),0)*(VLOOKUP($AA84,curves,VLOOKUP(AS$1,names,2,0))-AS$5)*'m1'!$BL82</f>
        <v>0</v>
      </c>
      <c r="AT84" s="174">
        <f>IF(AT$2&lt;=$AA84,IF(AT$3&gt;=$AA84,(AT$4*($AA85-$AA84)),0),0)*(VLOOKUP($AA84,curves,VLOOKUP(AT$1,names,2,0))-AT$5)*'m1'!$BL82</f>
        <v>0</v>
      </c>
      <c r="AU84" s="174">
        <f>IF(AU$2&lt;=$AA84,IF(AU$3&gt;=$AA84,(AU$4*($AA85-$AA84)),0),0)*(VLOOKUP($AA84,curves,VLOOKUP(AU$1,names,2,0))-AU$5)*'m1'!$BL82</f>
        <v>0</v>
      </c>
      <c r="AV84" s="174">
        <f>IF(AV$2&lt;=$AA84,IF(AV$3&gt;=$AA84,(AV$4*($AA85-$AA84)),0),0)*(VLOOKUP($AA84,curves,VLOOKUP(AV$1,names,2,0))-AV$5)*'m1'!$BL82</f>
        <v>0</v>
      </c>
      <c r="AW84" s="174">
        <f>IF(AW$2&lt;=$AA84,IF(AW$3&gt;=$AA84,(AW$4*($AA85-$AA84)),0),0)*(VLOOKUP($AA84,curves,VLOOKUP(AW$1,names,2,0))-AW$5)*'m1'!$BL82</f>
        <v>0</v>
      </c>
      <c r="BB84" s="84"/>
      <c r="BC84" s="84"/>
      <c r="BD84" s="84"/>
      <c r="BE84" s="84"/>
      <c r="BP84" s="88"/>
      <c r="CI84" s="83"/>
      <c r="CJ84" s="83"/>
      <c r="CK84" s="83"/>
      <c r="FY84" s="84"/>
      <c r="FZ84" s="84"/>
      <c r="GA84" s="84"/>
      <c r="GK84" s="88"/>
      <c r="GL84" s="88"/>
      <c r="GR84" s="88"/>
      <c r="GT84" s="88"/>
      <c r="GU84" s="88"/>
      <c r="HA84" s="88"/>
    </row>
    <row r="85" spans="1:209">
      <c r="A85" s="90">
        <f>p0!A90</f>
        <v>38991</v>
      </c>
      <c r="B85" s="102">
        <f t="shared" si="6"/>
        <v>0</v>
      </c>
      <c r="C85" s="101">
        <f>p0!E90*10000*m_chg!C83</f>
        <v>0</v>
      </c>
      <c r="D85" s="101">
        <f>p0!N90*10000*m_chg!D83</f>
        <v>0</v>
      </c>
      <c r="E85" s="101">
        <f>'p1'!K90*10000*m_chg!E83</f>
        <v>0</v>
      </c>
      <c r="F85" s="101">
        <f>(p0!H90+p0!J90+'Spread Opt'!D81+'Transport Pos'!E77)*10000*m_chg!K83</f>
        <v>0</v>
      </c>
      <c r="G85" s="101">
        <f>p0!O90*10000*m_chg!L83</f>
        <v>0</v>
      </c>
      <c r="H85" s="101">
        <f>p0!D90*10000*m_chg!N83</f>
        <v>0</v>
      </c>
      <c r="I85" s="101">
        <f>(p0!I90+p0!AG90+'Spread Opt'!C81)*10000*m_chg!H83</f>
        <v>0</v>
      </c>
      <c r="J85" s="101">
        <f>p0!M90*10000*m_chg!J83</f>
        <v>0</v>
      </c>
      <c r="K85" s="101">
        <f>(p0!L90+p0!G90)*10000*m_chg!O83</f>
        <v>0</v>
      </c>
      <c r="L85" s="101">
        <f>p0!P90*10000*m_chg!P83</f>
        <v>0</v>
      </c>
      <c r="M85" s="101">
        <f>(p0!F90)*10000*m_chg!T83</f>
        <v>0</v>
      </c>
      <c r="N85" s="101">
        <f>p0!C90*10000*m_chg!U83</f>
        <v>0</v>
      </c>
      <c r="O85" s="101">
        <f>'Transport Pos'!C77*10000*m_chg!V83</f>
        <v>0</v>
      </c>
      <c r="P85" s="101">
        <f>(p0!Y90+p0!X90)*10000*m_chg!X83</f>
        <v>0</v>
      </c>
      <c r="Q85" s="101">
        <f>p0!Z90*10000*m_chg!Y83</f>
        <v>0</v>
      </c>
      <c r="R85" s="101">
        <f>(p0!AB90+'Transport Pos'!B77)*10000*m_chg!Z83</f>
        <v>0</v>
      </c>
      <c r="S85" s="101">
        <f>p0!U90*10000*m_chg!AA83</f>
        <v>0</v>
      </c>
      <c r="T85" s="101">
        <f>p0!W90*10000*m_chg!AB83</f>
        <v>0</v>
      </c>
      <c r="U85" s="101">
        <f>p0!S90*10000*m_chg!AD83</f>
        <v>0</v>
      </c>
      <c r="V85" s="101">
        <f>p0!B90*10000*m_chg!AG83</f>
        <v>0</v>
      </c>
      <c r="W85" s="101">
        <f>p0!AA90*10000*m_chg!AJ83</f>
        <v>0</v>
      </c>
      <c r="Y85" s="101"/>
      <c r="AA85" s="90">
        <v>38991</v>
      </c>
      <c r="AB85" s="174">
        <f t="shared" si="7"/>
        <v>0</v>
      </c>
      <c r="AC85" s="174">
        <f>IF(AC$2&lt;=$AA85,IF(AC$3&gt;=$AA85,(AC$4*($AA86-$AA85)),0),0)*(VLOOKUP($AA85,curves,VLOOKUP(AC$1,names,2,0))-AC$5)*'m1'!$BL83</f>
        <v>0</v>
      </c>
      <c r="AD85" s="174">
        <f>IF(AD$2&lt;=$AA85,IF(AD$3&gt;=$AA85,(AD$4*($AA86-$AA85)),0),0)*(VLOOKUP($AA85,curves,VLOOKUP(AD$1,names,2,0))-AD$5)*'m1'!$BL83</f>
        <v>0</v>
      </c>
      <c r="AE85" s="174">
        <f>IF(AE$2&lt;=$AA85,IF(AE$3&gt;=$AA85,(AE$4*($AA86-$AA85)),0),0)*(VLOOKUP($AA85,curves,VLOOKUP(AE$1,names,2,0))-AE$5)*'m1'!$BL83</f>
        <v>0</v>
      </c>
      <c r="AF85" s="174">
        <f>IF(AF$2&lt;=$AA85,IF(AF$3&gt;=$AA85,(AF$4*($AA86-$AA85)),0),0)*(VLOOKUP($AA85,curves,VLOOKUP(AF$1,names,2,0))-AF$5)*'m1'!$BL83</f>
        <v>0</v>
      </c>
      <c r="AG85" s="174">
        <f>IF(AG$2&lt;=$AA85,IF(AG$3&gt;=$AA85,(AG$4*($AA86-$AA85)),0),0)*(VLOOKUP($AA85,curves,VLOOKUP(AG$1,names,2,0))-AG$5)*'m1'!$BL83</f>
        <v>0</v>
      </c>
      <c r="AH85" s="174">
        <f>IF(AH$2&lt;=$AA85,IF(AH$3&gt;=$AA85,(AH$4*($AA86-$AA85)),0),0)*(VLOOKUP($AA85,curves,VLOOKUP(AH$1,names,2,0))-AH$5)*'m1'!$BL83</f>
        <v>0</v>
      </c>
      <c r="AI85" s="174">
        <f>IF(AI$2&lt;=$AA85,IF(AI$3&gt;=$AA85,(AI$4*($AA86-$AA85)),0),0)*(VLOOKUP($AA85,curves,VLOOKUP(AI$1,names,2,0))-AI$5)*'m1'!$BL83</f>
        <v>0</v>
      </c>
      <c r="AJ85" s="174">
        <f>IF(AJ$2&lt;=$AA85,IF(AJ$3&gt;=$AA85,(AJ$4*($AA86-$AA85)),0),0)*(VLOOKUP($AA85,curves,VLOOKUP(AJ$1,names,2,0))-AJ$5)*'m1'!$BL83</f>
        <v>0</v>
      </c>
      <c r="AK85" s="174">
        <f>IF(AK$2&lt;=$AA85,IF(AK$3&gt;=$AA85,(AK$4*($AA86-$AA85)),0),0)*(VLOOKUP($AA85,curves,VLOOKUP(AK$1,names,2,0))-AK$5)*'m1'!$BL83</f>
        <v>0</v>
      </c>
      <c r="AL85" s="174">
        <f>IF(AL$2&lt;=$AA85,IF(AL$3&gt;=$AA85,(AL$4*($AA86-$AA85)),0),0)*(VLOOKUP($AA85,curves,VLOOKUP(AL$1,names,2,0))-AL$5)*'m1'!$BL83</f>
        <v>0</v>
      </c>
      <c r="AM85" s="174">
        <f>IF(AM$2&lt;=$AA85,IF(AM$3&gt;=$AA85,(AM$4*($AA86-$AA85)),0),0)*(VLOOKUP($AA85,curves,VLOOKUP(AM$1,names,2,0))-AM$5)*'m1'!$BL83</f>
        <v>0</v>
      </c>
      <c r="AN85" s="174">
        <f>IF(AN$2&lt;=$AA85,IF(AN$3&gt;=$AA85,(AN$4*($AA86-$AA85)),0),0)*(VLOOKUP($AA85,curves,VLOOKUP(AN$1,names,2,0))-AN$5)*'m1'!$BL83</f>
        <v>0</v>
      </c>
      <c r="AO85" s="174">
        <f>IF(AO$2&lt;=$AA85,IF(AO$3&gt;=$AA85,(AO$4*($AA86-$AA85)),0),0)*(VLOOKUP($AA85,curves,VLOOKUP(AO$1,names,2,0))-AO$5)*'m1'!$BL83</f>
        <v>0</v>
      </c>
      <c r="AP85" s="174">
        <f>IF(AP$2&lt;=$AA85,IF(AP$3&gt;=$AA85,(AP$4*($AA86-$AA85)),0),0)*(VLOOKUP($AA85,curves,VLOOKUP(AP$1,names,2,0))-AP$5)*'m1'!$BL83</f>
        <v>0</v>
      </c>
      <c r="AQ85" s="174">
        <f>IF(AQ$2&lt;=$AA85,IF(AQ$3&gt;=$AA85,(AQ$4*($AA86-$AA85)),0),0)*(VLOOKUP($AA85,curves,VLOOKUP(AQ$1,names,2,0))-AQ$5)*'m1'!$BL83</f>
        <v>0</v>
      </c>
      <c r="AR85" s="174">
        <f>IF(AR$2&lt;=$AA85,IF(AR$3&gt;=$AA85,(AR$4*($AA86-$AA85)),0),0)*(VLOOKUP($AA85,curves,VLOOKUP(AR$1,names,2,0))-AR$5)*'m1'!$BL83</f>
        <v>0</v>
      </c>
      <c r="AS85" s="174">
        <f>IF(AS$2&lt;=$AA85,IF(AS$3&gt;=$AA85,(AS$4*($AA86-$AA85)),0),0)*(VLOOKUP($AA85,curves,VLOOKUP(AS$1,names,2,0))-AS$5)*'m1'!$BL83</f>
        <v>0</v>
      </c>
      <c r="AT85" s="174">
        <f>IF(AT$2&lt;=$AA85,IF(AT$3&gt;=$AA85,(AT$4*($AA86-$AA85)),0),0)*(VLOOKUP($AA85,curves,VLOOKUP(AT$1,names,2,0))-AT$5)*'m1'!$BL83</f>
        <v>0</v>
      </c>
      <c r="AU85" s="174">
        <f>IF(AU$2&lt;=$AA85,IF(AU$3&gt;=$AA85,(AU$4*($AA86-$AA85)),0),0)*(VLOOKUP($AA85,curves,VLOOKUP(AU$1,names,2,0))-AU$5)*'m1'!$BL83</f>
        <v>0</v>
      </c>
      <c r="AV85" s="174">
        <f>IF(AV$2&lt;=$AA85,IF(AV$3&gt;=$AA85,(AV$4*($AA86-$AA85)),0),0)*(VLOOKUP($AA85,curves,VLOOKUP(AV$1,names,2,0))-AV$5)*'m1'!$BL83</f>
        <v>0</v>
      </c>
      <c r="AW85" s="174">
        <f>IF(AW$2&lt;=$AA85,IF(AW$3&gt;=$AA85,(AW$4*($AA86-$AA85)),0),0)*(VLOOKUP($AA85,curves,VLOOKUP(AW$1,names,2,0))-AW$5)*'m1'!$BL83</f>
        <v>0</v>
      </c>
      <c r="BB85" s="84"/>
      <c r="BC85" s="84"/>
      <c r="BD85" s="84"/>
      <c r="BE85" s="84"/>
      <c r="BP85" s="88"/>
      <c r="CI85" s="83"/>
      <c r="CJ85" s="83"/>
      <c r="CK85" s="83"/>
      <c r="FY85" s="84"/>
      <c r="FZ85" s="84"/>
      <c r="GA85" s="84"/>
      <c r="GK85" s="88"/>
      <c r="GL85" s="88"/>
      <c r="GR85" s="88"/>
      <c r="GT85" s="88"/>
      <c r="GU85" s="88"/>
      <c r="HA85" s="88"/>
    </row>
    <row r="86" spans="1:209">
      <c r="A86" s="90">
        <f>p0!A91</f>
        <v>39022</v>
      </c>
      <c r="B86" s="102">
        <f t="shared" ref="B86:B109" si="8">SUM(C86:W86)</f>
        <v>0</v>
      </c>
      <c r="C86" s="101">
        <f>p0!E91*10000*m_chg!C84</f>
        <v>0</v>
      </c>
      <c r="D86" s="101">
        <f>p0!N91*10000*m_chg!D84</f>
        <v>0</v>
      </c>
      <c r="E86" s="101">
        <f>'p1'!K91*10000*m_chg!E84</f>
        <v>0</v>
      </c>
      <c r="F86" s="101">
        <f>(p0!H91+p0!J91+'Spread Opt'!D82+'Transport Pos'!E78)*10000*m_chg!K84</f>
        <v>0</v>
      </c>
      <c r="G86" s="101">
        <f>p0!O91*10000*m_chg!L84</f>
        <v>0</v>
      </c>
      <c r="H86" s="101">
        <f>p0!D91*10000*m_chg!N84</f>
        <v>0</v>
      </c>
      <c r="I86" s="101">
        <f>(p0!I91+p0!AG91+'Spread Opt'!C82)*10000*m_chg!H84</f>
        <v>0</v>
      </c>
      <c r="J86" s="101">
        <f>p0!M91*10000*m_chg!J84</f>
        <v>0</v>
      </c>
      <c r="K86" s="101">
        <f>(p0!L91+p0!G91)*10000*m_chg!O84</f>
        <v>0</v>
      </c>
      <c r="L86" s="101">
        <f>p0!P91*10000*m_chg!P84</f>
        <v>0</v>
      </c>
      <c r="M86" s="101">
        <f>(p0!F91)*10000*m_chg!T84</f>
        <v>0</v>
      </c>
      <c r="N86" s="101">
        <f>p0!C91*10000*m_chg!U84</f>
        <v>0</v>
      </c>
      <c r="O86" s="101">
        <f>'Transport Pos'!C78*10000*m_chg!V84</f>
        <v>0</v>
      </c>
      <c r="P86" s="101">
        <f>(p0!Y91+p0!X91)*10000*m_chg!X84</f>
        <v>0</v>
      </c>
      <c r="Q86" s="101">
        <f>p0!Z91*10000*m_chg!Y84</f>
        <v>0</v>
      </c>
      <c r="R86" s="101">
        <f>(p0!AB91+'Transport Pos'!B78)*10000*m_chg!Z84</f>
        <v>0</v>
      </c>
      <c r="S86" s="101">
        <f>p0!U91*10000*m_chg!AA84</f>
        <v>0</v>
      </c>
      <c r="T86" s="101">
        <f>p0!W91*10000*m_chg!AB84</f>
        <v>0</v>
      </c>
      <c r="U86" s="101">
        <f>p0!S91*10000*m_chg!AD84</f>
        <v>0</v>
      </c>
      <c r="V86" s="101">
        <f>p0!B91*10000*m_chg!AG84</f>
        <v>0</v>
      </c>
      <c r="W86" s="101">
        <f>p0!AA91*10000*m_chg!AJ84</f>
        <v>0</v>
      </c>
      <c r="Y86" s="101"/>
      <c r="AA86" s="90">
        <v>39022</v>
      </c>
      <c r="AB86" s="174">
        <f t="shared" si="7"/>
        <v>0</v>
      </c>
      <c r="AC86" s="174">
        <f>IF(AC$2&lt;=$AA86,IF(AC$3&gt;=$AA86,(AC$4*($AA87-$AA86)),0),0)*(VLOOKUP($AA86,curves,VLOOKUP(AC$1,names,2,0))-AC$5)*'m1'!$BL84</f>
        <v>0</v>
      </c>
      <c r="AD86" s="174">
        <f>IF(AD$2&lt;=$AA86,IF(AD$3&gt;=$AA86,(AD$4*($AA87-$AA86)),0),0)*(VLOOKUP($AA86,curves,VLOOKUP(AD$1,names,2,0))-AD$5)*'m1'!$BL84</f>
        <v>0</v>
      </c>
      <c r="AE86" s="174">
        <f>IF(AE$2&lt;=$AA86,IF(AE$3&gt;=$AA86,(AE$4*($AA87-$AA86)),0),0)*(VLOOKUP($AA86,curves,VLOOKUP(AE$1,names,2,0))-AE$5)*'m1'!$BL84</f>
        <v>0</v>
      </c>
      <c r="AF86" s="174">
        <f>IF(AF$2&lt;=$AA86,IF(AF$3&gt;=$AA86,(AF$4*($AA87-$AA86)),0),0)*(VLOOKUP($AA86,curves,VLOOKUP(AF$1,names,2,0))-AF$5)*'m1'!$BL84</f>
        <v>0</v>
      </c>
      <c r="AG86" s="174">
        <f>IF(AG$2&lt;=$AA86,IF(AG$3&gt;=$AA86,(AG$4*($AA87-$AA86)),0),0)*(VLOOKUP($AA86,curves,VLOOKUP(AG$1,names,2,0))-AG$5)*'m1'!$BL84</f>
        <v>0</v>
      </c>
      <c r="AH86" s="174">
        <f>IF(AH$2&lt;=$AA86,IF(AH$3&gt;=$AA86,(AH$4*($AA87-$AA86)),0),0)*(VLOOKUP($AA86,curves,VLOOKUP(AH$1,names,2,0))-AH$5)*'m1'!$BL84</f>
        <v>0</v>
      </c>
      <c r="AI86" s="174">
        <f>IF(AI$2&lt;=$AA86,IF(AI$3&gt;=$AA86,(AI$4*($AA87-$AA86)),0),0)*(VLOOKUP($AA86,curves,VLOOKUP(AI$1,names,2,0))-AI$5)*'m1'!$BL84</f>
        <v>0</v>
      </c>
      <c r="AJ86" s="174">
        <f>IF(AJ$2&lt;=$AA86,IF(AJ$3&gt;=$AA86,(AJ$4*($AA87-$AA86)),0),0)*(VLOOKUP($AA86,curves,VLOOKUP(AJ$1,names,2,0))-AJ$5)*'m1'!$BL84</f>
        <v>0</v>
      </c>
      <c r="AK86" s="174">
        <f>IF(AK$2&lt;=$AA86,IF(AK$3&gt;=$AA86,(AK$4*($AA87-$AA86)),0),0)*(VLOOKUP($AA86,curves,VLOOKUP(AK$1,names,2,0))-AK$5)*'m1'!$BL84</f>
        <v>0</v>
      </c>
      <c r="AL86" s="174">
        <f>IF(AL$2&lt;=$AA86,IF(AL$3&gt;=$AA86,(AL$4*($AA87-$AA86)),0),0)*(VLOOKUP($AA86,curves,VLOOKUP(AL$1,names,2,0))-AL$5)*'m1'!$BL84</f>
        <v>0</v>
      </c>
      <c r="AM86" s="174">
        <f>IF(AM$2&lt;=$AA86,IF(AM$3&gt;=$AA86,(AM$4*($AA87-$AA86)),0),0)*(VLOOKUP($AA86,curves,VLOOKUP(AM$1,names,2,0))-AM$5)*'m1'!$BL84</f>
        <v>0</v>
      </c>
      <c r="AN86" s="174">
        <f>IF(AN$2&lt;=$AA86,IF(AN$3&gt;=$AA86,(AN$4*($AA87-$AA86)),0),0)*(VLOOKUP($AA86,curves,VLOOKUP(AN$1,names,2,0))-AN$5)*'m1'!$BL84</f>
        <v>0</v>
      </c>
      <c r="AO86" s="174">
        <f>IF(AO$2&lt;=$AA86,IF(AO$3&gt;=$AA86,(AO$4*($AA87-$AA86)),0),0)*(VLOOKUP($AA86,curves,VLOOKUP(AO$1,names,2,0))-AO$5)*'m1'!$BL84</f>
        <v>0</v>
      </c>
      <c r="AP86" s="174">
        <f>IF(AP$2&lt;=$AA86,IF(AP$3&gt;=$AA86,(AP$4*($AA87-$AA86)),0),0)*(VLOOKUP($AA86,curves,VLOOKUP(AP$1,names,2,0))-AP$5)*'m1'!$BL84</f>
        <v>0</v>
      </c>
      <c r="AQ86" s="174">
        <f>IF(AQ$2&lt;=$AA86,IF(AQ$3&gt;=$AA86,(AQ$4*($AA87-$AA86)),0),0)*(VLOOKUP($AA86,curves,VLOOKUP(AQ$1,names,2,0))-AQ$5)*'m1'!$BL84</f>
        <v>0</v>
      </c>
      <c r="AR86" s="174">
        <f>IF(AR$2&lt;=$AA86,IF(AR$3&gt;=$AA86,(AR$4*($AA87-$AA86)),0),0)*(VLOOKUP($AA86,curves,VLOOKUP(AR$1,names,2,0))-AR$5)*'m1'!$BL84</f>
        <v>0</v>
      </c>
      <c r="AS86" s="174">
        <f>IF(AS$2&lt;=$AA86,IF(AS$3&gt;=$AA86,(AS$4*($AA87-$AA86)),0),0)*(VLOOKUP($AA86,curves,VLOOKUP(AS$1,names,2,0))-AS$5)*'m1'!$BL84</f>
        <v>0</v>
      </c>
      <c r="AT86" s="174">
        <f>IF(AT$2&lt;=$AA86,IF(AT$3&gt;=$AA86,(AT$4*($AA87-$AA86)),0),0)*(VLOOKUP($AA86,curves,VLOOKUP(AT$1,names,2,0))-AT$5)*'m1'!$BL84</f>
        <v>0</v>
      </c>
      <c r="AU86" s="174">
        <f>IF(AU$2&lt;=$AA86,IF(AU$3&gt;=$AA86,(AU$4*($AA87-$AA86)),0),0)*(VLOOKUP($AA86,curves,VLOOKUP(AU$1,names,2,0))-AU$5)*'m1'!$BL84</f>
        <v>0</v>
      </c>
      <c r="AV86" s="174">
        <f>IF(AV$2&lt;=$AA86,IF(AV$3&gt;=$AA86,(AV$4*($AA87-$AA86)),0),0)*(VLOOKUP($AA86,curves,VLOOKUP(AV$1,names,2,0))-AV$5)*'m1'!$BL84</f>
        <v>0</v>
      </c>
      <c r="AW86" s="174">
        <f>IF(AW$2&lt;=$AA86,IF(AW$3&gt;=$AA86,(AW$4*($AA87-$AA86)),0),0)*(VLOOKUP($AA86,curves,VLOOKUP(AW$1,names,2,0))-AW$5)*'m1'!$BL84</f>
        <v>0</v>
      </c>
      <c r="BB86" s="84"/>
      <c r="BC86" s="84"/>
      <c r="BD86" s="84"/>
      <c r="BE86" s="84"/>
      <c r="BP86" s="88"/>
      <c r="CI86" s="83"/>
      <c r="CJ86" s="83"/>
      <c r="CK86" s="83"/>
      <c r="FY86" s="84"/>
      <c r="FZ86" s="84"/>
      <c r="GA86" s="84"/>
      <c r="GK86" s="88"/>
      <c r="GL86" s="88"/>
      <c r="GR86" s="88"/>
      <c r="GT86" s="88"/>
      <c r="GU86" s="88"/>
      <c r="HA86" s="88"/>
    </row>
    <row r="87" spans="1:209">
      <c r="A87" s="90">
        <f>p0!A92</f>
        <v>39052</v>
      </c>
      <c r="B87" s="102">
        <f t="shared" si="8"/>
        <v>0</v>
      </c>
      <c r="C87" s="101">
        <f>p0!E92*10000*m_chg!C85</f>
        <v>0</v>
      </c>
      <c r="D87" s="101">
        <f>p0!N92*10000*m_chg!D85</f>
        <v>0</v>
      </c>
      <c r="E87" s="101">
        <f>'p1'!K92*10000*m_chg!E85</f>
        <v>0</v>
      </c>
      <c r="F87" s="101">
        <f>(p0!H92+p0!J92+'Spread Opt'!D83+'Transport Pos'!E79)*10000*m_chg!K85</f>
        <v>0</v>
      </c>
      <c r="G87" s="101">
        <f>p0!O92*10000*m_chg!L85</f>
        <v>0</v>
      </c>
      <c r="H87" s="101">
        <f>p0!D92*10000*m_chg!N85</f>
        <v>0</v>
      </c>
      <c r="I87" s="101">
        <f>(p0!I92+p0!AG92+'Spread Opt'!C83)*10000*m_chg!H85</f>
        <v>0</v>
      </c>
      <c r="J87" s="101">
        <f>p0!M92*10000*m_chg!J85</f>
        <v>0</v>
      </c>
      <c r="K87" s="101">
        <f>(p0!L92+p0!G92)*10000*m_chg!O85</f>
        <v>0</v>
      </c>
      <c r="L87" s="101">
        <f>p0!P92*10000*m_chg!P85</f>
        <v>0</v>
      </c>
      <c r="M87" s="101">
        <f>(p0!F92)*10000*m_chg!T85</f>
        <v>0</v>
      </c>
      <c r="N87" s="101">
        <f>p0!C92*10000*m_chg!U85</f>
        <v>0</v>
      </c>
      <c r="O87" s="101">
        <f>'Transport Pos'!C79*10000*m_chg!V85</f>
        <v>0</v>
      </c>
      <c r="P87" s="101">
        <f>(p0!Y92+p0!X92)*10000*m_chg!X85</f>
        <v>0</v>
      </c>
      <c r="Q87" s="101">
        <f>p0!Z92*10000*m_chg!Y85</f>
        <v>0</v>
      </c>
      <c r="R87" s="101">
        <f>(p0!AB92+'Transport Pos'!B79)*10000*m_chg!Z85</f>
        <v>0</v>
      </c>
      <c r="S87" s="101">
        <f>p0!U92*10000*m_chg!AA85</f>
        <v>0</v>
      </c>
      <c r="T87" s="101">
        <f>p0!W92*10000*m_chg!AB85</f>
        <v>0</v>
      </c>
      <c r="U87" s="101">
        <f>p0!S92*10000*m_chg!AD85</f>
        <v>0</v>
      </c>
      <c r="V87" s="101">
        <f>p0!B92*10000*m_chg!AG85</f>
        <v>0</v>
      </c>
      <c r="W87" s="101">
        <f>p0!AA92*10000*m_chg!AJ85</f>
        <v>0</v>
      </c>
      <c r="Y87" s="101"/>
      <c r="AA87" s="90">
        <v>39052</v>
      </c>
      <c r="AB87" s="174">
        <f t="shared" ref="AB87:AB109" si="9">SUM(AC87:AW87)</f>
        <v>0</v>
      </c>
      <c r="AC87" s="174">
        <f>IF(AC$2&lt;=$AA87,IF(AC$3&gt;=$AA87,(AC$4*($AA88-$AA87)),0),0)*(VLOOKUP($AA87,curves,VLOOKUP(AC$1,names,2,0))-AC$5)*'m1'!$BL85</f>
        <v>0</v>
      </c>
      <c r="AD87" s="174">
        <f>IF(AD$2&lt;=$AA87,IF(AD$3&gt;=$AA87,(AD$4*($AA88-$AA87)),0),0)*(VLOOKUP($AA87,curves,VLOOKUP(AD$1,names,2,0))-AD$5)*'m1'!$BL85</f>
        <v>0</v>
      </c>
      <c r="AE87" s="174">
        <f>IF(AE$2&lt;=$AA87,IF(AE$3&gt;=$AA87,(AE$4*($AA88-$AA87)),0),0)*(VLOOKUP($AA87,curves,VLOOKUP(AE$1,names,2,0))-AE$5)*'m1'!$BL85</f>
        <v>0</v>
      </c>
      <c r="AF87" s="174">
        <f>IF(AF$2&lt;=$AA87,IF(AF$3&gt;=$AA87,(AF$4*($AA88-$AA87)),0),0)*(VLOOKUP($AA87,curves,VLOOKUP(AF$1,names,2,0))-AF$5)*'m1'!$BL85</f>
        <v>0</v>
      </c>
      <c r="AG87" s="174">
        <f>IF(AG$2&lt;=$AA87,IF(AG$3&gt;=$AA87,(AG$4*($AA88-$AA87)),0),0)*(VLOOKUP($AA87,curves,VLOOKUP(AG$1,names,2,0))-AG$5)*'m1'!$BL85</f>
        <v>0</v>
      </c>
      <c r="AH87" s="174">
        <f>IF(AH$2&lt;=$AA87,IF(AH$3&gt;=$AA87,(AH$4*($AA88-$AA87)),0),0)*(VLOOKUP($AA87,curves,VLOOKUP(AH$1,names,2,0))-AH$5)*'m1'!$BL85</f>
        <v>0</v>
      </c>
      <c r="AI87" s="174">
        <f>IF(AI$2&lt;=$AA87,IF(AI$3&gt;=$AA87,(AI$4*($AA88-$AA87)),0),0)*(VLOOKUP($AA87,curves,VLOOKUP(AI$1,names,2,0))-AI$5)*'m1'!$BL85</f>
        <v>0</v>
      </c>
      <c r="AJ87" s="174">
        <f>IF(AJ$2&lt;=$AA87,IF(AJ$3&gt;=$AA87,(AJ$4*($AA88-$AA87)),0),0)*(VLOOKUP($AA87,curves,VLOOKUP(AJ$1,names,2,0))-AJ$5)*'m1'!$BL85</f>
        <v>0</v>
      </c>
      <c r="AK87" s="174">
        <f>IF(AK$2&lt;=$AA87,IF(AK$3&gt;=$AA87,(AK$4*($AA88-$AA87)),0),0)*(VLOOKUP($AA87,curves,VLOOKUP(AK$1,names,2,0))-AK$5)*'m1'!$BL85</f>
        <v>0</v>
      </c>
      <c r="AL87" s="174">
        <f>IF(AL$2&lt;=$AA87,IF(AL$3&gt;=$AA87,(AL$4*($AA88-$AA87)),0),0)*(VLOOKUP($AA87,curves,VLOOKUP(AL$1,names,2,0))-AL$5)*'m1'!$BL85</f>
        <v>0</v>
      </c>
      <c r="AM87" s="174">
        <f>IF(AM$2&lt;=$AA87,IF(AM$3&gt;=$AA87,(AM$4*($AA88-$AA87)),0),0)*(VLOOKUP($AA87,curves,VLOOKUP(AM$1,names,2,0))-AM$5)*'m1'!$BL85</f>
        <v>0</v>
      </c>
      <c r="AN87" s="174">
        <f>IF(AN$2&lt;=$AA87,IF(AN$3&gt;=$AA87,(AN$4*($AA88-$AA87)),0),0)*(VLOOKUP($AA87,curves,VLOOKUP(AN$1,names,2,0))-AN$5)*'m1'!$BL85</f>
        <v>0</v>
      </c>
      <c r="AO87" s="174">
        <f>IF(AO$2&lt;=$AA87,IF(AO$3&gt;=$AA87,(AO$4*($AA88-$AA87)),0),0)*(VLOOKUP($AA87,curves,VLOOKUP(AO$1,names,2,0))-AO$5)*'m1'!$BL85</f>
        <v>0</v>
      </c>
      <c r="AP87" s="174">
        <f>IF(AP$2&lt;=$AA87,IF(AP$3&gt;=$AA87,(AP$4*($AA88-$AA87)),0),0)*(VLOOKUP($AA87,curves,VLOOKUP(AP$1,names,2,0))-AP$5)*'m1'!$BL85</f>
        <v>0</v>
      </c>
      <c r="AQ87" s="174">
        <f>IF(AQ$2&lt;=$AA87,IF(AQ$3&gt;=$AA87,(AQ$4*($AA88-$AA87)),0),0)*(VLOOKUP($AA87,curves,VLOOKUP(AQ$1,names,2,0))-AQ$5)*'m1'!$BL85</f>
        <v>0</v>
      </c>
      <c r="AR87" s="174">
        <f>IF(AR$2&lt;=$AA87,IF(AR$3&gt;=$AA87,(AR$4*($AA88-$AA87)),0),0)*(VLOOKUP($AA87,curves,VLOOKUP(AR$1,names,2,0))-AR$5)*'m1'!$BL85</f>
        <v>0</v>
      </c>
      <c r="AS87" s="174">
        <f>IF(AS$2&lt;=$AA87,IF(AS$3&gt;=$AA87,(AS$4*($AA88-$AA87)),0),0)*(VLOOKUP($AA87,curves,VLOOKUP(AS$1,names,2,0))-AS$5)*'m1'!$BL85</f>
        <v>0</v>
      </c>
      <c r="AT87" s="174">
        <f>IF(AT$2&lt;=$AA87,IF(AT$3&gt;=$AA87,(AT$4*($AA88-$AA87)),0),0)*(VLOOKUP($AA87,curves,VLOOKUP(AT$1,names,2,0))-AT$5)*'m1'!$BL85</f>
        <v>0</v>
      </c>
      <c r="AU87" s="174">
        <f>IF(AU$2&lt;=$AA87,IF(AU$3&gt;=$AA87,(AU$4*($AA88-$AA87)),0),0)*(VLOOKUP($AA87,curves,VLOOKUP(AU$1,names,2,0))-AU$5)*'m1'!$BL85</f>
        <v>0</v>
      </c>
      <c r="AV87" s="174">
        <f>IF(AV$2&lt;=$AA87,IF(AV$3&gt;=$AA87,(AV$4*($AA88-$AA87)),0),0)*(VLOOKUP($AA87,curves,VLOOKUP(AV$1,names,2,0))-AV$5)*'m1'!$BL85</f>
        <v>0</v>
      </c>
      <c r="AW87" s="174">
        <f>IF(AW$2&lt;=$AA87,IF(AW$3&gt;=$AA87,(AW$4*($AA88-$AA87)),0),0)*(VLOOKUP($AA87,curves,VLOOKUP(AW$1,names,2,0))-AW$5)*'m1'!$BL85</f>
        <v>0</v>
      </c>
      <c r="BB87" s="84"/>
      <c r="BC87" s="84"/>
      <c r="BD87" s="84"/>
      <c r="BE87" s="84"/>
      <c r="BP87" s="88"/>
      <c r="CI87" s="83"/>
      <c r="CJ87" s="83"/>
      <c r="CK87" s="83"/>
      <c r="FY87" s="84"/>
      <c r="FZ87" s="84"/>
      <c r="GA87" s="84"/>
      <c r="GK87" s="88"/>
      <c r="GL87" s="88"/>
      <c r="GR87" s="88"/>
      <c r="GT87" s="88"/>
      <c r="GU87" s="88"/>
      <c r="HA87" s="88"/>
    </row>
    <row r="88" spans="1:209">
      <c r="A88" s="90">
        <f>p0!A93</f>
        <v>39083</v>
      </c>
      <c r="B88" s="102">
        <f t="shared" si="8"/>
        <v>0</v>
      </c>
      <c r="C88" s="101">
        <f>p0!E93*10000*m_chg!C86</f>
        <v>0</v>
      </c>
      <c r="D88" s="101">
        <f>p0!N93*10000*m_chg!D86</f>
        <v>0</v>
      </c>
      <c r="E88" s="101">
        <f>'p1'!K93*10000*m_chg!E86</f>
        <v>0</v>
      </c>
      <c r="F88" s="101">
        <f>(p0!H93+p0!J93+'Spread Opt'!D84+'Transport Pos'!E80)*10000*m_chg!K86</f>
        <v>0</v>
      </c>
      <c r="G88" s="101">
        <f>p0!O93*10000*m_chg!L86</f>
        <v>0</v>
      </c>
      <c r="H88" s="101">
        <f>p0!D93*10000*m_chg!N86</f>
        <v>0</v>
      </c>
      <c r="I88" s="101">
        <f>(p0!I93+p0!AG93+'Spread Opt'!C84)*10000*m_chg!H86</f>
        <v>0</v>
      </c>
      <c r="J88" s="101">
        <f>p0!M93*10000*m_chg!J86</f>
        <v>0</v>
      </c>
      <c r="K88" s="101">
        <f>(p0!L93+p0!G93)*10000*m_chg!O86</f>
        <v>0</v>
      </c>
      <c r="L88" s="101">
        <f>p0!P93*10000*m_chg!P86</f>
        <v>0</v>
      </c>
      <c r="M88" s="101">
        <f>(p0!F93)*10000*m_chg!T86</f>
        <v>0</v>
      </c>
      <c r="N88" s="101">
        <f>p0!C93*10000*m_chg!U86</f>
        <v>0</v>
      </c>
      <c r="O88" s="101">
        <f>'Transport Pos'!C80*10000*m_chg!V86</f>
        <v>0</v>
      </c>
      <c r="P88" s="101">
        <f>(p0!Y93+p0!X93)*10000*m_chg!X86</f>
        <v>0</v>
      </c>
      <c r="Q88" s="101">
        <f>p0!Z93*10000*m_chg!Y86</f>
        <v>0</v>
      </c>
      <c r="R88" s="101">
        <f>(p0!AB93+'Transport Pos'!B80)*10000*m_chg!Z86</f>
        <v>0</v>
      </c>
      <c r="S88" s="101">
        <f>p0!U93*10000*m_chg!AA86</f>
        <v>0</v>
      </c>
      <c r="T88" s="101">
        <f>p0!W93*10000*m_chg!AB86</f>
        <v>0</v>
      </c>
      <c r="U88" s="101">
        <f>p0!S93*10000*m_chg!AD86</f>
        <v>0</v>
      </c>
      <c r="V88" s="101">
        <f>p0!B93*10000*m_chg!AG86</f>
        <v>0</v>
      </c>
      <c r="W88" s="101">
        <f>p0!AA93*10000*m_chg!AJ86</f>
        <v>0</v>
      </c>
      <c r="Y88" s="101"/>
      <c r="AA88" s="90">
        <v>39083</v>
      </c>
      <c r="AB88" s="174">
        <f t="shared" si="9"/>
        <v>0</v>
      </c>
      <c r="AC88" s="174">
        <f>IF(AC$2&lt;=$AA88,IF(AC$3&gt;=$AA88,(AC$4*($AA89-$AA88)),0),0)*(VLOOKUP($AA88,curves,VLOOKUP(AC$1,names,2,0))-AC$5)*'m1'!$BL86</f>
        <v>0</v>
      </c>
      <c r="AD88" s="174">
        <f>IF(AD$2&lt;=$AA88,IF(AD$3&gt;=$AA88,(AD$4*($AA89-$AA88)),0),0)*(VLOOKUP($AA88,curves,VLOOKUP(AD$1,names,2,0))-AD$5)*'m1'!$BL86</f>
        <v>0</v>
      </c>
      <c r="AE88" s="174">
        <f>IF(AE$2&lt;=$AA88,IF(AE$3&gt;=$AA88,(AE$4*($AA89-$AA88)),0),0)*(VLOOKUP($AA88,curves,VLOOKUP(AE$1,names,2,0))-AE$5)*'m1'!$BL86</f>
        <v>0</v>
      </c>
      <c r="AF88" s="174">
        <f>IF(AF$2&lt;=$AA88,IF(AF$3&gt;=$AA88,(AF$4*($AA89-$AA88)),0),0)*(VLOOKUP($AA88,curves,VLOOKUP(AF$1,names,2,0))-AF$5)*'m1'!$BL86</f>
        <v>0</v>
      </c>
      <c r="AG88" s="174">
        <f>IF(AG$2&lt;=$AA88,IF(AG$3&gt;=$AA88,(AG$4*($AA89-$AA88)),0),0)*(VLOOKUP($AA88,curves,VLOOKUP(AG$1,names,2,0))-AG$5)*'m1'!$BL86</f>
        <v>0</v>
      </c>
      <c r="AH88" s="174">
        <f>IF(AH$2&lt;=$AA88,IF(AH$3&gt;=$AA88,(AH$4*($AA89-$AA88)),0),0)*(VLOOKUP($AA88,curves,VLOOKUP(AH$1,names,2,0))-AH$5)*'m1'!$BL86</f>
        <v>0</v>
      </c>
      <c r="AI88" s="174">
        <f>IF(AI$2&lt;=$AA88,IF(AI$3&gt;=$AA88,(AI$4*($AA89-$AA88)),0),0)*(VLOOKUP($AA88,curves,VLOOKUP(AI$1,names,2,0))-AI$5)*'m1'!$BL86</f>
        <v>0</v>
      </c>
      <c r="AJ88" s="174">
        <f>IF(AJ$2&lt;=$AA88,IF(AJ$3&gt;=$AA88,(AJ$4*($AA89-$AA88)),0),0)*(VLOOKUP($AA88,curves,VLOOKUP(AJ$1,names,2,0))-AJ$5)*'m1'!$BL86</f>
        <v>0</v>
      </c>
      <c r="AK88" s="174">
        <f>IF(AK$2&lt;=$AA88,IF(AK$3&gt;=$AA88,(AK$4*($AA89-$AA88)),0),0)*(VLOOKUP($AA88,curves,VLOOKUP(AK$1,names,2,0))-AK$5)*'m1'!$BL86</f>
        <v>0</v>
      </c>
      <c r="AL88" s="174">
        <f>IF(AL$2&lt;=$AA88,IF(AL$3&gt;=$AA88,(AL$4*($AA89-$AA88)),0),0)*(VLOOKUP($AA88,curves,VLOOKUP(AL$1,names,2,0))-AL$5)*'m1'!$BL86</f>
        <v>0</v>
      </c>
      <c r="AM88" s="174">
        <f>IF(AM$2&lt;=$AA88,IF(AM$3&gt;=$AA88,(AM$4*($AA89-$AA88)),0),0)*(VLOOKUP($AA88,curves,VLOOKUP(AM$1,names,2,0))-AM$5)*'m1'!$BL86</f>
        <v>0</v>
      </c>
      <c r="AN88" s="174">
        <f>IF(AN$2&lt;=$AA88,IF(AN$3&gt;=$AA88,(AN$4*($AA89-$AA88)),0),0)*(VLOOKUP($AA88,curves,VLOOKUP(AN$1,names,2,0))-AN$5)*'m1'!$BL86</f>
        <v>0</v>
      </c>
      <c r="AO88" s="174">
        <f>IF(AO$2&lt;=$AA88,IF(AO$3&gt;=$AA88,(AO$4*($AA89-$AA88)),0),0)*(VLOOKUP($AA88,curves,VLOOKUP(AO$1,names,2,0))-AO$5)*'m1'!$BL86</f>
        <v>0</v>
      </c>
      <c r="AP88" s="174">
        <f>IF(AP$2&lt;=$AA88,IF(AP$3&gt;=$AA88,(AP$4*($AA89-$AA88)),0),0)*(VLOOKUP($AA88,curves,VLOOKUP(AP$1,names,2,0))-AP$5)*'m1'!$BL86</f>
        <v>0</v>
      </c>
      <c r="AQ88" s="174">
        <f>IF(AQ$2&lt;=$AA88,IF(AQ$3&gt;=$AA88,(AQ$4*($AA89-$AA88)),0),0)*(VLOOKUP($AA88,curves,VLOOKUP(AQ$1,names,2,0))-AQ$5)*'m1'!$BL86</f>
        <v>0</v>
      </c>
      <c r="AR88" s="174">
        <f>IF(AR$2&lt;=$AA88,IF(AR$3&gt;=$AA88,(AR$4*($AA89-$AA88)),0),0)*(VLOOKUP($AA88,curves,VLOOKUP(AR$1,names,2,0))-AR$5)*'m1'!$BL86</f>
        <v>0</v>
      </c>
      <c r="AS88" s="174">
        <f>IF(AS$2&lt;=$AA88,IF(AS$3&gt;=$AA88,(AS$4*($AA89-$AA88)),0),0)*(VLOOKUP($AA88,curves,VLOOKUP(AS$1,names,2,0))-AS$5)*'m1'!$BL86</f>
        <v>0</v>
      </c>
      <c r="AT88" s="174">
        <f>IF(AT$2&lt;=$AA88,IF(AT$3&gt;=$AA88,(AT$4*($AA89-$AA88)),0),0)*(VLOOKUP($AA88,curves,VLOOKUP(AT$1,names,2,0))-AT$5)*'m1'!$BL86</f>
        <v>0</v>
      </c>
      <c r="AU88" s="174">
        <f>IF(AU$2&lt;=$AA88,IF(AU$3&gt;=$AA88,(AU$4*($AA89-$AA88)),0),0)*(VLOOKUP($AA88,curves,VLOOKUP(AU$1,names,2,0))-AU$5)*'m1'!$BL86</f>
        <v>0</v>
      </c>
      <c r="AV88" s="174">
        <f>IF(AV$2&lt;=$AA88,IF(AV$3&gt;=$AA88,(AV$4*($AA89-$AA88)),0),0)*(VLOOKUP($AA88,curves,VLOOKUP(AV$1,names,2,0))-AV$5)*'m1'!$BL86</f>
        <v>0</v>
      </c>
      <c r="AW88" s="174">
        <f>IF(AW$2&lt;=$AA88,IF(AW$3&gt;=$AA88,(AW$4*($AA89-$AA88)),0),0)*(VLOOKUP($AA88,curves,VLOOKUP(AW$1,names,2,0))-AW$5)*'m1'!$BL86</f>
        <v>0</v>
      </c>
      <c r="BB88" s="84"/>
      <c r="BC88" s="84"/>
      <c r="BD88" s="84"/>
      <c r="BE88" s="84"/>
      <c r="BP88" s="88"/>
      <c r="CI88" s="83"/>
      <c r="CJ88" s="83"/>
      <c r="CK88" s="83"/>
      <c r="FY88" s="84"/>
      <c r="FZ88" s="84"/>
      <c r="GA88" s="84"/>
      <c r="GK88" s="88"/>
      <c r="GL88" s="88"/>
      <c r="GR88" s="88"/>
      <c r="GT88" s="88"/>
      <c r="GU88" s="88"/>
      <c r="HA88" s="88"/>
    </row>
    <row r="89" spans="1:209">
      <c r="A89" s="90">
        <f>p0!A94</f>
        <v>39114</v>
      </c>
      <c r="B89" s="102">
        <f t="shared" si="8"/>
        <v>0</v>
      </c>
      <c r="C89" s="101">
        <f>p0!E94*10000*m_chg!C87</f>
        <v>0</v>
      </c>
      <c r="D89" s="101">
        <f>p0!N94*10000*m_chg!D87</f>
        <v>0</v>
      </c>
      <c r="E89" s="101">
        <f>'p1'!K94*10000*m_chg!E87</f>
        <v>0</v>
      </c>
      <c r="F89" s="101">
        <f>(p0!H94+p0!J94+'Spread Opt'!D85+'Transport Pos'!E81)*10000*m_chg!K87</f>
        <v>0</v>
      </c>
      <c r="G89" s="101">
        <f>p0!O94*10000*m_chg!L87</f>
        <v>0</v>
      </c>
      <c r="H89" s="101">
        <f>p0!D94*10000*m_chg!N87</f>
        <v>0</v>
      </c>
      <c r="I89" s="101">
        <f>(p0!I94+p0!AG94+'Spread Opt'!C85)*10000*m_chg!H87</f>
        <v>0</v>
      </c>
      <c r="J89" s="101">
        <f>p0!M94*10000*m_chg!J87</f>
        <v>0</v>
      </c>
      <c r="K89" s="101">
        <f>(p0!L94+p0!G94)*10000*m_chg!O87</f>
        <v>0</v>
      </c>
      <c r="L89" s="101">
        <f>p0!P94*10000*m_chg!P87</f>
        <v>0</v>
      </c>
      <c r="M89" s="101">
        <f>(p0!F94)*10000*m_chg!T87</f>
        <v>0</v>
      </c>
      <c r="N89" s="101">
        <f>p0!C94*10000*m_chg!U87</f>
        <v>0</v>
      </c>
      <c r="O89" s="101">
        <f>'Transport Pos'!C81*10000*m_chg!V87</f>
        <v>0</v>
      </c>
      <c r="P89" s="101">
        <f>(p0!Y94+p0!X94)*10000*m_chg!X87</f>
        <v>0</v>
      </c>
      <c r="Q89" s="101">
        <f>p0!Z94*10000*m_chg!Y87</f>
        <v>0</v>
      </c>
      <c r="R89" s="101">
        <f>(p0!AB94+'Transport Pos'!B81)*10000*m_chg!Z87</f>
        <v>0</v>
      </c>
      <c r="S89" s="101">
        <f>p0!U94*10000*m_chg!AA87</f>
        <v>0</v>
      </c>
      <c r="T89" s="101">
        <f>p0!W94*10000*m_chg!AB87</f>
        <v>0</v>
      </c>
      <c r="U89" s="101">
        <f>p0!S94*10000*m_chg!AD87</f>
        <v>0</v>
      </c>
      <c r="V89" s="101">
        <f>p0!B94*10000*m_chg!AG87</f>
        <v>0</v>
      </c>
      <c r="W89" s="101">
        <f>p0!AA94*10000*m_chg!AJ87</f>
        <v>0</v>
      </c>
      <c r="Y89" s="101"/>
      <c r="AA89" s="90">
        <v>39114</v>
      </c>
      <c r="AB89" s="174">
        <f t="shared" si="9"/>
        <v>0</v>
      </c>
      <c r="AC89" s="174">
        <f>IF(AC$2&lt;=$AA89,IF(AC$3&gt;=$AA89,(AC$4*($AA90-$AA89)),0),0)*(VLOOKUP($AA89,curves,VLOOKUP(AC$1,names,2,0))-AC$5)*'m1'!$BL87</f>
        <v>0</v>
      </c>
      <c r="AD89" s="174">
        <f>IF(AD$2&lt;=$AA89,IF(AD$3&gt;=$AA89,(AD$4*($AA90-$AA89)),0),0)*(VLOOKUP($AA89,curves,VLOOKUP(AD$1,names,2,0))-AD$5)*'m1'!$BL87</f>
        <v>0</v>
      </c>
      <c r="AE89" s="174">
        <f>IF(AE$2&lt;=$AA89,IF(AE$3&gt;=$AA89,(AE$4*($AA90-$AA89)),0),0)*(VLOOKUP($AA89,curves,VLOOKUP(AE$1,names,2,0))-AE$5)*'m1'!$BL87</f>
        <v>0</v>
      </c>
      <c r="AF89" s="174">
        <f>IF(AF$2&lt;=$AA89,IF(AF$3&gt;=$AA89,(AF$4*($AA90-$AA89)),0),0)*(VLOOKUP($AA89,curves,VLOOKUP(AF$1,names,2,0))-AF$5)*'m1'!$BL87</f>
        <v>0</v>
      </c>
      <c r="AG89" s="174">
        <f>IF(AG$2&lt;=$AA89,IF(AG$3&gt;=$AA89,(AG$4*($AA90-$AA89)),0),0)*(VLOOKUP($AA89,curves,VLOOKUP(AG$1,names,2,0))-AG$5)*'m1'!$BL87</f>
        <v>0</v>
      </c>
      <c r="AH89" s="174">
        <f>IF(AH$2&lt;=$AA89,IF(AH$3&gt;=$AA89,(AH$4*($AA90-$AA89)),0),0)*(VLOOKUP($AA89,curves,VLOOKUP(AH$1,names,2,0))-AH$5)*'m1'!$BL87</f>
        <v>0</v>
      </c>
      <c r="AI89" s="174">
        <f>IF(AI$2&lt;=$AA89,IF(AI$3&gt;=$AA89,(AI$4*($AA90-$AA89)),0),0)*(VLOOKUP($AA89,curves,VLOOKUP(AI$1,names,2,0))-AI$5)*'m1'!$BL87</f>
        <v>0</v>
      </c>
      <c r="AJ89" s="174">
        <f>IF(AJ$2&lt;=$AA89,IF(AJ$3&gt;=$AA89,(AJ$4*($AA90-$AA89)),0),0)*(VLOOKUP($AA89,curves,VLOOKUP(AJ$1,names,2,0))-AJ$5)*'m1'!$BL87</f>
        <v>0</v>
      </c>
      <c r="AK89" s="174">
        <f>IF(AK$2&lt;=$AA89,IF(AK$3&gt;=$AA89,(AK$4*($AA90-$AA89)),0),0)*(VLOOKUP($AA89,curves,VLOOKUP(AK$1,names,2,0))-AK$5)*'m1'!$BL87</f>
        <v>0</v>
      </c>
      <c r="AL89" s="174">
        <f>IF(AL$2&lt;=$AA89,IF(AL$3&gt;=$AA89,(AL$4*($AA90-$AA89)),0),0)*(VLOOKUP($AA89,curves,VLOOKUP(AL$1,names,2,0))-AL$5)*'m1'!$BL87</f>
        <v>0</v>
      </c>
      <c r="AM89" s="174">
        <f>IF(AM$2&lt;=$AA89,IF(AM$3&gt;=$AA89,(AM$4*($AA90-$AA89)),0),0)*(VLOOKUP($AA89,curves,VLOOKUP(AM$1,names,2,0))-AM$5)*'m1'!$BL87</f>
        <v>0</v>
      </c>
      <c r="AN89" s="174">
        <f>IF(AN$2&lt;=$AA89,IF(AN$3&gt;=$AA89,(AN$4*($AA90-$AA89)),0),0)*(VLOOKUP($AA89,curves,VLOOKUP(AN$1,names,2,0))-AN$5)*'m1'!$BL87</f>
        <v>0</v>
      </c>
      <c r="AO89" s="174">
        <f>IF(AO$2&lt;=$AA89,IF(AO$3&gt;=$AA89,(AO$4*($AA90-$AA89)),0),0)*(VLOOKUP($AA89,curves,VLOOKUP(AO$1,names,2,0))-AO$5)*'m1'!$BL87</f>
        <v>0</v>
      </c>
      <c r="AP89" s="174">
        <f>IF(AP$2&lt;=$AA89,IF(AP$3&gt;=$AA89,(AP$4*($AA90-$AA89)),0),0)*(VLOOKUP($AA89,curves,VLOOKUP(AP$1,names,2,0))-AP$5)*'m1'!$BL87</f>
        <v>0</v>
      </c>
      <c r="AQ89" s="174">
        <f>IF(AQ$2&lt;=$AA89,IF(AQ$3&gt;=$AA89,(AQ$4*($AA90-$AA89)),0),0)*(VLOOKUP($AA89,curves,VLOOKUP(AQ$1,names,2,0))-AQ$5)*'m1'!$BL87</f>
        <v>0</v>
      </c>
      <c r="AR89" s="174">
        <f>IF(AR$2&lt;=$AA89,IF(AR$3&gt;=$AA89,(AR$4*($AA90-$AA89)),0),0)*(VLOOKUP($AA89,curves,VLOOKUP(AR$1,names,2,0))-AR$5)*'m1'!$BL87</f>
        <v>0</v>
      </c>
      <c r="AS89" s="174">
        <f>IF(AS$2&lt;=$AA89,IF(AS$3&gt;=$AA89,(AS$4*($AA90-$AA89)),0),0)*(VLOOKUP($AA89,curves,VLOOKUP(AS$1,names,2,0))-AS$5)*'m1'!$BL87</f>
        <v>0</v>
      </c>
      <c r="AT89" s="174">
        <f>IF(AT$2&lt;=$AA89,IF(AT$3&gt;=$AA89,(AT$4*($AA90-$AA89)),0),0)*(VLOOKUP($AA89,curves,VLOOKUP(AT$1,names,2,0))-AT$5)*'m1'!$BL87</f>
        <v>0</v>
      </c>
      <c r="AU89" s="174">
        <f>IF(AU$2&lt;=$AA89,IF(AU$3&gt;=$AA89,(AU$4*($AA90-$AA89)),0),0)*(VLOOKUP($AA89,curves,VLOOKUP(AU$1,names,2,0))-AU$5)*'m1'!$BL87</f>
        <v>0</v>
      </c>
      <c r="AV89" s="174">
        <f>IF(AV$2&lt;=$AA89,IF(AV$3&gt;=$AA89,(AV$4*($AA90-$AA89)),0),0)*(VLOOKUP($AA89,curves,VLOOKUP(AV$1,names,2,0))-AV$5)*'m1'!$BL87</f>
        <v>0</v>
      </c>
      <c r="AW89" s="174">
        <f>IF(AW$2&lt;=$AA89,IF(AW$3&gt;=$AA89,(AW$4*($AA90-$AA89)),0),0)*(VLOOKUP($AA89,curves,VLOOKUP(AW$1,names,2,0))-AW$5)*'m1'!$BL87</f>
        <v>0</v>
      </c>
      <c r="BB89" s="84"/>
      <c r="BC89" s="84"/>
      <c r="BD89" s="84"/>
      <c r="BE89" s="84"/>
      <c r="BP89" s="88"/>
      <c r="CI89" s="83"/>
      <c r="CJ89" s="83"/>
      <c r="CK89" s="83"/>
      <c r="FY89" s="84"/>
      <c r="FZ89" s="84"/>
      <c r="GA89" s="84"/>
      <c r="GK89" s="88"/>
      <c r="GL89" s="88"/>
      <c r="GR89" s="88"/>
      <c r="GT89" s="88"/>
      <c r="GU89" s="88"/>
      <c r="HA89" s="88"/>
    </row>
    <row r="90" spans="1:209">
      <c r="A90" s="90">
        <f>p0!A95</f>
        <v>39142</v>
      </c>
      <c r="B90" s="102">
        <f t="shared" si="8"/>
        <v>0</v>
      </c>
      <c r="C90" s="101">
        <f>p0!E95*10000*m_chg!C88</f>
        <v>0</v>
      </c>
      <c r="D90" s="101">
        <f>p0!N95*10000*m_chg!D88</f>
        <v>0</v>
      </c>
      <c r="E90" s="101">
        <f>'p1'!K95*10000*m_chg!E88</f>
        <v>0</v>
      </c>
      <c r="F90" s="101">
        <f>(p0!H95+p0!J95+'Spread Opt'!D86+'Transport Pos'!E82)*10000*m_chg!K88</f>
        <v>0</v>
      </c>
      <c r="G90" s="101">
        <f>p0!O95*10000*m_chg!L88</f>
        <v>0</v>
      </c>
      <c r="H90" s="101">
        <f>p0!D95*10000*m_chg!N88</f>
        <v>0</v>
      </c>
      <c r="I90" s="101">
        <f>(p0!I95+p0!AG95+'Spread Opt'!C86)*10000*m_chg!H88</f>
        <v>0</v>
      </c>
      <c r="J90" s="101">
        <f>p0!M95*10000*m_chg!J88</f>
        <v>0</v>
      </c>
      <c r="K90" s="101">
        <f>(p0!L95+p0!G95)*10000*m_chg!O88</f>
        <v>0</v>
      </c>
      <c r="L90" s="101">
        <f>p0!P95*10000*m_chg!P88</f>
        <v>0</v>
      </c>
      <c r="M90" s="101">
        <f>(p0!F95)*10000*m_chg!T88</f>
        <v>0</v>
      </c>
      <c r="N90" s="101">
        <f>p0!C95*10000*m_chg!U88</f>
        <v>0</v>
      </c>
      <c r="O90" s="101">
        <f>'Transport Pos'!C82*10000*m_chg!V88</f>
        <v>0</v>
      </c>
      <c r="P90" s="101">
        <f>(p0!Y95+p0!X95)*10000*m_chg!X88</f>
        <v>0</v>
      </c>
      <c r="Q90" s="101">
        <f>p0!Z95*10000*m_chg!Y88</f>
        <v>0</v>
      </c>
      <c r="R90" s="101">
        <f>(p0!AB95+'Transport Pos'!B82)*10000*m_chg!Z88</f>
        <v>0</v>
      </c>
      <c r="S90" s="101">
        <f>p0!U95*10000*m_chg!AA88</f>
        <v>0</v>
      </c>
      <c r="T90" s="101">
        <f>p0!W95*10000*m_chg!AB88</f>
        <v>0</v>
      </c>
      <c r="U90" s="101">
        <f>p0!S95*10000*m_chg!AD88</f>
        <v>0</v>
      </c>
      <c r="V90" s="101">
        <f>p0!B95*10000*m_chg!AG88</f>
        <v>0</v>
      </c>
      <c r="W90" s="101">
        <f>p0!AA95*10000*m_chg!AJ88</f>
        <v>0</v>
      </c>
      <c r="Y90" s="101"/>
      <c r="AA90" s="90">
        <v>39142</v>
      </c>
      <c r="AB90" s="174">
        <f t="shared" si="9"/>
        <v>0</v>
      </c>
      <c r="AC90" s="174">
        <f>IF(AC$2&lt;=$AA90,IF(AC$3&gt;=$AA90,(AC$4*($AA91-$AA90)),0),0)*(VLOOKUP($AA90,curves,VLOOKUP(AC$1,names,2,0))-AC$5)*'m1'!$BL88</f>
        <v>0</v>
      </c>
      <c r="AD90" s="174">
        <f>IF(AD$2&lt;=$AA90,IF(AD$3&gt;=$AA90,(AD$4*($AA91-$AA90)),0),0)*(VLOOKUP($AA90,curves,VLOOKUP(AD$1,names,2,0))-AD$5)*'m1'!$BL88</f>
        <v>0</v>
      </c>
      <c r="AE90" s="174">
        <f>IF(AE$2&lt;=$AA90,IF(AE$3&gt;=$AA90,(AE$4*($AA91-$AA90)),0),0)*(VLOOKUP($AA90,curves,VLOOKUP(AE$1,names,2,0))-AE$5)*'m1'!$BL88</f>
        <v>0</v>
      </c>
      <c r="AF90" s="174">
        <f>IF(AF$2&lt;=$AA90,IF(AF$3&gt;=$AA90,(AF$4*($AA91-$AA90)),0),0)*(VLOOKUP($AA90,curves,VLOOKUP(AF$1,names,2,0))-AF$5)*'m1'!$BL88</f>
        <v>0</v>
      </c>
      <c r="AG90" s="174">
        <f>IF(AG$2&lt;=$AA90,IF(AG$3&gt;=$AA90,(AG$4*($AA91-$AA90)),0),0)*(VLOOKUP($AA90,curves,VLOOKUP(AG$1,names,2,0))-AG$5)*'m1'!$BL88</f>
        <v>0</v>
      </c>
      <c r="AH90" s="174">
        <f>IF(AH$2&lt;=$AA90,IF(AH$3&gt;=$AA90,(AH$4*($AA91-$AA90)),0),0)*(VLOOKUP($AA90,curves,VLOOKUP(AH$1,names,2,0))-AH$5)*'m1'!$BL88</f>
        <v>0</v>
      </c>
      <c r="AI90" s="174">
        <f>IF(AI$2&lt;=$AA90,IF(AI$3&gt;=$AA90,(AI$4*($AA91-$AA90)),0),0)*(VLOOKUP($AA90,curves,VLOOKUP(AI$1,names,2,0))-AI$5)*'m1'!$BL88</f>
        <v>0</v>
      </c>
      <c r="AJ90" s="174">
        <f>IF(AJ$2&lt;=$AA90,IF(AJ$3&gt;=$AA90,(AJ$4*($AA91-$AA90)),0),0)*(VLOOKUP($AA90,curves,VLOOKUP(AJ$1,names,2,0))-AJ$5)*'m1'!$BL88</f>
        <v>0</v>
      </c>
      <c r="AK90" s="174">
        <f>IF(AK$2&lt;=$AA90,IF(AK$3&gt;=$AA90,(AK$4*($AA91-$AA90)),0),0)*(VLOOKUP($AA90,curves,VLOOKUP(AK$1,names,2,0))-AK$5)*'m1'!$BL88</f>
        <v>0</v>
      </c>
      <c r="AL90" s="174">
        <f>IF(AL$2&lt;=$AA90,IF(AL$3&gt;=$AA90,(AL$4*($AA91-$AA90)),0),0)*(VLOOKUP($AA90,curves,VLOOKUP(AL$1,names,2,0))-AL$5)*'m1'!$BL88</f>
        <v>0</v>
      </c>
      <c r="AM90" s="174">
        <f>IF(AM$2&lt;=$AA90,IF(AM$3&gt;=$AA90,(AM$4*($AA91-$AA90)),0),0)*(VLOOKUP($AA90,curves,VLOOKUP(AM$1,names,2,0))-AM$5)*'m1'!$BL88</f>
        <v>0</v>
      </c>
      <c r="AN90" s="174">
        <f>IF(AN$2&lt;=$AA90,IF(AN$3&gt;=$AA90,(AN$4*($AA91-$AA90)),0),0)*(VLOOKUP($AA90,curves,VLOOKUP(AN$1,names,2,0))-AN$5)*'m1'!$BL88</f>
        <v>0</v>
      </c>
      <c r="AO90" s="174">
        <f>IF(AO$2&lt;=$AA90,IF(AO$3&gt;=$AA90,(AO$4*($AA91-$AA90)),0),0)*(VLOOKUP($AA90,curves,VLOOKUP(AO$1,names,2,0))-AO$5)*'m1'!$BL88</f>
        <v>0</v>
      </c>
      <c r="AP90" s="174">
        <f>IF(AP$2&lt;=$AA90,IF(AP$3&gt;=$AA90,(AP$4*($AA91-$AA90)),0),0)*(VLOOKUP($AA90,curves,VLOOKUP(AP$1,names,2,0))-AP$5)*'m1'!$BL88</f>
        <v>0</v>
      </c>
      <c r="AQ90" s="174">
        <f>IF(AQ$2&lt;=$AA90,IF(AQ$3&gt;=$AA90,(AQ$4*($AA91-$AA90)),0),0)*(VLOOKUP($AA90,curves,VLOOKUP(AQ$1,names,2,0))-AQ$5)*'m1'!$BL88</f>
        <v>0</v>
      </c>
      <c r="AR90" s="174">
        <f>IF(AR$2&lt;=$AA90,IF(AR$3&gt;=$AA90,(AR$4*($AA91-$AA90)),0),0)*(VLOOKUP($AA90,curves,VLOOKUP(AR$1,names,2,0))-AR$5)*'m1'!$BL88</f>
        <v>0</v>
      </c>
      <c r="AS90" s="174">
        <f>IF(AS$2&lt;=$AA90,IF(AS$3&gt;=$AA90,(AS$4*($AA91-$AA90)),0),0)*(VLOOKUP($AA90,curves,VLOOKUP(AS$1,names,2,0))-AS$5)*'m1'!$BL88</f>
        <v>0</v>
      </c>
      <c r="AT90" s="174">
        <f>IF(AT$2&lt;=$AA90,IF(AT$3&gt;=$AA90,(AT$4*($AA91-$AA90)),0),0)*(VLOOKUP($AA90,curves,VLOOKUP(AT$1,names,2,0))-AT$5)*'m1'!$BL88</f>
        <v>0</v>
      </c>
      <c r="AU90" s="174">
        <f>IF(AU$2&lt;=$AA90,IF(AU$3&gt;=$AA90,(AU$4*($AA91-$AA90)),0),0)*(VLOOKUP($AA90,curves,VLOOKUP(AU$1,names,2,0))-AU$5)*'m1'!$BL88</f>
        <v>0</v>
      </c>
      <c r="AV90" s="174">
        <f>IF(AV$2&lt;=$AA90,IF(AV$3&gt;=$AA90,(AV$4*($AA91-$AA90)),0),0)*(VLOOKUP($AA90,curves,VLOOKUP(AV$1,names,2,0))-AV$5)*'m1'!$BL88</f>
        <v>0</v>
      </c>
      <c r="AW90" s="174">
        <f>IF(AW$2&lt;=$AA90,IF(AW$3&gt;=$AA90,(AW$4*($AA91-$AA90)),0),0)*(VLOOKUP($AA90,curves,VLOOKUP(AW$1,names,2,0))-AW$5)*'m1'!$BL88</f>
        <v>0</v>
      </c>
      <c r="BB90" s="84"/>
      <c r="BC90" s="84"/>
      <c r="BD90" s="84"/>
      <c r="BE90" s="84"/>
      <c r="BP90" s="88"/>
      <c r="CI90" s="83"/>
      <c r="CJ90" s="83"/>
      <c r="CK90" s="83"/>
      <c r="FY90" s="84"/>
      <c r="FZ90" s="84"/>
      <c r="GA90" s="84"/>
      <c r="GK90" s="88"/>
      <c r="GL90" s="88"/>
      <c r="GR90" s="88"/>
      <c r="GT90" s="88"/>
      <c r="GU90" s="88"/>
      <c r="HA90" s="88"/>
    </row>
    <row r="91" spans="1:209">
      <c r="A91" s="90">
        <f>p0!A96</f>
        <v>39173</v>
      </c>
      <c r="B91" s="102">
        <f t="shared" si="8"/>
        <v>0</v>
      </c>
      <c r="C91" s="101">
        <f>p0!E96*10000*m_chg!C89</f>
        <v>0</v>
      </c>
      <c r="D91" s="101">
        <f>p0!N96*10000*m_chg!D89</f>
        <v>0</v>
      </c>
      <c r="E91" s="101">
        <f>'p1'!K96*10000*m_chg!E89</f>
        <v>0</v>
      </c>
      <c r="F91" s="101">
        <f>(p0!H96+p0!J96+'Spread Opt'!D87+'Transport Pos'!E83)*10000*m_chg!K89</f>
        <v>0</v>
      </c>
      <c r="G91" s="101">
        <f>p0!O96*10000*m_chg!L89</f>
        <v>0</v>
      </c>
      <c r="H91" s="101">
        <f>p0!D96*10000*m_chg!N89</f>
        <v>0</v>
      </c>
      <c r="I91" s="101">
        <f>(p0!I96+p0!AG96+'Spread Opt'!C87)*10000*m_chg!H89</f>
        <v>0</v>
      </c>
      <c r="J91" s="101">
        <f>p0!M96*10000*m_chg!J89</f>
        <v>0</v>
      </c>
      <c r="K91" s="101">
        <f>(p0!L96+p0!G96)*10000*m_chg!O89</f>
        <v>0</v>
      </c>
      <c r="L91" s="101">
        <f>p0!P96*10000*m_chg!P89</f>
        <v>0</v>
      </c>
      <c r="M91" s="101">
        <f>(p0!F96)*10000*m_chg!T89</f>
        <v>0</v>
      </c>
      <c r="N91" s="101">
        <f>p0!C96*10000*m_chg!U89</f>
        <v>0</v>
      </c>
      <c r="O91" s="101">
        <f>'Transport Pos'!C83*10000*m_chg!V89</f>
        <v>0</v>
      </c>
      <c r="P91" s="101">
        <f>(p0!Y96+p0!X96)*10000*m_chg!X89</f>
        <v>0</v>
      </c>
      <c r="Q91" s="101">
        <f>p0!Z96*10000*m_chg!Y89</f>
        <v>0</v>
      </c>
      <c r="R91" s="101">
        <f>(p0!AB96+'Transport Pos'!B83)*10000*m_chg!Z89</f>
        <v>0</v>
      </c>
      <c r="S91" s="101">
        <f>p0!U96*10000*m_chg!AA89</f>
        <v>0</v>
      </c>
      <c r="T91" s="101">
        <f>p0!W96*10000*m_chg!AB89</f>
        <v>0</v>
      </c>
      <c r="U91" s="101">
        <f>p0!S96*10000*m_chg!AD89</f>
        <v>0</v>
      </c>
      <c r="V91" s="101">
        <f>p0!B96*10000*m_chg!AG89</f>
        <v>0</v>
      </c>
      <c r="W91" s="101">
        <f>p0!AA96*10000*m_chg!AJ89</f>
        <v>0</v>
      </c>
      <c r="Y91" s="101"/>
      <c r="AA91" s="90">
        <v>39173</v>
      </c>
      <c r="AB91" s="174">
        <f t="shared" si="9"/>
        <v>0</v>
      </c>
      <c r="AC91" s="174">
        <f>IF(AC$2&lt;=$AA91,IF(AC$3&gt;=$AA91,(AC$4*($AA92-$AA91)),0),0)*(VLOOKUP($AA91,curves,VLOOKUP(AC$1,names,2,0))-AC$5)*'m1'!$BL89</f>
        <v>0</v>
      </c>
      <c r="AD91" s="174">
        <f>IF(AD$2&lt;=$AA91,IF(AD$3&gt;=$AA91,(AD$4*($AA92-$AA91)),0),0)*(VLOOKUP($AA91,curves,VLOOKUP(AD$1,names,2,0))-AD$5)*'m1'!$BL89</f>
        <v>0</v>
      </c>
      <c r="AE91" s="174">
        <f>IF(AE$2&lt;=$AA91,IF(AE$3&gt;=$AA91,(AE$4*($AA92-$AA91)),0),0)*(VLOOKUP($AA91,curves,VLOOKUP(AE$1,names,2,0))-AE$5)*'m1'!$BL89</f>
        <v>0</v>
      </c>
      <c r="AF91" s="174">
        <f>IF(AF$2&lt;=$AA91,IF(AF$3&gt;=$AA91,(AF$4*($AA92-$AA91)),0),0)*(VLOOKUP($AA91,curves,VLOOKUP(AF$1,names,2,0))-AF$5)*'m1'!$BL89</f>
        <v>0</v>
      </c>
      <c r="AG91" s="174">
        <f>IF(AG$2&lt;=$AA91,IF(AG$3&gt;=$AA91,(AG$4*($AA92-$AA91)),0),0)*(VLOOKUP($AA91,curves,VLOOKUP(AG$1,names,2,0))-AG$5)*'m1'!$BL89</f>
        <v>0</v>
      </c>
      <c r="AH91" s="174">
        <f>IF(AH$2&lt;=$AA91,IF(AH$3&gt;=$AA91,(AH$4*($AA92-$AA91)),0),0)*(VLOOKUP($AA91,curves,VLOOKUP(AH$1,names,2,0))-AH$5)*'m1'!$BL89</f>
        <v>0</v>
      </c>
      <c r="AI91" s="174">
        <f>IF(AI$2&lt;=$AA91,IF(AI$3&gt;=$AA91,(AI$4*($AA92-$AA91)),0),0)*(VLOOKUP($AA91,curves,VLOOKUP(AI$1,names,2,0))-AI$5)*'m1'!$BL89</f>
        <v>0</v>
      </c>
      <c r="AJ91" s="174">
        <f>IF(AJ$2&lt;=$AA91,IF(AJ$3&gt;=$AA91,(AJ$4*($AA92-$AA91)),0),0)*(VLOOKUP($AA91,curves,VLOOKUP(AJ$1,names,2,0))-AJ$5)*'m1'!$BL89</f>
        <v>0</v>
      </c>
      <c r="AK91" s="174">
        <f>IF(AK$2&lt;=$AA91,IF(AK$3&gt;=$AA91,(AK$4*($AA92-$AA91)),0),0)*(VLOOKUP($AA91,curves,VLOOKUP(AK$1,names,2,0))-AK$5)*'m1'!$BL89</f>
        <v>0</v>
      </c>
      <c r="AL91" s="174">
        <f>IF(AL$2&lt;=$AA91,IF(AL$3&gt;=$AA91,(AL$4*($AA92-$AA91)),0),0)*(VLOOKUP($AA91,curves,VLOOKUP(AL$1,names,2,0))-AL$5)*'m1'!$BL89</f>
        <v>0</v>
      </c>
      <c r="AM91" s="174">
        <f>IF(AM$2&lt;=$AA91,IF(AM$3&gt;=$AA91,(AM$4*($AA92-$AA91)),0),0)*(VLOOKUP($AA91,curves,VLOOKUP(AM$1,names,2,0))-AM$5)*'m1'!$BL89</f>
        <v>0</v>
      </c>
      <c r="AN91" s="174">
        <f>IF(AN$2&lt;=$AA91,IF(AN$3&gt;=$AA91,(AN$4*($AA92-$AA91)),0),0)*(VLOOKUP($AA91,curves,VLOOKUP(AN$1,names,2,0))-AN$5)*'m1'!$BL89</f>
        <v>0</v>
      </c>
      <c r="AO91" s="174">
        <f>IF(AO$2&lt;=$AA91,IF(AO$3&gt;=$AA91,(AO$4*($AA92-$AA91)),0),0)*(VLOOKUP($AA91,curves,VLOOKUP(AO$1,names,2,0))-AO$5)*'m1'!$BL89</f>
        <v>0</v>
      </c>
      <c r="AP91" s="174">
        <f>IF(AP$2&lt;=$AA91,IF(AP$3&gt;=$AA91,(AP$4*($AA92-$AA91)),0),0)*(VLOOKUP($AA91,curves,VLOOKUP(AP$1,names,2,0))-AP$5)*'m1'!$BL89</f>
        <v>0</v>
      </c>
      <c r="AQ91" s="174">
        <f>IF(AQ$2&lt;=$AA91,IF(AQ$3&gt;=$AA91,(AQ$4*($AA92-$AA91)),0),0)*(VLOOKUP($AA91,curves,VLOOKUP(AQ$1,names,2,0))-AQ$5)*'m1'!$BL89</f>
        <v>0</v>
      </c>
      <c r="AR91" s="174">
        <f>IF(AR$2&lt;=$AA91,IF(AR$3&gt;=$AA91,(AR$4*($AA92-$AA91)),0),0)*(VLOOKUP($AA91,curves,VLOOKUP(AR$1,names,2,0))-AR$5)*'m1'!$BL89</f>
        <v>0</v>
      </c>
      <c r="AS91" s="174">
        <f>IF(AS$2&lt;=$AA91,IF(AS$3&gt;=$AA91,(AS$4*($AA92-$AA91)),0),0)*(VLOOKUP($AA91,curves,VLOOKUP(AS$1,names,2,0))-AS$5)*'m1'!$BL89</f>
        <v>0</v>
      </c>
      <c r="AT91" s="174">
        <f>IF(AT$2&lt;=$AA91,IF(AT$3&gt;=$AA91,(AT$4*($AA92-$AA91)),0),0)*(VLOOKUP($AA91,curves,VLOOKUP(AT$1,names,2,0))-AT$5)*'m1'!$BL89</f>
        <v>0</v>
      </c>
      <c r="AU91" s="174">
        <f>IF(AU$2&lt;=$AA91,IF(AU$3&gt;=$AA91,(AU$4*($AA92-$AA91)),0),0)*(VLOOKUP($AA91,curves,VLOOKUP(AU$1,names,2,0))-AU$5)*'m1'!$BL89</f>
        <v>0</v>
      </c>
      <c r="AV91" s="174">
        <f>IF(AV$2&lt;=$AA91,IF(AV$3&gt;=$AA91,(AV$4*($AA92-$AA91)),0),0)*(VLOOKUP($AA91,curves,VLOOKUP(AV$1,names,2,0))-AV$5)*'m1'!$BL89</f>
        <v>0</v>
      </c>
      <c r="AW91" s="174">
        <f>IF(AW$2&lt;=$AA91,IF(AW$3&gt;=$AA91,(AW$4*($AA92-$AA91)),0),0)*(VLOOKUP($AA91,curves,VLOOKUP(AW$1,names,2,0))-AW$5)*'m1'!$BL89</f>
        <v>0</v>
      </c>
      <c r="BB91" s="84"/>
      <c r="BC91" s="84"/>
      <c r="BD91" s="84"/>
      <c r="BE91" s="84"/>
      <c r="BP91" s="88"/>
      <c r="CI91" s="83"/>
      <c r="CJ91" s="83"/>
      <c r="CK91" s="83"/>
      <c r="FY91" s="84"/>
      <c r="FZ91" s="84"/>
      <c r="GA91" s="84"/>
      <c r="GK91" s="88"/>
      <c r="GL91" s="88"/>
      <c r="GR91" s="88"/>
      <c r="GT91" s="88"/>
      <c r="GU91" s="88"/>
      <c r="HA91" s="88"/>
    </row>
    <row r="92" spans="1:209">
      <c r="A92" s="90">
        <f>p0!A97</f>
        <v>39203</v>
      </c>
      <c r="B92" s="102">
        <f t="shared" si="8"/>
        <v>0</v>
      </c>
      <c r="C92" s="101">
        <f>p0!E97*10000*m_chg!C90</f>
        <v>0</v>
      </c>
      <c r="D92" s="101">
        <f>p0!N97*10000*m_chg!D90</f>
        <v>0</v>
      </c>
      <c r="E92" s="101">
        <f>'p1'!K97*10000*m_chg!E90</f>
        <v>0</v>
      </c>
      <c r="F92" s="101">
        <f>(p0!H97+p0!J97+'Spread Opt'!D88+'Transport Pos'!E84)*10000*m_chg!K90</f>
        <v>0</v>
      </c>
      <c r="G92" s="101">
        <f>p0!O97*10000*m_chg!L90</f>
        <v>0</v>
      </c>
      <c r="H92" s="101">
        <f>p0!D97*10000*m_chg!N90</f>
        <v>0</v>
      </c>
      <c r="I92" s="101">
        <f>(p0!I97+p0!AG97+'Spread Opt'!C88)*10000*m_chg!H90</f>
        <v>0</v>
      </c>
      <c r="J92" s="101">
        <f>p0!M97*10000*m_chg!J90</f>
        <v>0</v>
      </c>
      <c r="K92" s="101">
        <f>(p0!L97+p0!G97)*10000*m_chg!O90</f>
        <v>0</v>
      </c>
      <c r="L92" s="101">
        <f>p0!P97*10000*m_chg!P90</f>
        <v>0</v>
      </c>
      <c r="M92" s="101">
        <f>(p0!F97)*10000*m_chg!T90</f>
        <v>0</v>
      </c>
      <c r="N92" s="101">
        <f>p0!C97*10000*m_chg!U90</f>
        <v>0</v>
      </c>
      <c r="O92" s="101">
        <f>'Transport Pos'!C84*10000*m_chg!V90</f>
        <v>0</v>
      </c>
      <c r="P92" s="101">
        <f>(p0!Y97+p0!X97)*10000*m_chg!X90</f>
        <v>0</v>
      </c>
      <c r="Q92" s="101">
        <f>p0!Z97*10000*m_chg!Y90</f>
        <v>0</v>
      </c>
      <c r="R92" s="101">
        <f>(p0!AB97+'Transport Pos'!B84)*10000*m_chg!Z90</f>
        <v>0</v>
      </c>
      <c r="S92" s="101">
        <f>p0!U97*10000*m_chg!AA90</f>
        <v>0</v>
      </c>
      <c r="T92" s="101">
        <f>p0!W97*10000*m_chg!AB90</f>
        <v>0</v>
      </c>
      <c r="U92" s="101">
        <f>p0!S97*10000*m_chg!AD90</f>
        <v>0</v>
      </c>
      <c r="V92" s="101">
        <f>p0!B97*10000*m_chg!AG90</f>
        <v>0</v>
      </c>
      <c r="W92" s="101">
        <f>p0!AA97*10000*m_chg!AJ90</f>
        <v>0</v>
      </c>
      <c r="Y92" s="101"/>
      <c r="AA92" s="90">
        <v>39203</v>
      </c>
      <c r="AB92" s="174">
        <f t="shared" si="9"/>
        <v>0</v>
      </c>
      <c r="AC92" s="174">
        <f>IF(AC$2&lt;=$AA92,IF(AC$3&gt;=$AA92,(AC$4*($AA93-$AA92)),0),0)*(VLOOKUP($AA92,curves,VLOOKUP(AC$1,names,2,0))-AC$5)*'m1'!$BL90</f>
        <v>0</v>
      </c>
      <c r="AD92" s="174">
        <f>IF(AD$2&lt;=$AA92,IF(AD$3&gt;=$AA92,(AD$4*($AA93-$AA92)),0),0)*(VLOOKUP($AA92,curves,VLOOKUP(AD$1,names,2,0))-AD$5)*'m1'!$BL90</f>
        <v>0</v>
      </c>
      <c r="AE92" s="174">
        <f>IF(AE$2&lt;=$AA92,IF(AE$3&gt;=$AA92,(AE$4*($AA93-$AA92)),0),0)*(VLOOKUP($AA92,curves,VLOOKUP(AE$1,names,2,0))-AE$5)*'m1'!$BL90</f>
        <v>0</v>
      </c>
      <c r="AF92" s="174">
        <f>IF(AF$2&lt;=$AA92,IF(AF$3&gt;=$AA92,(AF$4*($AA93-$AA92)),0),0)*(VLOOKUP($AA92,curves,VLOOKUP(AF$1,names,2,0))-AF$5)*'m1'!$BL90</f>
        <v>0</v>
      </c>
      <c r="AG92" s="174">
        <f>IF(AG$2&lt;=$AA92,IF(AG$3&gt;=$AA92,(AG$4*($AA93-$AA92)),0),0)*(VLOOKUP($AA92,curves,VLOOKUP(AG$1,names,2,0))-AG$5)*'m1'!$BL90</f>
        <v>0</v>
      </c>
      <c r="AH92" s="174">
        <f>IF(AH$2&lt;=$AA92,IF(AH$3&gt;=$AA92,(AH$4*($AA93-$AA92)),0),0)*(VLOOKUP($AA92,curves,VLOOKUP(AH$1,names,2,0))-AH$5)*'m1'!$BL90</f>
        <v>0</v>
      </c>
      <c r="AI92" s="174">
        <f>IF(AI$2&lt;=$AA92,IF(AI$3&gt;=$AA92,(AI$4*($AA93-$AA92)),0),0)*(VLOOKUP($AA92,curves,VLOOKUP(AI$1,names,2,0))-AI$5)*'m1'!$BL90</f>
        <v>0</v>
      </c>
      <c r="AJ92" s="174">
        <f>IF(AJ$2&lt;=$AA92,IF(AJ$3&gt;=$AA92,(AJ$4*($AA93-$AA92)),0),0)*(VLOOKUP($AA92,curves,VLOOKUP(AJ$1,names,2,0))-AJ$5)*'m1'!$BL90</f>
        <v>0</v>
      </c>
      <c r="AK92" s="174">
        <f>IF(AK$2&lt;=$AA92,IF(AK$3&gt;=$AA92,(AK$4*($AA93-$AA92)),0),0)*(VLOOKUP($AA92,curves,VLOOKUP(AK$1,names,2,0))-AK$5)*'m1'!$BL90</f>
        <v>0</v>
      </c>
      <c r="AL92" s="174">
        <f>IF(AL$2&lt;=$AA92,IF(AL$3&gt;=$AA92,(AL$4*($AA93-$AA92)),0),0)*(VLOOKUP($AA92,curves,VLOOKUP(AL$1,names,2,0))-AL$5)*'m1'!$BL90</f>
        <v>0</v>
      </c>
      <c r="AM92" s="174">
        <f>IF(AM$2&lt;=$AA92,IF(AM$3&gt;=$AA92,(AM$4*($AA93-$AA92)),0),0)*(VLOOKUP($AA92,curves,VLOOKUP(AM$1,names,2,0))-AM$5)*'m1'!$BL90</f>
        <v>0</v>
      </c>
      <c r="AN92" s="174">
        <f>IF(AN$2&lt;=$AA92,IF(AN$3&gt;=$AA92,(AN$4*($AA93-$AA92)),0),0)*(VLOOKUP($AA92,curves,VLOOKUP(AN$1,names,2,0))-AN$5)*'m1'!$BL90</f>
        <v>0</v>
      </c>
      <c r="AO92" s="174">
        <f>IF(AO$2&lt;=$AA92,IF(AO$3&gt;=$AA92,(AO$4*($AA93-$AA92)),0),0)*(VLOOKUP($AA92,curves,VLOOKUP(AO$1,names,2,0))-AO$5)*'m1'!$BL90</f>
        <v>0</v>
      </c>
      <c r="AP92" s="174">
        <f>IF(AP$2&lt;=$AA92,IF(AP$3&gt;=$AA92,(AP$4*($AA93-$AA92)),0),0)*(VLOOKUP($AA92,curves,VLOOKUP(AP$1,names,2,0))-AP$5)*'m1'!$BL90</f>
        <v>0</v>
      </c>
      <c r="AQ92" s="174">
        <f>IF(AQ$2&lt;=$AA92,IF(AQ$3&gt;=$AA92,(AQ$4*($AA93-$AA92)),0),0)*(VLOOKUP($AA92,curves,VLOOKUP(AQ$1,names,2,0))-AQ$5)*'m1'!$BL90</f>
        <v>0</v>
      </c>
      <c r="AR92" s="174">
        <f>IF(AR$2&lt;=$AA92,IF(AR$3&gt;=$AA92,(AR$4*($AA93-$AA92)),0),0)*(VLOOKUP($AA92,curves,VLOOKUP(AR$1,names,2,0))-AR$5)*'m1'!$BL90</f>
        <v>0</v>
      </c>
      <c r="AS92" s="174">
        <f>IF(AS$2&lt;=$AA92,IF(AS$3&gt;=$AA92,(AS$4*($AA93-$AA92)),0),0)*(VLOOKUP($AA92,curves,VLOOKUP(AS$1,names,2,0))-AS$5)*'m1'!$BL90</f>
        <v>0</v>
      </c>
      <c r="AT92" s="174">
        <f>IF(AT$2&lt;=$AA92,IF(AT$3&gt;=$AA92,(AT$4*($AA93-$AA92)),0),0)*(VLOOKUP($AA92,curves,VLOOKUP(AT$1,names,2,0))-AT$5)*'m1'!$BL90</f>
        <v>0</v>
      </c>
      <c r="AU92" s="174">
        <f>IF(AU$2&lt;=$AA92,IF(AU$3&gt;=$AA92,(AU$4*($AA93-$AA92)),0),0)*(VLOOKUP($AA92,curves,VLOOKUP(AU$1,names,2,0))-AU$5)*'m1'!$BL90</f>
        <v>0</v>
      </c>
      <c r="AV92" s="174">
        <f>IF(AV$2&lt;=$AA92,IF(AV$3&gt;=$AA92,(AV$4*($AA93-$AA92)),0),0)*(VLOOKUP($AA92,curves,VLOOKUP(AV$1,names,2,0))-AV$5)*'m1'!$BL90</f>
        <v>0</v>
      </c>
      <c r="AW92" s="174">
        <f>IF(AW$2&lt;=$AA92,IF(AW$3&gt;=$AA92,(AW$4*($AA93-$AA92)),0),0)*(VLOOKUP($AA92,curves,VLOOKUP(AW$1,names,2,0))-AW$5)*'m1'!$BL90</f>
        <v>0</v>
      </c>
      <c r="BB92" s="84"/>
      <c r="BC92" s="84"/>
      <c r="BD92" s="84"/>
      <c r="BE92" s="84"/>
      <c r="BP92" s="88"/>
      <c r="CI92" s="83"/>
      <c r="CJ92" s="83"/>
      <c r="CK92" s="83"/>
      <c r="FY92" s="84"/>
      <c r="FZ92" s="84"/>
      <c r="GA92" s="84"/>
      <c r="GK92" s="88"/>
      <c r="GL92" s="88"/>
      <c r="GR92" s="88"/>
      <c r="GT92" s="88"/>
      <c r="GU92" s="88"/>
      <c r="HA92" s="88"/>
    </row>
    <row r="93" spans="1:209">
      <c r="A93" s="90">
        <f>p0!A98</f>
        <v>39234</v>
      </c>
      <c r="B93" s="102">
        <f t="shared" si="8"/>
        <v>0</v>
      </c>
      <c r="C93" s="101">
        <f>p0!E98*10000*m_chg!C91</f>
        <v>0</v>
      </c>
      <c r="D93" s="101">
        <f>p0!N98*10000*m_chg!D91</f>
        <v>0</v>
      </c>
      <c r="E93" s="101">
        <f>'p1'!K98*10000*m_chg!E91</f>
        <v>0</v>
      </c>
      <c r="F93" s="101">
        <f>(p0!H98+p0!J98+'Spread Opt'!D89+'Transport Pos'!E85)*10000*m_chg!K91</f>
        <v>0</v>
      </c>
      <c r="G93" s="101">
        <f>p0!O98*10000*m_chg!L91</f>
        <v>0</v>
      </c>
      <c r="H93" s="101">
        <f>p0!D98*10000*m_chg!N91</f>
        <v>0</v>
      </c>
      <c r="I93" s="101">
        <f>(p0!I98+p0!AG98+'Spread Opt'!C89)*10000*m_chg!H91</f>
        <v>0</v>
      </c>
      <c r="J93" s="101">
        <f>p0!M98*10000*m_chg!J91</f>
        <v>0</v>
      </c>
      <c r="K93" s="101">
        <f>(p0!L98+p0!G98)*10000*m_chg!O91</f>
        <v>0</v>
      </c>
      <c r="L93" s="101">
        <f>p0!P98*10000*m_chg!P91</f>
        <v>0</v>
      </c>
      <c r="M93" s="101">
        <f>(p0!F98)*10000*m_chg!T91</f>
        <v>0</v>
      </c>
      <c r="N93" s="101">
        <f>p0!C98*10000*m_chg!U91</f>
        <v>0</v>
      </c>
      <c r="O93" s="101">
        <f>'Transport Pos'!C85*10000*m_chg!V91</f>
        <v>0</v>
      </c>
      <c r="P93" s="101">
        <f>(p0!Y98+p0!X98)*10000*m_chg!X91</f>
        <v>0</v>
      </c>
      <c r="Q93" s="101">
        <f>p0!Z98*10000*m_chg!Y91</f>
        <v>0</v>
      </c>
      <c r="R93" s="101">
        <f>(p0!AB98+'Transport Pos'!B85)*10000*m_chg!Z91</f>
        <v>0</v>
      </c>
      <c r="S93" s="101">
        <f>p0!U98*10000*m_chg!AA91</f>
        <v>0</v>
      </c>
      <c r="T93" s="101">
        <f>p0!W98*10000*m_chg!AB91</f>
        <v>0</v>
      </c>
      <c r="U93" s="101">
        <f>p0!S98*10000*m_chg!AD91</f>
        <v>0</v>
      </c>
      <c r="V93" s="101">
        <f>p0!B98*10000*m_chg!AG91</f>
        <v>0</v>
      </c>
      <c r="W93" s="101">
        <f>p0!AA98*10000*m_chg!AJ91</f>
        <v>0</v>
      </c>
      <c r="Y93" s="101"/>
      <c r="AA93" s="90">
        <v>39234</v>
      </c>
      <c r="AB93" s="174">
        <f t="shared" si="9"/>
        <v>0</v>
      </c>
      <c r="AC93" s="174">
        <f>IF(AC$2&lt;=$AA93,IF(AC$3&gt;=$AA93,(AC$4*($AA94-$AA93)),0),0)*(VLOOKUP($AA93,curves,VLOOKUP(AC$1,names,2,0))-AC$5)*'m1'!$BL91</f>
        <v>0</v>
      </c>
      <c r="AD93" s="174">
        <f>IF(AD$2&lt;=$AA93,IF(AD$3&gt;=$AA93,(AD$4*($AA94-$AA93)),0),0)*(VLOOKUP($AA93,curves,VLOOKUP(AD$1,names,2,0))-AD$5)*'m1'!$BL91</f>
        <v>0</v>
      </c>
      <c r="AE93" s="174">
        <f>IF(AE$2&lt;=$AA93,IF(AE$3&gt;=$AA93,(AE$4*($AA94-$AA93)),0),0)*(VLOOKUP($AA93,curves,VLOOKUP(AE$1,names,2,0))-AE$5)*'m1'!$BL91</f>
        <v>0</v>
      </c>
      <c r="AF93" s="174">
        <f>IF(AF$2&lt;=$AA93,IF(AF$3&gt;=$AA93,(AF$4*($AA94-$AA93)),0),0)*(VLOOKUP($AA93,curves,VLOOKUP(AF$1,names,2,0))-AF$5)*'m1'!$BL91</f>
        <v>0</v>
      </c>
      <c r="AG93" s="174">
        <f>IF(AG$2&lt;=$AA93,IF(AG$3&gt;=$AA93,(AG$4*($AA94-$AA93)),0),0)*(VLOOKUP($AA93,curves,VLOOKUP(AG$1,names,2,0))-AG$5)*'m1'!$BL91</f>
        <v>0</v>
      </c>
      <c r="AH93" s="174">
        <f>IF(AH$2&lt;=$AA93,IF(AH$3&gt;=$AA93,(AH$4*($AA94-$AA93)),0),0)*(VLOOKUP($AA93,curves,VLOOKUP(AH$1,names,2,0))-AH$5)*'m1'!$BL91</f>
        <v>0</v>
      </c>
      <c r="AI93" s="174">
        <f>IF(AI$2&lt;=$AA93,IF(AI$3&gt;=$AA93,(AI$4*($AA94-$AA93)),0),0)*(VLOOKUP($AA93,curves,VLOOKUP(AI$1,names,2,0))-AI$5)*'m1'!$BL91</f>
        <v>0</v>
      </c>
      <c r="AJ93" s="174">
        <f>IF(AJ$2&lt;=$AA93,IF(AJ$3&gt;=$AA93,(AJ$4*($AA94-$AA93)),0),0)*(VLOOKUP($AA93,curves,VLOOKUP(AJ$1,names,2,0))-AJ$5)*'m1'!$BL91</f>
        <v>0</v>
      </c>
      <c r="AK93" s="174">
        <f>IF(AK$2&lt;=$AA93,IF(AK$3&gt;=$AA93,(AK$4*($AA94-$AA93)),0),0)*(VLOOKUP($AA93,curves,VLOOKUP(AK$1,names,2,0))-AK$5)*'m1'!$BL91</f>
        <v>0</v>
      </c>
      <c r="AL93" s="174">
        <f>IF(AL$2&lt;=$AA93,IF(AL$3&gt;=$AA93,(AL$4*($AA94-$AA93)),0),0)*(VLOOKUP($AA93,curves,VLOOKUP(AL$1,names,2,0))-AL$5)*'m1'!$BL91</f>
        <v>0</v>
      </c>
      <c r="AM93" s="174">
        <f>IF(AM$2&lt;=$AA93,IF(AM$3&gt;=$AA93,(AM$4*($AA94-$AA93)),0),0)*(VLOOKUP($AA93,curves,VLOOKUP(AM$1,names,2,0))-AM$5)*'m1'!$BL91</f>
        <v>0</v>
      </c>
      <c r="AN93" s="174">
        <f>IF(AN$2&lt;=$AA93,IF(AN$3&gt;=$AA93,(AN$4*($AA94-$AA93)),0),0)*(VLOOKUP($AA93,curves,VLOOKUP(AN$1,names,2,0))-AN$5)*'m1'!$BL91</f>
        <v>0</v>
      </c>
      <c r="AO93" s="174">
        <f>IF(AO$2&lt;=$AA93,IF(AO$3&gt;=$AA93,(AO$4*($AA94-$AA93)),0),0)*(VLOOKUP($AA93,curves,VLOOKUP(AO$1,names,2,0))-AO$5)*'m1'!$BL91</f>
        <v>0</v>
      </c>
      <c r="AP93" s="174">
        <f>IF(AP$2&lt;=$AA93,IF(AP$3&gt;=$AA93,(AP$4*($AA94-$AA93)),0),0)*(VLOOKUP($AA93,curves,VLOOKUP(AP$1,names,2,0))-AP$5)*'m1'!$BL91</f>
        <v>0</v>
      </c>
      <c r="AQ93" s="174">
        <f>IF(AQ$2&lt;=$AA93,IF(AQ$3&gt;=$AA93,(AQ$4*($AA94-$AA93)),0),0)*(VLOOKUP($AA93,curves,VLOOKUP(AQ$1,names,2,0))-AQ$5)*'m1'!$BL91</f>
        <v>0</v>
      </c>
      <c r="AR93" s="174">
        <f>IF(AR$2&lt;=$AA93,IF(AR$3&gt;=$AA93,(AR$4*($AA94-$AA93)),0),0)*(VLOOKUP($AA93,curves,VLOOKUP(AR$1,names,2,0))-AR$5)*'m1'!$BL91</f>
        <v>0</v>
      </c>
      <c r="AS93" s="174">
        <f>IF(AS$2&lt;=$AA93,IF(AS$3&gt;=$AA93,(AS$4*($AA94-$AA93)),0),0)*(VLOOKUP($AA93,curves,VLOOKUP(AS$1,names,2,0))-AS$5)*'m1'!$BL91</f>
        <v>0</v>
      </c>
      <c r="AT93" s="174">
        <f>IF(AT$2&lt;=$AA93,IF(AT$3&gt;=$AA93,(AT$4*($AA94-$AA93)),0),0)*(VLOOKUP($AA93,curves,VLOOKUP(AT$1,names,2,0))-AT$5)*'m1'!$BL91</f>
        <v>0</v>
      </c>
      <c r="AU93" s="174">
        <f>IF(AU$2&lt;=$AA93,IF(AU$3&gt;=$AA93,(AU$4*($AA94-$AA93)),0),0)*(VLOOKUP($AA93,curves,VLOOKUP(AU$1,names,2,0))-AU$5)*'m1'!$BL91</f>
        <v>0</v>
      </c>
      <c r="AV93" s="174">
        <f>IF(AV$2&lt;=$AA93,IF(AV$3&gt;=$AA93,(AV$4*($AA94-$AA93)),0),0)*(VLOOKUP($AA93,curves,VLOOKUP(AV$1,names,2,0))-AV$5)*'m1'!$BL91</f>
        <v>0</v>
      </c>
      <c r="AW93" s="174">
        <f>IF(AW$2&lt;=$AA93,IF(AW$3&gt;=$AA93,(AW$4*($AA94-$AA93)),0),0)*(VLOOKUP($AA93,curves,VLOOKUP(AW$1,names,2,0))-AW$5)*'m1'!$BL91</f>
        <v>0</v>
      </c>
      <c r="BB93" s="84"/>
      <c r="BC93" s="84"/>
      <c r="BD93" s="84"/>
      <c r="BE93" s="84"/>
      <c r="BP93" s="88"/>
      <c r="CI93" s="83"/>
      <c r="CJ93" s="83"/>
      <c r="CK93" s="83"/>
      <c r="FY93" s="84"/>
      <c r="FZ93" s="84"/>
      <c r="GA93" s="84"/>
      <c r="GK93" s="88"/>
      <c r="GL93" s="88"/>
      <c r="GR93" s="88"/>
      <c r="GT93" s="88"/>
      <c r="GU93" s="88"/>
      <c r="HA93" s="88"/>
    </row>
    <row r="94" spans="1:209">
      <c r="A94" s="90">
        <f>p0!A99</f>
        <v>39264</v>
      </c>
      <c r="B94" s="102">
        <f t="shared" si="8"/>
        <v>0</v>
      </c>
      <c r="C94" s="101">
        <f>p0!E99*10000*m_chg!C92</f>
        <v>0</v>
      </c>
      <c r="D94" s="101">
        <f>p0!N99*10000*m_chg!D92</f>
        <v>0</v>
      </c>
      <c r="E94" s="101">
        <f>'p1'!K99*10000*m_chg!E92</f>
        <v>0</v>
      </c>
      <c r="F94" s="101">
        <f>(p0!H99+p0!J99+'Spread Opt'!D90+'Transport Pos'!E86)*10000*m_chg!K92</f>
        <v>0</v>
      </c>
      <c r="G94" s="101">
        <f>p0!O99*10000*m_chg!L92</f>
        <v>0</v>
      </c>
      <c r="H94" s="101">
        <f>p0!D99*10000*m_chg!N92</f>
        <v>0</v>
      </c>
      <c r="I94" s="101">
        <f>(p0!I99+p0!AG99+'Spread Opt'!C90)*10000*m_chg!H92</f>
        <v>0</v>
      </c>
      <c r="J94" s="101">
        <f>p0!M99*10000*m_chg!J92</f>
        <v>0</v>
      </c>
      <c r="K94" s="101">
        <f>(p0!L99+p0!G99)*10000*m_chg!O92</f>
        <v>0</v>
      </c>
      <c r="L94" s="101">
        <f>p0!P99*10000*m_chg!P92</f>
        <v>0</v>
      </c>
      <c r="M94" s="101">
        <f>(p0!F99)*10000*m_chg!T92</f>
        <v>0</v>
      </c>
      <c r="N94" s="101">
        <f>p0!C99*10000*m_chg!U92</f>
        <v>0</v>
      </c>
      <c r="O94" s="101">
        <f>'Transport Pos'!C86*10000*m_chg!V92</f>
        <v>0</v>
      </c>
      <c r="P94" s="101">
        <f>(p0!Y99+p0!X99)*10000*m_chg!X92</f>
        <v>0</v>
      </c>
      <c r="Q94" s="101">
        <f>p0!Z99*10000*m_chg!Y92</f>
        <v>0</v>
      </c>
      <c r="R94" s="101">
        <f>(p0!AB99+'Transport Pos'!B86)*10000*m_chg!Z92</f>
        <v>0</v>
      </c>
      <c r="S94" s="101">
        <f>p0!U99*10000*m_chg!AA92</f>
        <v>0</v>
      </c>
      <c r="T94" s="101">
        <f>p0!W99*10000*m_chg!AB92</f>
        <v>0</v>
      </c>
      <c r="U94" s="101">
        <f>p0!S99*10000*m_chg!AD92</f>
        <v>0</v>
      </c>
      <c r="V94" s="101">
        <f>p0!B99*10000*m_chg!AG92</f>
        <v>0</v>
      </c>
      <c r="W94" s="101">
        <f>p0!AA99*10000*m_chg!AJ92</f>
        <v>0</v>
      </c>
      <c r="Y94" s="101"/>
      <c r="AA94" s="90">
        <v>39264</v>
      </c>
      <c r="AB94" s="174">
        <f t="shared" si="9"/>
        <v>0</v>
      </c>
      <c r="AC94" s="174">
        <f>IF(AC$2&lt;=$AA94,IF(AC$3&gt;=$AA94,(AC$4*($AA95-$AA94)),0),0)*(VLOOKUP($AA94,curves,VLOOKUP(AC$1,names,2,0))-AC$5)*'m1'!$BL92</f>
        <v>0</v>
      </c>
      <c r="AD94" s="174">
        <f>IF(AD$2&lt;=$AA94,IF(AD$3&gt;=$AA94,(AD$4*($AA95-$AA94)),0),0)*(VLOOKUP($AA94,curves,VLOOKUP(AD$1,names,2,0))-AD$5)*'m1'!$BL92</f>
        <v>0</v>
      </c>
      <c r="AE94" s="174">
        <f>IF(AE$2&lt;=$AA94,IF(AE$3&gt;=$AA94,(AE$4*($AA95-$AA94)),0),0)*(VLOOKUP($AA94,curves,VLOOKUP(AE$1,names,2,0))-AE$5)*'m1'!$BL92</f>
        <v>0</v>
      </c>
      <c r="AF94" s="174">
        <f>IF(AF$2&lt;=$AA94,IF(AF$3&gt;=$AA94,(AF$4*($AA95-$AA94)),0),0)*(VLOOKUP($AA94,curves,VLOOKUP(AF$1,names,2,0))-AF$5)*'m1'!$BL92</f>
        <v>0</v>
      </c>
      <c r="AG94" s="174">
        <f>IF(AG$2&lt;=$AA94,IF(AG$3&gt;=$AA94,(AG$4*($AA95-$AA94)),0),0)*(VLOOKUP($AA94,curves,VLOOKUP(AG$1,names,2,0))-AG$5)*'m1'!$BL92</f>
        <v>0</v>
      </c>
      <c r="AH94" s="174">
        <f>IF(AH$2&lt;=$AA94,IF(AH$3&gt;=$AA94,(AH$4*($AA95-$AA94)),0),0)*(VLOOKUP($AA94,curves,VLOOKUP(AH$1,names,2,0))-AH$5)*'m1'!$BL92</f>
        <v>0</v>
      </c>
      <c r="AI94" s="174">
        <f>IF(AI$2&lt;=$AA94,IF(AI$3&gt;=$AA94,(AI$4*($AA95-$AA94)),0),0)*(VLOOKUP($AA94,curves,VLOOKUP(AI$1,names,2,0))-AI$5)*'m1'!$BL92</f>
        <v>0</v>
      </c>
      <c r="AJ94" s="174">
        <f>IF(AJ$2&lt;=$AA94,IF(AJ$3&gt;=$AA94,(AJ$4*($AA95-$AA94)),0),0)*(VLOOKUP($AA94,curves,VLOOKUP(AJ$1,names,2,0))-AJ$5)*'m1'!$BL92</f>
        <v>0</v>
      </c>
      <c r="AK94" s="174">
        <f>IF(AK$2&lt;=$AA94,IF(AK$3&gt;=$AA94,(AK$4*($AA95-$AA94)),0),0)*(VLOOKUP($AA94,curves,VLOOKUP(AK$1,names,2,0))-AK$5)*'m1'!$BL92</f>
        <v>0</v>
      </c>
      <c r="AL94" s="174">
        <f>IF(AL$2&lt;=$AA94,IF(AL$3&gt;=$AA94,(AL$4*($AA95-$AA94)),0),0)*(VLOOKUP($AA94,curves,VLOOKUP(AL$1,names,2,0))-AL$5)*'m1'!$BL92</f>
        <v>0</v>
      </c>
      <c r="AM94" s="174">
        <f>IF(AM$2&lt;=$AA94,IF(AM$3&gt;=$AA94,(AM$4*($AA95-$AA94)),0),0)*(VLOOKUP($AA94,curves,VLOOKUP(AM$1,names,2,0))-AM$5)*'m1'!$BL92</f>
        <v>0</v>
      </c>
      <c r="AN94" s="174">
        <f>IF(AN$2&lt;=$AA94,IF(AN$3&gt;=$AA94,(AN$4*($AA95-$AA94)),0),0)*(VLOOKUP($AA94,curves,VLOOKUP(AN$1,names,2,0))-AN$5)*'m1'!$BL92</f>
        <v>0</v>
      </c>
      <c r="AO94" s="174">
        <f>IF(AO$2&lt;=$AA94,IF(AO$3&gt;=$AA94,(AO$4*($AA95-$AA94)),0),0)*(VLOOKUP($AA94,curves,VLOOKUP(AO$1,names,2,0))-AO$5)*'m1'!$BL92</f>
        <v>0</v>
      </c>
      <c r="AP94" s="174">
        <f>IF(AP$2&lt;=$AA94,IF(AP$3&gt;=$AA94,(AP$4*($AA95-$AA94)),0),0)*(VLOOKUP($AA94,curves,VLOOKUP(AP$1,names,2,0))-AP$5)*'m1'!$BL92</f>
        <v>0</v>
      </c>
      <c r="AQ94" s="174">
        <f>IF(AQ$2&lt;=$AA94,IF(AQ$3&gt;=$AA94,(AQ$4*($AA95-$AA94)),0),0)*(VLOOKUP($AA94,curves,VLOOKUP(AQ$1,names,2,0))-AQ$5)*'m1'!$BL92</f>
        <v>0</v>
      </c>
      <c r="AR94" s="174">
        <f>IF(AR$2&lt;=$AA94,IF(AR$3&gt;=$AA94,(AR$4*($AA95-$AA94)),0),0)*(VLOOKUP($AA94,curves,VLOOKUP(AR$1,names,2,0))-AR$5)*'m1'!$BL92</f>
        <v>0</v>
      </c>
      <c r="AS94" s="174">
        <f>IF(AS$2&lt;=$AA94,IF(AS$3&gt;=$AA94,(AS$4*($AA95-$AA94)),0),0)*(VLOOKUP($AA94,curves,VLOOKUP(AS$1,names,2,0))-AS$5)*'m1'!$BL92</f>
        <v>0</v>
      </c>
      <c r="AT94" s="174">
        <f>IF(AT$2&lt;=$AA94,IF(AT$3&gt;=$AA94,(AT$4*($AA95-$AA94)),0),0)*(VLOOKUP($AA94,curves,VLOOKUP(AT$1,names,2,0))-AT$5)*'m1'!$BL92</f>
        <v>0</v>
      </c>
      <c r="AU94" s="174">
        <f>IF(AU$2&lt;=$AA94,IF(AU$3&gt;=$AA94,(AU$4*($AA95-$AA94)),0),0)*(VLOOKUP($AA94,curves,VLOOKUP(AU$1,names,2,0))-AU$5)*'m1'!$BL92</f>
        <v>0</v>
      </c>
      <c r="AV94" s="174">
        <f>IF(AV$2&lt;=$AA94,IF(AV$3&gt;=$AA94,(AV$4*($AA95-$AA94)),0),0)*(VLOOKUP($AA94,curves,VLOOKUP(AV$1,names,2,0))-AV$5)*'m1'!$BL92</f>
        <v>0</v>
      </c>
      <c r="AW94" s="174">
        <f>IF(AW$2&lt;=$AA94,IF(AW$3&gt;=$AA94,(AW$4*($AA95-$AA94)),0),0)*(VLOOKUP($AA94,curves,VLOOKUP(AW$1,names,2,0))-AW$5)*'m1'!$BL92</f>
        <v>0</v>
      </c>
      <c r="BB94" s="84"/>
      <c r="BC94" s="84"/>
      <c r="BD94" s="84"/>
      <c r="BE94" s="84"/>
      <c r="BP94" s="88"/>
      <c r="CI94" s="83"/>
      <c r="CJ94" s="83"/>
      <c r="CK94" s="83"/>
      <c r="FY94" s="84"/>
      <c r="FZ94" s="84"/>
      <c r="GA94" s="84"/>
      <c r="GK94" s="88"/>
      <c r="GL94" s="88"/>
      <c r="GR94" s="88"/>
      <c r="GT94" s="88"/>
      <c r="GU94" s="88"/>
      <c r="HA94" s="88"/>
    </row>
    <row r="95" spans="1:209">
      <c r="A95" s="90">
        <f>p0!A100</f>
        <v>39295</v>
      </c>
      <c r="B95" s="102">
        <f t="shared" si="8"/>
        <v>0</v>
      </c>
      <c r="C95" s="101">
        <f>p0!E100*10000*m_chg!C93</f>
        <v>0</v>
      </c>
      <c r="D95" s="101">
        <f>p0!N100*10000*m_chg!D93</f>
        <v>0</v>
      </c>
      <c r="E95" s="101">
        <f>'p1'!K100*10000*m_chg!E93</f>
        <v>0</v>
      </c>
      <c r="F95" s="101">
        <f>(p0!H100+p0!J100+'Spread Opt'!D91+'Transport Pos'!E87)*10000*m_chg!K93</f>
        <v>0</v>
      </c>
      <c r="G95" s="101">
        <f>p0!O100*10000*m_chg!L93</f>
        <v>0</v>
      </c>
      <c r="H95" s="101">
        <f>p0!D100*10000*m_chg!N93</f>
        <v>0</v>
      </c>
      <c r="I95" s="101">
        <f>(p0!I100+p0!AG100+'Spread Opt'!C91)*10000*m_chg!H93</f>
        <v>0</v>
      </c>
      <c r="J95" s="101">
        <f>p0!M100*10000*m_chg!J93</f>
        <v>0</v>
      </c>
      <c r="K95" s="101">
        <f>(p0!L100+p0!G100)*10000*m_chg!O93</f>
        <v>0</v>
      </c>
      <c r="L95" s="101">
        <f>p0!P100*10000*m_chg!P93</f>
        <v>0</v>
      </c>
      <c r="M95" s="101">
        <f>(p0!F100)*10000*m_chg!T93</f>
        <v>0</v>
      </c>
      <c r="N95" s="101">
        <f>p0!C100*10000*m_chg!U93</f>
        <v>0</v>
      </c>
      <c r="O95" s="101">
        <f>'Transport Pos'!C87*10000*m_chg!V93</f>
        <v>0</v>
      </c>
      <c r="P95" s="101">
        <f>(p0!Y100+p0!X100)*10000*m_chg!X93</f>
        <v>0</v>
      </c>
      <c r="Q95" s="101">
        <f>p0!Z100*10000*m_chg!Y93</f>
        <v>0</v>
      </c>
      <c r="R95" s="101">
        <f>(p0!AB100+'Transport Pos'!B87)*10000*m_chg!Z93</f>
        <v>0</v>
      </c>
      <c r="S95" s="101">
        <f>p0!U100*10000*m_chg!AA93</f>
        <v>0</v>
      </c>
      <c r="T95" s="101">
        <f>p0!W100*10000*m_chg!AB93</f>
        <v>0</v>
      </c>
      <c r="U95" s="101">
        <f>p0!S100*10000*m_chg!AD93</f>
        <v>0</v>
      </c>
      <c r="V95" s="101">
        <f>p0!B100*10000*m_chg!AG93</f>
        <v>0</v>
      </c>
      <c r="W95" s="101">
        <f>p0!AA100*10000*m_chg!AJ93</f>
        <v>0</v>
      </c>
      <c r="Y95" s="101"/>
      <c r="AA95" s="90">
        <v>39295</v>
      </c>
      <c r="AB95" s="174">
        <f t="shared" si="9"/>
        <v>0</v>
      </c>
      <c r="AC95" s="174">
        <f>IF(AC$2&lt;=$AA95,IF(AC$3&gt;=$AA95,(AC$4*($AA96-$AA95)),0),0)*(VLOOKUP($AA95,curves,VLOOKUP(AC$1,names,2,0))-AC$5)*'m1'!$BL93</f>
        <v>0</v>
      </c>
      <c r="AD95" s="174">
        <f>IF(AD$2&lt;=$AA95,IF(AD$3&gt;=$AA95,(AD$4*($AA96-$AA95)),0),0)*(VLOOKUP($AA95,curves,VLOOKUP(AD$1,names,2,0))-AD$5)*'m1'!$BL93</f>
        <v>0</v>
      </c>
      <c r="AE95" s="174">
        <f>IF(AE$2&lt;=$AA95,IF(AE$3&gt;=$AA95,(AE$4*($AA96-$AA95)),0),0)*(VLOOKUP($AA95,curves,VLOOKUP(AE$1,names,2,0))-AE$5)*'m1'!$BL93</f>
        <v>0</v>
      </c>
      <c r="AF95" s="174">
        <f>IF(AF$2&lt;=$AA95,IF(AF$3&gt;=$AA95,(AF$4*($AA96-$AA95)),0),0)*(VLOOKUP($AA95,curves,VLOOKUP(AF$1,names,2,0))-AF$5)*'m1'!$BL93</f>
        <v>0</v>
      </c>
      <c r="AG95" s="174">
        <f>IF(AG$2&lt;=$AA95,IF(AG$3&gt;=$AA95,(AG$4*($AA96-$AA95)),0),0)*(VLOOKUP($AA95,curves,VLOOKUP(AG$1,names,2,0))-AG$5)*'m1'!$BL93</f>
        <v>0</v>
      </c>
      <c r="AH95" s="174">
        <f>IF(AH$2&lt;=$AA95,IF(AH$3&gt;=$AA95,(AH$4*($AA96-$AA95)),0),0)*(VLOOKUP($AA95,curves,VLOOKUP(AH$1,names,2,0))-AH$5)*'m1'!$BL93</f>
        <v>0</v>
      </c>
      <c r="AI95" s="174">
        <f>IF(AI$2&lt;=$AA95,IF(AI$3&gt;=$AA95,(AI$4*($AA96-$AA95)),0),0)*(VLOOKUP($AA95,curves,VLOOKUP(AI$1,names,2,0))-AI$5)*'m1'!$BL93</f>
        <v>0</v>
      </c>
      <c r="AJ95" s="174">
        <f>IF(AJ$2&lt;=$AA95,IF(AJ$3&gt;=$AA95,(AJ$4*($AA96-$AA95)),0),0)*(VLOOKUP($AA95,curves,VLOOKUP(AJ$1,names,2,0))-AJ$5)*'m1'!$BL93</f>
        <v>0</v>
      </c>
      <c r="AK95" s="174">
        <f>IF(AK$2&lt;=$AA95,IF(AK$3&gt;=$AA95,(AK$4*($AA96-$AA95)),0),0)*(VLOOKUP($AA95,curves,VLOOKUP(AK$1,names,2,0))-AK$5)*'m1'!$BL93</f>
        <v>0</v>
      </c>
      <c r="AL95" s="174">
        <f>IF(AL$2&lt;=$AA95,IF(AL$3&gt;=$AA95,(AL$4*($AA96-$AA95)),0),0)*(VLOOKUP($AA95,curves,VLOOKUP(AL$1,names,2,0))-AL$5)*'m1'!$BL93</f>
        <v>0</v>
      </c>
      <c r="AM95" s="174">
        <f>IF(AM$2&lt;=$AA95,IF(AM$3&gt;=$AA95,(AM$4*($AA96-$AA95)),0),0)*(VLOOKUP($AA95,curves,VLOOKUP(AM$1,names,2,0))-AM$5)*'m1'!$BL93</f>
        <v>0</v>
      </c>
      <c r="AN95" s="174">
        <f>IF(AN$2&lt;=$AA95,IF(AN$3&gt;=$AA95,(AN$4*($AA96-$AA95)),0),0)*(VLOOKUP($AA95,curves,VLOOKUP(AN$1,names,2,0))-AN$5)*'m1'!$BL93</f>
        <v>0</v>
      </c>
      <c r="AO95" s="174">
        <f>IF(AO$2&lt;=$AA95,IF(AO$3&gt;=$AA95,(AO$4*($AA96-$AA95)),0),0)*(VLOOKUP($AA95,curves,VLOOKUP(AO$1,names,2,0))-AO$5)*'m1'!$BL93</f>
        <v>0</v>
      </c>
      <c r="AP95" s="174">
        <f>IF(AP$2&lt;=$AA95,IF(AP$3&gt;=$AA95,(AP$4*($AA96-$AA95)),0),0)*(VLOOKUP($AA95,curves,VLOOKUP(AP$1,names,2,0))-AP$5)*'m1'!$BL93</f>
        <v>0</v>
      </c>
      <c r="AQ95" s="174">
        <f>IF(AQ$2&lt;=$AA95,IF(AQ$3&gt;=$AA95,(AQ$4*($AA96-$AA95)),0),0)*(VLOOKUP($AA95,curves,VLOOKUP(AQ$1,names,2,0))-AQ$5)*'m1'!$BL93</f>
        <v>0</v>
      </c>
      <c r="AR95" s="174">
        <f>IF(AR$2&lt;=$AA95,IF(AR$3&gt;=$AA95,(AR$4*($AA96-$AA95)),0),0)*(VLOOKUP($AA95,curves,VLOOKUP(AR$1,names,2,0))-AR$5)*'m1'!$BL93</f>
        <v>0</v>
      </c>
      <c r="AS95" s="174">
        <f>IF(AS$2&lt;=$AA95,IF(AS$3&gt;=$AA95,(AS$4*($AA96-$AA95)),0),0)*(VLOOKUP($AA95,curves,VLOOKUP(AS$1,names,2,0))-AS$5)*'m1'!$BL93</f>
        <v>0</v>
      </c>
      <c r="AT95" s="174">
        <f>IF(AT$2&lt;=$AA95,IF(AT$3&gt;=$AA95,(AT$4*($AA96-$AA95)),0),0)*(VLOOKUP($AA95,curves,VLOOKUP(AT$1,names,2,0))-AT$5)*'m1'!$BL93</f>
        <v>0</v>
      </c>
      <c r="AU95" s="174">
        <f>IF(AU$2&lt;=$AA95,IF(AU$3&gt;=$AA95,(AU$4*($AA96-$AA95)),0),0)*(VLOOKUP($AA95,curves,VLOOKUP(AU$1,names,2,0))-AU$5)*'m1'!$BL93</f>
        <v>0</v>
      </c>
      <c r="AV95" s="174">
        <f>IF(AV$2&lt;=$AA95,IF(AV$3&gt;=$AA95,(AV$4*($AA96-$AA95)),0),0)*(VLOOKUP($AA95,curves,VLOOKUP(AV$1,names,2,0))-AV$5)*'m1'!$BL93</f>
        <v>0</v>
      </c>
      <c r="AW95" s="174">
        <f>IF(AW$2&lt;=$AA95,IF(AW$3&gt;=$AA95,(AW$4*($AA96-$AA95)),0),0)*(VLOOKUP($AA95,curves,VLOOKUP(AW$1,names,2,0))-AW$5)*'m1'!$BL93</f>
        <v>0</v>
      </c>
      <c r="BB95" s="84"/>
      <c r="BC95" s="84"/>
      <c r="BD95" s="84"/>
      <c r="BE95" s="84"/>
      <c r="BP95" s="88"/>
      <c r="CI95" s="83"/>
      <c r="CJ95" s="83"/>
      <c r="CK95" s="83"/>
      <c r="FY95" s="84"/>
      <c r="FZ95" s="84"/>
      <c r="GA95" s="84"/>
      <c r="GK95" s="88"/>
      <c r="GL95" s="88"/>
      <c r="GR95" s="88"/>
      <c r="GT95" s="88"/>
      <c r="GU95" s="88"/>
      <c r="HA95" s="88"/>
    </row>
    <row r="96" spans="1:209">
      <c r="A96" s="90">
        <f>p0!A101</f>
        <v>39326</v>
      </c>
      <c r="B96" s="102">
        <f t="shared" si="8"/>
        <v>0</v>
      </c>
      <c r="C96" s="101">
        <f>p0!E101*10000*m_chg!C94</f>
        <v>0</v>
      </c>
      <c r="D96" s="101">
        <f>p0!N101*10000*m_chg!D94</f>
        <v>0</v>
      </c>
      <c r="E96" s="101">
        <f>'p1'!K101*10000*m_chg!E94</f>
        <v>0</v>
      </c>
      <c r="F96" s="101">
        <f>(p0!H101+p0!J101+'Spread Opt'!D92+'Transport Pos'!E88)*10000*m_chg!K94</f>
        <v>0</v>
      </c>
      <c r="G96" s="101">
        <f>p0!O101*10000*m_chg!L94</f>
        <v>0</v>
      </c>
      <c r="H96" s="101">
        <f>p0!D101*10000*m_chg!N94</f>
        <v>0</v>
      </c>
      <c r="I96" s="101">
        <f>(p0!I101+p0!AG101+'Spread Opt'!C92)*10000*m_chg!H94</f>
        <v>0</v>
      </c>
      <c r="J96" s="101">
        <f>p0!M101*10000*m_chg!J94</f>
        <v>0</v>
      </c>
      <c r="K96" s="101">
        <f>(p0!L101+p0!G101)*10000*m_chg!O94</f>
        <v>0</v>
      </c>
      <c r="L96" s="101">
        <f>p0!P101*10000*m_chg!P94</f>
        <v>0</v>
      </c>
      <c r="M96" s="101">
        <f>(p0!F101)*10000*m_chg!T94</f>
        <v>0</v>
      </c>
      <c r="N96" s="101">
        <f>p0!C101*10000*m_chg!U94</f>
        <v>0</v>
      </c>
      <c r="O96" s="101">
        <f>'Transport Pos'!C88*10000*m_chg!V94</f>
        <v>0</v>
      </c>
      <c r="P96" s="101">
        <f>(p0!Y101+p0!X101)*10000*m_chg!X94</f>
        <v>0</v>
      </c>
      <c r="Q96" s="101">
        <f>p0!Z101*10000*m_chg!Y94</f>
        <v>0</v>
      </c>
      <c r="R96" s="101">
        <f>(p0!AB101+'Transport Pos'!B88)*10000*m_chg!Z94</f>
        <v>0</v>
      </c>
      <c r="S96" s="101">
        <f>p0!U101*10000*m_chg!AA94</f>
        <v>0</v>
      </c>
      <c r="T96" s="101">
        <f>p0!W101*10000*m_chg!AB94</f>
        <v>0</v>
      </c>
      <c r="U96" s="101">
        <f>p0!S101*10000*m_chg!AD94</f>
        <v>0</v>
      </c>
      <c r="V96" s="101">
        <f>p0!B101*10000*m_chg!AG94</f>
        <v>0</v>
      </c>
      <c r="W96" s="101">
        <f>p0!AA101*10000*m_chg!AJ94</f>
        <v>0</v>
      </c>
      <c r="Y96" s="101"/>
      <c r="AA96" s="90">
        <v>39326</v>
      </c>
      <c r="AB96" s="174">
        <f t="shared" si="9"/>
        <v>0</v>
      </c>
      <c r="AC96" s="174">
        <f>IF(AC$2&lt;=$AA96,IF(AC$3&gt;=$AA96,(AC$4*($AA97-$AA96)),0),0)*(VLOOKUP($AA96,curves,VLOOKUP(AC$1,names,2,0))-AC$5)*'m1'!$BL94</f>
        <v>0</v>
      </c>
      <c r="AD96" s="174">
        <f>IF(AD$2&lt;=$AA96,IF(AD$3&gt;=$AA96,(AD$4*($AA97-$AA96)),0),0)*(VLOOKUP($AA96,curves,VLOOKUP(AD$1,names,2,0))-AD$5)*'m1'!$BL94</f>
        <v>0</v>
      </c>
      <c r="AE96" s="174">
        <f>IF(AE$2&lt;=$AA96,IF(AE$3&gt;=$AA96,(AE$4*($AA97-$AA96)),0),0)*(VLOOKUP($AA96,curves,VLOOKUP(AE$1,names,2,0))-AE$5)*'m1'!$BL94</f>
        <v>0</v>
      </c>
      <c r="AF96" s="174">
        <f>IF(AF$2&lt;=$AA96,IF(AF$3&gt;=$AA96,(AF$4*($AA97-$AA96)),0),0)*(VLOOKUP($AA96,curves,VLOOKUP(AF$1,names,2,0))-AF$5)*'m1'!$BL94</f>
        <v>0</v>
      </c>
      <c r="AG96" s="174">
        <f>IF(AG$2&lt;=$AA96,IF(AG$3&gt;=$AA96,(AG$4*($AA97-$AA96)),0),0)*(VLOOKUP($AA96,curves,VLOOKUP(AG$1,names,2,0))-AG$5)*'m1'!$BL94</f>
        <v>0</v>
      </c>
      <c r="AH96" s="174">
        <f>IF(AH$2&lt;=$AA96,IF(AH$3&gt;=$AA96,(AH$4*($AA97-$AA96)),0),0)*(VLOOKUP($AA96,curves,VLOOKUP(AH$1,names,2,0))-AH$5)*'m1'!$BL94</f>
        <v>0</v>
      </c>
      <c r="AI96" s="174">
        <f>IF(AI$2&lt;=$AA96,IF(AI$3&gt;=$AA96,(AI$4*($AA97-$AA96)),0),0)*(VLOOKUP($AA96,curves,VLOOKUP(AI$1,names,2,0))-AI$5)*'m1'!$BL94</f>
        <v>0</v>
      </c>
      <c r="AJ96" s="174">
        <f>IF(AJ$2&lt;=$AA96,IF(AJ$3&gt;=$AA96,(AJ$4*($AA97-$AA96)),0),0)*(VLOOKUP($AA96,curves,VLOOKUP(AJ$1,names,2,0))-AJ$5)*'m1'!$BL94</f>
        <v>0</v>
      </c>
      <c r="AK96" s="174">
        <f>IF(AK$2&lt;=$AA96,IF(AK$3&gt;=$AA96,(AK$4*($AA97-$AA96)),0),0)*(VLOOKUP($AA96,curves,VLOOKUP(AK$1,names,2,0))-AK$5)*'m1'!$BL94</f>
        <v>0</v>
      </c>
      <c r="AL96" s="174">
        <f>IF(AL$2&lt;=$AA96,IF(AL$3&gt;=$AA96,(AL$4*($AA97-$AA96)),0),0)*(VLOOKUP($AA96,curves,VLOOKUP(AL$1,names,2,0))-AL$5)*'m1'!$BL94</f>
        <v>0</v>
      </c>
      <c r="AM96" s="174">
        <f>IF(AM$2&lt;=$AA96,IF(AM$3&gt;=$AA96,(AM$4*($AA97-$AA96)),0),0)*(VLOOKUP($AA96,curves,VLOOKUP(AM$1,names,2,0))-AM$5)*'m1'!$BL94</f>
        <v>0</v>
      </c>
      <c r="AN96" s="174">
        <f>IF(AN$2&lt;=$AA96,IF(AN$3&gt;=$AA96,(AN$4*($AA97-$AA96)),0),0)*(VLOOKUP($AA96,curves,VLOOKUP(AN$1,names,2,0))-AN$5)*'m1'!$BL94</f>
        <v>0</v>
      </c>
      <c r="AO96" s="174">
        <f>IF(AO$2&lt;=$AA96,IF(AO$3&gt;=$AA96,(AO$4*($AA97-$AA96)),0),0)*(VLOOKUP($AA96,curves,VLOOKUP(AO$1,names,2,0))-AO$5)*'m1'!$BL94</f>
        <v>0</v>
      </c>
      <c r="AP96" s="174">
        <f>IF(AP$2&lt;=$AA96,IF(AP$3&gt;=$AA96,(AP$4*($AA97-$AA96)),0),0)*(VLOOKUP($AA96,curves,VLOOKUP(AP$1,names,2,0))-AP$5)*'m1'!$BL94</f>
        <v>0</v>
      </c>
      <c r="AQ96" s="174">
        <f>IF(AQ$2&lt;=$AA96,IF(AQ$3&gt;=$AA96,(AQ$4*($AA97-$AA96)),0),0)*(VLOOKUP($AA96,curves,VLOOKUP(AQ$1,names,2,0))-AQ$5)*'m1'!$BL94</f>
        <v>0</v>
      </c>
      <c r="AR96" s="174">
        <f>IF(AR$2&lt;=$AA96,IF(AR$3&gt;=$AA96,(AR$4*($AA97-$AA96)),0),0)*(VLOOKUP($AA96,curves,VLOOKUP(AR$1,names,2,0))-AR$5)*'m1'!$BL94</f>
        <v>0</v>
      </c>
      <c r="AS96" s="174">
        <f>IF(AS$2&lt;=$AA96,IF(AS$3&gt;=$AA96,(AS$4*($AA97-$AA96)),0),0)*(VLOOKUP($AA96,curves,VLOOKUP(AS$1,names,2,0))-AS$5)*'m1'!$BL94</f>
        <v>0</v>
      </c>
      <c r="AT96" s="174">
        <f>IF(AT$2&lt;=$AA96,IF(AT$3&gt;=$AA96,(AT$4*($AA97-$AA96)),0),0)*(VLOOKUP($AA96,curves,VLOOKUP(AT$1,names,2,0))-AT$5)*'m1'!$BL94</f>
        <v>0</v>
      </c>
      <c r="AU96" s="174">
        <f>IF(AU$2&lt;=$AA96,IF(AU$3&gt;=$AA96,(AU$4*($AA97-$AA96)),0),0)*(VLOOKUP($AA96,curves,VLOOKUP(AU$1,names,2,0))-AU$5)*'m1'!$BL94</f>
        <v>0</v>
      </c>
      <c r="AV96" s="174">
        <f>IF(AV$2&lt;=$AA96,IF(AV$3&gt;=$AA96,(AV$4*($AA97-$AA96)),0),0)*(VLOOKUP($AA96,curves,VLOOKUP(AV$1,names,2,0))-AV$5)*'m1'!$BL94</f>
        <v>0</v>
      </c>
      <c r="AW96" s="174">
        <f>IF(AW$2&lt;=$AA96,IF(AW$3&gt;=$AA96,(AW$4*($AA97-$AA96)),0),0)*(VLOOKUP($AA96,curves,VLOOKUP(AW$1,names,2,0))-AW$5)*'m1'!$BL94</f>
        <v>0</v>
      </c>
      <c r="BB96" s="84"/>
      <c r="BC96" s="84"/>
      <c r="BD96" s="84"/>
      <c r="BE96" s="84"/>
      <c r="BP96" s="88"/>
      <c r="CI96" s="83"/>
      <c r="CJ96" s="83"/>
      <c r="CK96" s="83"/>
      <c r="FY96" s="84"/>
      <c r="FZ96" s="84"/>
      <c r="GA96" s="84"/>
      <c r="GK96" s="88"/>
      <c r="GL96" s="88"/>
      <c r="GR96" s="88"/>
      <c r="GT96" s="88"/>
      <c r="GU96" s="88"/>
      <c r="HA96" s="88"/>
    </row>
    <row r="97" spans="1:209">
      <c r="A97" s="90">
        <f>p0!A102</f>
        <v>39356</v>
      </c>
      <c r="B97" s="102">
        <f t="shared" si="8"/>
        <v>0</v>
      </c>
      <c r="C97" s="101">
        <f>p0!E102*10000*m_chg!C95</f>
        <v>0</v>
      </c>
      <c r="D97" s="101">
        <f>p0!N102*10000*m_chg!D95</f>
        <v>0</v>
      </c>
      <c r="E97" s="101">
        <f>'p1'!K102*10000*m_chg!E95</f>
        <v>0</v>
      </c>
      <c r="F97" s="101">
        <f>(p0!H102+p0!J102+'Spread Opt'!D93+'Transport Pos'!E89)*10000*m_chg!K95</f>
        <v>0</v>
      </c>
      <c r="G97" s="101">
        <f>p0!O102*10000*m_chg!L95</f>
        <v>0</v>
      </c>
      <c r="H97" s="101">
        <f>p0!D102*10000*m_chg!N95</f>
        <v>0</v>
      </c>
      <c r="I97" s="101">
        <f>(p0!I102+p0!AG102+'Spread Opt'!C93)*10000*m_chg!H95</f>
        <v>0</v>
      </c>
      <c r="J97" s="101">
        <f>p0!M102*10000*m_chg!J95</f>
        <v>0</v>
      </c>
      <c r="K97" s="101">
        <f>(p0!L102+p0!G102)*10000*m_chg!O95</f>
        <v>0</v>
      </c>
      <c r="L97" s="101">
        <f>p0!P102*10000*m_chg!P95</f>
        <v>0</v>
      </c>
      <c r="M97" s="101">
        <f>(p0!F102)*10000*m_chg!T95</f>
        <v>0</v>
      </c>
      <c r="N97" s="101">
        <f>p0!C102*10000*m_chg!U95</f>
        <v>0</v>
      </c>
      <c r="O97" s="101">
        <f>'Transport Pos'!C89*10000*m_chg!V95</f>
        <v>0</v>
      </c>
      <c r="P97" s="101">
        <f>(p0!Y102+p0!X102)*10000*m_chg!X95</f>
        <v>0</v>
      </c>
      <c r="Q97" s="101">
        <f>p0!Z102*10000*m_chg!Y95</f>
        <v>0</v>
      </c>
      <c r="R97" s="101">
        <f>(p0!AB102+'Transport Pos'!B89)*10000*m_chg!Z95</f>
        <v>0</v>
      </c>
      <c r="S97" s="101">
        <f>p0!U102*10000*m_chg!AA95</f>
        <v>0</v>
      </c>
      <c r="T97" s="101">
        <f>p0!W102*10000*m_chg!AB95</f>
        <v>0</v>
      </c>
      <c r="U97" s="101">
        <f>p0!S102*10000*m_chg!AD95</f>
        <v>0</v>
      </c>
      <c r="V97" s="101">
        <f>p0!B102*10000*m_chg!AG95</f>
        <v>0</v>
      </c>
      <c r="W97" s="101">
        <f>p0!AA102*10000*m_chg!AJ95</f>
        <v>0</v>
      </c>
      <c r="Y97" s="101"/>
      <c r="AA97" s="90">
        <v>39356</v>
      </c>
      <c r="AB97" s="174">
        <f t="shared" si="9"/>
        <v>0</v>
      </c>
      <c r="AC97" s="174">
        <f>IF(AC$2&lt;=$AA97,IF(AC$3&gt;=$AA97,(AC$4*($AA98-$AA97)),0),0)*(VLOOKUP($AA97,curves,VLOOKUP(AC$1,names,2,0))-AC$5)*'m1'!$BL95</f>
        <v>0</v>
      </c>
      <c r="AD97" s="174">
        <f>IF(AD$2&lt;=$AA97,IF(AD$3&gt;=$AA97,(AD$4*($AA98-$AA97)),0),0)*(VLOOKUP($AA97,curves,VLOOKUP(AD$1,names,2,0))-AD$5)*'m1'!$BL95</f>
        <v>0</v>
      </c>
      <c r="AE97" s="174">
        <f>IF(AE$2&lt;=$AA97,IF(AE$3&gt;=$AA97,(AE$4*($AA98-$AA97)),0),0)*(VLOOKUP($AA97,curves,VLOOKUP(AE$1,names,2,0))-AE$5)*'m1'!$BL95</f>
        <v>0</v>
      </c>
      <c r="AF97" s="174">
        <f>IF(AF$2&lt;=$AA97,IF(AF$3&gt;=$AA97,(AF$4*($AA98-$AA97)),0),0)*(VLOOKUP($AA97,curves,VLOOKUP(AF$1,names,2,0))-AF$5)*'m1'!$BL95</f>
        <v>0</v>
      </c>
      <c r="AG97" s="174">
        <f>IF(AG$2&lt;=$AA97,IF(AG$3&gt;=$AA97,(AG$4*($AA98-$AA97)),0),0)*(VLOOKUP($AA97,curves,VLOOKUP(AG$1,names,2,0))-AG$5)*'m1'!$BL95</f>
        <v>0</v>
      </c>
      <c r="AH97" s="174">
        <f>IF(AH$2&lt;=$AA97,IF(AH$3&gt;=$AA97,(AH$4*($AA98-$AA97)),0),0)*(VLOOKUP($AA97,curves,VLOOKUP(AH$1,names,2,0))-AH$5)*'m1'!$BL95</f>
        <v>0</v>
      </c>
      <c r="AI97" s="174">
        <f>IF(AI$2&lt;=$AA97,IF(AI$3&gt;=$AA97,(AI$4*($AA98-$AA97)),0),0)*(VLOOKUP($AA97,curves,VLOOKUP(AI$1,names,2,0))-AI$5)*'m1'!$BL95</f>
        <v>0</v>
      </c>
      <c r="AJ97" s="174">
        <f>IF(AJ$2&lt;=$AA97,IF(AJ$3&gt;=$AA97,(AJ$4*($AA98-$AA97)),0),0)*(VLOOKUP($AA97,curves,VLOOKUP(AJ$1,names,2,0))-AJ$5)*'m1'!$BL95</f>
        <v>0</v>
      </c>
      <c r="AK97" s="174">
        <f>IF(AK$2&lt;=$AA97,IF(AK$3&gt;=$AA97,(AK$4*($AA98-$AA97)),0),0)*(VLOOKUP($AA97,curves,VLOOKUP(AK$1,names,2,0))-AK$5)*'m1'!$BL95</f>
        <v>0</v>
      </c>
      <c r="AL97" s="174">
        <f>IF(AL$2&lt;=$AA97,IF(AL$3&gt;=$AA97,(AL$4*($AA98-$AA97)),0),0)*(VLOOKUP($AA97,curves,VLOOKUP(AL$1,names,2,0))-AL$5)*'m1'!$BL95</f>
        <v>0</v>
      </c>
      <c r="AM97" s="174">
        <f>IF(AM$2&lt;=$AA97,IF(AM$3&gt;=$AA97,(AM$4*($AA98-$AA97)),0),0)*(VLOOKUP($AA97,curves,VLOOKUP(AM$1,names,2,0))-AM$5)*'m1'!$BL95</f>
        <v>0</v>
      </c>
      <c r="AN97" s="174">
        <f>IF(AN$2&lt;=$AA97,IF(AN$3&gt;=$AA97,(AN$4*($AA98-$AA97)),0),0)*(VLOOKUP($AA97,curves,VLOOKUP(AN$1,names,2,0))-AN$5)*'m1'!$BL95</f>
        <v>0</v>
      </c>
      <c r="AO97" s="174">
        <f>IF(AO$2&lt;=$AA97,IF(AO$3&gt;=$AA97,(AO$4*($AA98-$AA97)),0),0)*(VLOOKUP($AA97,curves,VLOOKUP(AO$1,names,2,0))-AO$5)*'m1'!$BL95</f>
        <v>0</v>
      </c>
      <c r="AP97" s="174">
        <f>IF(AP$2&lt;=$AA97,IF(AP$3&gt;=$AA97,(AP$4*($AA98-$AA97)),0),0)*(VLOOKUP($AA97,curves,VLOOKUP(AP$1,names,2,0))-AP$5)*'m1'!$BL95</f>
        <v>0</v>
      </c>
      <c r="AQ97" s="174">
        <f>IF(AQ$2&lt;=$AA97,IF(AQ$3&gt;=$AA97,(AQ$4*($AA98-$AA97)),0),0)*(VLOOKUP($AA97,curves,VLOOKUP(AQ$1,names,2,0))-AQ$5)*'m1'!$BL95</f>
        <v>0</v>
      </c>
      <c r="AR97" s="174">
        <f>IF(AR$2&lt;=$AA97,IF(AR$3&gt;=$AA97,(AR$4*($AA98-$AA97)),0),0)*(VLOOKUP($AA97,curves,VLOOKUP(AR$1,names,2,0))-AR$5)*'m1'!$BL95</f>
        <v>0</v>
      </c>
      <c r="AS97" s="174">
        <f>IF(AS$2&lt;=$AA97,IF(AS$3&gt;=$AA97,(AS$4*($AA98-$AA97)),0),0)*(VLOOKUP($AA97,curves,VLOOKUP(AS$1,names,2,0))-AS$5)*'m1'!$BL95</f>
        <v>0</v>
      </c>
      <c r="AT97" s="174">
        <f>IF(AT$2&lt;=$AA97,IF(AT$3&gt;=$AA97,(AT$4*($AA98-$AA97)),0),0)*(VLOOKUP($AA97,curves,VLOOKUP(AT$1,names,2,0))-AT$5)*'m1'!$BL95</f>
        <v>0</v>
      </c>
      <c r="AU97" s="174">
        <f>IF(AU$2&lt;=$AA97,IF(AU$3&gt;=$AA97,(AU$4*($AA98-$AA97)),0),0)*(VLOOKUP($AA97,curves,VLOOKUP(AU$1,names,2,0))-AU$5)*'m1'!$BL95</f>
        <v>0</v>
      </c>
      <c r="AV97" s="174">
        <f>IF(AV$2&lt;=$AA97,IF(AV$3&gt;=$AA97,(AV$4*($AA98-$AA97)),0),0)*(VLOOKUP($AA97,curves,VLOOKUP(AV$1,names,2,0))-AV$5)*'m1'!$BL95</f>
        <v>0</v>
      </c>
      <c r="AW97" s="174">
        <f>IF(AW$2&lt;=$AA97,IF(AW$3&gt;=$AA97,(AW$4*($AA98-$AA97)),0),0)*(VLOOKUP($AA97,curves,VLOOKUP(AW$1,names,2,0))-AW$5)*'m1'!$BL95</f>
        <v>0</v>
      </c>
      <c r="BB97" s="84"/>
      <c r="BC97" s="84"/>
      <c r="BD97" s="84"/>
      <c r="BE97" s="84"/>
      <c r="BP97" s="88"/>
      <c r="CI97" s="83"/>
      <c r="CJ97" s="83"/>
      <c r="CK97" s="83"/>
      <c r="FY97" s="84"/>
      <c r="FZ97" s="84"/>
      <c r="GA97" s="84"/>
      <c r="GK97" s="88"/>
      <c r="GL97" s="88"/>
      <c r="GR97" s="88"/>
      <c r="GT97" s="88"/>
      <c r="GU97" s="88"/>
      <c r="HA97" s="88"/>
    </row>
    <row r="98" spans="1:209">
      <c r="A98" s="90">
        <f>p0!A103</f>
        <v>39387</v>
      </c>
      <c r="B98" s="102">
        <f t="shared" si="8"/>
        <v>0</v>
      </c>
      <c r="C98" s="101">
        <f>p0!E103*10000*m_chg!C96</f>
        <v>0</v>
      </c>
      <c r="D98" s="101">
        <f>p0!N103*10000*m_chg!D96</f>
        <v>0</v>
      </c>
      <c r="E98" s="101">
        <f>'p1'!K103*10000*m_chg!E96</f>
        <v>0</v>
      </c>
      <c r="F98" s="101">
        <f>(p0!H103+p0!J103+'Spread Opt'!D94+'Transport Pos'!E90)*10000*m_chg!K96</f>
        <v>0</v>
      </c>
      <c r="G98" s="101">
        <f>p0!O103*10000*m_chg!L96</f>
        <v>0</v>
      </c>
      <c r="H98" s="101">
        <f>p0!D103*10000*m_chg!N96</f>
        <v>0</v>
      </c>
      <c r="I98" s="101">
        <f>(p0!I103+p0!AG103+'Spread Opt'!C94)*10000*m_chg!H96</f>
        <v>0</v>
      </c>
      <c r="J98" s="101">
        <f>p0!M103*10000*m_chg!J96</f>
        <v>0</v>
      </c>
      <c r="K98" s="101">
        <f>(p0!L103+p0!G103)*10000*m_chg!O96</f>
        <v>0</v>
      </c>
      <c r="L98" s="101">
        <f>p0!P103*10000*m_chg!P96</f>
        <v>0</v>
      </c>
      <c r="M98" s="101">
        <f>(p0!F103)*10000*m_chg!T96</f>
        <v>0</v>
      </c>
      <c r="N98" s="101">
        <f>p0!C103*10000*m_chg!U96</f>
        <v>0</v>
      </c>
      <c r="O98" s="101">
        <f>'Transport Pos'!C90*10000*m_chg!V96</f>
        <v>0</v>
      </c>
      <c r="P98" s="101">
        <f>(p0!Y103+p0!X103)*10000*m_chg!X96</f>
        <v>0</v>
      </c>
      <c r="Q98" s="101">
        <f>p0!Z103*10000*m_chg!Y96</f>
        <v>0</v>
      </c>
      <c r="R98" s="101">
        <f>(p0!AB103+'Transport Pos'!B90)*10000*m_chg!Z96</f>
        <v>0</v>
      </c>
      <c r="S98" s="101">
        <f>p0!U103*10000*m_chg!AA96</f>
        <v>0</v>
      </c>
      <c r="T98" s="101">
        <f>p0!W103*10000*m_chg!AB96</f>
        <v>0</v>
      </c>
      <c r="U98" s="101">
        <f>p0!S103*10000*m_chg!AD96</f>
        <v>0</v>
      </c>
      <c r="V98" s="101">
        <f>p0!B103*10000*m_chg!AG96</f>
        <v>0</v>
      </c>
      <c r="W98" s="101">
        <f>p0!AA103*10000*m_chg!AJ96</f>
        <v>0</v>
      </c>
      <c r="Y98" s="101"/>
      <c r="AA98" s="90">
        <v>39387</v>
      </c>
      <c r="AB98" s="174">
        <f t="shared" si="9"/>
        <v>0</v>
      </c>
      <c r="AC98" s="174">
        <f>IF(AC$2&lt;=$AA98,IF(AC$3&gt;=$AA98,(AC$4*($AA99-$AA98)),0),0)*(VLOOKUP($AA98,curves,VLOOKUP(AC$1,names,2,0))-AC$5)*'m1'!$BL96</f>
        <v>0</v>
      </c>
      <c r="AD98" s="174">
        <f>IF(AD$2&lt;=$AA98,IF(AD$3&gt;=$AA98,(AD$4*($AA99-$AA98)),0),0)*(VLOOKUP($AA98,curves,VLOOKUP(AD$1,names,2,0))-AD$5)*'m1'!$BL96</f>
        <v>0</v>
      </c>
      <c r="AE98" s="174">
        <f>IF(AE$2&lt;=$AA98,IF(AE$3&gt;=$AA98,(AE$4*($AA99-$AA98)),0),0)*(VLOOKUP($AA98,curves,VLOOKUP(AE$1,names,2,0))-AE$5)*'m1'!$BL96</f>
        <v>0</v>
      </c>
      <c r="AF98" s="174">
        <f>IF(AF$2&lt;=$AA98,IF(AF$3&gt;=$AA98,(AF$4*($AA99-$AA98)),0),0)*(VLOOKUP($AA98,curves,VLOOKUP(AF$1,names,2,0))-AF$5)*'m1'!$BL96</f>
        <v>0</v>
      </c>
      <c r="AG98" s="174">
        <f>IF(AG$2&lt;=$AA98,IF(AG$3&gt;=$AA98,(AG$4*($AA99-$AA98)),0),0)*(VLOOKUP($AA98,curves,VLOOKUP(AG$1,names,2,0))-AG$5)*'m1'!$BL96</f>
        <v>0</v>
      </c>
      <c r="AH98" s="174">
        <f>IF(AH$2&lt;=$AA98,IF(AH$3&gt;=$AA98,(AH$4*($AA99-$AA98)),0),0)*(VLOOKUP($AA98,curves,VLOOKUP(AH$1,names,2,0))-AH$5)*'m1'!$BL96</f>
        <v>0</v>
      </c>
      <c r="AI98" s="174">
        <f>IF(AI$2&lt;=$AA98,IF(AI$3&gt;=$AA98,(AI$4*($AA99-$AA98)),0),0)*(VLOOKUP($AA98,curves,VLOOKUP(AI$1,names,2,0))-AI$5)*'m1'!$BL96</f>
        <v>0</v>
      </c>
      <c r="AJ98" s="174">
        <f>IF(AJ$2&lt;=$AA98,IF(AJ$3&gt;=$AA98,(AJ$4*($AA99-$AA98)),0),0)*(VLOOKUP($AA98,curves,VLOOKUP(AJ$1,names,2,0))-AJ$5)*'m1'!$BL96</f>
        <v>0</v>
      </c>
      <c r="AK98" s="174">
        <f>IF(AK$2&lt;=$AA98,IF(AK$3&gt;=$AA98,(AK$4*($AA99-$AA98)),0),0)*(VLOOKUP($AA98,curves,VLOOKUP(AK$1,names,2,0))-AK$5)*'m1'!$BL96</f>
        <v>0</v>
      </c>
      <c r="AL98" s="174">
        <f>IF(AL$2&lt;=$AA98,IF(AL$3&gt;=$AA98,(AL$4*($AA99-$AA98)),0),0)*(VLOOKUP($AA98,curves,VLOOKUP(AL$1,names,2,0))-AL$5)*'m1'!$BL96</f>
        <v>0</v>
      </c>
      <c r="AM98" s="174">
        <f>IF(AM$2&lt;=$AA98,IF(AM$3&gt;=$AA98,(AM$4*($AA99-$AA98)),0),0)*(VLOOKUP($AA98,curves,VLOOKUP(AM$1,names,2,0))-AM$5)*'m1'!$BL96</f>
        <v>0</v>
      </c>
      <c r="AN98" s="174">
        <f>IF(AN$2&lt;=$AA98,IF(AN$3&gt;=$AA98,(AN$4*($AA99-$AA98)),0),0)*(VLOOKUP($AA98,curves,VLOOKUP(AN$1,names,2,0))-AN$5)*'m1'!$BL96</f>
        <v>0</v>
      </c>
      <c r="AO98" s="174">
        <f>IF(AO$2&lt;=$AA98,IF(AO$3&gt;=$AA98,(AO$4*($AA99-$AA98)),0),0)*(VLOOKUP($AA98,curves,VLOOKUP(AO$1,names,2,0))-AO$5)*'m1'!$BL96</f>
        <v>0</v>
      </c>
      <c r="AP98" s="174">
        <f>IF(AP$2&lt;=$AA98,IF(AP$3&gt;=$AA98,(AP$4*($AA99-$AA98)),0),0)*(VLOOKUP($AA98,curves,VLOOKUP(AP$1,names,2,0))-AP$5)*'m1'!$BL96</f>
        <v>0</v>
      </c>
      <c r="AQ98" s="174">
        <f>IF(AQ$2&lt;=$AA98,IF(AQ$3&gt;=$AA98,(AQ$4*($AA99-$AA98)),0),0)*(VLOOKUP($AA98,curves,VLOOKUP(AQ$1,names,2,0))-AQ$5)*'m1'!$BL96</f>
        <v>0</v>
      </c>
      <c r="AR98" s="174">
        <f>IF(AR$2&lt;=$AA98,IF(AR$3&gt;=$AA98,(AR$4*($AA99-$AA98)),0),0)*(VLOOKUP($AA98,curves,VLOOKUP(AR$1,names,2,0))-AR$5)*'m1'!$BL96</f>
        <v>0</v>
      </c>
      <c r="AS98" s="174">
        <f>IF(AS$2&lt;=$AA98,IF(AS$3&gt;=$AA98,(AS$4*($AA99-$AA98)),0),0)*(VLOOKUP($AA98,curves,VLOOKUP(AS$1,names,2,0))-AS$5)*'m1'!$BL96</f>
        <v>0</v>
      </c>
      <c r="AT98" s="174">
        <f>IF(AT$2&lt;=$AA98,IF(AT$3&gt;=$AA98,(AT$4*($AA99-$AA98)),0),0)*(VLOOKUP($AA98,curves,VLOOKUP(AT$1,names,2,0))-AT$5)*'m1'!$BL96</f>
        <v>0</v>
      </c>
      <c r="AU98" s="174">
        <f>IF(AU$2&lt;=$AA98,IF(AU$3&gt;=$AA98,(AU$4*($AA99-$AA98)),0),0)*(VLOOKUP($AA98,curves,VLOOKUP(AU$1,names,2,0))-AU$5)*'m1'!$BL96</f>
        <v>0</v>
      </c>
      <c r="AV98" s="174">
        <f>IF(AV$2&lt;=$AA98,IF(AV$3&gt;=$AA98,(AV$4*($AA99-$AA98)),0),0)*(VLOOKUP($AA98,curves,VLOOKUP(AV$1,names,2,0))-AV$5)*'m1'!$BL96</f>
        <v>0</v>
      </c>
      <c r="AW98" s="174">
        <f>IF(AW$2&lt;=$AA98,IF(AW$3&gt;=$AA98,(AW$4*($AA99-$AA98)),0),0)*(VLOOKUP($AA98,curves,VLOOKUP(AW$1,names,2,0))-AW$5)*'m1'!$BL96</f>
        <v>0</v>
      </c>
      <c r="BB98" s="84"/>
      <c r="BC98" s="84"/>
      <c r="BD98" s="84"/>
      <c r="BE98" s="84"/>
      <c r="BP98" s="88"/>
      <c r="CI98" s="83"/>
      <c r="CJ98" s="83"/>
      <c r="CK98" s="83"/>
      <c r="FY98" s="84"/>
      <c r="FZ98" s="84"/>
      <c r="GA98" s="84"/>
      <c r="GK98" s="88"/>
      <c r="GL98" s="88"/>
      <c r="GR98" s="88"/>
      <c r="GT98" s="88"/>
      <c r="GU98" s="88"/>
      <c r="HA98" s="88"/>
    </row>
    <row r="99" spans="1:209">
      <c r="A99" s="90">
        <f>p0!A104</f>
        <v>39417</v>
      </c>
      <c r="B99" s="102">
        <f t="shared" si="8"/>
        <v>0</v>
      </c>
      <c r="C99" s="101">
        <f>p0!E104*10000*m_chg!C97</f>
        <v>0</v>
      </c>
      <c r="D99" s="101">
        <f>p0!N104*10000*m_chg!D97</f>
        <v>0</v>
      </c>
      <c r="E99" s="101">
        <f>'p1'!K104*10000*m_chg!E97</f>
        <v>0</v>
      </c>
      <c r="F99" s="101">
        <f>(p0!H104+p0!J104+'Spread Opt'!D95+'Transport Pos'!E91)*10000*m_chg!K97</f>
        <v>0</v>
      </c>
      <c r="G99" s="101">
        <f>p0!O104*10000*m_chg!L97</f>
        <v>0</v>
      </c>
      <c r="H99" s="101">
        <f>p0!D104*10000*m_chg!N97</f>
        <v>0</v>
      </c>
      <c r="I99" s="101">
        <f>(p0!I104+p0!AG104+'Spread Opt'!C95)*10000*m_chg!H97</f>
        <v>0</v>
      </c>
      <c r="J99" s="101">
        <f>p0!M104*10000*m_chg!J97</f>
        <v>0</v>
      </c>
      <c r="K99" s="101">
        <f>(p0!L104+p0!G104)*10000*m_chg!O97</f>
        <v>0</v>
      </c>
      <c r="L99" s="101">
        <f>p0!P104*10000*m_chg!P97</f>
        <v>0</v>
      </c>
      <c r="M99" s="101">
        <f>(p0!F104)*10000*m_chg!T97</f>
        <v>0</v>
      </c>
      <c r="N99" s="101">
        <f>p0!C104*10000*m_chg!U97</f>
        <v>0</v>
      </c>
      <c r="O99" s="101">
        <f>'Transport Pos'!C91*10000*m_chg!V97</f>
        <v>0</v>
      </c>
      <c r="P99" s="101">
        <f>(p0!Y104+p0!X104)*10000*m_chg!X97</f>
        <v>0</v>
      </c>
      <c r="Q99" s="101">
        <f>p0!Z104*10000*m_chg!Y97</f>
        <v>0</v>
      </c>
      <c r="R99" s="101">
        <f>(p0!AB104+'Transport Pos'!B91)*10000*m_chg!Z97</f>
        <v>0</v>
      </c>
      <c r="S99" s="101">
        <f>p0!U104*10000*m_chg!AA97</f>
        <v>0</v>
      </c>
      <c r="T99" s="101">
        <f>p0!W104*10000*m_chg!AB97</f>
        <v>0</v>
      </c>
      <c r="U99" s="101">
        <f>p0!S104*10000*m_chg!AD97</f>
        <v>0</v>
      </c>
      <c r="V99" s="101">
        <f>p0!B104*10000*m_chg!AG97</f>
        <v>0</v>
      </c>
      <c r="W99" s="101">
        <f>p0!AA104*10000*m_chg!AJ97</f>
        <v>0</v>
      </c>
      <c r="Y99" s="101"/>
      <c r="AA99" s="90">
        <v>39417</v>
      </c>
      <c r="AB99" s="174">
        <f t="shared" si="9"/>
        <v>0</v>
      </c>
      <c r="AC99" s="174">
        <f>IF(AC$2&lt;=$AA99,IF(AC$3&gt;=$AA99,(AC$4*($AA100-$AA99)),0),0)*(VLOOKUP($AA99,curves,VLOOKUP(AC$1,names,2,0))-AC$5)*'m1'!$BL97</f>
        <v>0</v>
      </c>
      <c r="AD99" s="174">
        <f>IF(AD$2&lt;=$AA99,IF(AD$3&gt;=$AA99,(AD$4*($AA100-$AA99)),0),0)*(VLOOKUP($AA99,curves,VLOOKUP(AD$1,names,2,0))-AD$5)*'m1'!$BL97</f>
        <v>0</v>
      </c>
      <c r="AE99" s="174">
        <f>IF(AE$2&lt;=$AA99,IF(AE$3&gt;=$AA99,(AE$4*($AA100-$AA99)),0),0)*(VLOOKUP($AA99,curves,VLOOKUP(AE$1,names,2,0))-AE$5)*'m1'!$BL97</f>
        <v>0</v>
      </c>
      <c r="AF99" s="174">
        <f>IF(AF$2&lt;=$AA99,IF(AF$3&gt;=$AA99,(AF$4*($AA100-$AA99)),0),0)*(VLOOKUP($AA99,curves,VLOOKUP(AF$1,names,2,0))-AF$5)*'m1'!$BL97</f>
        <v>0</v>
      </c>
      <c r="AG99" s="174">
        <f>IF(AG$2&lt;=$AA99,IF(AG$3&gt;=$AA99,(AG$4*($AA100-$AA99)),0),0)*(VLOOKUP($AA99,curves,VLOOKUP(AG$1,names,2,0))-AG$5)*'m1'!$BL97</f>
        <v>0</v>
      </c>
      <c r="AH99" s="174">
        <f>IF(AH$2&lt;=$AA99,IF(AH$3&gt;=$AA99,(AH$4*($AA100-$AA99)),0),0)*(VLOOKUP($AA99,curves,VLOOKUP(AH$1,names,2,0))-AH$5)*'m1'!$BL97</f>
        <v>0</v>
      </c>
      <c r="AI99" s="174">
        <f>IF(AI$2&lt;=$AA99,IF(AI$3&gt;=$AA99,(AI$4*($AA100-$AA99)),0),0)*(VLOOKUP($AA99,curves,VLOOKUP(AI$1,names,2,0))-AI$5)*'m1'!$BL97</f>
        <v>0</v>
      </c>
      <c r="AJ99" s="174">
        <f>IF(AJ$2&lt;=$AA99,IF(AJ$3&gt;=$AA99,(AJ$4*($AA100-$AA99)),0),0)*(VLOOKUP($AA99,curves,VLOOKUP(AJ$1,names,2,0))-AJ$5)*'m1'!$BL97</f>
        <v>0</v>
      </c>
      <c r="AK99" s="174">
        <f>IF(AK$2&lt;=$AA99,IF(AK$3&gt;=$AA99,(AK$4*($AA100-$AA99)),0),0)*(VLOOKUP($AA99,curves,VLOOKUP(AK$1,names,2,0))-AK$5)*'m1'!$BL97</f>
        <v>0</v>
      </c>
      <c r="AL99" s="174">
        <f>IF(AL$2&lt;=$AA99,IF(AL$3&gt;=$AA99,(AL$4*($AA100-$AA99)),0),0)*(VLOOKUP($AA99,curves,VLOOKUP(AL$1,names,2,0))-AL$5)*'m1'!$BL97</f>
        <v>0</v>
      </c>
      <c r="AM99" s="174">
        <f>IF(AM$2&lt;=$AA99,IF(AM$3&gt;=$AA99,(AM$4*($AA100-$AA99)),0),0)*(VLOOKUP($AA99,curves,VLOOKUP(AM$1,names,2,0))-AM$5)*'m1'!$BL97</f>
        <v>0</v>
      </c>
      <c r="AN99" s="174">
        <f>IF(AN$2&lt;=$AA99,IF(AN$3&gt;=$AA99,(AN$4*($AA100-$AA99)),0),0)*(VLOOKUP($AA99,curves,VLOOKUP(AN$1,names,2,0))-AN$5)*'m1'!$BL97</f>
        <v>0</v>
      </c>
      <c r="AO99" s="174">
        <f>IF(AO$2&lt;=$AA99,IF(AO$3&gt;=$AA99,(AO$4*($AA100-$AA99)),0),0)*(VLOOKUP($AA99,curves,VLOOKUP(AO$1,names,2,0))-AO$5)*'m1'!$BL97</f>
        <v>0</v>
      </c>
      <c r="AP99" s="174">
        <f>IF(AP$2&lt;=$AA99,IF(AP$3&gt;=$AA99,(AP$4*($AA100-$AA99)),0),0)*(VLOOKUP($AA99,curves,VLOOKUP(AP$1,names,2,0))-AP$5)*'m1'!$BL97</f>
        <v>0</v>
      </c>
      <c r="AQ99" s="174">
        <f>IF(AQ$2&lt;=$AA99,IF(AQ$3&gt;=$AA99,(AQ$4*($AA100-$AA99)),0),0)*(VLOOKUP($AA99,curves,VLOOKUP(AQ$1,names,2,0))-AQ$5)*'m1'!$BL97</f>
        <v>0</v>
      </c>
      <c r="AR99" s="174">
        <f>IF(AR$2&lt;=$AA99,IF(AR$3&gt;=$AA99,(AR$4*($AA100-$AA99)),0),0)*(VLOOKUP($AA99,curves,VLOOKUP(AR$1,names,2,0))-AR$5)*'m1'!$BL97</f>
        <v>0</v>
      </c>
      <c r="AS99" s="174">
        <f>IF(AS$2&lt;=$AA99,IF(AS$3&gt;=$AA99,(AS$4*($AA100-$AA99)),0),0)*(VLOOKUP($AA99,curves,VLOOKUP(AS$1,names,2,0))-AS$5)*'m1'!$BL97</f>
        <v>0</v>
      </c>
      <c r="AT99" s="174">
        <f>IF(AT$2&lt;=$AA99,IF(AT$3&gt;=$AA99,(AT$4*($AA100-$AA99)),0),0)*(VLOOKUP($AA99,curves,VLOOKUP(AT$1,names,2,0))-AT$5)*'m1'!$BL97</f>
        <v>0</v>
      </c>
      <c r="AU99" s="174">
        <f>IF(AU$2&lt;=$AA99,IF(AU$3&gt;=$AA99,(AU$4*($AA100-$AA99)),0),0)*(VLOOKUP($AA99,curves,VLOOKUP(AU$1,names,2,0))-AU$5)*'m1'!$BL97</f>
        <v>0</v>
      </c>
      <c r="AV99" s="174">
        <f>IF(AV$2&lt;=$AA99,IF(AV$3&gt;=$AA99,(AV$4*($AA100-$AA99)),0),0)*(VLOOKUP($AA99,curves,VLOOKUP(AV$1,names,2,0))-AV$5)*'m1'!$BL97</f>
        <v>0</v>
      </c>
      <c r="AW99" s="174">
        <f>IF(AW$2&lt;=$AA99,IF(AW$3&gt;=$AA99,(AW$4*($AA100-$AA99)),0),0)*(VLOOKUP($AA99,curves,VLOOKUP(AW$1,names,2,0))-AW$5)*'m1'!$BL97</f>
        <v>0</v>
      </c>
      <c r="BB99" s="84"/>
      <c r="BC99" s="84"/>
      <c r="BD99" s="84"/>
      <c r="BE99" s="84"/>
      <c r="BP99" s="88"/>
      <c r="CI99" s="83"/>
      <c r="CJ99" s="83"/>
      <c r="CK99" s="83"/>
      <c r="FY99" s="84"/>
      <c r="FZ99" s="84"/>
      <c r="GA99" s="84"/>
      <c r="GK99" s="88"/>
      <c r="GL99" s="88"/>
      <c r="GR99" s="88"/>
      <c r="GT99" s="88"/>
      <c r="GU99" s="88"/>
      <c r="HA99" s="88"/>
    </row>
    <row r="100" spans="1:209">
      <c r="A100" s="90">
        <f>p0!A105</f>
        <v>39448</v>
      </c>
      <c r="B100" s="102">
        <f t="shared" si="8"/>
        <v>0</v>
      </c>
      <c r="C100" s="101">
        <f>p0!E105*10000*m_chg!C98</f>
        <v>0</v>
      </c>
      <c r="D100" s="101">
        <f>p0!N105*10000*m_chg!D98</f>
        <v>0</v>
      </c>
      <c r="E100" s="101">
        <f>'p1'!K105*10000*m_chg!E98</f>
        <v>0</v>
      </c>
      <c r="F100" s="101">
        <f>(p0!H105+p0!J105+'Spread Opt'!D96+'Transport Pos'!E92)*10000*m_chg!K98</f>
        <v>0</v>
      </c>
      <c r="G100" s="101">
        <f>p0!O105*10000*m_chg!L98</f>
        <v>0</v>
      </c>
      <c r="H100" s="101">
        <f>p0!D105*10000*m_chg!N98</f>
        <v>0</v>
      </c>
      <c r="I100" s="101">
        <f>(p0!I105+p0!AG105+'Spread Opt'!C96)*10000*m_chg!H98</f>
        <v>0</v>
      </c>
      <c r="J100" s="101">
        <f>p0!M105*10000*m_chg!J98</f>
        <v>0</v>
      </c>
      <c r="K100" s="101">
        <f>(p0!L105+p0!G105)*10000*m_chg!O98</f>
        <v>0</v>
      </c>
      <c r="L100" s="101">
        <f>p0!P105*10000*m_chg!P98</f>
        <v>0</v>
      </c>
      <c r="M100" s="101">
        <f>(p0!F105)*10000*m_chg!T98</f>
        <v>0</v>
      </c>
      <c r="N100" s="101">
        <f>p0!C105*10000*m_chg!U98</f>
        <v>0</v>
      </c>
      <c r="O100" s="101">
        <f>'Transport Pos'!C92*10000*m_chg!V98</f>
        <v>0</v>
      </c>
      <c r="P100" s="101">
        <f>(p0!Y105+p0!X105)*10000*m_chg!X98</f>
        <v>0</v>
      </c>
      <c r="Q100" s="101">
        <f>p0!Z105*10000*m_chg!Y98</f>
        <v>0</v>
      </c>
      <c r="R100" s="101">
        <f>(p0!AB105+'Transport Pos'!B92)*10000*m_chg!Z98</f>
        <v>0</v>
      </c>
      <c r="S100" s="101">
        <f>p0!U105*10000*m_chg!AA98</f>
        <v>0</v>
      </c>
      <c r="T100" s="101">
        <f>p0!W105*10000*m_chg!AB98</f>
        <v>0</v>
      </c>
      <c r="U100" s="101">
        <f>p0!S105*10000*m_chg!AD98</f>
        <v>0</v>
      </c>
      <c r="V100" s="101">
        <f>p0!B105*10000*m_chg!AG98</f>
        <v>0</v>
      </c>
      <c r="W100" s="101">
        <f>p0!AA105*10000*m_chg!AJ98</f>
        <v>0</v>
      </c>
      <c r="Y100" s="101"/>
      <c r="AA100" s="90">
        <v>39448</v>
      </c>
      <c r="AB100" s="174">
        <f t="shared" si="9"/>
        <v>0</v>
      </c>
      <c r="AC100" s="174">
        <f>IF(AC$2&lt;=$AA100,IF(AC$3&gt;=$AA100,(AC$4*($AA101-$AA100)),0),0)*(VLOOKUP($AA100,curves,VLOOKUP(AC$1,names,2,0))-AC$5)*'m1'!$BL98</f>
        <v>0</v>
      </c>
      <c r="AD100" s="174">
        <f>IF(AD$2&lt;=$AA100,IF(AD$3&gt;=$AA100,(AD$4*($AA101-$AA100)),0),0)*(VLOOKUP($AA100,curves,VLOOKUP(AD$1,names,2,0))-AD$5)*'m1'!$BL98</f>
        <v>0</v>
      </c>
      <c r="AE100" s="174">
        <f>IF(AE$2&lt;=$AA100,IF(AE$3&gt;=$AA100,(AE$4*($AA101-$AA100)),0),0)*(VLOOKUP($AA100,curves,VLOOKUP(AE$1,names,2,0))-AE$5)*'m1'!$BL98</f>
        <v>0</v>
      </c>
      <c r="AF100" s="174">
        <f>IF(AF$2&lt;=$AA100,IF(AF$3&gt;=$AA100,(AF$4*($AA101-$AA100)),0),0)*(VLOOKUP($AA100,curves,VLOOKUP(AF$1,names,2,0))-AF$5)*'m1'!$BL98</f>
        <v>0</v>
      </c>
      <c r="AG100" s="174">
        <f>IF(AG$2&lt;=$AA100,IF(AG$3&gt;=$AA100,(AG$4*($AA101-$AA100)),0),0)*(VLOOKUP($AA100,curves,VLOOKUP(AG$1,names,2,0))-AG$5)*'m1'!$BL98</f>
        <v>0</v>
      </c>
      <c r="AH100" s="174">
        <f>IF(AH$2&lt;=$AA100,IF(AH$3&gt;=$AA100,(AH$4*($AA101-$AA100)),0),0)*(VLOOKUP($AA100,curves,VLOOKUP(AH$1,names,2,0))-AH$5)*'m1'!$BL98</f>
        <v>0</v>
      </c>
      <c r="AI100" s="174">
        <f>IF(AI$2&lt;=$AA100,IF(AI$3&gt;=$AA100,(AI$4*($AA101-$AA100)),0),0)*(VLOOKUP($AA100,curves,VLOOKUP(AI$1,names,2,0))-AI$5)*'m1'!$BL98</f>
        <v>0</v>
      </c>
      <c r="AJ100" s="174">
        <f>IF(AJ$2&lt;=$AA100,IF(AJ$3&gt;=$AA100,(AJ$4*($AA101-$AA100)),0),0)*(VLOOKUP($AA100,curves,VLOOKUP(AJ$1,names,2,0))-AJ$5)*'m1'!$BL98</f>
        <v>0</v>
      </c>
      <c r="AK100" s="174">
        <f>IF(AK$2&lt;=$AA100,IF(AK$3&gt;=$AA100,(AK$4*($AA101-$AA100)),0),0)*(VLOOKUP($AA100,curves,VLOOKUP(AK$1,names,2,0))-AK$5)*'m1'!$BL98</f>
        <v>0</v>
      </c>
      <c r="AL100" s="174">
        <f>IF(AL$2&lt;=$AA100,IF(AL$3&gt;=$AA100,(AL$4*($AA101-$AA100)),0),0)*(VLOOKUP($AA100,curves,VLOOKUP(AL$1,names,2,0))-AL$5)*'m1'!$BL98</f>
        <v>0</v>
      </c>
      <c r="AM100" s="174">
        <f>IF(AM$2&lt;=$AA100,IF(AM$3&gt;=$AA100,(AM$4*($AA101-$AA100)),0),0)*(VLOOKUP($AA100,curves,VLOOKUP(AM$1,names,2,0))-AM$5)*'m1'!$BL98</f>
        <v>0</v>
      </c>
      <c r="AN100" s="174">
        <f>IF(AN$2&lt;=$AA100,IF(AN$3&gt;=$AA100,(AN$4*($AA101-$AA100)),0),0)*(VLOOKUP($AA100,curves,VLOOKUP(AN$1,names,2,0))-AN$5)*'m1'!$BL98</f>
        <v>0</v>
      </c>
      <c r="AO100" s="174">
        <f>IF(AO$2&lt;=$AA100,IF(AO$3&gt;=$AA100,(AO$4*($AA101-$AA100)),0),0)*(VLOOKUP($AA100,curves,VLOOKUP(AO$1,names,2,0))-AO$5)*'m1'!$BL98</f>
        <v>0</v>
      </c>
      <c r="AP100" s="174">
        <f>IF(AP$2&lt;=$AA100,IF(AP$3&gt;=$AA100,(AP$4*($AA101-$AA100)),0),0)*(VLOOKUP($AA100,curves,VLOOKUP(AP$1,names,2,0))-AP$5)*'m1'!$BL98</f>
        <v>0</v>
      </c>
      <c r="AQ100" s="174">
        <f>IF(AQ$2&lt;=$AA100,IF(AQ$3&gt;=$AA100,(AQ$4*($AA101-$AA100)),0),0)*(VLOOKUP($AA100,curves,VLOOKUP(AQ$1,names,2,0))-AQ$5)*'m1'!$BL98</f>
        <v>0</v>
      </c>
      <c r="AR100" s="174">
        <f>IF(AR$2&lt;=$AA100,IF(AR$3&gt;=$AA100,(AR$4*($AA101-$AA100)),0),0)*(VLOOKUP($AA100,curves,VLOOKUP(AR$1,names,2,0))-AR$5)*'m1'!$BL98</f>
        <v>0</v>
      </c>
      <c r="AS100" s="174">
        <f>IF(AS$2&lt;=$AA100,IF(AS$3&gt;=$AA100,(AS$4*($AA101-$AA100)),0),0)*(VLOOKUP($AA100,curves,VLOOKUP(AS$1,names,2,0))-AS$5)*'m1'!$BL98</f>
        <v>0</v>
      </c>
      <c r="AT100" s="174">
        <f>IF(AT$2&lt;=$AA100,IF(AT$3&gt;=$AA100,(AT$4*($AA101-$AA100)),0),0)*(VLOOKUP($AA100,curves,VLOOKUP(AT$1,names,2,0))-AT$5)*'m1'!$BL98</f>
        <v>0</v>
      </c>
      <c r="AU100" s="174">
        <f>IF(AU$2&lt;=$AA100,IF(AU$3&gt;=$AA100,(AU$4*($AA101-$AA100)),0),0)*(VLOOKUP($AA100,curves,VLOOKUP(AU$1,names,2,0))-AU$5)*'m1'!$BL98</f>
        <v>0</v>
      </c>
      <c r="AV100" s="174">
        <f>IF(AV$2&lt;=$AA100,IF(AV$3&gt;=$AA100,(AV$4*($AA101-$AA100)),0),0)*(VLOOKUP($AA100,curves,VLOOKUP(AV$1,names,2,0))-AV$5)*'m1'!$BL98</f>
        <v>0</v>
      </c>
      <c r="AW100" s="174">
        <f>IF(AW$2&lt;=$AA100,IF(AW$3&gt;=$AA100,(AW$4*($AA101-$AA100)),0),0)*(VLOOKUP($AA100,curves,VLOOKUP(AW$1,names,2,0))-AW$5)*'m1'!$BL98</f>
        <v>0</v>
      </c>
      <c r="BB100" s="84"/>
      <c r="BC100" s="84"/>
      <c r="BD100" s="84"/>
      <c r="BE100" s="84"/>
      <c r="BP100" s="88"/>
      <c r="CI100" s="83"/>
      <c r="CJ100" s="83"/>
      <c r="CK100" s="83"/>
      <c r="FY100" s="84"/>
      <c r="FZ100" s="84"/>
      <c r="GA100" s="84"/>
      <c r="GK100" s="88"/>
      <c r="GL100" s="88"/>
      <c r="GR100" s="88"/>
      <c r="GT100" s="88"/>
      <c r="GU100" s="88"/>
      <c r="HA100" s="88"/>
    </row>
    <row r="101" spans="1:209">
      <c r="A101" s="90">
        <f>p0!A106</f>
        <v>39479</v>
      </c>
      <c r="B101" s="102">
        <f t="shared" si="8"/>
        <v>0</v>
      </c>
      <c r="C101" s="101">
        <f>p0!E106*10000*m_chg!C99</f>
        <v>0</v>
      </c>
      <c r="D101" s="101">
        <f>p0!N106*10000*m_chg!D99</f>
        <v>0</v>
      </c>
      <c r="E101" s="101">
        <f>'p1'!K106*10000*m_chg!E99</f>
        <v>0</v>
      </c>
      <c r="F101" s="101">
        <f>(p0!H106+p0!J106+'Spread Opt'!D97+'Transport Pos'!E93)*10000*m_chg!K99</f>
        <v>0</v>
      </c>
      <c r="G101" s="101">
        <f>p0!O106*10000*m_chg!L99</f>
        <v>0</v>
      </c>
      <c r="H101" s="101">
        <f>p0!D106*10000*m_chg!N99</f>
        <v>0</v>
      </c>
      <c r="I101" s="101">
        <f>(p0!I106+p0!AG106+'Spread Opt'!C97)*10000*m_chg!H99</f>
        <v>0</v>
      </c>
      <c r="J101" s="101">
        <f>p0!M106*10000*m_chg!J99</f>
        <v>0</v>
      </c>
      <c r="K101" s="101">
        <f>(p0!L106+p0!G106)*10000*m_chg!O99</f>
        <v>0</v>
      </c>
      <c r="L101" s="101">
        <f>p0!P106*10000*m_chg!P99</f>
        <v>0</v>
      </c>
      <c r="M101" s="101">
        <f>(p0!F106)*10000*m_chg!T99</f>
        <v>0</v>
      </c>
      <c r="N101" s="101">
        <f>p0!C106*10000*m_chg!U99</f>
        <v>0</v>
      </c>
      <c r="O101" s="101">
        <f>'Transport Pos'!C93*10000*m_chg!V99</f>
        <v>0</v>
      </c>
      <c r="P101" s="101">
        <f>(p0!Y106+p0!X106)*10000*m_chg!X99</f>
        <v>0</v>
      </c>
      <c r="Q101" s="101">
        <f>p0!Z106*10000*m_chg!Y99</f>
        <v>0</v>
      </c>
      <c r="R101" s="101">
        <f>(p0!AB106+'Transport Pos'!B93)*10000*m_chg!Z99</f>
        <v>0</v>
      </c>
      <c r="S101" s="101">
        <f>p0!U106*10000*m_chg!AA99</f>
        <v>0</v>
      </c>
      <c r="T101" s="101">
        <f>p0!W106*10000*m_chg!AB99</f>
        <v>0</v>
      </c>
      <c r="U101" s="101">
        <f>p0!S106*10000*m_chg!AD99</f>
        <v>0</v>
      </c>
      <c r="V101" s="101">
        <f>p0!B106*10000*m_chg!AG99</f>
        <v>0</v>
      </c>
      <c r="W101" s="101">
        <f>p0!AA106*10000*m_chg!AJ99</f>
        <v>0</v>
      </c>
      <c r="Y101" s="101"/>
      <c r="AA101" s="90">
        <v>39479</v>
      </c>
      <c r="AB101" s="174">
        <f t="shared" si="9"/>
        <v>0</v>
      </c>
      <c r="AC101" s="174">
        <f>IF(AC$2&lt;=$AA101,IF(AC$3&gt;=$AA101,(AC$4*($AA102-$AA101)),0),0)*(VLOOKUP($AA101,curves,VLOOKUP(AC$1,names,2,0))-AC$5)*'m1'!$BL99</f>
        <v>0</v>
      </c>
      <c r="AD101" s="174">
        <f>IF(AD$2&lt;=$AA101,IF(AD$3&gt;=$AA101,(AD$4*($AA102-$AA101)),0),0)*(VLOOKUP($AA101,curves,VLOOKUP(AD$1,names,2,0))-AD$5)*'m1'!$BL99</f>
        <v>0</v>
      </c>
      <c r="AE101" s="174">
        <f>IF(AE$2&lt;=$AA101,IF(AE$3&gt;=$AA101,(AE$4*($AA102-$AA101)),0),0)*(VLOOKUP($AA101,curves,VLOOKUP(AE$1,names,2,0))-AE$5)*'m1'!$BL99</f>
        <v>0</v>
      </c>
      <c r="AF101" s="174">
        <f>IF(AF$2&lt;=$AA101,IF(AF$3&gt;=$AA101,(AF$4*($AA102-$AA101)),0),0)*(VLOOKUP($AA101,curves,VLOOKUP(AF$1,names,2,0))-AF$5)*'m1'!$BL99</f>
        <v>0</v>
      </c>
      <c r="AG101" s="174">
        <f>IF(AG$2&lt;=$AA101,IF(AG$3&gt;=$AA101,(AG$4*($AA102-$AA101)),0),0)*(VLOOKUP($AA101,curves,VLOOKUP(AG$1,names,2,0))-AG$5)*'m1'!$BL99</f>
        <v>0</v>
      </c>
      <c r="AH101" s="174">
        <f>IF(AH$2&lt;=$AA101,IF(AH$3&gt;=$AA101,(AH$4*($AA102-$AA101)),0),0)*(VLOOKUP($AA101,curves,VLOOKUP(AH$1,names,2,0))-AH$5)*'m1'!$BL99</f>
        <v>0</v>
      </c>
      <c r="AI101" s="174">
        <f>IF(AI$2&lt;=$AA101,IF(AI$3&gt;=$AA101,(AI$4*($AA102-$AA101)),0),0)*(VLOOKUP($AA101,curves,VLOOKUP(AI$1,names,2,0))-AI$5)*'m1'!$BL99</f>
        <v>0</v>
      </c>
      <c r="AJ101" s="174">
        <f>IF(AJ$2&lt;=$AA101,IF(AJ$3&gt;=$AA101,(AJ$4*($AA102-$AA101)),0),0)*(VLOOKUP($AA101,curves,VLOOKUP(AJ$1,names,2,0))-AJ$5)*'m1'!$BL99</f>
        <v>0</v>
      </c>
      <c r="AK101" s="174">
        <f>IF(AK$2&lt;=$AA101,IF(AK$3&gt;=$AA101,(AK$4*($AA102-$AA101)),0),0)*(VLOOKUP($AA101,curves,VLOOKUP(AK$1,names,2,0))-AK$5)*'m1'!$BL99</f>
        <v>0</v>
      </c>
      <c r="AL101" s="174">
        <f>IF(AL$2&lt;=$AA101,IF(AL$3&gt;=$AA101,(AL$4*($AA102-$AA101)),0),0)*(VLOOKUP($AA101,curves,VLOOKUP(AL$1,names,2,0))-AL$5)*'m1'!$BL99</f>
        <v>0</v>
      </c>
      <c r="AM101" s="174">
        <f>IF(AM$2&lt;=$AA101,IF(AM$3&gt;=$AA101,(AM$4*($AA102-$AA101)),0),0)*(VLOOKUP($AA101,curves,VLOOKUP(AM$1,names,2,0))-AM$5)*'m1'!$BL99</f>
        <v>0</v>
      </c>
      <c r="AN101" s="174">
        <f>IF(AN$2&lt;=$AA101,IF(AN$3&gt;=$AA101,(AN$4*($AA102-$AA101)),0),0)*(VLOOKUP($AA101,curves,VLOOKUP(AN$1,names,2,0))-AN$5)*'m1'!$BL99</f>
        <v>0</v>
      </c>
      <c r="AO101" s="174">
        <f>IF(AO$2&lt;=$AA101,IF(AO$3&gt;=$AA101,(AO$4*($AA102-$AA101)),0),0)*(VLOOKUP($AA101,curves,VLOOKUP(AO$1,names,2,0))-AO$5)*'m1'!$BL99</f>
        <v>0</v>
      </c>
      <c r="AP101" s="174">
        <f>IF(AP$2&lt;=$AA101,IF(AP$3&gt;=$AA101,(AP$4*($AA102-$AA101)),0),0)*(VLOOKUP($AA101,curves,VLOOKUP(AP$1,names,2,0))-AP$5)*'m1'!$BL99</f>
        <v>0</v>
      </c>
      <c r="AQ101" s="174">
        <f>IF(AQ$2&lt;=$AA101,IF(AQ$3&gt;=$AA101,(AQ$4*($AA102-$AA101)),0),0)*(VLOOKUP($AA101,curves,VLOOKUP(AQ$1,names,2,0))-AQ$5)*'m1'!$BL99</f>
        <v>0</v>
      </c>
      <c r="AR101" s="174">
        <f>IF(AR$2&lt;=$AA101,IF(AR$3&gt;=$AA101,(AR$4*($AA102-$AA101)),0),0)*(VLOOKUP($AA101,curves,VLOOKUP(AR$1,names,2,0))-AR$5)*'m1'!$BL99</f>
        <v>0</v>
      </c>
      <c r="AS101" s="174">
        <f>IF(AS$2&lt;=$AA101,IF(AS$3&gt;=$AA101,(AS$4*($AA102-$AA101)),0),0)*(VLOOKUP($AA101,curves,VLOOKUP(AS$1,names,2,0))-AS$5)*'m1'!$BL99</f>
        <v>0</v>
      </c>
      <c r="AT101" s="174">
        <f>IF(AT$2&lt;=$AA101,IF(AT$3&gt;=$AA101,(AT$4*($AA102-$AA101)),0),0)*(VLOOKUP($AA101,curves,VLOOKUP(AT$1,names,2,0))-AT$5)*'m1'!$BL99</f>
        <v>0</v>
      </c>
      <c r="AU101" s="174">
        <f>IF(AU$2&lt;=$AA101,IF(AU$3&gt;=$AA101,(AU$4*($AA102-$AA101)),0),0)*(VLOOKUP($AA101,curves,VLOOKUP(AU$1,names,2,0))-AU$5)*'m1'!$BL99</f>
        <v>0</v>
      </c>
      <c r="AV101" s="174">
        <f>IF(AV$2&lt;=$AA101,IF(AV$3&gt;=$AA101,(AV$4*($AA102-$AA101)),0),0)*(VLOOKUP($AA101,curves,VLOOKUP(AV$1,names,2,0))-AV$5)*'m1'!$BL99</f>
        <v>0</v>
      </c>
      <c r="AW101" s="174">
        <f>IF(AW$2&lt;=$AA101,IF(AW$3&gt;=$AA101,(AW$4*($AA102-$AA101)),0),0)*(VLOOKUP($AA101,curves,VLOOKUP(AW$1,names,2,0))-AW$5)*'m1'!$BL99</f>
        <v>0</v>
      </c>
      <c r="BB101" s="84"/>
      <c r="BC101" s="84"/>
      <c r="BD101" s="84"/>
      <c r="BE101" s="84"/>
      <c r="BP101" s="88"/>
      <c r="CI101" s="83"/>
      <c r="CJ101" s="83"/>
      <c r="CK101" s="83"/>
      <c r="FY101" s="84"/>
      <c r="FZ101" s="84"/>
      <c r="GA101" s="84"/>
      <c r="GK101" s="88"/>
      <c r="GL101" s="88"/>
      <c r="GR101" s="88"/>
      <c r="GT101" s="88"/>
      <c r="GU101" s="88"/>
      <c r="HA101" s="88"/>
    </row>
    <row r="102" spans="1:209">
      <c r="A102" s="90">
        <f>p0!A107</f>
        <v>39508</v>
      </c>
      <c r="B102" s="102">
        <f t="shared" si="8"/>
        <v>0</v>
      </c>
      <c r="C102" s="101">
        <f>p0!E107*10000*m_chg!C100</f>
        <v>0</v>
      </c>
      <c r="D102" s="101">
        <f>p0!N107*10000*m_chg!D100</f>
        <v>0</v>
      </c>
      <c r="E102" s="101">
        <f>'p1'!K107*10000*m_chg!E100</f>
        <v>0</v>
      </c>
      <c r="F102" s="101">
        <f>(p0!H107+p0!J107+'Spread Opt'!D98+'Transport Pos'!E94)*10000*m_chg!K100</f>
        <v>0</v>
      </c>
      <c r="G102" s="101">
        <f>p0!O107*10000*m_chg!L100</f>
        <v>0</v>
      </c>
      <c r="H102" s="101">
        <f>p0!D107*10000*m_chg!N100</f>
        <v>0</v>
      </c>
      <c r="I102" s="101">
        <f>(p0!I107+p0!AG107+'Spread Opt'!C98)*10000*m_chg!H100</f>
        <v>0</v>
      </c>
      <c r="J102" s="101">
        <f>p0!M107*10000*m_chg!J100</f>
        <v>0</v>
      </c>
      <c r="K102" s="101">
        <f>(p0!L107+p0!G107)*10000*m_chg!O100</f>
        <v>0</v>
      </c>
      <c r="L102" s="101">
        <f>p0!P107*10000*m_chg!P100</f>
        <v>0</v>
      </c>
      <c r="M102" s="101">
        <f>(p0!F107)*10000*m_chg!T100</f>
        <v>0</v>
      </c>
      <c r="N102" s="101">
        <f>p0!C107*10000*m_chg!U100</f>
        <v>0</v>
      </c>
      <c r="O102" s="101">
        <f>'Transport Pos'!C94*10000*m_chg!V100</f>
        <v>0</v>
      </c>
      <c r="P102" s="101">
        <f>(p0!Y107+p0!X107)*10000*m_chg!X100</f>
        <v>0</v>
      </c>
      <c r="Q102" s="101">
        <f>p0!Z107*10000*m_chg!Y100</f>
        <v>0</v>
      </c>
      <c r="R102" s="101">
        <f>(p0!AB107+'Transport Pos'!B94)*10000*m_chg!Z100</f>
        <v>0</v>
      </c>
      <c r="S102" s="101">
        <f>p0!U107*10000*m_chg!AA100</f>
        <v>0</v>
      </c>
      <c r="T102" s="101">
        <f>p0!W107*10000*m_chg!AB100</f>
        <v>0</v>
      </c>
      <c r="U102" s="101">
        <f>p0!S107*10000*m_chg!AD100</f>
        <v>0</v>
      </c>
      <c r="V102" s="101">
        <f>p0!B107*10000*m_chg!AG100</f>
        <v>0</v>
      </c>
      <c r="W102" s="101">
        <f>p0!AA107*10000*m_chg!AJ100</f>
        <v>0</v>
      </c>
      <c r="Y102" s="101"/>
      <c r="AA102" s="90">
        <v>39508</v>
      </c>
      <c r="AB102" s="174">
        <f t="shared" si="9"/>
        <v>0</v>
      </c>
      <c r="AC102" s="174">
        <f>IF(AC$2&lt;=$AA102,IF(AC$3&gt;=$AA102,(AC$4*($AA103-$AA102)),0),0)*(VLOOKUP($AA102,curves,VLOOKUP(AC$1,names,2,0))-AC$5)*'m1'!$BL100</f>
        <v>0</v>
      </c>
      <c r="AD102" s="174">
        <f>IF(AD$2&lt;=$AA102,IF(AD$3&gt;=$AA102,(AD$4*($AA103-$AA102)),0),0)*(VLOOKUP($AA102,curves,VLOOKUP(AD$1,names,2,0))-AD$5)*'m1'!$BL100</f>
        <v>0</v>
      </c>
      <c r="AE102" s="174">
        <f>IF(AE$2&lt;=$AA102,IF(AE$3&gt;=$AA102,(AE$4*($AA103-$AA102)),0),0)*(VLOOKUP($AA102,curves,VLOOKUP(AE$1,names,2,0))-AE$5)*'m1'!$BL100</f>
        <v>0</v>
      </c>
      <c r="AF102" s="174">
        <f>IF(AF$2&lt;=$AA102,IF(AF$3&gt;=$AA102,(AF$4*($AA103-$AA102)),0),0)*(VLOOKUP($AA102,curves,VLOOKUP(AF$1,names,2,0))-AF$5)*'m1'!$BL100</f>
        <v>0</v>
      </c>
      <c r="AG102" s="174">
        <f>IF(AG$2&lt;=$AA102,IF(AG$3&gt;=$AA102,(AG$4*($AA103-$AA102)),0),0)*(VLOOKUP($AA102,curves,VLOOKUP(AG$1,names,2,0))-AG$5)*'m1'!$BL100</f>
        <v>0</v>
      </c>
      <c r="AH102" s="174">
        <f>IF(AH$2&lt;=$AA102,IF(AH$3&gt;=$AA102,(AH$4*($AA103-$AA102)),0),0)*(VLOOKUP($AA102,curves,VLOOKUP(AH$1,names,2,0))-AH$5)*'m1'!$BL100</f>
        <v>0</v>
      </c>
      <c r="AI102" s="174">
        <f>IF(AI$2&lt;=$AA102,IF(AI$3&gt;=$AA102,(AI$4*($AA103-$AA102)),0),0)*(VLOOKUP($AA102,curves,VLOOKUP(AI$1,names,2,0))-AI$5)*'m1'!$BL100</f>
        <v>0</v>
      </c>
      <c r="AJ102" s="174">
        <f>IF(AJ$2&lt;=$AA102,IF(AJ$3&gt;=$AA102,(AJ$4*($AA103-$AA102)),0),0)*(VLOOKUP($AA102,curves,VLOOKUP(AJ$1,names,2,0))-AJ$5)*'m1'!$BL100</f>
        <v>0</v>
      </c>
      <c r="AK102" s="174">
        <f>IF(AK$2&lt;=$AA102,IF(AK$3&gt;=$AA102,(AK$4*($AA103-$AA102)),0),0)*(VLOOKUP($AA102,curves,VLOOKUP(AK$1,names,2,0))-AK$5)*'m1'!$BL100</f>
        <v>0</v>
      </c>
      <c r="AL102" s="174">
        <f>IF(AL$2&lt;=$AA102,IF(AL$3&gt;=$AA102,(AL$4*($AA103-$AA102)),0),0)*(VLOOKUP($AA102,curves,VLOOKUP(AL$1,names,2,0))-AL$5)*'m1'!$BL100</f>
        <v>0</v>
      </c>
      <c r="AM102" s="174">
        <f>IF(AM$2&lt;=$AA102,IF(AM$3&gt;=$AA102,(AM$4*($AA103-$AA102)),0),0)*(VLOOKUP($AA102,curves,VLOOKUP(AM$1,names,2,0))-AM$5)*'m1'!$BL100</f>
        <v>0</v>
      </c>
      <c r="AN102" s="174">
        <f>IF(AN$2&lt;=$AA102,IF(AN$3&gt;=$AA102,(AN$4*($AA103-$AA102)),0),0)*(VLOOKUP($AA102,curves,VLOOKUP(AN$1,names,2,0))-AN$5)*'m1'!$BL100</f>
        <v>0</v>
      </c>
      <c r="AO102" s="174">
        <f>IF(AO$2&lt;=$AA102,IF(AO$3&gt;=$AA102,(AO$4*($AA103-$AA102)),0),0)*(VLOOKUP($AA102,curves,VLOOKUP(AO$1,names,2,0))-AO$5)*'m1'!$BL100</f>
        <v>0</v>
      </c>
      <c r="AP102" s="174">
        <f>IF(AP$2&lt;=$AA102,IF(AP$3&gt;=$AA102,(AP$4*($AA103-$AA102)),0),0)*(VLOOKUP($AA102,curves,VLOOKUP(AP$1,names,2,0))-AP$5)*'m1'!$BL100</f>
        <v>0</v>
      </c>
      <c r="AQ102" s="174">
        <f>IF(AQ$2&lt;=$AA102,IF(AQ$3&gt;=$AA102,(AQ$4*($AA103-$AA102)),0),0)*(VLOOKUP($AA102,curves,VLOOKUP(AQ$1,names,2,0))-AQ$5)*'m1'!$BL100</f>
        <v>0</v>
      </c>
      <c r="AR102" s="174">
        <f>IF(AR$2&lt;=$AA102,IF(AR$3&gt;=$AA102,(AR$4*($AA103-$AA102)),0),0)*(VLOOKUP($AA102,curves,VLOOKUP(AR$1,names,2,0))-AR$5)*'m1'!$BL100</f>
        <v>0</v>
      </c>
      <c r="AS102" s="174">
        <f>IF(AS$2&lt;=$AA102,IF(AS$3&gt;=$AA102,(AS$4*($AA103-$AA102)),0),0)*(VLOOKUP($AA102,curves,VLOOKUP(AS$1,names,2,0))-AS$5)*'m1'!$BL100</f>
        <v>0</v>
      </c>
      <c r="AT102" s="174">
        <f>IF(AT$2&lt;=$AA102,IF(AT$3&gt;=$AA102,(AT$4*($AA103-$AA102)),0),0)*(VLOOKUP($AA102,curves,VLOOKUP(AT$1,names,2,0))-AT$5)*'m1'!$BL100</f>
        <v>0</v>
      </c>
      <c r="AU102" s="174">
        <f>IF(AU$2&lt;=$AA102,IF(AU$3&gt;=$AA102,(AU$4*($AA103-$AA102)),0),0)*(VLOOKUP($AA102,curves,VLOOKUP(AU$1,names,2,0))-AU$5)*'m1'!$BL100</f>
        <v>0</v>
      </c>
      <c r="AV102" s="174">
        <f>IF(AV$2&lt;=$AA102,IF(AV$3&gt;=$AA102,(AV$4*($AA103-$AA102)),0),0)*(VLOOKUP($AA102,curves,VLOOKUP(AV$1,names,2,0))-AV$5)*'m1'!$BL100</f>
        <v>0</v>
      </c>
      <c r="AW102" s="174">
        <f>IF(AW$2&lt;=$AA102,IF(AW$3&gt;=$AA102,(AW$4*($AA103-$AA102)),0),0)*(VLOOKUP($AA102,curves,VLOOKUP(AW$1,names,2,0))-AW$5)*'m1'!$BL100</f>
        <v>0</v>
      </c>
      <c r="BB102" s="84"/>
      <c r="BC102" s="84"/>
      <c r="BD102" s="84"/>
      <c r="BE102" s="84"/>
      <c r="BP102" s="88"/>
      <c r="CI102" s="83"/>
      <c r="CJ102" s="83"/>
      <c r="CK102" s="83"/>
      <c r="FY102" s="84"/>
      <c r="FZ102" s="84"/>
      <c r="GA102" s="84"/>
      <c r="GK102" s="88"/>
      <c r="GL102" s="88"/>
      <c r="GR102" s="88"/>
      <c r="GT102" s="88"/>
      <c r="GU102" s="88"/>
      <c r="HA102" s="88"/>
    </row>
    <row r="103" spans="1:209">
      <c r="A103" s="90">
        <f>p0!A108</f>
        <v>39539</v>
      </c>
      <c r="B103" s="102">
        <f t="shared" si="8"/>
        <v>0</v>
      </c>
      <c r="C103" s="101">
        <f>p0!E108*10000*m_chg!C101</f>
        <v>0</v>
      </c>
      <c r="D103" s="101">
        <f>p0!N108*10000*m_chg!D101</f>
        <v>0</v>
      </c>
      <c r="E103" s="101">
        <f>'p1'!K108*10000*m_chg!E101</f>
        <v>0</v>
      </c>
      <c r="F103" s="101">
        <f>(p0!H108+p0!J108+'Spread Opt'!D99+'Transport Pos'!E95)*10000*m_chg!K101</f>
        <v>0</v>
      </c>
      <c r="G103" s="101">
        <f>p0!O108*10000*m_chg!L101</f>
        <v>0</v>
      </c>
      <c r="H103" s="101">
        <f>p0!D108*10000*m_chg!N101</f>
        <v>0</v>
      </c>
      <c r="I103" s="101">
        <f>(p0!I108+p0!AG108+'Spread Opt'!C99)*10000*m_chg!H101</f>
        <v>0</v>
      </c>
      <c r="J103" s="101">
        <f>p0!M108*10000*m_chg!J101</f>
        <v>0</v>
      </c>
      <c r="K103" s="101">
        <f>(p0!L108+p0!G108)*10000*m_chg!O101</f>
        <v>0</v>
      </c>
      <c r="L103" s="101">
        <f>p0!P108*10000*m_chg!P101</f>
        <v>0</v>
      </c>
      <c r="M103" s="101">
        <f>(p0!F108)*10000*m_chg!T101</f>
        <v>0</v>
      </c>
      <c r="N103" s="101">
        <f>p0!C108*10000*m_chg!U101</f>
        <v>0</v>
      </c>
      <c r="O103" s="101">
        <f>'Transport Pos'!C95*10000*m_chg!V101</f>
        <v>0</v>
      </c>
      <c r="P103" s="101">
        <f>(p0!Y108+p0!X108)*10000*m_chg!X101</f>
        <v>0</v>
      </c>
      <c r="Q103" s="101">
        <f>p0!Z108*10000*m_chg!Y101</f>
        <v>0</v>
      </c>
      <c r="R103" s="101">
        <f>(p0!AB108+'Transport Pos'!B95)*10000*m_chg!Z101</f>
        <v>0</v>
      </c>
      <c r="S103" s="101">
        <f>p0!U108*10000*m_chg!AA101</f>
        <v>0</v>
      </c>
      <c r="T103" s="101">
        <f>p0!W108*10000*m_chg!AB101</f>
        <v>0</v>
      </c>
      <c r="U103" s="101">
        <f>p0!S108*10000*m_chg!AD101</f>
        <v>0</v>
      </c>
      <c r="V103" s="101">
        <f>p0!B108*10000*m_chg!AG101</f>
        <v>0</v>
      </c>
      <c r="W103" s="101">
        <f>p0!AA108*10000*m_chg!AJ101</f>
        <v>0</v>
      </c>
      <c r="Y103" s="101"/>
      <c r="AA103" s="90">
        <v>39539</v>
      </c>
      <c r="AB103" s="174">
        <f t="shared" si="9"/>
        <v>0</v>
      </c>
      <c r="AC103" s="174">
        <f>IF(AC$2&lt;=$AA103,IF(AC$3&gt;=$AA103,(AC$4*($AA104-$AA103)),0),0)*(VLOOKUP($AA103,curves,VLOOKUP(AC$1,names,2,0))-AC$5)*'m1'!$BL101</f>
        <v>0</v>
      </c>
      <c r="AD103" s="174">
        <f>IF(AD$2&lt;=$AA103,IF(AD$3&gt;=$AA103,(AD$4*($AA104-$AA103)),0),0)*(VLOOKUP($AA103,curves,VLOOKUP(AD$1,names,2,0))-AD$5)*'m1'!$BL101</f>
        <v>0</v>
      </c>
      <c r="AE103" s="174">
        <f>IF(AE$2&lt;=$AA103,IF(AE$3&gt;=$AA103,(AE$4*($AA104-$AA103)),0),0)*(VLOOKUP($AA103,curves,VLOOKUP(AE$1,names,2,0))-AE$5)*'m1'!$BL101</f>
        <v>0</v>
      </c>
      <c r="AF103" s="174">
        <f>IF(AF$2&lt;=$AA103,IF(AF$3&gt;=$AA103,(AF$4*($AA104-$AA103)),0),0)*(VLOOKUP($AA103,curves,VLOOKUP(AF$1,names,2,0))-AF$5)*'m1'!$BL101</f>
        <v>0</v>
      </c>
      <c r="AG103" s="174">
        <f>IF(AG$2&lt;=$AA103,IF(AG$3&gt;=$AA103,(AG$4*($AA104-$AA103)),0),0)*(VLOOKUP($AA103,curves,VLOOKUP(AG$1,names,2,0))-AG$5)*'m1'!$BL101</f>
        <v>0</v>
      </c>
      <c r="AH103" s="174">
        <f>IF(AH$2&lt;=$AA103,IF(AH$3&gt;=$AA103,(AH$4*($AA104-$AA103)),0),0)*(VLOOKUP($AA103,curves,VLOOKUP(AH$1,names,2,0))-AH$5)*'m1'!$BL101</f>
        <v>0</v>
      </c>
      <c r="AI103" s="174">
        <f>IF(AI$2&lt;=$AA103,IF(AI$3&gt;=$AA103,(AI$4*($AA104-$AA103)),0),0)*(VLOOKUP($AA103,curves,VLOOKUP(AI$1,names,2,0))-AI$5)*'m1'!$BL101</f>
        <v>0</v>
      </c>
      <c r="AJ103" s="174">
        <f>IF(AJ$2&lt;=$AA103,IF(AJ$3&gt;=$AA103,(AJ$4*($AA104-$AA103)),0),0)*(VLOOKUP($AA103,curves,VLOOKUP(AJ$1,names,2,0))-AJ$5)*'m1'!$BL101</f>
        <v>0</v>
      </c>
      <c r="AK103" s="174">
        <f>IF(AK$2&lt;=$AA103,IF(AK$3&gt;=$AA103,(AK$4*($AA104-$AA103)),0),0)*(VLOOKUP($AA103,curves,VLOOKUP(AK$1,names,2,0))-AK$5)*'m1'!$BL101</f>
        <v>0</v>
      </c>
      <c r="AL103" s="174">
        <f>IF(AL$2&lt;=$AA103,IF(AL$3&gt;=$AA103,(AL$4*($AA104-$AA103)),0),0)*(VLOOKUP($AA103,curves,VLOOKUP(AL$1,names,2,0))-AL$5)*'m1'!$BL101</f>
        <v>0</v>
      </c>
      <c r="AM103" s="174">
        <f>IF(AM$2&lt;=$AA103,IF(AM$3&gt;=$AA103,(AM$4*($AA104-$AA103)),0),0)*(VLOOKUP($AA103,curves,VLOOKUP(AM$1,names,2,0))-AM$5)*'m1'!$BL101</f>
        <v>0</v>
      </c>
      <c r="AN103" s="174">
        <f>IF(AN$2&lt;=$AA103,IF(AN$3&gt;=$AA103,(AN$4*($AA104-$AA103)),0),0)*(VLOOKUP($AA103,curves,VLOOKUP(AN$1,names,2,0))-AN$5)*'m1'!$BL101</f>
        <v>0</v>
      </c>
      <c r="AO103" s="174">
        <f>IF(AO$2&lt;=$AA103,IF(AO$3&gt;=$AA103,(AO$4*($AA104-$AA103)),0),0)*(VLOOKUP($AA103,curves,VLOOKUP(AO$1,names,2,0))-AO$5)*'m1'!$BL101</f>
        <v>0</v>
      </c>
      <c r="AP103" s="174">
        <f>IF(AP$2&lt;=$AA103,IF(AP$3&gt;=$AA103,(AP$4*($AA104-$AA103)),0),0)*(VLOOKUP($AA103,curves,VLOOKUP(AP$1,names,2,0))-AP$5)*'m1'!$BL101</f>
        <v>0</v>
      </c>
      <c r="AQ103" s="174">
        <f>IF(AQ$2&lt;=$AA103,IF(AQ$3&gt;=$AA103,(AQ$4*($AA104-$AA103)),0),0)*(VLOOKUP($AA103,curves,VLOOKUP(AQ$1,names,2,0))-AQ$5)*'m1'!$BL101</f>
        <v>0</v>
      </c>
      <c r="AR103" s="174">
        <f>IF(AR$2&lt;=$AA103,IF(AR$3&gt;=$AA103,(AR$4*($AA104-$AA103)),0),0)*(VLOOKUP($AA103,curves,VLOOKUP(AR$1,names,2,0))-AR$5)*'m1'!$BL101</f>
        <v>0</v>
      </c>
      <c r="AS103" s="174">
        <f>IF(AS$2&lt;=$AA103,IF(AS$3&gt;=$AA103,(AS$4*($AA104-$AA103)),0),0)*(VLOOKUP($AA103,curves,VLOOKUP(AS$1,names,2,0))-AS$5)*'m1'!$BL101</f>
        <v>0</v>
      </c>
      <c r="AT103" s="174">
        <f>IF(AT$2&lt;=$AA103,IF(AT$3&gt;=$AA103,(AT$4*($AA104-$AA103)),0),0)*(VLOOKUP($AA103,curves,VLOOKUP(AT$1,names,2,0))-AT$5)*'m1'!$BL101</f>
        <v>0</v>
      </c>
      <c r="AU103" s="174">
        <f>IF(AU$2&lt;=$AA103,IF(AU$3&gt;=$AA103,(AU$4*($AA104-$AA103)),0),0)*(VLOOKUP($AA103,curves,VLOOKUP(AU$1,names,2,0))-AU$5)*'m1'!$BL101</f>
        <v>0</v>
      </c>
      <c r="AV103" s="174">
        <f>IF(AV$2&lt;=$AA103,IF(AV$3&gt;=$AA103,(AV$4*($AA104-$AA103)),0),0)*(VLOOKUP($AA103,curves,VLOOKUP(AV$1,names,2,0))-AV$5)*'m1'!$BL101</f>
        <v>0</v>
      </c>
      <c r="AW103" s="174">
        <f>IF(AW$2&lt;=$AA103,IF(AW$3&gt;=$AA103,(AW$4*($AA104-$AA103)),0),0)*(VLOOKUP($AA103,curves,VLOOKUP(AW$1,names,2,0))-AW$5)*'m1'!$BL101</f>
        <v>0</v>
      </c>
      <c r="BB103" s="84"/>
      <c r="BC103" s="84"/>
      <c r="BD103" s="84"/>
      <c r="BE103" s="84"/>
      <c r="BP103" s="88"/>
      <c r="CI103" s="83"/>
      <c r="CJ103" s="83"/>
      <c r="CK103" s="83"/>
      <c r="FY103" s="84"/>
      <c r="FZ103" s="84"/>
      <c r="GA103" s="84"/>
      <c r="GK103" s="88"/>
      <c r="GL103" s="88"/>
      <c r="GR103" s="88"/>
      <c r="GT103" s="88"/>
      <c r="GU103" s="88"/>
      <c r="HA103" s="88"/>
    </row>
    <row r="104" spans="1:209">
      <c r="A104" s="90">
        <f>p0!A109</f>
        <v>39569</v>
      </c>
      <c r="B104" s="102">
        <f t="shared" si="8"/>
        <v>0</v>
      </c>
      <c r="C104" s="101">
        <f>p0!E109*10000*m_chg!C102</f>
        <v>0</v>
      </c>
      <c r="D104" s="101">
        <f>p0!N109*10000*m_chg!D102</f>
        <v>0</v>
      </c>
      <c r="E104" s="101">
        <f>'p1'!K109*10000*m_chg!E102</f>
        <v>0</v>
      </c>
      <c r="F104" s="101">
        <f>(p0!H109+p0!J109+'Spread Opt'!D100+'Transport Pos'!E96)*10000*m_chg!K102</f>
        <v>0</v>
      </c>
      <c r="G104" s="101">
        <f>p0!O109*10000*m_chg!L102</f>
        <v>0</v>
      </c>
      <c r="H104" s="101">
        <f>p0!D109*10000*m_chg!N102</f>
        <v>0</v>
      </c>
      <c r="I104" s="101">
        <f>(p0!I109+p0!AG109+'Spread Opt'!C100)*10000*m_chg!H102</f>
        <v>0</v>
      </c>
      <c r="J104" s="101">
        <f>p0!M109*10000*m_chg!J102</f>
        <v>0</v>
      </c>
      <c r="K104" s="101">
        <f>(p0!L109+p0!G109)*10000*m_chg!O102</f>
        <v>0</v>
      </c>
      <c r="L104" s="101">
        <f>p0!P109*10000*m_chg!P102</f>
        <v>0</v>
      </c>
      <c r="M104" s="101">
        <f>(p0!F109)*10000*m_chg!T102</f>
        <v>0</v>
      </c>
      <c r="N104" s="101">
        <f>p0!C109*10000*m_chg!U102</f>
        <v>0</v>
      </c>
      <c r="O104" s="101">
        <f>'Transport Pos'!C96*10000*m_chg!V102</f>
        <v>0</v>
      </c>
      <c r="P104" s="101">
        <f>(p0!Y109+p0!X109)*10000*m_chg!X102</f>
        <v>0</v>
      </c>
      <c r="Q104" s="101">
        <f>p0!Z109*10000*m_chg!Y102</f>
        <v>0</v>
      </c>
      <c r="R104" s="101">
        <f>(p0!AB109+'Transport Pos'!B96)*10000*m_chg!Z102</f>
        <v>0</v>
      </c>
      <c r="S104" s="101">
        <f>p0!U109*10000*m_chg!AA102</f>
        <v>0</v>
      </c>
      <c r="T104" s="101">
        <f>p0!W109*10000*m_chg!AB102</f>
        <v>0</v>
      </c>
      <c r="U104" s="101">
        <f>p0!S109*10000*m_chg!AD102</f>
        <v>0</v>
      </c>
      <c r="V104" s="101">
        <f>p0!B109*10000*m_chg!AG102</f>
        <v>0</v>
      </c>
      <c r="W104" s="101">
        <f>p0!AA109*10000*m_chg!AJ102</f>
        <v>0</v>
      </c>
      <c r="Y104" s="101"/>
      <c r="AA104" s="90">
        <v>39569</v>
      </c>
      <c r="AB104" s="174">
        <f t="shared" si="9"/>
        <v>0</v>
      </c>
      <c r="AC104" s="174">
        <f>IF(AC$2&lt;=$AA104,IF(AC$3&gt;=$AA104,(AC$4*($AA105-$AA104)),0),0)*(VLOOKUP($AA104,curves,VLOOKUP(AC$1,names,2,0))-AC$5)*'m1'!$BL102</f>
        <v>0</v>
      </c>
      <c r="AD104" s="174">
        <f>IF(AD$2&lt;=$AA104,IF(AD$3&gt;=$AA104,(AD$4*($AA105-$AA104)),0),0)*(VLOOKUP($AA104,curves,VLOOKUP(AD$1,names,2,0))-AD$5)*'m1'!$BL102</f>
        <v>0</v>
      </c>
      <c r="AE104" s="174">
        <f>IF(AE$2&lt;=$AA104,IF(AE$3&gt;=$AA104,(AE$4*($AA105-$AA104)),0),0)*(VLOOKUP($AA104,curves,VLOOKUP(AE$1,names,2,0))-AE$5)*'m1'!$BL102</f>
        <v>0</v>
      </c>
      <c r="AF104" s="174">
        <f>IF(AF$2&lt;=$AA104,IF(AF$3&gt;=$AA104,(AF$4*($AA105-$AA104)),0),0)*(VLOOKUP($AA104,curves,VLOOKUP(AF$1,names,2,0))-AF$5)*'m1'!$BL102</f>
        <v>0</v>
      </c>
      <c r="AG104" s="174">
        <f>IF(AG$2&lt;=$AA104,IF(AG$3&gt;=$AA104,(AG$4*($AA105-$AA104)),0),0)*(VLOOKUP($AA104,curves,VLOOKUP(AG$1,names,2,0))-AG$5)*'m1'!$BL102</f>
        <v>0</v>
      </c>
      <c r="AH104" s="174">
        <f>IF(AH$2&lt;=$AA104,IF(AH$3&gt;=$AA104,(AH$4*($AA105-$AA104)),0),0)*(VLOOKUP($AA104,curves,VLOOKUP(AH$1,names,2,0))-AH$5)*'m1'!$BL102</f>
        <v>0</v>
      </c>
      <c r="AI104" s="174">
        <f>IF(AI$2&lt;=$AA104,IF(AI$3&gt;=$AA104,(AI$4*($AA105-$AA104)),0),0)*(VLOOKUP($AA104,curves,VLOOKUP(AI$1,names,2,0))-AI$5)*'m1'!$BL102</f>
        <v>0</v>
      </c>
      <c r="AJ104" s="174">
        <f>IF(AJ$2&lt;=$AA104,IF(AJ$3&gt;=$AA104,(AJ$4*($AA105-$AA104)),0),0)*(VLOOKUP($AA104,curves,VLOOKUP(AJ$1,names,2,0))-AJ$5)*'m1'!$BL102</f>
        <v>0</v>
      </c>
      <c r="AK104" s="174">
        <f>IF(AK$2&lt;=$AA104,IF(AK$3&gt;=$AA104,(AK$4*($AA105-$AA104)),0),0)*(VLOOKUP($AA104,curves,VLOOKUP(AK$1,names,2,0))-AK$5)*'m1'!$BL102</f>
        <v>0</v>
      </c>
      <c r="AL104" s="174">
        <f>IF(AL$2&lt;=$AA104,IF(AL$3&gt;=$AA104,(AL$4*($AA105-$AA104)),0),0)*(VLOOKUP($AA104,curves,VLOOKUP(AL$1,names,2,0))-AL$5)*'m1'!$BL102</f>
        <v>0</v>
      </c>
      <c r="AM104" s="174">
        <f>IF(AM$2&lt;=$AA104,IF(AM$3&gt;=$AA104,(AM$4*($AA105-$AA104)),0),0)*(VLOOKUP($AA104,curves,VLOOKUP(AM$1,names,2,0))-AM$5)*'m1'!$BL102</f>
        <v>0</v>
      </c>
      <c r="AN104" s="174">
        <f>IF(AN$2&lt;=$AA104,IF(AN$3&gt;=$AA104,(AN$4*($AA105-$AA104)),0),0)*(VLOOKUP($AA104,curves,VLOOKUP(AN$1,names,2,0))-AN$5)*'m1'!$BL102</f>
        <v>0</v>
      </c>
      <c r="AO104" s="174">
        <f>IF(AO$2&lt;=$AA104,IF(AO$3&gt;=$AA104,(AO$4*($AA105-$AA104)),0),0)*(VLOOKUP($AA104,curves,VLOOKUP(AO$1,names,2,0))-AO$5)*'m1'!$BL102</f>
        <v>0</v>
      </c>
      <c r="AP104" s="174">
        <f>IF(AP$2&lt;=$AA104,IF(AP$3&gt;=$AA104,(AP$4*($AA105-$AA104)),0),0)*(VLOOKUP($AA104,curves,VLOOKUP(AP$1,names,2,0))-AP$5)*'m1'!$BL102</f>
        <v>0</v>
      </c>
      <c r="AQ104" s="174">
        <f>IF(AQ$2&lt;=$AA104,IF(AQ$3&gt;=$AA104,(AQ$4*($AA105-$AA104)),0),0)*(VLOOKUP($AA104,curves,VLOOKUP(AQ$1,names,2,0))-AQ$5)*'m1'!$BL102</f>
        <v>0</v>
      </c>
      <c r="AR104" s="174">
        <f>IF(AR$2&lt;=$AA104,IF(AR$3&gt;=$AA104,(AR$4*($AA105-$AA104)),0),0)*(VLOOKUP($AA104,curves,VLOOKUP(AR$1,names,2,0))-AR$5)*'m1'!$BL102</f>
        <v>0</v>
      </c>
      <c r="AS104" s="174">
        <f>IF(AS$2&lt;=$AA104,IF(AS$3&gt;=$AA104,(AS$4*($AA105-$AA104)),0),0)*(VLOOKUP($AA104,curves,VLOOKUP(AS$1,names,2,0))-AS$5)*'m1'!$BL102</f>
        <v>0</v>
      </c>
      <c r="AT104" s="174">
        <f>IF(AT$2&lt;=$AA104,IF(AT$3&gt;=$AA104,(AT$4*($AA105-$AA104)),0),0)*(VLOOKUP($AA104,curves,VLOOKUP(AT$1,names,2,0))-AT$5)*'m1'!$BL102</f>
        <v>0</v>
      </c>
      <c r="AU104" s="174">
        <f>IF(AU$2&lt;=$AA104,IF(AU$3&gt;=$AA104,(AU$4*($AA105-$AA104)),0),0)*(VLOOKUP($AA104,curves,VLOOKUP(AU$1,names,2,0))-AU$5)*'m1'!$BL102</f>
        <v>0</v>
      </c>
      <c r="AV104" s="174">
        <f>IF(AV$2&lt;=$AA104,IF(AV$3&gt;=$AA104,(AV$4*($AA105-$AA104)),0),0)*(VLOOKUP($AA104,curves,VLOOKUP(AV$1,names,2,0))-AV$5)*'m1'!$BL102</f>
        <v>0</v>
      </c>
      <c r="AW104" s="174">
        <f>IF(AW$2&lt;=$AA104,IF(AW$3&gt;=$AA104,(AW$4*($AA105-$AA104)),0),0)*(VLOOKUP($AA104,curves,VLOOKUP(AW$1,names,2,0))-AW$5)*'m1'!$BL102</f>
        <v>0</v>
      </c>
      <c r="BB104" s="84"/>
      <c r="BC104" s="84"/>
      <c r="BD104" s="84"/>
      <c r="BE104" s="84"/>
      <c r="BP104" s="88"/>
      <c r="CI104" s="83"/>
      <c r="CJ104" s="83"/>
      <c r="CK104" s="83"/>
      <c r="FY104" s="84"/>
      <c r="FZ104" s="84"/>
      <c r="GA104" s="84"/>
      <c r="GK104" s="88"/>
      <c r="GL104" s="88"/>
      <c r="GR104" s="88"/>
      <c r="GT104" s="88"/>
      <c r="GU104" s="88"/>
      <c r="HA104" s="88"/>
    </row>
    <row r="105" spans="1:209">
      <c r="A105" s="90">
        <f>p0!A110</f>
        <v>39600</v>
      </c>
      <c r="B105" s="102">
        <f t="shared" si="8"/>
        <v>0</v>
      </c>
      <c r="C105" s="101">
        <f>p0!E110*10000*m_chg!C103</f>
        <v>0</v>
      </c>
      <c r="D105" s="101">
        <f>p0!N110*10000*m_chg!D103</f>
        <v>0</v>
      </c>
      <c r="E105" s="101">
        <f>'p1'!K110*10000*m_chg!E103</f>
        <v>0</v>
      </c>
      <c r="F105" s="101">
        <f>(p0!H110+p0!J110+'Spread Opt'!D101+'Transport Pos'!E97)*10000*m_chg!K103</f>
        <v>0</v>
      </c>
      <c r="G105" s="101">
        <f>p0!O110*10000*m_chg!L103</f>
        <v>0</v>
      </c>
      <c r="H105" s="101">
        <f>p0!D110*10000*m_chg!N103</f>
        <v>0</v>
      </c>
      <c r="I105" s="101">
        <f>(p0!I110+p0!AG110+'Spread Opt'!C101)*10000*m_chg!H103</f>
        <v>0</v>
      </c>
      <c r="J105" s="101">
        <f>p0!M110*10000*m_chg!J103</f>
        <v>0</v>
      </c>
      <c r="K105" s="101">
        <f>(p0!L110+p0!G110)*10000*m_chg!O103</f>
        <v>0</v>
      </c>
      <c r="L105" s="101">
        <f>p0!P110*10000*m_chg!P103</f>
        <v>0</v>
      </c>
      <c r="M105" s="101">
        <f>(p0!F110)*10000*m_chg!T103</f>
        <v>0</v>
      </c>
      <c r="N105" s="101">
        <f>p0!C110*10000*m_chg!U103</f>
        <v>0</v>
      </c>
      <c r="O105" s="101">
        <f>'Transport Pos'!C97*10000*m_chg!V103</f>
        <v>0</v>
      </c>
      <c r="P105" s="101">
        <f>(p0!Y110+p0!X110)*10000*m_chg!X103</f>
        <v>0</v>
      </c>
      <c r="Q105" s="101">
        <f>p0!Z110*10000*m_chg!Y103</f>
        <v>0</v>
      </c>
      <c r="R105" s="101">
        <f>(p0!AB110+'Transport Pos'!B97)*10000*m_chg!Z103</f>
        <v>0</v>
      </c>
      <c r="S105" s="101">
        <f>p0!U110*10000*m_chg!AA103</f>
        <v>0</v>
      </c>
      <c r="T105" s="101">
        <f>p0!W110*10000*m_chg!AB103</f>
        <v>0</v>
      </c>
      <c r="U105" s="101">
        <f>p0!S110*10000*m_chg!AD103</f>
        <v>0</v>
      </c>
      <c r="V105" s="101">
        <f>p0!B110*10000*m_chg!AG103</f>
        <v>0</v>
      </c>
      <c r="W105" s="101">
        <f>p0!AA110*10000*m_chg!AJ103</f>
        <v>0</v>
      </c>
      <c r="Y105" s="101"/>
      <c r="AA105" s="90">
        <v>39600</v>
      </c>
      <c r="AB105" s="174">
        <f t="shared" si="9"/>
        <v>0</v>
      </c>
      <c r="AC105" s="174">
        <f>IF(AC$2&lt;=$AA105,IF(AC$3&gt;=$AA105,(AC$4*($AA106-$AA105)),0),0)*(VLOOKUP($AA105,curves,VLOOKUP(AC$1,names,2,0))-AC$5)*'m1'!$BL103</f>
        <v>0</v>
      </c>
      <c r="AD105" s="174">
        <f>IF(AD$2&lt;=$AA105,IF(AD$3&gt;=$AA105,(AD$4*($AA106-$AA105)),0),0)*(VLOOKUP($AA105,curves,VLOOKUP(AD$1,names,2,0))-AD$5)*'m1'!$BL103</f>
        <v>0</v>
      </c>
      <c r="AE105" s="174">
        <f>IF(AE$2&lt;=$AA105,IF(AE$3&gt;=$AA105,(AE$4*($AA106-$AA105)),0),0)*(VLOOKUP($AA105,curves,VLOOKUP(AE$1,names,2,0))-AE$5)*'m1'!$BL103</f>
        <v>0</v>
      </c>
      <c r="AF105" s="174">
        <f>IF(AF$2&lt;=$AA105,IF(AF$3&gt;=$AA105,(AF$4*($AA106-$AA105)),0),0)*(VLOOKUP($AA105,curves,VLOOKUP(AF$1,names,2,0))-AF$5)*'m1'!$BL103</f>
        <v>0</v>
      </c>
      <c r="AG105" s="174">
        <f>IF(AG$2&lt;=$AA105,IF(AG$3&gt;=$AA105,(AG$4*($AA106-$AA105)),0),0)*(VLOOKUP($AA105,curves,VLOOKUP(AG$1,names,2,0))-AG$5)*'m1'!$BL103</f>
        <v>0</v>
      </c>
      <c r="AH105" s="174">
        <f>IF(AH$2&lt;=$AA105,IF(AH$3&gt;=$AA105,(AH$4*($AA106-$AA105)),0),0)*(VLOOKUP($AA105,curves,VLOOKUP(AH$1,names,2,0))-AH$5)*'m1'!$BL103</f>
        <v>0</v>
      </c>
      <c r="AI105" s="174">
        <f>IF(AI$2&lt;=$AA105,IF(AI$3&gt;=$AA105,(AI$4*($AA106-$AA105)),0),0)*(VLOOKUP($AA105,curves,VLOOKUP(AI$1,names,2,0))-AI$5)*'m1'!$BL103</f>
        <v>0</v>
      </c>
      <c r="AJ105" s="174">
        <f>IF(AJ$2&lt;=$AA105,IF(AJ$3&gt;=$AA105,(AJ$4*($AA106-$AA105)),0),0)*(VLOOKUP($AA105,curves,VLOOKUP(AJ$1,names,2,0))-AJ$5)*'m1'!$BL103</f>
        <v>0</v>
      </c>
      <c r="AK105" s="174">
        <f>IF(AK$2&lt;=$AA105,IF(AK$3&gt;=$AA105,(AK$4*($AA106-$AA105)),0),0)*(VLOOKUP($AA105,curves,VLOOKUP(AK$1,names,2,0))-AK$5)*'m1'!$BL103</f>
        <v>0</v>
      </c>
      <c r="AL105" s="174">
        <f>IF(AL$2&lt;=$AA105,IF(AL$3&gt;=$AA105,(AL$4*($AA106-$AA105)),0),0)*(VLOOKUP($AA105,curves,VLOOKUP(AL$1,names,2,0))-AL$5)*'m1'!$BL103</f>
        <v>0</v>
      </c>
      <c r="AM105" s="174">
        <f>IF(AM$2&lt;=$AA105,IF(AM$3&gt;=$AA105,(AM$4*($AA106-$AA105)),0),0)*(VLOOKUP($AA105,curves,VLOOKUP(AM$1,names,2,0))-AM$5)*'m1'!$BL103</f>
        <v>0</v>
      </c>
      <c r="AN105" s="174">
        <f>IF(AN$2&lt;=$AA105,IF(AN$3&gt;=$AA105,(AN$4*($AA106-$AA105)),0),0)*(VLOOKUP($AA105,curves,VLOOKUP(AN$1,names,2,0))-AN$5)*'m1'!$BL103</f>
        <v>0</v>
      </c>
      <c r="AO105" s="174">
        <f>IF(AO$2&lt;=$AA105,IF(AO$3&gt;=$AA105,(AO$4*($AA106-$AA105)),0),0)*(VLOOKUP($AA105,curves,VLOOKUP(AO$1,names,2,0))-AO$5)*'m1'!$BL103</f>
        <v>0</v>
      </c>
      <c r="AP105" s="174">
        <f>IF(AP$2&lt;=$AA105,IF(AP$3&gt;=$AA105,(AP$4*($AA106-$AA105)),0),0)*(VLOOKUP($AA105,curves,VLOOKUP(AP$1,names,2,0))-AP$5)*'m1'!$BL103</f>
        <v>0</v>
      </c>
      <c r="AQ105" s="174">
        <f>IF(AQ$2&lt;=$AA105,IF(AQ$3&gt;=$AA105,(AQ$4*($AA106-$AA105)),0),0)*(VLOOKUP($AA105,curves,VLOOKUP(AQ$1,names,2,0))-AQ$5)*'m1'!$BL103</f>
        <v>0</v>
      </c>
      <c r="AR105" s="174">
        <f>IF(AR$2&lt;=$AA105,IF(AR$3&gt;=$AA105,(AR$4*($AA106-$AA105)),0),0)*(VLOOKUP($AA105,curves,VLOOKUP(AR$1,names,2,0))-AR$5)*'m1'!$BL103</f>
        <v>0</v>
      </c>
      <c r="AS105" s="174">
        <f>IF(AS$2&lt;=$AA105,IF(AS$3&gt;=$AA105,(AS$4*($AA106-$AA105)),0),0)*(VLOOKUP($AA105,curves,VLOOKUP(AS$1,names,2,0))-AS$5)*'m1'!$BL103</f>
        <v>0</v>
      </c>
      <c r="AT105" s="174">
        <f>IF(AT$2&lt;=$AA105,IF(AT$3&gt;=$AA105,(AT$4*($AA106-$AA105)),0),0)*(VLOOKUP($AA105,curves,VLOOKUP(AT$1,names,2,0))-AT$5)*'m1'!$BL103</f>
        <v>0</v>
      </c>
      <c r="AU105" s="174">
        <f>IF(AU$2&lt;=$AA105,IF(AU$3&gt;=$AA105,(AU$4*($AA106-$AA105)),0),0)*(VLOOKUP($AA105,curves,VLOOKUP(AU$1,names,2,0))-AU$5)*'m1'!$BL103</f>
        <v>0</v>
      </c>
      <c r="AV105" s="174">
        <f>IF(AV$2&lt;=$AA105,IF(AV$3&gt;=$AA105,(AV$4*($AA106-$AA105)),0),0)*(VLOOKUP($AA105,curves,VLOOKUP(AV$1,names,2,0))-AV$5)*'m1'!$BL103</f>
        <v>0</v>
      </c>
      <c r="AW105" s="174">
        <f>IF(AW$2&lt;=$AA105,IF(AW$3&gt;=$AA105,(AW$4*($AA106-$AA105)),0),0)*(VLOOKUP($AA105,curves,VLOOKUP(AW$1,names,2,0))-AW$5)*'m1'!$BL103</f>
        <v>0</v>
      </c>
      <c r="BB105" s="84"/>
      <c r="BC105" s="84"/>
      <c r="BD105" s="84"/>
      <c r="BE105" s="84"/>
      <c r="BP105" s="88"/>
      <c r="CI105" s="83"/>
      <c r="CJ105" s="83"/>
      <c r="CK105" s="83"/>
      <c r="FY105" s="84"/>
      <c r="FZ105" s="84"/>
      <c r="GA105" s="84"/>
      <c r="GK105" s="88"/>
      <c r="GL105" s="88"/>
      <c r="GR105" s="88"/>
      <c r="GT105" s="88"/>
      <c r="GU105" s="88"/>
      <c r="HA105" s="88"/>
    </row>
    <row r="106" spans="1:209">
      <c r="A106" s="90">
        <f>p0!A111</f>
        <v>39630</v>
      </c>
      <c r="B106" s="102">
        <f t="shared" si="8"/>
        <v>0</v>
      </c>
      <c r="C106" s="101">
        <f>p0!E111*10000*m_chg!C104</f>
        <v>0</v>
      </c>
      <c r="D106" s="101">
        <f>p0!N111*10000*m_chg!D104</f>
        <v>0</v>
      </c>
      <c r="E106" s="101">
        <f>'p1'!K111*10000*m_chg!E104</f>
        <v>0</v>
      </c>
      <c r="F106" s="101">
        <f>(p0!H111+p0!J111+'Spread Opt'!D102+'Transport Pos'!E98)*10000*m_chg!K104</f>
        <v>0</v>
      </c>
      <c r="G106" s="101">
        <f>p0!O111*10000*m_chg!L104</f>
        <v>0</v>
      </c>
      <c r="H106" s="101">
        <f>p0!D111*10000*m_chg!N104</f>
        <v>0</v>
      </c>
      <c r="I106" s="101">
        <f>(p0!I111+p0!AG111+'Spread Opt'!C102)*10000*m_chg!H104</f>
        <v>0</v>
      </c>
      <c r="J106" s="101">
        <f>p0!M111*10000*m_chg!J104</f>
        <v>0</v>
      </c>
      <c r="K106" s="101">
        <f>(p0!L111+p0!G111)*10000*m_chg!O104</f>
        <v>0</v>
      </c>
      <c r="L106" s="101">
        <f>p0!P111*10000*m_chg!P104</f>
        <v>0</v>
      </c>
      <c r="M106" s="101">
        <f>(p0!F111)*10000*m_chg!T104</f>
        <v>0</v>
      </c>
      <c r="N106" s="101">
        <f>p0!C111*10000*m_chg!U104</f>
        <v>0</v>
      </c>
      <c r="O106" s="101">
        <f>'Transport Pos'!C98*10000*m_chg!V104</f>
        <v>0</v>
      </c>
      <c r="P106" s="101">
        <f>(p0!Y111+p0!X111)*10000*m_chg!X104</f>
        <v>0</v>
      </c>
      <c r="Q106" s="101">
        <f>p0!Z111*10000*m_chg!Y104</f>
        <v>0</v>
      </c>
      <c r="R106" s="101">
        <f>(p0!AB111+'Transport Pos'!B98)*10000*m_chg!Z104</f>
        <v>0</v>
      </c>
      <c r="S106" s="101">
        <f>p0!U111*10000*m_chg!AA104</f>
        <v>0</v>
      </c>
      <c r="T106" s="101">
        <f>p0!W111*10000*m_chg!AB104</f>
        <v>0</v>
      </c>
      <c r="U106" s="101">
        <f>p0!S111*10000*m_chg!AD104</f>
        <v>0</v>
      </c>
      <c r="V106" s="101">
        <f>p0!B111*10000*m_chg!AG104</f>
        <v>0</v>
      </c>
      <c r="W106" s="101">
        <f>p0!AA111*10000*m_chg!AJ104</f>
        <v>0</v>
      </c>
      <c r="Y106" s="101"/>
      <c r="AA106" s="90">
        <v>39630</v>
      </c>
      <c r="AB106" s="174">
        <f t="shared" si="9"/>
        <v>0</v>
      </c>
      <c r="AC106" s="174">
        <f>IF(AC$2&lt;=$AA106,IF(AC$3&gt;=$AA106,(AC$4*($AA107-$AA106)),0),0)*(VLOOKUP($AA106,curves,VLOOKUP(AC$1,names,2,0))-AC$5)*'m1'!$BL104</f>
        <v>0</v>
      </c>
      <c r="AD106" s="174">
        <f>IF(AD$2&lt;=$AA106,IF(AD$3&gt;=$AA106,(AD$4*($AA107-$AA106)),0),0)*(VLOOKUP($AA106,curves,VLOOKUP(AD$1,names,2,0))-AD$5)*'m1'!$BL104</f>
        <v>0</v>
      </c>
      <c r="AE106" s="174">
        <f>IF(AE$2&lt;=$AA106,IF(AE$3&gt;=$AA106,(AE$4*($AA107-$AA106)),0),0)*(VLOOKUP($AA106,curves,VLOOKUP(AE$1,names,2,0))-AE$5)*'m1'!$BL104</f>
        <v>0</v>
      </c>
      <c r="AF106" s="174">
        <f>IF(AF$2&lt;=$AA106,IF(AF$3&gt;=$AA106,(AF$4*($AA107-$AA106)),0),0)*(VLOOKUP($AA106,curves,VLOOKUP(AF$1,names,2,0))-AF$5)*'m1'!$BL104</f>
        <v>0</v>
      </c>
      <c r="AG106" s="174">
        <f>IF(AG$2&lt;=$AA106,IF(AG$3&gt;=$AA106,(AG$4*($AA107-$AA106)),0),0)*(VLOOKUP($AA106,curves,VLOOKUP(AG$1,names,2,0))-AG$5)*'m1'!$BL104</f>
        <v>0</v>
      </c>
      <c r="AH106" s="174">
        <f>IF(AH$2&lt;=$AA106,IF(AH$3&gt;=$AA106,(AH$4*($AA107-$AA106)),0),0)*(VLOOKUP($AA106,curves,VLOOKUP(AH$1,names,2,0))-AH$5)*'m1'!$BL104</f>
        <v>0</v>
      </c>
      <c r="AI106" s="174">
        <f>IF(AI$2&lt;=$AA106,IF(AI$3&gt;=$AA106,(AI$4*($AA107-$AA106)),0),0)*(VLOOKUP($AA106,curves,VLOOKUP(AI$1,names,2,0))-AI$5)*'m1'!$BL104</f>
        <v>0</v>
      </c>
      <c r="AJ106" s="174">
        <f>IF(AJ$2&lt;=$AA106,IF(AJ$3&gt;=$AA106,(AJ$4*($AA107-$AA106)),0),0)*(VLOOKUP($AA106,curves,VLOOKUP(AJ$1,names,2,0))-AJ$5)*'m1'!$BL104</f>
        <v>0</v>
      </c>
      <c r="AK106" s="174">
        <f>IF(AK$2&lt;=$AA106,IF(AK$3&gt;=$AA106,(AK$4*($AA107-$AA106)),0),0)*(VLOOKUP($AA106,curves,VLOOKUP(AK$1,names,2,0))-AK$5)*'m1'!$BL104</f>
        <v>0</v>
      </c>
      <c r="AL106" s="174">
        <f>IF(AL$2&lt;=$AA106,IF(AL$3&gt;=$AA106,(AL$4*($AA107-$AA106)),0),0)*(VLOOKUP($AA106,curves,VLOOKUP(AL$1,names,2,0))-AL$5)*'m1'!$BL104</f>
        <v>0</v>
      </c>
      <c r="AM106" s="174">
        <f>IF(AM$2&lt;=$AA106,IF(AM$3&gt;=$AA106,(AM$4*($AA107-$AA106)),0),0)*(VLOOKUP($AA106,curves,VLOOKUP(AM$1,names,2,0))-AM$5)*'m1'!$BL104</f>
        <v>0</v>
      </c>
      <c r="AN106" s="174">
        <f>IF(AN$2&lt;=$AA106,IF(AN$3&gt;=$AA106,(AN$4*($AA107-$AA106)),0),0)*(VLOOKUP($AA106,curves,VLOOKUP(AN$1,names,2,0))-AN$5)*'m1'!$BL104</f>
        <v>0</v>
      </c>
      <c r="AO106" s="174">
        <f>IF(AO$2&lt;=$AA106,IF(AO$3&gt;=$AA106,(AO$4*($AA107-$AA106)),0),0)*(VLOOKUP($AA106,curves,VLOOKUP(AO$1,names,2,0))-AO$5)*'m1'!$BL104</f>
        <v>0</v>
      </c>
      <c r="AP106" s="174">
        <f>IF(AP$2&lt;=$AA106,IF(AP$3&gt;=$AA106,(AP$4*($AA107-$AA106)),0),0)*(VLOOKUP($AA106,curves,VLOOKUP(AP$1,names,2,0))-AP$5)*'m1'!$BL104</f>
        <v>0</v>
      </c>
      <c r="AQ106" s="174">
        <f>IF(AQ$2&lt;=$AA106,IF(AQ$3&gt;=$AA106,(AQ$4*($AA107-$AA106)),0),0)*(VLOOKUP($AA106,curves,VLOOKUP(AQ$1,names,2,0))-AQ$5)*'m1'!$BL104</f>
        <v>0</v>
      </c>
      <c r="AR106" s="174">
        <f>IF(AR$2&lt;=$AA106,IF(AR$3&gt;=$AA106,(AR$4*($AA107-$AA106)),0),0)*(VLOOKUP($AA106,curves,VLOOKUP(AR$1,names,2,0))-AR$5)*'m1'!$BL104</f>
        <v>0</v>
      </c>
      <c r="AS106" s="174">
        <f>IF(AS$2&lt;=$AA106,IF(AS$3&gt;=$AA106,(AS$4*($AA107-$AA106)),0),0)*(VLOOKUP($AA106,curves,VLOOKUP(AS$1,names,2,0))-AS$5)*'m1'!$BL104</f>
        <v>0</v>
      </c>
      <c r="AT106" s="174">
        <f>IF(AT$2&lt;=$AA106,IF(AT$3&gt;=$AA106,(AT$4*($AA107-$AA106)),0),0)*(VLOOKUP($AA106,curves,VLOOKUP(AT$1,names,2,0))-AT$5)*'m1'!$BL104</f>
        <v>0</v>
      </c>
      <c r="AU106" s="174">
        <f>IF(AU$2&lt;=$AA106,IF(AU$3&gt;=$AA106,(AU$4*($AA107-$AA106)),0),0)*(VLOOKUP($AA106,curves,VLOOKUP(AU$1,names,2,0))-AU$5)*'m1'!$BL104</f>
        <v>0</v>
      </c>
      <c r="AV106" s="174">
        <f>IF(AV$2&lt;=$AA106,IF(AV$3&gt;=$AA106,(AV$4*($AA107-$AA106)),0),0)*(VLOOKUP($AA106,curves,VLOOKUP(AV$1,names,2,0))-AV$5)*'m1'!$BL104</f>
        <v>0</v>
      </c>
      <c r="AW106" s="174">
        <f>IF(AW$2&lt;=$AA106,IF(AW$3&gt;=$AA106,(AW$4*($AA107-$AA106)),0),0)*(VLOOKUP($AA106,curves,VLOOKUP(AW$1,names,2,0))-AW$5)*'m1'!$BL104</f>
        <v>0</v>
      </c>
      <c r="BB106" s="84"/>
      <c r="BC106" s="84"/>
      <c r="BD106" s="84"/>
      <c r="BE106" s="84"/>
      <c r="BP106" s="88"/>
      <c r="CI106" s="83"/>
      <c r="CJ106" s="83"/>
      <c r="CK106" s="83"/>
      <c r="FY106" s="84"/>
      <c r="FZ106" s="84"/>
      <c r="GA106" s="84"/>
      <c r="GK106" s="88"/>
      <c r="GL106" s="88"/>
      <c r="GR106" s="88"/>
      <c r="GT106" s="88"/>
      <c r="GU106" s="88"/>
      <c r="HA106" s="88"/>
    </row>
    <row r="107" spans="1:209">
      <c r="A107" s="90">
        <f>p0!A112</f>
        <v>39661</v>
      </c>
      <c r="B107" s="102">
        <f t="shared" si="8"/>
        <v>0</v>
      </c>
      <c r="C107" s="101">
        <f>p0!E112*10000*m_chg!C105</f>
        <v>0</v>
      </c>
      <c r="D107" s="101">
        <f>p0!N112*10000*m_chg!D105</f>
        <v>0</v>
      </c>
      <c r="E107" s="101">
        <f>'p1'!K112*10000*m_chg!E105</f>
        <v>0</v>
      </c>
      <c r="F107" s="101">
        <f>(p0!H112+p0!J112+'Spread Opt'!D103+'Transport Pos'!E99)*10000*m_chg!K105</f>
        <v>0</v>
      </c>
      <c r="G107" s="101">
        <f>p0!O112*10000*m_chg!L105</f>
        <v>0</v>
      </c>
      <c r="H107" s="101">
        <f>p0!D112*10000*m_chg!N105</f>
        <v>0</v>
      </c>
      <c r="I107" s="101">
        <f>(p0!I112+p0!AG112+'Spread Opt'!C103)*10000*m_chg!H105</f>
        <v>0</v>
      </c>
      <c r="J107" s="101">
        <f>p0!M112*10000*m_chg!J105</f>
        <v>0</v>
      </c>
      <c r="K107" s="101">
        <f>(p0!L112+p0!G112)*10000*m_chg!O105</f>
        <v>0</v>
      </c>
      <c r="L107" s="101">
        <f>p0!P112*10000*m_chg!P105</f>
        <v>0</v>
      </c>
      <c r="M107" s="101">
        <f>(p0!F112)*10000*m_chg!T105</f>
        <v>0</v>
      </c>
      <c r="N107" s="101">
        <f>p0!C112*10000*m_chg!U105</f>
        <v>0</v>
      </c>
      <c r="O107" s="101">
        <f>'Transport Pos'!C99*10000*m_chg!V105</f>
        <v>0</v>
      </c>
      <c r="P107" s="101">
        <f>(p0!Y112+p0!X112)*10000*m_chg!X105</f>
        <v>0</v>
      </c>
      <c r="Q107" s="101">
        <f>p0!Z112*10000*m_chg!Y105</f>
        <v>0</v>
      </c>
      <c r="R107" s="101">
        <f>(p0!AB112+'Transport Pos'!B99)*10000*m_chg!Z105</f>
        <v>0</v>
      </c>
      <c r="S107" s="101">
        <f>p0!U112*10000*m_chg!AA105</f>
        <v>0</v>
      </c>
      <c r="T107" s="101">
        <f>p0!W112*10000*m_chg!AB105</f>
        <v>0</v>
      </c>
      <c r="U107" s="101">
        <f>p0!S112*10000*m_chg!AD105</f>
        <v>0</v>
      </c>
      <c r="V107" s="101">
        <f>p0!B112*10000*m_chg!AG105</f>
        <v>0</v>
      </c>
      <c r="W107" s="101">
        <f>p0!AA112*10000*m_chg!AJ105</f>
        <v>0</v>
      </c>
      <c r="Y107" s="101"/>
      <c r="AA107" s="90">
        <v>39661</v>
      </c>
      <c r="AB107" s="174">
        <f t="shared" si="9"/>
        <v>0</v>
      </c>
      <c r="AC107" s="174">
        <f>IF(AC$2&lt;=$AA107,IF(AC$3&gt;=$AA107,(AC$4*($AA108-$AA107)),0),0)*(VLOOKUP($AA107,curves,VLOOKUP(AC$1,names,2,0))-AC$5)*'m1'!$BL105</f>
        <v>0</v>
      </c>
      <c r="AD107" s="174">
        <f>IF(AD$2&lt;=$AA107,IF(AD$3&gt;=$AA107,(AD$4*($AA108-$AA107)),0),0)*(VLOOKUP($AA107,curves,VLOOKUP(AD$1,names,2,0))-AD$5)*'m1'!$BL105</f>
        <v>0</v>
      </c>
      <c r="AE107" s="174">
        <f>IF(AE$2&lt;=$AA107,IF(AE$3&gt;=$AA107,(AE$4*($AA108-$AA107)),0),0)*(VLOOKUP($AA107,curves,VLOOKUP(AE$1,names,2,0))-AE$5)*'m1'!$BL105</f>
        <v>0</v>
      </c>
      <c r="AF107" s="174">
        <f>IF(AF$2&lt;=$AA107,IF(AF$3&gt;=$AA107,(AF$4*($AA108-$AA107)),0),0)*(VLOOKUP($AA107,curves,VLOOKUP(AF$1,names,2,0))-AF$5)*'m1'!$BL105</f>
        <v>0</v>
      </c>
      <c r="AG107" s="174">
        <f>IF(AG$2&lt;=$AA107,IF(AG$3&gt;=$AA107,(AG$4*($AA108-$AA107)),0),0)*(VLOOKUP($AA107,curves,VLOOKUP(AG$1,names,2,0))-AG$5)*'m1'!$BL105</f>
        <v>0</v>
      </c>
      <c r="AH107" s="174">
        <f>IF(AH$2&lt;=$AA107,IF(AH$3&gt;=$AA107,(AH$4*($AA108-$AA107)),0),0)*(VLOOKUP($AA107,curves,VLOOKUP(AH$1,names,2,0))-AH$5)*'m1'!$BL105</f>
        <v>0</v>
      </c>
      <c r="AI107" s="174">
        <f>IF(AI$2&lt;=$AA107,IF(AI$3&gt;=$AA107,(AI$4*($AA108-$AA107)),0),0)*(VLOOKUP($AA107,curves,VLOOKUP(AI$1,names,2,0))-AI$5)*'m1'!$BL105</f>
        <v>0</v>
      </c>
      <c r="AJ107" s="174">
        <f>IF(AJ$2&lt;=$AA107,IF(AJ$3&gt;=$AA107,(AJ$4*($AA108-$AA107)),0),0)*(VLOOKUP($AA107,curves,VLOOKUP(AJ$1,names,2,0))-AJ$5)*'m1'!$BL105</f>
        <v>0</v>
      </c>
      <c r="AK107" s="174">
        <f>IF(AK$2&lt;=$AA107,IF(AK$3&gt;=$AA107,(AK$4*($AA108-$AA107)),0),0)*(VLOOKUP($AA107,curves,VLOOKUP(AK$1,names,2,0))-AK$5)*'m1'!$BL105</f>
        <v>0</v>
      </c>
      <c r="AL107" s="174">
        <f>IF(AL$2&lt;=$AA107,IF(AL$3&gt;=$AA107,(AL$4*($AA108-$AA107)),0),0)*(VLOOKUP($AA107,curves,VLOOKUP(AL$1,names,2,0))-AL$5)*'m1'!$BL105</f>
        <v>0</v>
      </c>
      <c r="AM107" s="174">
        <f>IF(AM$2&lt;=$AA107,IF(AM$3&gt;=$AA107,(AM$4*($AA108-$AA107)),0),0)*(VLOOKUP($AA107,curves,VLOOKUP(AM$1,names,2,0))-AM$5)*'m1'!$BL105</f>
        <v>0</v>
      </c>
      <c r="AN107" s="174">
        <f>IF(AN$2&lt;=$AA107,IF(AN$3&gt;=$AA107,(AN$4*($AA108-$AA107)),0),0)*(VLOOKUP($AA107,curves,VLOOKUP(AN$1,names,2,0))-AN$5)*'m1'!$BL105</f>
        <v>0</v>
      </c>
      <c r="AO107" s="174">
        <f>IF(AO$2&lt;=$AA107,IF(AO$3&gt;=$AA107,(AO$4*($AA108-$AA107)),0),0)*(VLOOKUP($AA107,curves,VLOOKUP(AO$1,names,2,0))-AO$5)*'m1'!$BL105</f>
        <v>0</v>
      </c>
      <c r="AP107" s="174">
        <f>IF(AP$2&lt;=$AA107,IF(AP$3&gt;=$AA107,(AP$4*($AA108-$AA107)),0),0)*(VLOOKUP($AA107,curves,VLOOKUP(AP$1,names,2,0))-AP$5)*'m1'!$BL105</f>
        <v>0</v>
      </c>
      <c r="AQ107" s="174">
        <f>IF(AQ$2&lt;=$AA107,IF(AQ$3&gt;=$AA107,(AQ$4*($AA108-$AA107)),0),0)*(VLOOKUP($AA107,curves,VLOOKUP(AQ$1,names,2,0))-AQ$5)*'m1'!$BL105</f>
        <v>0</v>
      </c>
      <c r="AR107" s="174">
        <f>IF(AR$2&lt;=$AA107,IF(AR$3&gt;=$AA107,(AR$4*($AA108-$AA107)),0),0)*(VLOOKUP($AA107,curves,VLOOKUP(AR$1,names,2,0))-AR$5)*'m1'!$BL105</f>
        <v>0</v>
      </c>
      <c r="AS107" s="174">
        <f>IF(AS$2&lt;=$AA107,IF(AS$3&gt;=$AA107,(AS$4*($AA108-$AA107)),0),0)*(VLOOKUP($AA107,curves,VLOOKUP(AS$1,names,2,0))-AS$5)*'m1'!$BL105</f>
        <v>0</v>
      </c>
      <c r="AT107" s="174">
        <f>IF(AT$2&lt;=$AA107,IF(AT$3&gt;=$AA107,(AT$4*($AA108-$AA107)),0),0)*(VLOOKUP($AA107,curves,VLOOKUP(AT$1,names,2,0))-AT$5)*'m1'!$BL105</f>
        <v>0</v>
      </c>
      <c r="AU107" s="174">
        <f>IF(AU$2&lt;=$AA107,IF(AU$3&gt;=$AA107,(AU$4*($AA108-$AA107)),0),0)*(VLOOKUP($AA107,curves,VLOOKUP(AU$1,names,2,0))-AU$5)*'m1'!$BL105</f>
        <v>0</v>
      </c>
      <c r="AV107" s="174">
        <f>IF(AV$2&lt;=$AA107,IF(AV$3&gt;=$AA107,(AV$4*($AA108-$AA107)),0),0)*(VLOOKUP($AA107,curves,VLOOKUP(AV$1,names,2,0))-AV$5)*'m1'!$BL105</f>
        <v>0</v>
      </c>
      <c r="AW107" s="174">
        <f>IF(AW$2&lt;=$AA107,IF(AW$3&gt;=$AA107,(AW$4*($AA108-$AA107)),0),0)*(VLOOKUP($AA107,curves,VLOOKUP(AW$1,names,2,0))-AW$5)*'m1'!$BL105</f>
        <v>0</v>
      </c>
      <c r="BB107" s="84"/>
      <c r="BC107" s="84"/>
      <c r="BD107" s="84"/>
      <c r="BE107" s="84"/>
      <c r="BP107" s="88"/>
      <c r="CI107" s="83"/>
      <c r="CJ107" s="83"/>
      <c r="CK107" s="83"/>
      <c r="FY107" s="84"/>
      <c r="FZ107" s="84"/>
      <c r="GA107" s="84"/>
      <c r="GK107" s="88"/>
      <c r="GL107" s="88"/>
      <c r="GR107" s="88"/>
      <c r="GT107" s="88"/>
      <c r="GU107" s="88"/>
      <c r="HA107" s="88"/>
    </row>
    <row r="108" spans="1:209">
      <c r="A108" s="90">
        <f>p0!A113</f>
        <v>39692</v>
      </c>
      <c r="B108" s="102">
        <f t="shared" si="8"/>
        <v>0</v>
      </c>
      <c r="C108" s="101">
        <f>p0!E113*10000*m_chg!C106</f>
        <v>0</v>
      </c>
      <c r="D108" s="101">
        <f>p0!N113*10000*m_chg!D106</f>
        <v>0</v>
      </c>
      <c r="E108" s="101">
        <f>'p1'!K113*10000*m_chg!E106</f>
        <v>0</v>
      </c>
      <c r="F108" s="101">
        <f>(p0!H113+p0!J113+'Spread Opt'!D104+'Transport Pos'!E100)*10000*m_chg!K106</f>
        <v>0</v>
      </c>
      <c r="G108" s="101">
        <f>p0!O113*10000*m_chg!L106</f>
        <v>0</v>
      </c>
      <c r="H108" s="101">
        <f>p0!D113*10000*m_chg!N106</f>
        <v>0</v>
      </c>
      <c r="I108" s="101">
        <f>(p0!I113+p0!AG113+'Spread Opt'!C104)*10000*m_chg!H106</f>
        <v>0</v>
      </c>
      <c r="J108" s="101">
        <f>p0!M113*10000*m_chg!J106</f>
        <v>0</v>
      </c>
      <c r="K108" s="101">
        <f>(p0!L113+p0!G113)*10000*m_chg!O106</f>
        <v>0</v>
      </c>
      <c r="L108" s="101">
        <f>p0!P113*10000*m_chg!P106</f>
        <v>0</v>
      </c>
      <c r="M108" s="101">
        <f>(p0!F113)*10000*m_chg!T106</f>
        <v>0</v>
      </c>
      <c r="N108" s="101">
        <f>p0!C113*10000*m_chg!U106</f>
        <v>0</v>
      </c>
      <c r="O108" s="101">
        <f>'Transport Pos'!C100*10000*m_chg!V106</f>
        <v>0</v>
      </c>
      <c r="P108" s="101">
        <f>(p0!Y113+p0!X113)*10000*m_chg!X106</f>
        <v>0</v>
      </c>
      <c r="Q108" s="101">
        <f>p0!Z113*10000*m_chg!Y106</f>
        <v>0</v>
      </c>
      <c r="R108" s="101">
        <f>(p0!AB113+'Transport Pos'!B100)*10000*m_chg!Z106</f>
        <v>0</v>
      </c>
      <c r="S108" s="101">
        <f>p0!U113*10000*m_chg!AA106</f>
        <v>0</v>
      </c>
      <c r="T108" s="101">
        <f>p0!W113*10000*m_chg!AB106</f>
        <v>0</v>
      </c>
      <c r="U108" s="101">
        <f>p0!S113*10000*m_chg!AD106</f>
        <v>0</v>
      </c>
      <c r="V108" s="101">
        <f>p0!B113*10000*m_chg!AG106</f>
        <v>0</v>
      </c>
      <c r="W108" s="101">
        <f>p0!AA113*10000*m_chg!AJ106</f>
        <v>0</v>
      </c>
      <c r="Y108" s="101"/>
      <c r="AA108" s="90">
        <v>39692</v>
      </c>
      <c r="AB108" s="174">
        <f t="shared" si="9"/>
        <v>0</v>
      </c>
      <c r="AC108" s="174">
        <f>IF(AC$2&lt;=$AA108,IF(AC$3&gt;=$AA108,(AC$4*($AA109-$AA108)),0),0)*(VLOOKUP($AA108,curves,VLOOKUP(AC$1,names,2,0))-AC$5)*'m1'!$BL106</f>
        <v>0</v>
      </c>
      <c r="AD108" s="174">
        <f>IF(AD$2&lt;=$AA108,IF(AD$3&gt;=$AA108,(AD$4*($AA109-$AA108)),0),0)*(VLOOKUP($AA108,curves,VLOOKUP(AD$1,names,2,0))-AD$5)*'m1'!$BL106</f>
        <v>0</v>
      </c>
      <c r="AE108" s="174">
        <f>IF(AE$2&lt;=$AA108,IF(AE$3&gt;=$AA108,(AE$4*($AA109-$AA108)),0),0)*(VLOOKUP($AA108,curves,VLOOKUP(AE$1,names,2,0))-AE$5)*'m1'!$BL106</f>
        <v>0</v>
      </c>
      <c r="AF108" s="174">
        <f>IF(AF$2&lt;=$AA108,IF(AF$3&gt;=$AA108,(AF$4*($AA109-$AA108)),0),0)*(VLOOKUP($AA108,curves,VLOOKUP(AF$1,names,2,0))-AF$5)*'m1'!$BL106</f>
        <v>0</v>
      </c>
      <c r="AG108" s="174">
        <f>IF(AG$2&lt;=$AA108,IF(AG$3&gt;=$AA108,(AG$4*($AA109-$AA108)),0),0)*(VLOOKUP($AA108,curves,VLOOKUP(AG$1,names,2,0))-AG$5)*'m1'!$BL106</f>
        <v>0</v>
      </c>
      <c r="AH108" s="174">
        <f>IF(AH$2&lt;=$AA108,IF(AH$3&gt;=$AA108,(AH$4*($AA109-$AA108)),0),0)*(VLOOKUP($AA108,curves,VLOOKUP(AH$1,names,2,0))-AH$5)*'m1'!$BL106</f>
        <v>0</v>
      </c>
      <c r="AI108" s="174">
        <f>IF(AI$2&lt;=$AA108,IF(AI$3&gt;=$AA108,(AI$4*($AA109-$AA108)),0),0)*(VLOOKUP($AA108,curves,VLOOKUP(AI$1,names,2,0))-AI$5)*'m1'!$BL106</f>
        <v>0</v>
      </c>
      <c r="AJ108" s="174">
        <f>IF(AJ$2&lt;=$AA108,IF(AJ$3&gt;=$AA108,(AJ$4*($AA109-$AA108)),0),0)*(VLOOKUP($AA108,curves,VLOOKUP(AJ$1,names,2,0))-AJ$5)*'m1'!$BL106</f>
        <v>0</v>
      </c>
      <c r="AK108" s="174">
        <f>IF(AK$2&lt;=$AA108,IF(AK$3&gt;=$AA108,(AK$4*($AA109-$AA108)),0),0)*(VLOOKUP($AA108,curves,VLOOKUP(AK$1,names,2,0))-AK$5)*'m1'!$BL106</f>
        <v>0</v>
      </c>
      <c r="AL108" s="174">
        <f>IF(AL$2&lt;=$AA108,IF(AL$3&gt;=$AA108,(AL$4*($AA109-$AA108)),0),0)*(VLOOKUP($AA108,curves,VLOOKUP(AL$1,names,2,0))-AL$5)*'m1'!$BL106</f>
        <v>0</v>
      </c>
      <c r="AM108" s="174">
        <f>IF(AM$2&lt;=$AA108,IF(AM$3&gt;=$AA108,(AM$4*($AA109-$AA108)),0),0)*(VLOOKUP($AA108,curves,VLOOKUP(AM$1,names,2,0))-AM$5)*'m1'!$BL106</f>
        <v>0</v>
      </c>
      <c r="AN108" s="174">
        <f>IF(AN$2&lt;=$AA108,IF(AN$3&gt;=$AA108,(AN$4*($AA109-$AA108)),0),0)*(VLOOKUP($AA108,curves,VLOOKUP(AN$1,names,2,0))-AN$5)*'m1'!$BL106</f>
        <v>0</v>
      </c>
      <c r="AO108" s="174">
        <f>IF(AO$2&lt;=$AA108,IF(AO$3&gt;=$AA108,(AO$4*($AA109-$AA108)),0),0)*(VLOOKUP($AA108,curves,VLOOKUP(AO$1,names,2,0))-AO$5)*'m1'!$BL106</f>
        <v>0</v>
      </c>
      <c r="AP108" s="174">
        <f>IF(AP$2&lt;=$AA108,IF(AP$3&gt;=$AA108,(AP$4*($AA109-$AA108)),0),0)*(VLOOKUP($AA108,curves,VLOOKUP(AP$1,names,2,0))-AP$5)*'m1'!$BL106</f>
        <v>0</v>
      </c>
      <c r="AQ108" s="174">
        <f>IF(AQ$2&lt;=$AA108,IF(AQ$3&gt;=$AA108,(AQ$4*($AA109-$AA108)),0),0)*(VLOOKUP($AA108,curves,VLOOKUP(AQ$1,names,2,0))-AQ$5)*'m1'!$BL106</f>
        <v>0</v>
      </c>
      <c r="AR108" s="174">
        <f>IF(AR$2&lt;=$AA108,IF(AR$3&gt;=$AA108,(AR$4*($AA109-$AA108)),0),0)*(VLOOKUP($AA108,curves,VLOOKUP(AR$1,names,2,0))-AR$5)*'m1'!$BL106</f>
        <v>0</v>
      </c>
      <c r="AS108" s="174">
        <f>IF(AS$2&lt;=$AA108,IF(AS$3&gt;=$AA108,(AS$4*($AA109-$AA108)),0),0)*(VLOOKUP($AA108,curves,VLOOKUP(AS$1,names,2,0))-AS$5)*'m1'!$BL106</f>
        <v>0</v>
      </c>
      <c r="AT108" s="174">
        <f>IF(AT$2&lt;=$AA108,IF(AT$3&gt;=$AA108,(AT$4*($AA109-$AA108)),0),0)*(VLOOKUP($AA108,curves,VLOOKUP(AT$1,names,2,0))-AT$5)*'m1'!$BL106</f>
        <v>0</v>
      </c>
      <c r="AU108" s="174">
        <f>IF(AU$2&lt;=$AA108,IF(AU$3&gt;=$AA108,(AU$4*($AA109-$AA108)),0),0)*(VLOOKUP($AA108,curves,VLOOKUP(AU$1,names,2,0))-AU$5)*'m1'!$BL106</f>
        <v>0</v>
      </c>
      <c r="AV108" s="174">
        <f>IF(AV$2&lt;=$AA108,IF(AV$3&gt;=$AA108,(AV$4*($AA109-$AA108)),0),0)*(VLOOKUP($AA108,curves,VLOOKUP(AV$1,names,2,0))-AV$5)*'m1'!$BL106</f>
        <v>0</v>
      </c>
      <c r="AW108" s="174">
        <f>IF(AW$2&lt;=$AA108,IF(AW$3&gt;=$AA108,(AW$4*($AA109-$AA108)),0),0)*(VLOOKUP($AA108,curves,VLOOKUP(AW$1,names,2,0))-AW$5)*'m1'!$BL106</f>
        <v>0</v>
      </c>
      <c r="BB108" s="84"/>
      <c r="BC108" s="84"/>
      <c r="BD108" s="84"/>
      <c r="BE108" s="84"/>
      <c r="BP108" s="88"/>
      <c r="CI108" s="83"/>
      <c r="CJ108" s="83"/>
      <c r="CK108" s="83"/>
      <c r="FY108" s="84"/>
      <c r="FZ108" s="84"/>
      <c r="GA108" s="84"/>
      <c r="GK108" s="88"/>
      <c r="GL108" s="88"/>
      <c r="GR108" s="88"/>
      <c r="GT108" s="88"/>
      <c r="GU108" s="88"/>
      <c r="HA108" s="88"/>
    </row>
    <row r="109" spans="1:209">
      <c r="A109" s="90">
        <f>p0!A114</f>
        <v>39722</v>
      </c>
      <c r="B109" s="102">
        <f t="shared" si="8"/>
        <v>0</v>
      </c>
      <c r="C109" s="101">
        <f>p0!E114*10000*m_chg!C107</f>
        <v>0</v>
      </c>
      <c r="D109" s="101">
        <f>p0!N114*10000*m_chg!D107</f>
        <v>0</v>
      </c>
      <c r="E109" s="101">
        <f>'p1'!K114*10000*m_chg!E107</f>
        <v>0</v>
      </c>
      <c r="F109" s="101">
        <f>(p0!H114+p0!J114+'Spread Opt'!D105+'Transport Pos'!E101)*10000*m_chg!K107</f>
        <v>0</v>
      </c>
      <c r="G109" s="101">
        <f>p0!O114*10000*m_chg!L107</f>
        <v>0</v>
      </c>
      <c r="H109" s="101">
        <f>p0!D114*10000*m_chg!N107</f>
        <v>0</v>
      </c>
      <c r="I109" s="101">
        <f>(p0!I114+p0!AG114+'Spread Opt'!C105)*10000*m_chg!H107</f>
        <v>0</v>
      </c>
      <c r="J109" s="101">
        <f>p0!M114*10000*m_chg!J107</f>
        <v>0</v>
      </c>
      <c r="K109" s="101">
        <f>(p0!L114+p0!G114)*10000*m_chg!O107</f>
        <v>0</v>
      </c>
      <c r="L109" s="101">
        <f>p0!P114*10000*m_chg!P107</f>
        <v>0</v>
      </c>
      <c r="M109" s="101">
        <f>(p0!F114)*10000*m_chg!T107</f>
        <v>0</v>
      </c>
      <c r="N109" s="101">
        <f>p0!C114*10000*m_chg!U107</f>
        <v>0</v>
      </c>
      <c r="O109" s="101">
        <f>'Transport Pos'!C101*10000*m_chg!V107</f>
        <v>0</v>
      </c>
      <c r="P109" s="101">
        <f>(p0!Y114+p0!X114)*10000*m_chg!X107</f>
        <v>0</v>
      </c>
      <c r="Q109" s="101">
        <f>p0!Z114*10000*m_chg!Y107</f>
        <v>0</v>
      </c>
      <c r="R109" s="101">
        <f>(p0!AB114+'Transport Pos'!B101)*10000*m_chg!Z107</f>
        <v>0</v>
      </c>
      <c r="S109" s="101">
        <f>p0!U114*10000*m_chg!AA107</f>
        <v>0</v>
      </c>
      <c r="T109" s="101">
        <f>p0!W114*10000*m_chg!AB107</f>
        <v>0</v>
      </c>
      <c r="U109" s="101">
        <f>p0!S114*10000*m_chg!AD107</f>
        <v>0</v>
      </c>
      <c r="V109" s="101">
        <f>p0!B114*10000*m_chg!AG107</f>
        <v>0</v>
      </c>
      <c r="W109" s="101">
        <f>p0!AA114*10000*m_chg!AJ107</f>
        <v>0</v>
      </c>
      <c r="Y109" s="101"/>
      <c r="AA109" s="90">
        <v>39722</v>
      </c>
      <c r="AB109" s="174">
        <f t="shared" si="9"/>
        <v>0</v>
      </c>
      <c r="AC109" s="174">
        <f>IF(AC$2&lt;=$AA109,IF(AC$3&gt;=$AA109,(AC$4*($AA110-$AA109)),0),0)*(VLOOKUP($AA109,curves,VLOOKUP(AC$1,names,2,0))-AC$5)*'m1'!$BL107</f>
        <v>0</v>
      </c>
      <c r="AD109" s="174">
        <f>IF(AD$2&lt;=$AA109,IF(AD$3&gt;=$AA109,(AD$4*($AA110-$AA109)),0),0)*(VLOOKUP($AA109,curves,VLOOKUP(AD$1,names,2,0))-AD$5)*'m1'!$BL107</f>
        <v>0</v>
      </c>
      <c r="AE109" s="174">
        <f>IF(AE$2&lt;=$AA109,IF(AE$3&gt;=$AA109,(AE$4*($AA110-$AA109)),0),0)*(VLOOKUP($AA109,curves,VLOOKUP(AE$1,names,2,0))-AE$5)*'m1'!$BL107</f>
        <v>0</v>
      </c>
      <c r="AF109" s="174">
        <f>IF(AF$2&lt;=$AA109,IF(AF$3&gt;=$AA109,(AF$4*($AA110-$AA109)),0),0)*(VLOOKUP($AA109,curves,VLOOKUP(AF$1,names,2,0))-AF$5)*'m1'!$BL107</f>
        <v>0</v>
      </c>
      <c r="AG109" s="174">
        <f>IF(AG$2&lt;=$AA109,IF(AG$3&gt;=$AA109,(AG$4*($AA110-$AA109)),0),0)*(VLOOKUP($AA109,curves,VLOOKUP(AG$1,names,2,0))-AG$5)*'m1'!$BL107</f>
        <v>0</v>
      </c>
      <c r="AH109" s="174">
        <f>IF(AH$2&lt;=$AA109,IF(AH$3&gt;=$AA109,(AH$4*($AA110-$AA109)),0),0)*(VLOOKUP($AA109,curves,VLOOKUP(AH$1,names,2,0))-AH$5)*'m1'!$BL107</f>
        <v>0</v>
      </c>
      <c r="AI109" s="174">
        <f>IF(AI$2&lt;=$AA109,IF(AI$3&gt;=$AA109,(AI$4*($AA110-$AA109)),0),0)*(VLOOKUP($AA109,curves,VLOOKUP(AI$1,names,2,0))-AI$5)*'m1'!$BL107</f>
        <v>0</v>
      </c>
      <c r="AJ109" s="174">
        <f>IF(AJ$2&lt;=$AA109,IF(AJ$3&gt;=$AA109,(AJ$4*($AA110-$AA109)),0),0)*(VLOOKUP($AA109,curves,VLOOKUP(AJ$1,names,2,0))-AJ$5)*'m1'!$BL107</f>
        <v>0</v>
      </c>
      <c r="AK109" s="174">
        <f>IF(AK$2&lt;=$AA109,IF(AK$3&gt;=$AA109,(AK$4*($AA110-$AA109)),0),0)*(VLOOKUP($AA109,curves,VLOOKUP(AK$1,names,2,0))-AK$5)*'m1'!$BL107</f>
        <v>0</v>
      </c>
      <c r="AL109" s="174">
        <f>IF(AL$2&lt;=$AA109,IF(AL$3&gt;=$AA109,(AL$4*($AA110-$AA109)),0),0)*(VLOOKUP($AA109,curves,VLOOKUP(AL$1,names,2,0))-AL$5)*'m1'!$BL107</f>
        <v>0</v>
      </c>
      <c r="AM109" s="174">
        <f>IF(AM$2&lt;=$AA109,IF(AM$3&gt;=$AA109,(AM$4*($AA110-$AA109)),0),0)*(VLOOKUP($AA109,curves,VLOOKUP(AM$1,names,2,0))-AM$5)*'m1'!$BL107</f>
        <v>0</v>
      </c>
      <c r="AN109" s="174">
        <f>IF(AN$2&lt;=$AA109,IF(AN$3&gt;=$AA109,(AN$4*($AA110-$AA109)),0),0)*(VLOOKUP($AA109,curves,VLOOKUP(AN$1,names,2,0))-AN$5)*'m1'!$BL107</f>
        <v>0</v>
      </c>
      <c r="AO109" s="174">
        <f>IF(AO$2&lt;=$AA109,IF(AO$3&gt;=$AA109,(AO$4*($AA110-$AA109)),0),0)*(VLOOKUP($AA109,curves,VLOOKUP(AO$1,names,2,0))-AO$5)*'m1'!$BL107</f>
        <v>0</v>
      </c>
      <c r="AP109" s="174">
        <f>IF(AP$2&lt;=$AA109,IF(AP$3&gt;=$AA109,(AP$4*($AA110-$AA109)),0),0)*(VLOOKUP($AA109,curves,VLOOKUP(AP$1,names,2,0))-AP$5)*'m1'!$BL107</f>
        <v>0</v>
      </c>
      <c r="AQ109" s="174">
        <f>IF(AQ$2&lt;=$AA109,IF(AQ$3&gt;=$AA109,(AQ$4*($AA110-$AA109)),0),0)*(VLOOKUP($AA109,curves,VLOOKUP(AQ$1,names,2,0))-AQ$5)*'m1'!$BL107</f>
        <v>0</v>
      </c>
      <c r="AR109" s="174">
        <f>IF(AR$2&lt;=$AA109,IF(AR$3&gt;=$AA109,(AR$4*($AA110-$AA109)),0),0)*(VLOOKUP($AA109,curves,VLOOKUP(AR$1,names,2,0))-AR$5)*'m1'!$BL107</f>
        <v>0</v>
      </c>
      <c r="AS109" s="174">
        <f>IF(AS$2&lt;=$AA109,IF(AS$3&gt;=$AA109,(AS$4*($AA110-$AA109)),0),0)*(VLOOKUP($AA109,curves,VLOOKUP(AS$1,names,2,0))-AS$5)*'m1'!$BL107</f>
        <v>0</v>
      </c>
      <c r="AT109" s="174">
        <f>IF(AT$2&lt;=$AA109,IF(AT$3&gt;=$AA109,(AT$4*($AA110-$AA109)),0),0)*(VLOOKUP($AA109,curves,VLOOKUP(AT$1,names,2,0))-AT$5)*'m1'!$BL107</f>
        <v>0</v>
      </c>
      <c r="AU109" s="174">
        <f>IF(AU$2&lt;=$AA109,IF(AU$3&gt;=$AA109,(AU$4*($AA110-$AA109)),0),0)*(VLOOKUP($AA109,curves,VLOOKUP(AU$1,names,2,0))-AU$5)*'m1'!$BL107</f>
        <v>0</v>
      </c>
      <c r="AV109" s="174">
        <f>IF(AV$2&lt;=$AA109,IF(AV$3&gt;=$AA109,(AV$4*($AA110-$AA109)),0),0)*(VLOOKUP($AA109,curves,VLOOKUP(AV$1,names,2,0))-AV$5)*'m1'!$BL107</f>
        <v>0</v>
      </c>
      <c r="AW109" s="174">
        <f>IF(AW$2&lt;=$AA109,IF(AW$3&gt;=$AA109,(AW$4*($AA110-$AA109)),0),0)*(VLOOKUP($AA109,curves,VLOOKUP(AW$1,names,2,0))-AW$5)*'m1'!$BL107</f>
        <v>0</v>
      </c>
      <c r="BB109" s="84"/>
      <c r="BC109" s="84"/>
      <c r="BD109" s="84"/>
      <c r="BE109" s="84"/>
      <c r="BP109" s="88"/>
      <c r="CI109" s="83"/>
      <c r="CJ109" s="83"/>
      <c r="CK109" s="83"/>
      <c r="FY109" s="84"/>
      <c r="FZ109" s="84"/>
      <c r="GA109" s="84"/>
      <c r="GK109" s="88"/>
      <c r="GL109" s="88"/>
      <c r="GR109" s="88"/>
      <c r="GT109" s="88"/>
      <c r="GU109" s="88"/>
      <c r="HA109" s="88"/>
    </row>
    <row r="110" spans="1:209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Y110" s="101"/>
      <c r="AA110" s="90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BB110" s="84"/>
      <c r="BC110" s="84"/>
      <c r="BD110" s="84"/>
      <c r="BE110" s="84"/>
      <c r="BP110" s="88"/>
      <c r="CI110" s="83"/>
      <c r="CJ110" s="83"/>
      <c r="CK110" s="83"/>
      <c r="FY110" s="84"/>
      <c r="FZ110" s="84"/>
      <c r="GA110" s="84"/>
      <c r="GK110" s="88"/>
      <c r="GL110" s="88"/>
      <c r="GR110" s="88"/>
      <c r="GT110" s="88"/>
      <c r="GU110" s="88"/>
      <c r="HA110" s="88"/>
    </row>
    <row r="111" spans="1:209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Y111" s="101"/>
      <c r="AA111" s="90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BB111" s="84"/>
      <c r="BC111" s="84"/>
      <c r="BD111" s="84"/>
      <c r="BE111" s="84"/>
      <c r="BP111" s="88"/>
      <c r="CI111" s="83"/>
      <c r="CJ111" s="83"/>
      <c r="CK111" s="83"/>
      <c r="FY111" s="84"/>
      <c r="FZ111" s="84"/>
      <c r="GA111" s="84"/>
      <c r="GK111" s="88"/>
      <c r="GL111" s="88"/>
      <c r="GR111" s="88"/>
      <c r="GT111" s="88"/>
      <c r="GU111" s="88"/>
      <c r="HA111" s="88"/>
    </row>
    <row r="112" spans="1:209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Y112" s="101"/>
      <c r="AA112" s="90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BB112" s="84"/>
      <c r="BC112" s="84"/>
      <c r="BD112" s="84"/>
      <c r="BE112" s="84"/>
      <c r="BP112" s="88"/>
      <c r="CI112" s="83"/>
      <c r="CJ112" s="83"/>
      <c r="CK112" s="83"/>
      <c r="FY112" s="84"/>
      <c r="FZ112" s="84"/>
      <c r="GA112" s="84"/>
      <c r="GK112" s="88"/>
      <c r="GL112" s="88"/>
      <c r="GR112" s="88"/>
      <c r="GT112" s="88"/>
      <c r="GU112" s="88"/>
      <c r="HA112" s="88"/>
    </row>
    <row r="113" spans="1:209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Y113" s="101"/>
      <c r="AA113" s="90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BB113" s="84"/>
      <c r="BC113" s="84"/>
      <c r="BD113" s="84"/>
      <c r="BE113" s="84"/>
      <c r="BP113" s="88"/>
      <c r="CI113" s="83"/>
      <c r="CJ113" s="83"/>
      <c r="CK113" s="83"/>
      <c r="FY113" s="84"/>
      <c r="FZ113" s="84"/>
      <c r="GA113" s="84"/>
      <c r="GK113" s="88"/>
      <c r="GL113" s="88"/>
      <c r="GR113" s="88"/>
      <c r="GT113" s="88"/>
      <c r="GU113" s="88"/>
      <c r="HA113" s="88"/>
    </row>
    <row r="114" spans="1:209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Y114" s="101"/>
      <c r="AA114" s="90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BB114" s="84"/>
      <c r="BC114" s="84"/>
      <c r="BD114" s="84"/>
      <c r="BE114" s="84"/>
      <c r="BP114" s="88"/>
      <c r="CI114" s="83"/>
      <c r="CJ114" s="83"/>
      <c r="CK114" s="83"/>
      <c r="FY114" s="84"/>
      <c r="FZ114" s="84"/>
      <c r="GA114" s="84"/>
      <c r="GK114" s="88"/>
      <c r="GL114" s="88"/>
      <c r="GR114" s="88"/>
      <c r="GT114" s="88"/>
      <c r="GU114" s="88"/>
      <c r="HA114" s="88"/>
    </row>
    <row r="115" spans="1:209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Y115" s="101"/>
      <c r="AA115" s="90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BB115" s="84"/>
      <c r="BC115" s="84"/>
      <c r="BD115" s="84"/>
      <c r="BE115" s="84"/>
      <c r="BP115" s="88"/>
      <c r="CI115" s="83"/>
      <c r="CJ115" s="83"/>
      <c r="CK115" s="83"/>
      <c r="FY115" s="84"/>
      <c r="FZ115" s="84"/>
      <c r="GA115" s="84"/>
      <c r="GK115" s="88"/>
      <c r="GL115" s="88"/>
      <c r="GR115" s="88"/>
      <c r="GT115" s="88"/>
      <c r="GU115" s="88"/>
      <c r="HA115" s="88"/>
    </row>
    <row r="116" spans="1:209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Y116" s="101"/>
      <c r="AA116" s="90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BB116" s="84"/>
      <c r="BC116" s="84"/>
      <c r="BD116" s="84"/>
      <c r="BE116" s="84"/>
      <c r="BP116" s="88"/>
      <c r="CI116" s="83"/>
      <c r="CJ116" s="83"/>
      <c r="CK116" s="83"/>
      <c r="FY116" s="84"/>
      <c r="FZ116" s="84"/>
      <c r="GA116" s="84"/>
      <c r="GK116" s="88"/>
      <c r="GL116" s="88"/>
      <c r="GR116" s="88"/>
      <c r="GT116" s="88"/>
      <c r="GU116" s="88"/>
      <c r="HA116" s="88"/>
    </row>
    <row r="117" spans="1:209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Y117" s="101"/>
      <c r="AA117" s="90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BB117" s="84"/>
      <c r="BC117" s="84"/>
      <c r="BD117" s="84"/>
      <c r="BE117" s="84"/>
      <c r="BP117" s="88"/>
      <c r="CI117" s="83"/>
      <c r="CJ117" s="83"/>
      <c r="CK117" s="83"/>
      <c r="FY117" s="84"/>
      <c r="FZ117" s="84"/>
      <c r="GA117" s="84"/>
      <c r="GK117" s="88"/>
      <c r="GL117" s="88"/>
      <c r="GR117" s="88"/>
      <c r="GT117" s="88"/>
      <c r="GU117" s="88"/>
      <c r="HA117" s="88"/>
    </row>
    <row r="118" spans="1:209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Y118" s="101"/>
      <c r="AA118" s="90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BB118" s="84"/>
      <c r="BC118" s="84"/>
      <c r="BD118" s="84"/>
      <c r="BE118" s="84"/>
      <c r="BP118" s="88"/>
      <c r="CI118" s="83"/>
      <c r="CJ118" s="83"/>
      <c r="CK118" s="83"/>
      <c r="FY118" s="84"/>
      <c r="FZ118" s="84"/>
      <c r="GA118" s="84"/>
      <c r="GK118" s="88"/>
      <c r="GL118" s="88"/>
      <c r="GR118" s="88"/>
      <c r="GT118" s="88"/>
      <c r="GU118" s="88"/>
      <c r="HA118" s="88"/>
    </row>
    <row r="119" spans="1:209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Y119" s="101"/>
      <c r="AA119" s="90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BB119" s="84"/>
      <c r="BC119" s="84"/>
      <c r="BD119" s="84"/>
      <c r="BE119" s="84"/>
      <c r="BP119" s="88"/>
      <c r="CI119" s="83"/>
      <c r="CJ119" s="83"/>
      <c r="CK119" s="83"/>
      <c r="FY119" s="84"/>
      <c r="FZ119" s="84"/>
      <c r="GA119" s="84"/>
      <c r="GK119" s="88"/>
      <c r="GL119" s="88"/>
      <c r="GR119" s="88"/>
      <c r="GT119" s="88"/>
      <c r="GU119" s="88"/>
      <c r="HA119" s="88"/>
    </row>
    <row r="120" spans="1:209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Y120" s="101"/>
      <c r="AA120" s="90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BB120" s="84"/>
      <c r="BC120" s="84"/>
      <c r="BD120" s="84"/>
      <c r="BE120" s="84"/>
      <c r="BP120" s="88"/>
      <c r="CI120" s="83"/>
      <c r="CJ120" s="83"/>
      <c r="CK120" s="83"/>
      <c r="FY120" s="84"/>
      <c r="FZ120" s="84"/>
      <c r="GA120" s="84"/>
      <c r="GK120" s="88"/>
      <c r="GL120" s="88"/>
      <c r="GR120" s="88"/>
      <c r="GT120" s="88"/>
      <c r="GU120" s="88"/>
      <c r="HA120" s="88"/>
    </row>
    <row r="121" spans="1:209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Y121" s="101"/>
      <c r="AA121" s="90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BB121" s="84"/>
      <c r="BC121" s="84"/>
      <c r="BD121" s="84"/>
      <c r="BE121" s="84"/>
      <c r="BP121" s="88"/>
      <c r="CI121" s="83"/>
      <c r="CJ121" s="83"/>
      <c r="CK121" s="83"/>
      <c r="FY121" s="84"/>
      <c r="FZ121" s="84"/>
      <c r="GA121" s="84"/>
      <c r="GK121" s="88"/>
      <c r="GL121" s="88"/>
      <c r="GR121" s="88"/>
      <c r="GT121" s="88"/>
      <c r="GU121" s="88"/>
      <c r="HA121" s="88"/>
    </row>
    <row r="122" spans="1:209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Y122" s="101"/>
      <c r="AA122" s="90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AW122" s="174"/>
      <c r="BB122" s="84"/>
      <c r="BC122" s="84"/>
      <c r="BD122" s="84"/>
      <c r="BE122" s="84"/>
      <c r="BP122" s="88"/>
      <c r="CI122" s="83"/>
      <c r="CJ122" s="83"/>
      <c r="CK122" s="83"/>
      <c r="FY122" s="84"/>
      <c r="FZ122" s="84"/>
      <c r="GA122" s="84"/>
      <c r="GK122" s="88"/>
      <c r="GL122" s="88"/>
      <c r="GR122" s="88"/>
      <c r="GT122" s="88"/>
      <c r="GU122" s="88"/>
      <c r="HA122" s="88"/>
    </row>
    <row r="123" spans="1:209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Y123" s="101"/>
      <c r="AA123" s="90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AW123" s="174"/>
      <c r="BB123" s="84"/>
      <c r="BC123" s="84"/>
      <c r="BD123" s="84"/>
      <c r="BE123" s="84"/>
      <c r="BP123" s="88"/>
      <c r="CI123" s="83"/>
      <c r="CJ123" s="83"/>
      <c r="CK123" s="83"/>
      <c r="FY123" s="84"/>
      <c r="FZ123" s="84"/>
      <c r="GA123" s="84"/>
      <c r="GK123" s="88"/>
      <c r="GL123" s="88"/>
      <c r="GR123" s="88"/>
      <c r="GT123" s="88"/>
      <c r="GU123" s="88"/>
      <c r="HA123" s="88"/>
    </row>
    <row r="124" spans="1:209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Y124" s="101"/>
      <c r="AA124" s="90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AW124" s="174"/>
      <c r="BB124" s="84"/>
      <c r="BC124" s="84"/>
      <c r="BD124" s="84"/>
      <c r="BE124" s="84"/>
      <c r="BP124" s="88"/>
      <c r="CI124" s="83"/>
      <c r="CJ124" s="83"/>
      <c r="CK124" s="83"/>
      <c r="FY124" s="84"/>
      <c r="FZ124" s="84"/>
      <c r="GA124" s="84"/>
      <c r="GK124" s="88"/>
      <c r="GL124" s="88"/>
      <c r="GR124" s="88"/>
      <c r="GT124" s="88"/>
      <c r="GU124" s="88"/>
      <c r="HA124" s="88"/>
    </row>
    <row r="125" spans="1:209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Y125" s="101"/>
      <c r="AA125" s="90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BB125" s="84"/>
      <c r="BC125" s="84"/>
      <c r="BD125" s="84"/>
      <c r="BE125" s="84"/>
      <c r="BP125" s="88"/>
      <c r="CI125" s="83"/>
      <c r="CJ125" s="83"/>
      <c r="CK125" s="83"/>
      <c r="FY125" s="84"/>
      <c r="FZ125" s="84"/>
      <c r="GA125" s="84"/>
      <c r="GK125" s="88"/>
      <c r="GL125" s="88"/>
      <c r="GR125" s="88"/>
      <c r="GT125" s="88"/>
      <c r="GU125" s="88"/>
      <c r="HA125" s="88"/>
    </row>
    <row r="126" spans="1:209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Y126" s="101"/>
      <c r="AA126" s="90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AW126" s="174"/>
      <c r="BB126" s="84"/>
      <c r="BC126" s="84"/>
      <c r="BD126" s="84"/>
      <c r="BE126" s="84"/>
      <c r="BP126" s="88"/>
      <c r="CI126" s="83"/>
      <c r="CJ126" s="83"/>
      <c r="CK126" s="83"/>
      <c r="FY126" s="84"/>
      <c r="FZ126" s="84"/>
      <c r="GA126" s="84"/>
      <c r="GK126" s="88"/>
      <c r="GL126" s="88"/>
      <c r="GR126" s="88"/>
      <c r="GT126" s="88"/>
      <c r="GU126" s="88"/>
      <c r="HA126" s="88"/>
    </row>
    <row r="127" spans="1:209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Y127" s="101"/>
      <c r="AA127" s="90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AW127" s="174"/>
      <c r="BB127" s="84"/>
      <c r="BC127" s="84"/>
      <c r="BD127" s="84"/>
      <c r="BE127" s="84"/>
      <c r="BP127" s="88"/>
      <c r="CI127" s="83"/>
      <c r="CJ127" s="83"/>
      <c r="CK127" s="83"/>
      <c r="FY127" s="84"/>
      <c r="FZ127" s="84"/>
      <c r="GA127" s="84"/>
      <c r="GK127" s="88"/>
      <c r="GL127" s="88"/>
      <c r="GR127" s="88"/>
      <c r="GT127" s="88"/>
      <c r="GU127" s="88"/>
      <c r="HA127" s="88"/>
    </row>
    <row r="128" spans="1:209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Y128" s="101"/>
      <c r="AA128" s="90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AW128" s="174"/>
      <c r="BB128" s="84"/>
      <c r="BC128" s="84"/>
      <c r="BD128" s="84"/>
      <c r="BE128" s="84"/>
      <c r="BP128" s="88"/>
      <c r="CI128" s="83"/>
      <c r="CJ128" s="83"/>
      <c r="CK128" s="83"/>
      <c r="FY128" s="84"/>
      <c r="FZ128" s="84"/>
      <c r="GA128" s="84"/>
      <c r="GK128" s="88"/>
      <c r="GL128" s="88"/>
      <c r="GR128" s="88"/>
      <c r="GT128" s="88"/>
      <c r="GU128" s="88"/>
      <c r="HA128" s="88"/>
    </row>
    <row r="129" spans="1:209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Y129" s="101"/>
      <c r="AA129" s="90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74"/>
      <c r="BB129" s="84"/>
      <c r="BC129" s="84"/>
      <c r="BD129" s="84"/>
      <c r="BE129" s="84"/>
      <c r="BP129" s="88"/>
      <c r="CI129" s="83"/>
      <c r="CJ129" s="83"/>
      <c r="CK129" s="83"/>
      <c r="FY129" s="84"/>
      <c r="FZ129" s="84"/>
      <c r="GA129" s="84"/>
      <c r="GK129" s="88"/>
      <c r="GL129" s="88"/>
      <c r="GR129" s="88"/>
      <c r="GT129" s="88"/>
      <c r="GU129" s="88"/>
      <c r="HA129" s="88"/>
    </row>
    <row r="130" spans="1:209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Y130" s="101"/>
      <c r="AA130" s="90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AW130" s="174"/>
      <c r="BB130" s="84"/>
      <c r="BC130" s="84"/>
      <c r="BD130" s="84"/>
      <c r="BE130" s="84"/>
      <c r="BP130" s="88"/>
      <c r="CI130" s="83"/>
      <c r="CJ130" s="83"/>
      <c r="CK130" s="83"/>
      <c r="FY130" s="84"/>
      <c r="FZ130" s="84"/>
      <c r="GA130" s="84"/>
      <c r="GK130" s="88"/>
      <c r="GL130" s="88"/>
      <c r="GR130" s="88"/>
      <c r="GT130" s="88"/>
      <c r="GU130" s="88"/>
      <c r="HA130" s="88"/>
    </row>
    <row r="131" spans="1:209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Y131" s="101"/>
      <c r="AA131" s="90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BB131" s="84"/>
      <c r="BC131" s="84"/>
      <c r="BD131" s="84"/>
      <c r="BE131" s="84"/>
      <c r="BP131" s="88"/>
      <c r="CI131" s="83"/>
      <c r="CJ131" s="83"/>
      <c r="CK131" s="83"/>
      <c r="FY131" s="84"/>
      <c r="FZ131" s="84"/>
      <c r="GA131" s="84"/>
      <c r="GK131" s="88"/>
      <c r="GL131" s="88"/>
      <c r="GR131" s="88"/>
      <c r="GT131" s="88"/>
      <c r="GU131" s="88"/>
      <c r="HA131" s="88"/>
    </row>
    <row r="132" spans="1:209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Y132" s="101"/>
      <c r="AA132" s="90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AW132" s="174"/>
      <c r="BB132" s="84"/>
      <c r="BC132" s="84"/>
      <c r="BD132" s="84"/>
      <c r="BE132" s="84"/>
      <c r="BP132" s="88"/>
      <c r="CI132" s="83"/>
      <c r="CJ132" s="83"/>
      <c r="CK132" s="83"/>
      <c r="FY132" s="84"/>
      <c r="FZ132" s="84"/>
      <c r="GA132" s="84"/>
      <c r="GK132" s="88"/>
      <c r="GL132" s="88"/>
      <c r="GR132" s="88"/>
      <c r="GT132" s="88"/>
      <c r="GU132" s="88"/>
      <c r="HA132" s="88"/>
    </row>
    <row r="133" spans="1:209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Y133" s="101"/>
      <c r="AA133" s="90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AW133" s="174"/>
      <c r="BB133" s="84"/>
      <c r="BC133" s="84"/>
      <c r="BD133" s="84"/>
      <c r="BE133" s="84"/>
      <c r="BP133" s="88"/>
      <c r="CI133" s="83"/>
      <c r="CJ133" s="83"/>
      <c r="CK133" s="83"/>
      <c r="FY133" s="84"/>
      <c r="FZ133" s="84"/>
      <c r="GA133" s="84"/>
      <c r="GK133" s="88"/>
      <c r="GL133" s="88"/>
      <c r="GR133" s="88"/>
      <c r="GT133" s="88"/>
      <c r="GU133" s="88"/>
      <c r="HA133" s="88"/>
    </row>
    <row r="134" spans="1:209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Y134" s="101"/>
      <c r="AA134" s="90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AW134" s="174"/>
      <c r="BB134" s="84"/>
      <c r="BC134" s="84"/>
      <c r="BD134" s="84"/>
      <c r="BE134" s="84"/>
      <c r="BP134" s="88"/>
      <c r="CI134" s="83"/>
      <c r="CJ134" s="83"/>
      <c r="CK134" s="83"/>
      <c r="FY134" s="84"/>
      <c r="FZ134" s="84"/>
      <c r="GA134" s="84"/>
      <c r="GK134" s="88"/>
      <c r="GL134" s="88"/>
      <c r="GR134" s="88"/>
      <c r="GT134" s="88"/>
      <c r="GU134" s="88"/>
      <c r="HA134" s="88"/>
    </row>
    <row r="135" spans="1:209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Y135" s="101"/>
      <c r="AA135" s="90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AW135" s="174"/>
      <c r="BB135" s="84"/>
      <c r="BC135" s="84"/>
      <c r="BD135" s="84"/>
      <c r="BE135" s="84"/>
      <c r="BP135" s="88"/>
      <c r="CI135" s="83"/>
      <c r="CJ135" s="83"/>
      <c r="CK135" s="83"/>
      <c r="FY135" s="84"/>
      <c r="FZ135" s="84"/>
      <c r="GA135" s="84"/>
      <c r="GK135" s="88"/>
      <c r="GL135" s="88"/>
      <c r="GR135" s="88"/>
      <c r="GT135" s="88"/>
      <c r="GU135" s="88"/>
      <c r="HA135" s="88"/>
    </row>
    <row r="136" spans="1:209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Y136" s="101"/>
      <c r="AA136" s="90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AW136" s="174"/>
      <c r="BB136" s="84"/>
      <c r="BC136" s="84"/>
      <c r="BD136" s="84"/>
      <c r="BE136" s="84"/>
      <c r="BP136" s="88"/>
      <c r="CI136" s="83"/>
      <c r="CJ136" s="83"/>
      <c r="CK136" s="83"/>
      <c r="FY136" s="84"/>
      <c r="FZ136" s="84"/>
      <c r="GA136" s="84"/>
      <c r="GK136" s="88"/>
      <c r="GL136" s="88"/>
      <c r="GR136" s="88"/>
      <c r="GT136" s="88"/>
      <c r="GU136" s="88"/>
      <c r="HA136" s="88"/>
    </row>
    <row r="137" spans="1:209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Y137" s="101"/>
      <c r="AA137" s="90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AW137" s="174"/>
      <c r="BB137" s="84"/>
      <c r="BC137" s="84"/>
      <c r="BD137" s="84"/>
      <c r="BE137" s="84"/>
      <c r="BP137" s="88"/>
      <c r="CI137" s="83"/>
      <c r="CJ137" s="83"/>
      <c r="CK137" s="83"/>
      <c r="FY137" s="84"/>
      <c r="FZ137" s="84"/>
      <c r="GA137" s="84"/>
      <c r="GK137" s="88"/>
      <c r="GL137" s="88"/>
      <c r="GR137" s="88"/>
      <c r="GT137" s="88"/>
      <c r="GU137" s="88"/>
      <c r="HA137" s="88"/>
    </row>
    <row r="138" spans="1:209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Y138" s="101"/>
      <c r="AA138" s="90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AW138" s="174"/>
      <c r="BB138" s="84"/>
      <c r="BC138" s="84"/>
      <c r="BD138" s="84"/>
      <c r="BE138" s="84"/>
      <c r="BP138" s="88"/>
      <c r="CI138" s="83"/>
      <c r="CJ138" s="83"/>
      <c r="CK138" s="83"/>
      <c r="FY138" s="84"/>
      <c r="FZ138" s="84"/>
      <c r="GA138" s="84"/>
      <c r="GK138" s="88"/>
      <c r="GL138" s="88"/>
      <c r="GR138" s="88"/>
      <c r="GT138" s="88"/>
      <c r="GU138" s="88"/>
      <c r="HA138" s="88"/>
    </row>
    <row r="139" spans="1:209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Y139" s="101"/>
      <c r="AA139" s="90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AW139" s="174"/>
      <c r="BB139" s="84"/>
      <c r="BC139" s="84"/>
      <c r="BD139" s="84"/>
      <c r="BE139" s="84"/>
      <c r="BP139" s="88"/>
      <c r="CI139" s="83"/>
      <c r="CJ139" s="83"/>
      <c r="CK139" s="83"/>
      <c r="FY139" s="84"/>
      <c r="FZ139" s="84"/>
      <c r="GA139" s="84"/>
      <c r="GK139" s="88"/>
      <c r="GL139" s="88"/>
      <c r="GR139" s="88"/>
      <c r="GT139" s="88"/>
      <c r="GU139" s="88"/>
      <c r="HA139" s="88"/>
    </row>
    <row r="140" spans="1:209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Y140" s="101"/>
      <c r="BB140" s="84"/>
      <c r="BC140" s="84"/>
      <c r="BD140" s="84"/>
      <c r="BE140" s="84"/>
      <c r="BP140" s="88"/>
      <c r="CI140" s="83"/>
      <c r="CJ140" s="83"/>
      <c r="CK140" s="83"/>
      <c r="FY140" s="84"/>
      <c r="FZ140" s="84"/>
      <c r="GA140" s="84"/>
      <c r="GK140" s="88"/>
      <c r="GL140" s="88"/>
      <c r="GR140" s="88"/>
      <c r="GT140" s="88"/>
      <c r="GU140" s="88"/>
      <c r="HA140" s="88"/>
    </row>
    <row r="141" spans="1:209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Y141" s="101"/>
      <c r="BB141" s="84"/>
      <c r="BC141" s="84"/>
      <c r="BD141" s="84"/>
      <c r="BE141" s="84"/>
      <c r="BP141" s="88"/>
      <c r="CI141" s="83"/>
      <c r="CJ141" s="83"/>
      <c r="CK141" s="83"/>
      <c r="FY141" s="84"/>
      <c r="FZ141" s="84"/>
      <c r="GA141" s="84"/>
      <c r="GK141" s="88"/>
      <c r="GL141" s="88"/>
      <c r="GR141" s="88"/>
      <c r="GT141" s="88"/>
      <c r="GU141" s="88"/>
      <c r="HA141" s="88"/>
    </row>
    <row r="142" spans="1:209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Y142" s="101"/>
      <c r="BB142" s="84"/>
      <c r="BC142" s="84"/>
      <c r="BD142" s="84"/>
      <c r="BE142" s="84"/>
      <c r="BP142" s="88"/>
      <c r="CI142" s="83"/>
      <c r="CJ142" s="83"/>
      <c r="CK142" s="83"/>
      <c r="FY142" s="84"/>
      <c r="FZ142" s="84"/>
      <c r="GA142" s="84"/>
      <c r="GK142" s="88"/>
      <c r="GL142" s="88"/>
      <c r="GR142" s="88"/>
      <c r="GT142" s="88"/>
      <c r="GU142" s="88"/>
      <c r="HA142" s="88"/>
    </row>
    <row r="143" spans="1:209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Y143" s="101"/>
      <c r="BB143" s="84"/>
      <c r="BC143" s="84"/>
      <c r="BD143" s="84"/>
      <c r="BE143" s="84"/>
      <c r="BP143" s="88"/>
      <c r="CI143" s="83"/>
      <c r="CJ143" s="83"/>
      <c r="CK143" s="83"/>
      <c r="FY143" s="84"/>
      <c r="FZ143" s="84"/>
      <c r="GA143" s="84"/>
      <c r="GK143" s="88"/>
      <c r="GL143" s="88"/>
      <c r="GR143" s="88"/>
      <c r="GT143" s="88"/>
      <c r="GU143" s="88"/>
      <c r="HA143" s="88"/>
    </row>
    <row r="144" spans="1:209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Y144" s="101"/>
      <c r="BB144" s="84"/>
      <c r="BC144" s="84"/>
      <c r="BD144" s="84"/>
      <c r="BE144" s="84"/>
      <c r="BP144" s="88"/>
      <c r="CI144" s="83"/>
      <c r="CJ144" s="83"/>
      <c r="CK144" s="83"/>
      <c r="FY144" s="84"/>
      <c r="FZ144" s="84"/>
      <c r="GA144" s="84"/>
      <c r="GK144" s="88"/>
      <c r="GL144" s="88"/>
      <c r="GR144" s="88"/>
      <c r="GT144" s="88"/>
      <c r="GU144" s="88"/>
      <c r="HA144" s="88"/>
    </row>
    <row r="145" spans="1:209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Y145" s="101"/>
      <c r="BB145" s="84"/>
      <c r="BC145" s="84"/>
      <c r="BD145" s="84"/>
      <c r="BE145" s="84"/>
      <c r="BP145" s="88"/>
      <c r="CI145" s="83"/>
      <c r="CJ145" s="83"/>
      <c r="CK145" s="83"/>
      <c r="FY145" s="84"/>
      <c r="FZ145" s="84"/>
      <c r="GA145" s="84"/>
      <c r="GK145" s="88"/>
      <c r="GL145" s="88"/>
      <c r="GR145" s="88"/>
      <c r="GT145" s="88"/>
      <c r="GU145" s="88"/>
      <c r="HA145" s="88"/>
    </row>
    <row r="146" spans="1:209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Y146" s="101"/>
      <c r="BB146" s="84"/>
      <c r="BC146" s="84"/>
      <c r="BD146" s="84"/>
      <c r="BE146" s="84"/>
      <c r="BP146" s="88"/>
      <c r="CI146" s="83"/>
      <c r="CJ146" s="83"/>
      <c r="CK146" s="83"/>
      <c r="FY146" s="84"/>
      <c r="FZ146" s="84"/>
      <c r="GA146" s="84"/>
      <c r="GK146" s="88"/>
      <c r="GL146" s="88"/>
      <c r="GR146" s="88"/>
      <c r="GT146" s="88"/>
      <c r="GU146" s="88"/>
      <c r="HA146" s="88"/>
    </row>
    <row r="147" spans="1:209">
      <c r="Y147" s="101"/>
      <c r="BB147" s="84"/>
      <c r="BC147" s="84"/>
      <c r="BD147" s="84"/>
      <c r="BE147" s="84"/>
      <c r="BP147" s="88"/>
      <c r="CI147" s="83"/>
      <c r="CJ147" s="83"/>
      <c r="CK147" s="83"/>
      <c r="FY147" s="84"/>
      <c r="FZ147" s="84"/>
      <c r="GA147" s="84"/>
      <c r="GK147" s="88"/>
      <c r="GL147" s="88"/>
      <c r="GR147" s="88"/>
      <c r="GT147" s="88"/>
      <c r="GU147" s="88"/>
      <c r="HA147" s="88"/>
    </row>
    <row r="148" spans="1:209">
      <c r="Y148" s="101"/>
      <c r="BB148" s="84"/>
      <c r="BC148" s="84"/>
      <c r="BD148" s="84"/>
      <c r="BE148" s="84"/>
      <c r="BP148" s="88"/>
      <c r="CI148" s="83"/>
      <c r="CJ148" s="83"/>
      <c r="CK148" s="83"/>
      <c r="FY148" s="84"/>
      <c r="FZ148" s="84"/>
      <c r="GA148" s="84"/>
      <c r="GK148" s="88"/>
      <c r="GL148" s="88"/>
      <c r="GR148" s="88"/>
      <c r="GT148" s="88"/>
      <c r="GU148" s="88"/>
      <c r="HA148" s="88"/>
    </row>
    <row r="149" spans="1:209">
      <c r="Y149" s="101"/>
      <c r="BB149" s="84"/>
      <c r="BC149" s="84"/>
      <c r="BD149" s="84"/>
      <c r="BE149" s="84"/>
      <c r="BP149" s="88"/>
      <c r="CI149" s="83"/>
      <c r="CJ149" s="83"/>
      <c r="CK149" s="83"/>
      <c r="FY149" s="84"/>
      <c r="FZ149" s="84"/>
      <c r="GA149" s="84"/>
      <c r="GK149" s="88"/>
      <c r="GL149" s="88"/>
      <c r="GR149" s="88"/>
      <c r="GT149" s="88"/>
      <c r="GU149" s="88"/>
      <c r="HA149" s="88"/>
    </row>
    <row r="150" spans="1:209">
      <c r="Y150" s="101"/>
      <c r="BB150" s="84"/>
      <c r="BC150" s="84"/>
      <c r="BD150" s="84"/>
      <c r="BE150" s="84"/>
      <c r="BP150" s="88"/>
      <c r="CI150" s="83"/>
      <c r="CJ150" s="83"/>
      <c r="CK150" s="83"/>
      <c r="FY150" s="84"/>
      <c r="FZ150" s="84"/>
      <c r="GA150" s="84"/>
      <c r="GK150" s="88"/>
      <c r="GL150" s="88"/>
      <c r="GR150" s="88"/>
      <c r="GT150" s="88"/>
      <c r="GU150" s="88"/>
      <c r="HA150" s="88"/>
    </row>
    <row r="151" spans="1:209">
      <c r="Y151" s="101"/>
      <c r="BB151" s="84"/>
      <c r="BC151" s="84"/>
      <c r="BD151" s="84"/>
      <c r="BE151" s="84"/>
      <c r="BP151" s="88"/>
      <c r="CI151" s="83"/>
      <c r="CJ151" s="83"/>
      <c r="CK151" s="83"/>
      <c r="FY151" s="84"/>
      <c r="FZ151" s="84"/>
      <c r="GA151" s="84"/>
      <c r="GK151" s="88"/>
      <c r="GL151" s="88"/>
      <c r="GR151" s="88"/>
      <c r="GT151" s="88"/>
      <c r="GU151" s="88"/>
      <c r="HA151" s="88"/>
    </row>
    <row r="152" spans="1:209">
      <c r="Y152" s="101"/>
      <c r="BB152" s="84"/>
      <c r="BC152" s="84"/>
      <c r="BD152" s="84"/>
      <c r="BE152" s="84"/>
      <c r="BP152" s="88"/>
      <c r="CI152" s="83"/>
      <c r="CJ152" s="83"/>
      <c r="CK152" s="83"/>
      <c r="FY152" s="84"/>
      <c r="FZ152" s="84"/>
      <c r="GA152" s="84"/>
      <c r="GK152" s="88"/>
      <c r="GL152" s="88"/>
      <c r="GR152" s="88"/>
      <c r="GT152" s="88"/>
      <c r="GU152" s="88"/>
      <c r="HA152" s="88"/>
    </row>
    <row r="153" spans="1:209">
      <c r="Y153" s="101"/>
      <c r="BB153" s="84"/>
      <c r="BC153" s="84"/>
      <c r="BD153" s="84"/>
      <c r="BE153" s="84"/>
      <c r="BP153" s="88"/>
      <c r="CI153" s="83"/>
      <c r="CJ153" s="83"/>
      <c r="CK153" s="83"/>
      <c r="FY153" s="84"/>
      <c r="FZ153" s="84"/>
      <c r="GA153" s="84"/>
      <c r="GK153" s="88"/>
      <c r="GL153" s="88"/>
      <c r="GR153" s="88"/>
      <c r="GT153" s="88"/>
      <c r="GU153" s="88"/>
      <c r="HA153" s="88"/>
    </row>
    <row r="154" spans="1:209">
      <c r="Y154" s="101"/>
      <c r="BB154" s="84"/>
      <c r="BC154" s="84"/>
      <c r="BD154" s="84"/>
      <c r="BE154" s="84"/>
      <c r="BP154" s="88"/>
      <c r="CI154" s="83"/>
      <c r="CJ154" s="83"/>
      <c r="CK154" s="83"/>
      <c r="FY154" s="84"/>
      <c r="FZ154" s="84"/>
      <c r="GA154" s="84"/>
      <c r="GK154" s="88"/>
      <c r="GL154" s="88"/>
      <c r="GR154" s="88"/>
      <c r="GT154" s="88"/>
      <c r="GU154" s="88"/>
      <c r="HA154" s="88"/>
    </row>
    <row r="155" spans="1:209">
      <c r="Y155" s="101"/>
      <c r="BB155" s="84"/>
      <c r="BC155" s="84"/>
      <c r="BD155" s="84"/>
      <c r="BE155" s="84"/>
      <c r="BP155" s="88"/>
      <c r="CI155" s="83"/>
      <c r="CJ155" s="83"/>
      <c r="CK155" s="83"/>
      <c r="FY155" s="84"/>
      <c r="FZ155" s="84"/>
      <c r="GA155" s="84"/>
      <c r="GK155" s="88"/>
      <c r="GL155" s="88"/>
      <c r="GR155" s="88"/>
      <c r="GT155" s="88"/>
      <c r="GU155" s="88"/>
      <c r="HA155" s="88"/>
    </row>
    <row r="156" spans="1:209">
      <c r="Y156" s="101"/>
      <c r="BB156" s="84"/>
      <c r="BC156" s="84"/>
      <c r="BD156" s="84"/>
      <c r="BE156" s="84"/>
      <c r="BP156" s="88"/>
      <c r="CI156" s="83"/>
      <c r="CJ156" s="83"/>
      <c r="CK156" s="83"/>
      <c r="FY156" s="84"/>
      <c r="FZ156" s="84"/>
      <c r="GA156" s="84"/>
      <c r="GK156" s="88"/>
      <c r="GL156" s="88"/>
      <c r="GR156" s="88"/>
      <c r="GT156" s="88"/>
      <c r="GU156" s="88"/>
      <c r="HA156" s="88"/>
    </row>
    <row r="157" spans="1:209">
      <c r="Y157" s="101"/>
      <c r="BB157" s="84"/>
      <c r="BC157" s="84"/>
      <c r="BD157" s="84"/>
      <c r="BE157" s="84"/>
      <c r="BP157" s="88"/>
      <c r="CI157" s="83"/>
      <c r="CJ157" s="83"/>
      <c r="CK157" s="83"/>
      <c r="FY157" s="84"/>
      <c r="FZ157" s="84"/>
      <c r="GA157" s="84"/>
      <c r="GK157" s="88"/>
      <c r="GL157" s="88"/>
      <c r="GR157" s="88"/>
      <c r="GT157" s="88"/>
      <c r="GU157" s="88"/>
      <c r="HA157" s="88"/>
    </row>
    <row r="158" spans="1:209">
      <c r="Y158" s="101"/>
      <c r="BB158" s="84"/>
      <c r="BC158" s="84"/>
      <c r="BD158" s="84"/>
      <c r="BE158" s="84"/>
      <c r="BP158" s="88"/>
      <c r="CI158" s="83"/>
      <c r="CJ158" s="83"/>
      <c r="CK158" s="83"/>
      <c r="FY158" s="84"/>
      <c r="FZ158" s="84"/>
      <c r="GA158" s="84"/>
      <c r="GK158" s="88"/>
      <c r="GL158" s="88"/>
      <c r="GR158" s="88"/>
      <c r="GT158" s="88"/>
      <c r="GU158" s="88"/>
      <c r="HA158" s="88"/>
    </row>
    <row r="159" spans="1:209">
      <c r="Y159" s="101"/>
      <c r="BB159" s="84"/>
      <c r="BC159" s="84"/>
      <c r="BD159" s="84"/>
      <c r="BE159" s="84"/>
      <c r="BP159" s="88"/>
      <c r="CI159" s="83"/>
      <c r="CJ159" s="83"/>
      <c r="CK159" s="83"/>
      <c r="FY159" s="84"/>
      <c r="FZ159" s="84"/>
      <c r="GA159" s="84"/>
      <c r="GK159" s="88"/>
      <c r="GL159" s="88"/>
      <c r="GR159" s="88"/>
      <c r="GT159" s="88"/>
      <c r="GU159" s="88"/>
      <c r="HA159" s="88"/>
    </row>
    <row r="160" spans="1:209">
      <c r="Y160" s="101"/>
      <c r="BB160" s="84"/>
      <c r="BC160" s="84"/>
      <c r="BD160" s="84"/>
      <c r="BE160" s="84"/>
      <c r="BP160" s="88"/>
      <c r="CI160" s="83"/>
      <c r="CJ160" s="83"/>
      <c r="CK160" s="83"/>
      <c r="FY160" s="84"/>
      <c r="FZ160" s="84"/>
      <c r="GA160" s="84"/>
      <c r="GK160" s="88"/>
      <c r="GL160" s="88"/>
      <c r="GR160" s="88"/>
      <c r="GT160" s="88"/>
      <c r="GU160" s="88"/>
      <c r="HA160" s="88"/>
    </row>
    <row r="161" spans="25:209">
      <c r="Y161" s="101"/>
      <c r="BB161" s="84"/>
      <c r="BC161" s="84"/>
      <c r="BD161" s="84"/>
      <c r="BE161" s="84"/>
      <c r="BP161" s="88"/>
      <c r="CI161" s="83"/>
      <c r="CJ161" s="83"/>
      <c r="CK161" s="83"/>
      <c r="FY161" s="84"/>
      <c r="FZ161" s="84"/>
      <c r="GA161" s="84"/>
      <c r="GK161" s="88"/>
      <c r="GL161" s="88"/>
      <c r="GR161" s="88"/>
      <c r="GT161" s="88"/>
      <c r="GU161" s="88"/>
      <c r="HA161" s="88"/>
    </row>
    <row r="162" spans="25:209">
      <c r="Y162" s="101"/>
      <c r="BB162" s="84"/>
      <c r="BC162" s="84"/>
      <c r="BD162" s="84"/>
      <c r="BE162" s="84"/>
      <c r="BP162" s="88"/>
      <c r="CI162" s="83"/>
      <c r="CJ162" s="83"/>
      <c r="CK162" s="83"/>
      <c r="FY162" s="84"/>
      <c r="FZ162" s="84"/>
      <c r="GA162" s="84"/>
      <c r="GK162" s="88"/>
      <c r="GL162" s="88"/>
      <c r="GR162" s="88"/>
      <c r="GT162" s="88"/>
      <c r="GU162" s="88"/>
      <c r="HA162" s="88"/>
    </row>
    <row r="163" spans="25:209">
      <c r="Y163" s="101"/>
      <c r="BB163" s="84"/>
      <c r="BC163" s="84"/>
      <c r="BD163" s="84"/>
      <c r="BE163" s="84"/>
      <c r="BP163" s="88"/>
      <c r="CI163" s="83"/>
      <c r="CJ163" s="83"/>
      <c r="CK163" s="83"/>
      <c r="FY163" s="84"/>
      <c r="FZ163" s="84"/>
      <c r="GA163" s="84"/>
      <c r="GK163" s="88"/>
      <c r="GL163" s="88"/>
      <c r="GR163" s="88"/>
      <c r="GT163" s="88"/>
      <c r="GU163" s="88"/>
      <c r="HA163" s="88"/>
    </row>
    <row r="164" spans="25:209">
      <c r="Y164" s="101"/>
      <c r="BB164" s="84"/>
      <c r="BC164" s="84"/>
      <c r="BD164" s="84"/>
      <c r="BE164" s="84"/>
      <c r="BP164" s="88"/>
      <c r="CI164" s="83"/>
      <c r="CJ164" s="83"/>
      <c r="CK164" s="83"/>
      <c r="FY164" s="84"/>
      <c r="FZ164" s="84"/>
      <c r="GA164" s="84"/>
      <c r="GK164" s="88"/>
      <c r="GL164" s="88"/>
      <c r="GR164" s="88"/>
      <c r="GT164" s="88"/>
      <c r="GU164" s="88"/>
      <c r="HA164" s="88"/>
    </row>
    <row r="165" spans="25:209">
      <c r="Y165" s="101"/>
      <c r="BB165" s="84"/>
      <c r="BC165" s="84"/>
      <c r="BD165" s="84"/>
      <c r="BE165" s="84"/>
      <c r="BP165" s="88"/>
      <c r="CI165" s="83"/>
      <c r="CJ165" s="83"/>
      <c r="CK165" s="83"/>
      <c r="FY165" s="84"/>
      <c r="FZ165" s="84"/>
      <c r="GA165" s="84"/>
      <c r="GK165" s="88"/>
      <c r="GL165" s="88"/>
      <c r="GR165" s="88"/>
      <c r="GT165" s="88"/>
      <c r="GU165" s="88"/>
      <c r="HA165" s="88"/>
    </row>
    <row r="166" spans="25:209">
      <c r="Y166" s="101"/>
      <c r="BB166" s="84"/>
      <c r="BC166" s="84"/>
      <c r="BD166" s="84"/>
      <c r="BE166" s="84"/>
      <c r="BP166" s="88"/>
      <c r="CI166" s="83"/>
      <c r="CJ166" s="83"/>
      <c r="CK166" s="83"/>
      <c r="FY166" s="84"/>
      <c r="FZ166" s="84"/>
      <c r="GA166" s="84"/>
      <c r="GK166" s="88"/>
      <c r="GL166" s="88"/>
      <c r="GR166" s="88"/>
      <c r="GT166" s="88"/>
      <c r="GU166" s="88"/>
      <c r="HA166" s="88"/>
    </row>
    <row r="167" spans="25:209">
      <c r="Y167" s="101"/>
      <c r="BB167" s="84"/>
      <c r="BC167" s="84"/>
      <c r="BD167" s="84"/>
      <c r="BE167" s="84"/>
      <c r="BP167" s="88"/>
      <c r="CI167" s="83"/>
      <c r="CJ167" s="83"/>
      <c r="CK167" s="83"/>
      <c r="FY167" s="84"/>
      <c r="FZ167" s="84"/>
      <c r="GA167" s="84"/>
      <c r="GK167" s="88"/>
      <c r="GL167" s="88"/>
      <c r="GR167" s="88"/>
      <c r="GT167" s="88"/>
      <c r="GU167" s="88"/>
      <c r="HA167" s="88"/>
    </row>
    <row r="168" spans="25:209">
      <c r="Y168" s="101"/>
      <c r="BB168" s="84"/>
      <c r="BC168" s="84"/>
      <c r="BD168" s="84"/>
      <c r="BE168" s="84"/>
      <c r="BP168" s="88"/>
      <c r="CI168" s="83"/>
      <c r="CJ168" s="83"/>
      <c r="CK168" s="83"/>
      <c r="FY168" s="84"/>
      <c r="FZ168" s="84"/>
      <c r="GA168" s="84"/>
      <c r="GK168" s="88"/>
      <c r="GL168" s="88"/>
      <c r="GR168" s="88"/>
      <c r="GT168" s="88"/>
      <c r="GU168" s="88"/>
      <c r="HA168" s="88"/>
    </row>
    <row r="169" spans="25:209">
      <c r="Y169" s="101"/>
      <c r="BB169" s="84"/>
      <c r="BC169" s="84"/>
      <c r="BD169" s="84"/>
      <c r="BE169" s="84"/>
      <c r="BP169" s="88"/>
      <c r="CI169" s="83"/>
      <c r="CJ169" s="83"/>
      <c r="CK169" s="83"/>
      <c r="FY169" s="84"/>
      <c r="FZ169" s="84"/>
      <c r="GA169" s="84"/>
      <c r="GK169" s="88"/>
      <c r="GL169" s="88"/>
      <c r="GR169" s="88"/>
      <c r="GT169" s="88"/>
      <c r="GU169" s="88"/>
      <c r="HA169" s="88"/>
    </row>
    <row r="170" spans="25:209">
      <c r="Y170" s="101"/>
      <c r="BB170" s="84"/>
      <c r="BC170" s="84"/>
      <c r="BD170" s="84"/>
      <c r="BE170" s="84"/>
      <c r="BP170" s="88"/>
      <c r="CI170" s="83"/>
      <c r="CJ170" s="83"/>
      <c r="CK170" s="83"/>
      <c r="FY170" s="84"/>
      <c r="FZ170" s="84"/>
      <c r="GA170" s="84"/>
      <c r="GK170" s="88"/>
      <c r="GL170" s="88"/>
      <c r="GR170" s="88"/>
      <c r="GT170" s="88"/>
      <c r="GU170" s="88"/>
      <c r="HA170" s="88"/>
    </row>
    <row r="171" spans="25:209">
      <c r="Y171" s="101"/>
      <c r="BB171" s="84"/>
      <c r="BC171" s="84"/>
      <c r="BD171" s="84"/>
      <c r="BE171" s="84"/>
      <c r="BP171" s="88"/>
      <c r="CI171" s="83"/>
      <c r="CJ171" s="83"/>
      <c r="CK171" s="83"/>
      <c r="FY171" s="84"/>
      <c r="FZ171" s="84"/>
      <c r="GA171" s="84"/>
      <c r="GK171" s="88"/>
      <c r="GL171" s="88"/>
      <c r="GR171" s="88"/>
      <c r="GT171" s="88"/>
      <c r="GU171" s="88"/>
      <c r="HA171" s="88"/>
    </row>
    <row r="172" spans="25:209">
      <c r="Y172" s="101"/>
      <c r="BB172" s="84"/>
      <c r="BC172" s="84"/>
      <c r="BD172" s="84"/>
      <c r="BE172" s="84"/>
      <c r="BP172" s="88"/>
      <c r="CI172" s="83"/>
      <c r="CJ172" s="83"/>
      <c r="CK172" s="83"/>
      <c r="FY172" s="84"/>
      <c r="FZ172" s="84"/>
      <c r="GA172" s="84"/>
      <c r="GK172" s="88"/>
      <c r="GL172" s="88"/>
      <c r="GR172" s="88"/>
      <c r="GT172" s="88"/>
      <c r="GU172" s="88"/>
      <c r="HA172" s="88"/>
    </row>
    <row r="173" spans="25:209">
      <c r="Y173" s="101"/>
      <c r="BB173" s="84"/>
      <c r="BC173" s="84"/>
      <c r="BD173" s="84"/>
      <c r="BE173" s="84"/>
      <c r="BP173" s="88"/>
      <c r="CI173" s="83"/>
      <c r="CJ173" s="83"/>
      <c r="CK173" s="83"/>
      <c r="FY173" s="84"/>
      <c r="FZ173" s="84"/>
      <c r="GA173" s="84"/>
      <c r="GK173" s="88"/>
      <c r="GL173" s="88"/>
      <c r="GR173" s="88"/>
      <c r="GT173" s="88"/>
      <c r="GU173" s="88"/>
      <c r="HA173" s="88"/>
    </row>
    <row r="174" spans="25:209">
      <c r="Y174" s="101"/>
      <c r="BB174" s="84"/>
      <c r="BC174" s="84"/>
      <c r="BD174" s="84"/>
      <c r="BE174" s="84"/>
      <c r="BP174" s="88"/>
      <c r="CI174" s="83"/>
      <c r="CJ174" s="83"/>
      <c r="CK174" s="83"/>
      <c r="FY174" s="84"/>
      <c r="FZ174" s="84"/>
      <c r="GA174" s="84"/>
      <c r="GK174" s="88"/>
      <c r="GL174" s="88"/>
      <c r="GR174" s="88"/>
      <c r="GT174" s="88"/>
      <c r="GU174" s="88"/>
      <c r="HA174" s="88"/>
    </row>
    <row r="175" spans="25:209">
      <c r="Y175" s="101"/>
      <c r="BB175" s="84"/>
      <c r="BC175" s="84"/>
      <c r="BD175" s="84"/>
      <c r="BE175" s="84"/>
      <c r="BP175" s="88"/>
      <c r="CI175" s="83"/>
      <c r="CJ175" s="83"/>
      <c r="CK175" s="83"/>
      <c r="FY175" s="84"/>
      <c r="FZ175" s="84"/>
      <c r="GA175" s="84"/>
      <c r="GK175" s="88"/>
      <c r="GL175" s="88"/>
      <c r="GR175" s="88"/>
      <c r="GT175" s="88"/>
      <c r="GU175" s="88"/>
      <c r="HA175" s="88"/>
    </row>
    <row r="176" spans="25:209">
      <c r="Y176" s="101"/>
      <c r="BB176" s="84"/>
      <c r="BC176" s="84"/>
      <c r="BD176" s="84"/>
      <c r="BE176" s="84"/>
      <c r="BP176" s="88"/>
      <c r="CI176" s="83"/>
      <c r="CJ176" s="83"/>
      <c r="CK176" s="83"/>
      <c r="FY176" s="84"/>
      <c r="FZ176" s="84"/>
      <c r="GA176" s="84"/>
      <c r="GK176" s="88"/>
      <c r="GL176" s="88"/>
      <c r="GR176" s="88"/>
      <c r="GT176" s="88"/>
      <c r="GU176" s="88"/>
      <c r="HA176" s="88"/>
    </row>
    <row r="177" spans="25:209">
      <c r="Y177" s="101"/>
      <c r="BB177" s="84"/>
      <c r="BC177" s="84"/>
      <c r="BD177" s="84"/>
      <c r="BE177" s="84"/>
      <c r="BP177" s="88"/>
      <c r="CI177" s="83"/>
      <c r="CJ177" s="83"/>
      <c r="CK177" s="83"/>
      <c r="FY177" s="84"/>
      <c r="FZ177" s="84"/>
      <c r="GA177" s="84"/>
      <c r="GK177" s="88"/>
      <c r="GL177" s="88"/>
      <c r="GR177" s="88"/>
      <c r="GT177" s="88"/>
      <c r="GU177" s="88"/>
      <c r="HA177" s="88"/>
    </row>
    <row r="178" spans="25:209">
      <c r="Y178" s="101"/>
      <c r="BB178" s="84"/>
      <c r="BC178" s="84"/>
      <c r="BD178" s="84"/>
      <c r="BE178" s="84"/>
      <c r="BP178" s="88"/>
      <c r="CI178" s="83"/>
      <c r="CJ178" s="83"/>
      <c r="CK178" s="83"/>
      <c r="FY178" s="84"/>
      <c r="FZ178" s="84"/>
      <c r="GA178" s="84"/>
      <c r="GK178" s="88"/>
      <c r="GL178" s="88"/>
      <c r="GR178" s="88"/>
      <c r="GT178" s="88"/>
      <c r="GU178" s="88"/>
      <c r="HA178" s="88"/>
    </row>
    <row r="179" spans="25:209">
      <c r="Y179" s="101"/>
      <c r="BB179" s="84"/>
      <c r="BC179" s="84"/>
      <c r="BD179" s="84"/>
      <c r="BE179" s="84"/>
      <c r="BP179" s="88"/>
      <c r="CI179" s="83"/>
      <c r="CJ179" s="83"/>
      <c r="CK179" s="83"/>
      <c r="FY179" s="84"/>
      <c r="FZ179" s="84"/>
      <c r="GA179" s="84"/>
      <c r="GK179" s="88"/>
      <c r="GL179" s="88"/>
      <c r="GR179" s="88"/>
      <c r="GT179" s="88"/>
      <c r="GU179" s="88"/>
      <c r="HA179" s="88"/>
    </row>
    <row r="180" spans="25:209">
      <c r="Y180" s="101"/>
      <c r="BB180" s="84"/>
      <c r="BC180" s="84"/>
      <c r="BD180" s="84"/>
      <c r="BE180" s="84"/>
      <c r="BP180" s="88"/>
      <c r="CI180" s="83"/>
      <c r="CJ180" s="83"/>
      <c r="CK180" s="83"/>
      <c r="FY180" s="84"/>
      <c r="FZ180" s="84"/>
      <c r="GA180" s="84"/>
      <c r="GK180" s="88"/>
      <c r="GL180" s="88"/>
      <c r="GR180" s="88"/>
      <c r="GT180" s="88"/>
      <c r="GU180" s="88"/>
      <c r="HA180" s="88"/>
    </row>
    <row r="181" spans="25:209">
      <c r="Y181" s="101"/>
      <c r="BB181" s="84"/>
      <c r="BC181" s="84"/>
      <c r="BD181" s="84"/>
      <c r="BE181" s="84"/>
      <c r="BP181" s="88"/>
      <c r="CI181" s="83"/>
      <c r="CJ181" s="83"/>
      <c r="CK181" s="83"/>
      <c r="FY181" s="84"/>
      <c r="FZ181" s="84"/>
      <c r="GA181" s="84"/>
      <c r="GK181" s="88"/>
      <c r="GL181" s="88"/>
      <c r="GR181" s="88"/>
      <c r="GT181" s="88"/>
      <c r="GU181" s="88"/>
      <c r="HA181" s="88"/>
    </row>
    <row r="182" spans="25:209">
      <c r="Y182" s="101"/>
      <c r="BB182" s="84"/>
      <c r="BC182" s="84"/>
      <c r="BD182" s="84"/>
      <c r="BE182" s="84"/>
      <c r="BP182" s="88"/>
      <c r="CI182" s="83"/>
      <c r="CJ182" s="83"/>
      <c r="CK182" s="83"/>
      <c r="FY182" s="84"/>
      <c r="FZ182" s="84"/>
      <c r="GA182" s="84"/>
      <c r="GK182" s="88"/>
      <c r="GL182" s="88"/>
      <c r="GR182" s="88"/>
      <c r="GT182" s="88"/>
      <c r="GU182" s="88"/>
      <c r="HA182" s="88"/>
    </row>
    <row r="183" spans="25:209">
      <c r="Y183" s="101"/>
      <c r="BB183" s="84"/>
      <c r="BC183" s="84"/>
      <c r="BD183" s="84"/>
      <c r="BE183" s="84"/>
      <c r="BP183" s="88"/>
      <c r="CI183" s="83"/>
      <c r="CJ183" s="83"/>
      <c r="CK183" s="83"/>
      <c r="FY183" s="84"/>
      <c r="FZ183" s="84"/>
      <c r="GA183" s="84"/>
      <c r="GK183" s="88"/>
      <c r="GL183" s="88"/>
      <c r="GR183" s="88"/>
      <c r="GT183" s="88"/>
      <c r="GU183" s="88"/>
      <c r="HA183" s="88"/>
    </row>
    <row r="184" spans="25:209">
      <c r="Y184" s="101"/>
      <c r="BB184" s="84"/>
      <c r="BC184" s="84"/>
      <c r="BP184" s="88"/>
      <c r="CI184" s="83"/>
      <c r="CJ184" s="83"/>
      <c r="CK184" s="83"/>
      <c r="FY184" s="84"/>
      <c r="FZ184" s="84"/>
      <c r="GA184" s="84"/>
      <c r="GK184" s="88"/>
      <c r="GL184" s="88"/>
      <c r="GR184" s="88"/>
      <c r="GT184" s="88"/>
      <c r="GU184" s="88"/>
      <c r="HA184" s="88"/>
    </row>
    <row r="185" spans="25:209">
      <c r="Y185" s="101"/>
      <c r="BB185" s="84"/>
      <c r="BC185" s="84"/>
      <c r="BP185" s="88"/>
      <c r="CI185" s="83"/>
      <c r="CJ185" s="83"/>
      <c r="CK185" s="83"/>
      <c r="FY185" s="84"/>
      <c r="GR185" s="88"/>
      <c r="HA185" s="88"/>
    </row>
    <row r="186" spans="25:209">
      <c r="Y186" s="101"/>
      <c r="BB186" s="84"/>
      <c r="BC186" s="84"/>
      <c r="BP186" s="88"/>
      <c r="CI186" s="83"/>
      <c r="CJ186" s="83"/>
      <c r="CK186" s="83"/>
      <c r="FY186" s="84"/>
      <c r="GR186" s="88"/>
      <c r="HA186" s="88"/>
    </row>
    <row r="187" spans="25:209">
      <c r="Y187" s="101"/>
      <c r="BB187" s="84"/>
      <c r="CI187" s="83"/>
      <c r="CJ187" s="83"/>
      <c r="CK187" s="83"/>
      <c r="FY187" s="84"/>
    </row>
    <row r="188" spans="25:209">
      <c r="Y188" s="101"/>
      <c r="BB188" s="84"/>
      <c r="CI188" s="83"/>
      <c r="CJ188" s="83"/>
      <c r="CK188" s="83"/>
      <c r="FY188" s="84"/>
    </row>
    <row r="189" spans="25:209">
      <c r="Y189" s="101"/>
      <c r="BB189" s="84"/>
    </row>
    <row r="190" spans="25:209">
      <c r="Y190" s="101"/>
      <c r="BB190" s="84"/>
    </row>
    <row r="191" spans="25:209">
      <c r="Y191" s="101"/>
      <c r="BB191" s="84"/>
    </row>
    <row r="192" spans="25:209">
      <c r="Y192" s="101"/>
      <c r="BB192" s="84"/>
    </row>
    <row r="193" spans="25:54">
      <c r="Y193" s="101"/>
      <c r="BB193" s="84"/>
    </row>
    <row r="194" spans="25:54">
      <c r="Y194" s="101"/>
      <c r="BB194" s="84"/>
    </row>
    <row r="195" spans="25:54">
      <c r="Y195" s="101"/>
      <c r="BB195" s="84"/>
    </row>
    <row r="196" spans="25:54">
      <c r="Y196" s="101"/>
      <c r="BB196" s="84"/>
    </row>
    <row r="197" spans="25:54">
      <c r="Y197" s="101"/>
      <c r="BB197" s="84"/>
    </row>
    <row r="198" spans="25:54">
      <c r="Y198" s="101"/>
      <c r="BB198" s="84"/>
    </row>
    <row r="199" spans="25:54">
      <c r="Y199" s="101"/>
      <c r="BB199" s="84"/>
    </row>
    <row r="200" spans="25:54">
      <c r="Y200" s="101"/>
      <c r="BB200" s="84"/>
    </row>
    <row r="201" spans="25:54">
      <c r="Y201" s="101"/>
    </row>
    <row r="202" spans="25:54">
      <c r="Y202" s="101"/>
    </row>
    <row r="203" spans="25:54">
      <c r="Y203" s="101"/>
    </row>
    <row r="204" spans="25:54">
      <c r="Y204" s="101"/>
    </row>
    <row r="205" spans="25:54">
      <c r="Y205" s="101"/>
    </row>
    <row r="206" spans="25:54">
      <c r="Y206" s="101"/>
    </row>
    <row r="207" spans="25:54">
      <c r="Y207" s="101"/>
    </row>
    <row r="208" spans="25:54">
      <c r="Y208" s="101"/>
    </row>
    <row r="209" spans="25:25">
      <c r="Y209" s="101"/>
    </row>
    <row r="210" spans="25:25">
      <c r="Y210" s="101"/>
    </row>
    <row r="211" spans="25:25">
      <c r="Y211" s="101"/>
    </row>
    <row r="212" spans="25:25">
      <c r="Y212" s="101"/>
    </row>
    <row r="213" spans="25:25">
      <c r="Y213" s="101"/>
    </row>
    <row r="214" spans="25:25">
      <c r="Y214" s="101"/>
    </row>
    <row r="215" spans="25:25">
      <c r="Y215" s="101"/>
    </row>
    <row r="216" spans="25:25">
      <c r="Y216" s="101"/>
    </row>
    <row r="217" spans="25:25">
      <c r="Y217" s="101"/>
    </row>
    <row r="218" spans="25:25">
      <c r="Y218" s="101"/>
    </row>
    <row r="219" spans="25:25">
      <c r="Y219" s="101"/>
    </row>
    <row r="220" spans="25:25">
      <c r="Y220" s="101"/>
    </row>
    <row r="221" spans="25:25">
      <c r="Y221" s="101"/>
    </row>
    <row r="222" spans="25:25">
      <c r="Y222" s="101"/>
    </row>
    <row r="223" spans="25:25">
      <c r="Y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T365"/>
  <sheetViews>
    <sheetView showGridLines="0" workbookViewId="0">
      <pane xSplit="1" topLeftCell="B1" activePane="topRight" state="frozen"/>
      <selection activeCell="BS7" sqref="BS7"/>
      <selection pane="topRight" activeCell="C5" sqref="C5"/>
    </sheetView>
  </sheetViews>
  <sheetFormatPr defaultColWidth="9.109375" defaultRowHeight="13.2"/>
  <cols>
    <col min="1" max="1" width="9.109375" style="20"/>
    <col min="2" max="2" width="7.44140625" style="20" bestFit="1" customWidth="1"/>
    <col min="3" max="3" width="6.88671875" style="20" customWidth="1"/>
    <col min="4" max="5" width="6.88671875" style="20" hidden="1" customWidth="1"/>
    <col min="6" max="6" width="7.88671875" style="20" hidden="1" customWidth="1"/>
    <col min="7" max="7" width="7.33203125" style="20" hidden="1" customWidth="1"/>
    <col min="8" max="8" width="7.44140625" style="20" customWidth="1"/>
    <col min="9" max="9" width="8" style="20" hidden="1" customWidth="1"/>
    <col min="10" max="10" width="7.88671875" style="20" hidden="1" customWidth="1"/>
    <col min="11" max="11" width="8.109375" style="20" customWidth="1"/>
    <col min="12" max="12" width="6.88671875" style="20" hidden="1" customWidth="1"/>
    <col min="13" max="13" width="7.6640625" style="20" hidden="1" customWidth="1"/>
    <col min="14" max="14" width="8.5546875" style="20" hidden="1" customWidth="1"/>
    <col min="15" max="15" width="7.44140625" style="20" customWidth="1"/>
    <col min="16" max="16" width="7.44140625" style="20" hidden="1" customWidth="1"/>
    <col min="17" max="18" width="7.6640625" style="20" hidden="1" customWidth="1"/>
    <col min="19" max="19" width="4.88671875" customWidth="1"/>
    <col min="20" max="21" width="7.88671875" style="20" customWidth="1"/>
    <col min="22" max="22" width="8.88671875" customWidth="1"/>
    <col min="23" max="23" width="5.33203125" customWidth="1"/>
    <col min="24" max="24" width="6.88671875" style="20" customWidth="1"/>
    <col min="25" max="25" width="7.44140625" style="20" customWidth="1"/>
    <col min="26" max="27" width="7.33203125" style="20" customWidth="1"/>
    <col min="28" max="28" width="6.88671875" style="20" customWidth="1"/>
    <col min="29" max="29" width="8.109375" style="20" customWidth="1"/>
    <col min="30" max="31" width="6.88671875" style="20" customWidth="1"/>
    <col min="32" max="33" width="7.44140625" style="20" bestFit="1" customWidth="1"/>
    <col min="34" max="34" width="7.44140625" style="20" customWidth="1"/>
    <col min="35" max="35" width="6.88671875" style="20" customWidth="1"/>
    <col min="36" max="36" width="7.44140625" style="20" customWidth="1"/>
    <col min="37" max="37" width="7.33203125" style="20" customWidth="1"/>
    <col min="38" max="38" width="6.109375" style="20" customWidth="1"/>
    <col min="39" max="40" width="6" style="20" customWidth="1"/>
    <col min="41" max="41" width="6.44140625" style="20" customWidth="1"/>
    <col min="42" max="42" width="7.33203125" style="20" customWidth="1"/>
    <col min="43" max="43" width="7.44140625" style="20" customWidth="1"/>
    <col min="44" max="44" width="6.88671875" style="20" customWidth="1"/>
    <col min="45" max="45" width="8.5546875" style="20" customWidth="1"/>
    <col min="46" max="46" width="7" style="20" customWidth="1"/>
    <col min="47" max="47" width="7.6640625" style="20" customWidth="1"/>
    <col min="48" max="49" width="2.5546875" style="20" customWidth="1"/>
    <col min="50" max="50" width="6" style="20" customWidth="1"/>
    <col min="51" max="51" width="7.33203125" style="20" customWidth="1"/>
    <col min="52" max="53" width="6.88671875" style="20" customWidth="1"/>
    <col min="54" max="58" width="6" style="20" customWidth="1"/>
    <col min="59" max="59" width="2.88671875" style="20" customWidth="1"/>
    <col min="60" max="16384" width="9.109375" style="20"/>
  </cols>
  <sheetData>
    <row r="1" spans="1:124">
      <c r="A1" s="40"/>
      <c r="B1" s="20" t="s">
        <v>620</v>
      </c>
      <c r="C1" s="414">
        <f>AVERAGE(C8:C11)</f>
        <v>8.4999999999999992E-2</v>
      </c>
      <c r="D1" s="414">
        <f t="shared" ref="D1:AG1" si="0">AVERAGE(D8:D11)</f>
        <v>8.2750000000000046E-2</v>
      </c>
      <c r="E1" s="414">
        <f t="shared" si="0"/>
        <v>8.4999999999999992E-2</v>
      </c>
      <c r="F1" s="414">
        <f>AVERAGE(F8:F11)</f>
        <v>4.9999999999999996E-2</v>
      </c>
      <c r="G1" s="414">
        <f t="shared" si="0"/>
        <v>8.4999999999999992E-2</v>
      </c>
      <c r="H1" s="414">
        <f t="shared" si="0"/>
        <v>7.8750000000000001E-2</v>
      </c>
      <c r="I1" s="414">
        <f>AVERAGE(I8:I11)</f>
        <v>7.8750000000000001E-2</v>
      </c>
      <c r="J1" s="414">
        <f>AVERAGE(J8:J11)</f>
        <v>7.8750000000000001E-2</v>
      </c>
      <c r="K1" s="414">
        <f t="shared" si="0"/>
        <v>0.1225</v>
      </c>
      <c r="L1" s="414">
        <f t="shared" si="0"/>
        <v>0.12150000000000005</v>
      </c>
      <c r="M1" s="414">
        <f>AVERAGE(M8:M11)</f>
        <v>0.1225</v>
      </c>
      <c r="N1" s="414">
        <f t="shared" si="0"/>
        <v>0.14750000000000002</v>
      </c>
      <c r="O1" s="414">
        <f t="shared" si="0"/>
        <v>9.8750000000000004E-2</v>
      </c>
      <c r="P1" s="414">
        <f t="shared" si="0"/>
        <v>0.1015000000000001</v>
      </c>
      <c r="Q1" s="414">
        <f>AVERAGE(Q8:Q11)</f>
        <v>9.8750000000000004E-2</v>
      </c>
      <c r="R1" s="414">
        <f t="shared" si="0"/>
        <v>9.8750000000000004E-2</v>
      </c>
      <c r="T1" s="565">
        <f>AVERAGE(T8:T11)</f>
        <v>-0.21250000000000002</v>
      </c>
      <c r="U1" s="565">
        <f t="shared" si="0"/>
        <v>-0.15750000000000003</v>
      </c>
      <c r="V1" s="565">
        <f>AVERAGE(V8:V11)</f>
        <v>8.774999750000001E-2</v>
      </c>
      <c r="X1" s="529">
        <f t="shared" si="0"/>
        <v>8.774999750000001E-2</v>
      </c>
      <c r="Y1" s="529">
        <f>AVERAGE(Y8:Y11)</f>
        <v>8.774999750000001E-2</v>
      </c>
      <c r="Z1" s="529">
        <f t="shared" si="0"/>
        <v>6.3999997500000003E-2</v>
      </c>
      <c r="AA1" s="529">
        <f>AVERAGE(AA8:AA11)</f>
        <v>-9.6000000000000002E-2</v>
      </c>
      <c r="AB1" s="548">
        <f t="shared" si="0"/>
        <v>0.42149999999999999</v>
      </c>
      <c r="AC1" s="548">
        <f t="shared" si="0"/>
        <v>0.33962499999999995</v>
      </c>
      <c r="AD1" s="548">
        <f t="shared" si="0"/>
        <v>0.20400000000000001</v>
      </c>
      <c r="AE1" s="548">
        <f t="shared" si="0"/>
        <v>0.16899999999999998</v>
      </c>
      <c r="AF1" s="414">
        <f t="shared" si="0"/>
        <v>-0.25</v>
      </c>
      <c r="AG1" s="414">
        <f t="shared" si="0"/>
        <v>0</v>
      </c>
      <c r="AH1" s="326"/>
      <c r="AI1" s="46"/>
      <c r="AJ1" s="47"/>
      <c r="AK1" s="40"/>
      <c r="AL1" s="41"/>
      <c r="AM1" s="40"/>
      <c r="AN1" s="40"/>
      <c r="AO1" s="40"/>
      <c r="AP1" s="41"/>
      <c r="AQ1" s="40"/>
      <c r="AR1" s="40"/>
      <c r="AS1" s="40"/>
      <c r="AT1" s="40"/>
      <c r="AU1" s="40"/>
      <c r="AV1" s="40"/>
      <c r="AW1" s="40"/>
      <c r="AX1" s="48"/>
      <c r="AY1" s="40"/>
      <c r="AZ1" s="40"/>
      <c r="BA1" s="40"/>
      <c r="BB1" s="40"/>
      <c r="BC1" s="48"/>
      <c r="BD1" s="48"/>
      <c r="BE1" s="48"/>
      <c r="BF1" s="48"/>
      <c r="BG1" s="40"/>
      <c r="BH1" s="40"/>
      <c r="BI1" s="48"/>
      <c r="BJ1" s="40"/>
      <c r="BK1" s="48"/>
      <c r="BL1" s="41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3"/>
      <c r="DA1" s="41"/>
      <c r="DB1" s="50"/>
      <c r="DC1" s="50"/>
      <c r="DD1" s="50"/>
      <c r="DE1" s="51"/>
      <c r="DF1" s="40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</row>
    <row r="2" spans="1:124">
      <c r="A2" s="40"/>
      <c r="B2" s="40" t="s">
        <v>659</v>
      </c>
      <c r="C2" s="316">
        <f t="shared" ref="C2:R2" si="1">AVERAGE(C12:C16)</f>
        <v>0.24299999999999997</v>
      </c>
      <c r="D2" s="316">
        <f t="shared" si="1"/>
        <v>0.24299999999999997</v>
      </c>
      <c r="E2" s="316">
        <f t="shared" si="1"/>
        <v>0.23299999999999996</v>
      </c>
      <c r="F2" s="316">
        <f>AVERAGE(F12:F16)</f>
        <v>0.20799999999999996</v>
      </c>
      <c r="G2" s="316">
        <f t="shared" si="1"/>
        <v>0.23299999999999996</v>
      </c>
      <c r="H2" s="316">
        <f t="shared" si="1"/>
        <v>0.38300000000000001</v>
      </c>
      <c r="I2" s="316">
        <f>AVERAGE(I12:I16)</f>
        <v>0.38300000000000001</v>
      </c>
      <c r="J2" s="316">
        <f>AVERAGE(J12:J16)</f>
        <v>0.38300000000000001</v>
      </c>
      <c r="K2" s="316">
        <f t="shared" si="1"/>
        <v>0.36299999999999999</v>
      </c>
      <c r="L2" s="316">
        <f t="shared" si="1"/>
        <v>0.36299999999999999</v>
      </c>
      <c r="M2" s="316">
        <f>AVERAGE(M12:M16)</f>
        <v>0.36299999999999999</v>
      </c>
      <c r="N2" s="316">
        <f t="shared" si="1"/>
        <v>0.42299999999999993</v>
      </c>
      <c r="O2" s="316">
        <f t="shared" si="1"/>
        <v>0.54299999999999993</v>
      </c>
      <c r="P2" s="316">
        <f t="shared" si="1"/>
        <v>0.54299999999999993</v>
      </c>
      <c r="Q2" s="316">
        <f>AVERAGE(Q12:Q16)</f>
        <v>0.54299999999999993</v>
      </c>
      <c r="R2" s="316">
        <f t="shared" si="1"/>
        <v>0.55300000000000005</v>
      </c>
      <c r="T2" s="566">
        <f>AVERAGE(T12:T16)</f>
        <v>8.851649999999997E-2</v>
      </c>
      <c r="U2" s="566">
        <f>AVERAGE(U12:U16)</f>
        <v>0.16653208749999998</v>
      </c>
      <c r="V2" s="566">
        <f>AVERAGE(V12:V16)</f>
        <v>0.225195428</v>
      </c>
      <c r="X2" s="530">
        <f t="shared" ref="X2:AG2" si="2">AVERAGE(X12:X16)</f>
        <v>0.21000000000000002</v>
      </c>
      <c r="Y2" s="530">
        <f>AVERAGE(Y12:Y16)</f>
        <v>0.21000000000000002</v>
      </c>
      <c r="Z2" s="530">
        <f t="shared" si="2"/>
        <v>0.12250000000000001</v>
      </c>
      <c r="AA2" s="530">
        <f>AVERAGE(AA12:AA16)</f>
        <v>0.03</v>
      </c>
      <c r="AB2" s="549">
        <f t="shared" si="2"/>
        <v>1.3380000000000001</v>
      </c>
      <c r="AC2" s="549">
        <f t="shared" si="2"/>
        <v>0.73499999999999999</v>
      </c>
      <c r="AD2" s="549">
        <f t="shared" si="2"/>
        <v>0.36500000000000005</v>
      </c>
      <c r="AE2" s="549">
        <f t="shared" si="2"/>
        <v>0.26549999999999996</v>
      </c>
      <c r="AF2" s="41">
        <f t="shared" si="2"/>
        <v>-0.25</v>
      </c>
      <c r="AG2" s="41">
        <f t="shared" si="2"/>
        <v>0</v>
      </c>
      <c r="AH2" s="326"/>
      <c r="AI2" s="54"/>
      <c r="AJ2" s="55"/>
      <c r="AK2" s="55"/>
      <c r="AL2" s="55"/>
      <c r="AM2" s="55"/>
      <c r="AN2" s="55"/>
      <c r="AO2" s="40"/>
      <c r="AP2" s="55"/>
      <c r="AQ2" s="55"/>
      <c r="AR2" s="55"/>
      <c r="AS2" s="55"/>
      <c r="AT2" s="40"/>
      <c r="AU2" s="40"/>
      <c r="AV2" s="40"/>
      <c r="AW2" s="40"/>
      <c r="AX2" s="55"/>
      <c r="AY2" s="55"/>
      <c r="AZ2" s="55"/>
      <c r="BA2" s="55"/>
      <c r="BB2" s="40"/>
      <c r="BC2" s="40"/>
      <c r="BD2" s="40"/>
      <c r="BE2" s="40"/>
      <c r="BF2" s="40"/>
      <c r="BG2" s="40"/>
      <c r="BH2" s="55"/>
      <c r="BI2" s="40"/>
      <c r="BJ2" s="55"/>
      <c r="BK2" s="55"/>
      <c r="BL2" s="55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40"/>
      <c r="CO2" s="53"/>
      <c r="CP2" s="53"/>
      <c r="CQ2" s="40"/>
      <c r="CR2" s="40"/>
      <c r="CS2" s="40"/>
      <c r="CT2" s="40"/>
      <c r="CU2" s="40"/>
      <c r="CV2" s="40"/>
      <c r="CW2" s="40"/>
      <c r="CX2" s="40"/>
      <c r="CY2" s="40"/>
      <c r="CZ2" s="43"/>
      <c r="DA2" s="41"/>
      <c r="DB2" s="50"/>
      <c r="DC2" s="50"/>
      <c r="DD2" s="50"/>
      <c r="DE2" s="51"/>
      <c r="DF2" s="40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</row>
    <row r="3" spans="1:124">
      <c r="A3" s="40"/>
      <c r="B3" s="20" t="s">
        <v>787</v>
      </c>
      <c r="C3" s="316">
        <f>AVERAGE(C17:C23)</f>
        <v>0.14000000000000001</v>
      </c>
      <c r="D3" s="316">
        <f t="shared" ref="D3:AG3" si="3">AVERAGE(D17:D23)</f>
        <v>0.14000000000000001</v>
      </c>
      <c r="E3" s="316">
        <f t="shared" si="3"/>
        <v>0.14000000000000001</v>
      </c>
      <c r="F3" s="316">
        <f>AVERAGE(F17:F23)</f>
        <v>0.105</v>
      </c>
      <c r="G3" s="316">
        <f t="shared" si="3"/>
        <v>0.14000000000000001</v>
      </c>
      <c r="H3" s="316">
        <f t="shared" si="3"/>
        <v>0.13500000000000001</v>
      </c>
      <c r="I3" s="316">
        <f>AVERAGE(I17:I23)</f>
        <v>0.13500000000000001</v>
      </c>
      <c r="J3" s="316">
        <f>AVERAGE(J17:J23)</f>
        <v>0.13500000000000001</v>
      </c>
      <c r="K3" s="316">
        <f t="shared" si="3"/>
        <v>0.16250000000000001</v>
      </c>
      <c r="L3" s="316">
        <f t="shared" si="3"/>
        <v>0.16250000000000001</v>
      </c>
      <c r="M3" s="316">
        <f>AVERAGE(M17:M23)</f>
        <v>0.16250000000000001</v>
      </c>
      <c r="N3" s="316">
        <f t="shared" si="3"/>
        <v>0.18249999999999997</v>
      </c>
      <c r="O3" s="316">
        <f t="shared" si="3"/>
        <v>0.14000000000000001</v>
      </c>
      <c r="P3" s="316">
        <f t="shared" si="3"/>
        <v>0.14000000000000001</v>
      </c>
      <c r="Q3" s="316">
        <f>AVERAGE(Q17:Q23)</f>
        <v>0.14000000000000001</v>
      </c>
      <c r="R3" s="316">
        <f t="shared" si="3"/>
        <v>0.14000000000000001</v>
      </c>
      <c r="T3" s="566">
        <f>AVERAGE(T17:T23)</f>
        <v>-0.06</v>
      </c>
      <c r="U3" s="566">
        <f t="shared" si="3"/>
        <v>-4.9999999999999975E-3</v>
      </c>
      <c r="V3" s="566">
        <f>AVERAGE(V17:V23)</f>
        <v>0.11750000000000001</v>
      </c>
      <c r="X3" s="531">
        <f t="shared" si="3"/>
        <v>0.11750000000000001</v>
      </c>
      <c r="Y3" s="531">
        <f>AVERAGE(Y17:Y23)</f>
        <v>0.11750000000000001</v>
      </c>
      <c r="Z3" s="531">
        <f t="shared" si="3"/>
        <v>6.25E-2</v>
      </c>
      <c r="AA3" s="531">
        <f>AVERAGE(AA17:AA23)</f>
        <v>-9.2500000000000013E-2</v>
      </c>
      <c r="AB3" s="550">
        <f t="shared" si="3"/>
        <v>0.40285714285714286</v>
      </c>
      <c r="AC3" s="550">
        <f t="shared" si="3"/>
        <v>0.3021428571428571</v>
      </c>
      <c r="AD3" s="550">
        <f t="shared" si="3"/>
        <v>0.22500000000000001</v>
      </c>
      <c r="AE3" s="550">
        <f t="shared" si="3"/>
        <v>0.18500000000000003</v>
      </c>
      <c r="AF3" s="316">
        <f t="shared" si="3"/>
        <v>-0.25</v>
      </c>
      <c r="AG3" s="316">
        <f t="shared" si="3"/>
        <v>0</v>
      </c>
      <c r="AI3" s="57"/>
      <c r="AJ3" s="415"/>
      <c r="AK3" s="52"/>
      <c r="AL3" s="56"/>
      <c r="AM3" s="40"/>
      <c r="AN3" s="40"/>
      <c r="AO3" s="40"/>
      <c r="AP3" s="41"/>
      <c r="AQ3" s="40"/>
      <c r="AR3" s="40"/>
      <c r="AS3" s="40"/>
      <c r="AT3" s="40" t="s">
        <v>80</v>
      </c>
      <c r="AU3" s="40"/>
      <c r="AV3" s="40"/>
      <c r="AW3" s="40"/>
      <c r="AX3" s="41"/>
      <c r="AY3" s="52"/>
      <c r="AZ3" s="41"/>
      <c r="BA3" s="41"/>
      <c r="BB3" s="40"/>
      <c r="BC3" s="40"/>
      <c r="BD3" s="40"/>
      <c r="BE3" s="40"/>
      <c r="BF3" s="40"/>
      <c r="BG3" s="40"/>
      <c r="BH3" s="42"/>
      <c r="BI3" s="40"/>
      <c r="BJ3" s="52"/>
      <c r="BK3" s="41"/>
      <c r="BL3" s="5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0"/>
      <c r="CV3" s="49"/>
      <c r="CW3" s="40"/>
      <c r="CX3" s="40"/>
      <c r="CY3" s="40"/>
      <c r="CZ3" s="43"/>
      <c r="DA3" s="41"/>
      <c r="DB3" s="50"/>
      <c r="DC3" s="50"/>
      <c r="DD3" s="50"/>
      <c r="DE3" s="51"/>
      <c r="DF3" s="40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</row>
    <row r="4" spans="1:124">
      <c r="C4" s="414"/>
      <c r="H4" s="414">
        <f>+H2-K2</f>
        <v>2.0000000000000018E-2</v>
      </c>
      <c r="K4" s="414">
        <f>K2-C2</f>
        <v>0.12000000000000002</v>
      </c>
      <c r="T4" s="567"/>
      <c r="U4" s="567"/>
      <c r="V4" s="565"/>
      <c r="X4" s="532"/>
      <c r="Y4" s="532"/>
      <c r="Z4" s="532"/>
      <c r="AA4" s="532"/>
      <c r="AB4" s="551"/>
      <c r="AC4" s="551"/>
      <c r="AD4" s="551"/>
      <c r="AE4" s="551"/>
      <c r="AI4" s="57"/>
      <c r="AJ4" s="40"/>
      <c r="AK4" s="40"/>
      <c r="AL4" s="41"/>
      <c r="AM4" s="40"/>
      <c r="AN4" s="40"/>
      <c r="AO4" s="40"/>
      <c r="AP4" s="53"/>
      <c r="AQ4" s="40"/>
      <c r="AR4" s="53"/>
      <c r="AS4" s="40"/>
      <c r="AT4" s="40"/>
      <c r="AU4" s="40"/>
      <c r="AV4" s="40"/>
      <c r="AW4" s="40"/>
      <c r="AX4" s="41"/>
      <c r="AY4" s="40"/>
      <c r="AZ4" s="41"/>
      <c r="BA4" s="41"/>
      <c r="BB4" s="40"/>
      <c r="BC4" s="40"/>
      <c r="BD4" s="40"/>
      <c r="BE4" s="40"/>
      <c r="BF4" s="40"/>
      <c r="BG4" s="40"/>
      <c r="BH4" s="40"/>
      <c r="BI4" s="40"/>
      <c r="BJ4" s="40"/>
      <c r="BK4" s="40"/>
      <c r="BL4" s="42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56"/>
      <c r="CP4" s="56"/>
      <c r="CQ4" s="40"/>
      <c r="CR4" s="40"/>
      <c r="CS4" s="40"/>
      <c r="CT4" s="40"/>
      <c r="CU4" s="40"/>
      <c r="CV4" s="40"/>
      <c r="CW4" s="40"/>
      <c r="CX4" s="40"/>
      <c r="CY4" s="40"/>
      <c r="CZ4" s="43"/>
      <c r="DA4" s="41"/>
      <c r="DB4" s="50"/>
      <c r="DC4" s="50"/>
      <c r="DD4" s="50"/>
      <c r="DE4" s="51"/>
      <c r="DF4" s="40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</row>
    <row r="5" spans="1:124">
      <c r="A5" s="183">
        <v>36732</v>
      </c>
      <c r="B5" s="40"/>
      <c r="C5" s="40"/>
      <c r="D5" s="40"/>
      <c r="E5" s="478"/>
      <c r="F5" s="40"/>
      <c r="G5" s="40"/>
      <c r="H5" s="504"/>
      <c r="I5" s="293"/>
      <c r="J5" s="40"/>
      <c r="K5" s="40"/>
      <c r="L5" s="40"/>
      <c r="M5" s="293"/>
      <c r="N5" s="40"/>
      <c r="O5" s="40"/>
      <c r="P5" s="40"/>
      <c r="Q5" s="293"/>
      <c r="R5" s="40"/>
      <c r="T5" s="568"/>
      <c r="U5" s="568"/>
      <c r="V5" s="568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214">
        <f>+AM15-AM8</f>
        <v>-0.4637364865040472</v>
      </c>
      <c r="AN5" s="40"/>
      <c r="AO5" s="40"/>
      <c r="AP5" s="53"/>
      <c r="AQ5" s="40"/>
      <c r="AR5" s="53"/>
      <c r="AS5" s="40"/>
      <c r="AT5" s="40"/>
      <c r="AU5" s="40"/>
      <c r="AV5" s="40"/>
      <c r="AW5" s="40"/>
      <c r="AX5" s="53"/>
      <c r="AY5" s="53"/>
      <c r="AZ5" s="53"/>
      <c r="BA5" s="53"/>
      <c r="BB5" s="40"/>
      <c r="BC5" s="40"/>
      <c r="BD5" s="40"/>
      <c r="BE5" s="40"/>
      <c r="BF5" s="40"/>
      <c r="BG5" s="40"/>
      <c r="BH5" s="53"/>
      <c r="BI5" s="40"/>
      <c r="BJ5" s="53"/>
      <c r="BK5" s="53"/>
      <c r="BL5" s="53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40"/>
      <c r="CL5" s="53"/>
      <c r="CM5" s="53"/>
      <c r="CN5" s="40"/>
      <c r="CO5" s="40"/>
      <c r="CP5" s="40"/>
      <c r="CQ5" s="40"/>
      <c r="CR5" s="40"/>
      <c r="CS5" s="40"/>
      <c r="CT5" s="40"/>
      <c r="CU5" s="40"/>
      <c r="CV5" s="49"/>
      <c r="CW5" s="53"/>
      <c r="CX5" s="40"/>
      <c r="CY5" s="40"/>
      <c r="CZ5" s="43"/>
      <c r="DA5" s="41"/>
      <c r="DB5" s="50"/>
      <c r="DC5" s="50"/>
      <c r="DD5" s="50"/>
      <c r="DE5" s="51"/>
      <c r="DF5" s="40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</row>
    <row r="6" spans="1:124">
      <c r="A6" s="40"/>
      <c r="B6" s="53"/>
      <c r="C6" s="73" t="s">
        <v>0</v>
      </c>
      <c r="D6" s="53" t="s">
        <v>91</v>
      </c>
      <c r="E6" s="53" t="s">
        <v>26</v>
      </c>
      <c r="F6" s="477" t="s">
        <v>703</v>
      </c>
      <c r="G6" s="53" t="s">
        <v>81</v>
      </c>
      <c r="H6" s="167" t="s">
        <v>5</v>
      </c>
      <c r="I6" s="167" t="s">
        <v>743</v>
      </c>
      <c r="J6" s="477" t="s">
        <v>651</v>
      </c>
      <c r="K6" s="73" t="s">
        <v>1</v>
      </c>
      <c r="L6" s="53" t="s">
        <v>91</v>
      </c>
      <c r="M6" s="167" t="s">
        <v>717</v>
      </c>
      <c r="N6" s="53" t="s">
        <v>6</v>
      </c>
      <c r="O6" s="53" t="s">
        <v>13</v>
      </c>
      <c r="P6" s="293" t="s">
        <v>91</v>
      </c>
      <c r="Q6" s="167" t="s">
        <v>82</v>
      </c>
      <c r="R6" s="167" t="s">
        <v>12</v>
      </c>
      <c r="T6" s="569" t="s">
        <v>763</v>
      </c>
      <c r="U6" s="569" t="s">
        <v>773</v>
      </c>
      <c r="V6" s="569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73" t="s">
        <v>0</v>
      </c>
      <c r="AN6" s="73" t="s">
        <v>0</v>
      </c>
      <c r="AO6" s="53" t="s">
        <v>26</v>
      </c>
      <c r="AP6" s="53" t="s">
        <v>81</v>
      </c>
      <c r="AQ6" s="167" t="s">
        <v>5</v>
      </c>
      <c r="AR6" s="73" t="s">
        <v>1</v>
      </c>
      <c r="AS6" s="53" t="s">
        <v>6</v>
      </c>
      <c r="AT6" s="53" t="s">
        <v>82</v>
      </c>
      <c r="AU6" s="167" t="s">
        <v>12</v>
      </c>
      <c r="AV6" s="53"/>
      <c r="AW6" s="53"/>
      <c r="AX6" s="73" t="str">
        <f>X6</f>
        <v>Mich</v>
      </c>
      <c r="AY6" s="73" t="str">
        <f>Z6</f>
        <v>Chicago</v>
      </c>
      <c r="AZ6" s="73" t="str">
        <f t="shared" ref="AZ6:BE6" si="4">AB6</f>
        <v>Trsc Z6</v>
      </c>
      <c r="BA6" s="73" t="str">
        <f t="shared" si="4"/>
        <v>Tetco M3</v>
      </c>
      <c r="BB6" s="73" t="str">
        <f t="shared" si="4"/>
        <v>CNG</v>
      </c>
      <c r="BC6" s="73" t="str">
        <f t="shared" si="4"/>
        <v>Tico</v>
      </c>
      <c r="BD6" s="73" t="str">
        <f t="shared" si="4"/>
        <v>Rockies</v>
      </c>
      <c r="BE6" s="73" t="str">
        <f t="shared" si="4"/>
        <v>Aeco</v>
      </c>
      <c r="BF6" s="73"/>
      <c r="BG6"/>
      <c r="BH6" s="73" t="s">
        <v>86</v>
      </c>
      <c r="BI6" s="53" t="s">
        <v>87</v>
      </c>
      <c r="BJ6" s="53" t="s">
        <v>88</v>
      </c>
      <c r="BK6" s="171" t="s">
        <v>89</v>
      </c>
      <c r="BL6" s="53" t="s">
        <v>90</v>
      </c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53"/>
      <c r="CN6" s="40"/>
      <c r="CO6" s="40"/>
      <c r="CP6" s="40"/>
      <c r="CQ6" s="40"/>
      <c r="CR6" s="40"/>
      <c r="CS6" s="40"/>
      <c r="CT6" s="40"/>
      <c r="CU6" s="49"/>
      <c r="CV6" s="49"/>
      <c r="CW6" s="53"/>
      <c r="CX6" s="40"/>
      <c r="CY6" s="49"/>
      <c r="CZ6" s="43"/>
      <c r="DA6" s="41"/>
      <c r="DB6" s="50"/>
      <c r="DC6" s="50"/>
      <c r="DD6" s="50"/>
      <c r="DE6" s="51"/>
      <c r="DF6" s="40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</row>
    <row r="7" spans="1:124">
      <c r="A7" s="360">
        <v>1</v>
      </c>
      <c r="B7" s="360">
        <f>+A7+1</f>
        <v>2</v>
      </c>
      <c r="C7" s="360">
        <f t="shared" ref="C7:AH7" si="5">+B7+1</f>
        <v>3</v>
      </c>
      <c r="D7" s="360">
        <f t="shared" si="5"/>
        <v>4</v>
      </c>
      <c r="E7" s="360">
        <f t="shared" si="5"/>
        <v>5</v>
      </c>
      <c r="F7" s="360">
        <f t="shared" si="5"/>
        <v>6</v>
      </c>
      <c r="G7" s="360">
        <f t="shared" si="5"/>
        <v>7</v>
      </c>
      <c r="H7" s="360">
        <f t="shared" si="5"/>
        <v>8</v>
      </c>
      <c r="I7" s="360">
        <f t="shared" si="5"/>
        <v>9</v>
      </c>
      <c r="J7" s="360">
        <f t="shared" si="5"/>
        <v>10</v>
      </c>
      <c r="K7" s="360">
        <f t="shared" si="5"/>
        <v>11</v>
      </c>
      <c r="L7" s="360">
        <f t="shared" si="5"/>
        <v>12</v>
      </c>
      <c r="M7" s="360">
        <f t="shared" si="5"/>
        <v>13</v>
      </c>
      <c r="N7" s="360">
        <f t="shared" si="5"/>
        <v>14</v>
      </c>
      <c r="O7" s="360">
        <f t="shared" si="5"/>
        <v>15</v>
      </c>
      <c r="P7" s="360">
        <f t="shared" si="5"/>
        <v>16</v>
      </c>
      <c r="Q7" s="360">
        <f t="shared" si="5"/>
        <v>17</v>
      </c>
      <c r="R7" s="360">
        <f t="shared" si="5"/>
        <v>18</v>
      </c>
      <c r="S7" s="360">
        <f t="shared" si="5"/>
        <v>19</v>
      </c>
      <c r="T7" s="570">
        <f t="shared" si="5"/>
        <v>20</v>
      </c>
      <c r="U7" s="570">
        <f t="shared" si="5"/>
        <v>21</v>
      </c>
      <c r="V7" s="570">
        <f t="shared" si="5"/>
        <v>22</v>
      </c>
      <c r="W7" s="360">
        <f t="shared" si="5"/>
        <v>23</v>
      </c>
      <c r="X7" s="537">
        <f t="shared" si="5"/>
        <v>24</v>
      </c>
      <c r="Y7" s="537">
        <f>X7+1</f>
        <v>25</v>
      </c>
      <c r="Z7" s="537">
        <f>Y7+1</f>
        <v>26</v>
      </c>
      <c r="AA7" s="537"/>
      <c r="AB7" s="555">
        <f>+Z7+1</f>
        <v>27</v>
      </c>
      <c r="AC7" s="555">
        <f t="shared" si="5"/>
        <v>28</v>
      </c>
      <c r="AD7" s="555">
        <f t="shared" si="5"/>
        <v>29</v>
      </c>
      <c r="AE7" s="555">
        <f t="shared" si="5"/>
        <v>30</v>
      </c>
      <c r="AF7" s="360">
        <f>+Y7+1</f>
        <v>26</v>
      </c>
      <c r="AG7" s="360">
        <f t="shared" si="5"/>
        <v>27</v>
      </c>
      <c r="AH7" s="360">
        <f t="shared" si="5"/>
        <v>28</v>
      </c>
      <c r="AI7" s="360"/>
      <c r="AJ7" s="415">
        <f>+AJ8-AJ9</f>
        <v>0.53500000000000014</v>
      </c>
      <c r="AK7" s="56"/>
      <c r="AL7" s="41"/>
      <c r="AM7" s="40" t="s">
        <v>759</v>
      </c>
      <c r="AN7" s="184"/>
      <c r="AO7" s="40"/>
      <c r="AP7" s="40"/>
      <c r="AQ7" s="40"/>
      <c r="AR7" s="56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1"/>
      <c r="BI7" s="40"/>
      <c r="BJ7" s="40"/>
      <c r="BK7" s="51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40"/>
      <c r="CS7" s="53"/>
      <c r="CT7" s="40"/>
      <c r="CU7" s="56"/>
      <c r="CV7" s="64"/>
      <c r="CW7" s="53"/>
      <c r="CX7" s="40"/>
      <c r="CY7" s="40"/>
      <c r="CZ7" s="40"/>
      <c r="DA7" s="40"/>
      <c r="DB7" s="40"/>
      <c r="DC7" s="40"/>
      <c r="DD7" s="40"/>
      <c r="DE7" s="40"/>
      <c r="DF7" s="40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</row>
    <row r="8" spans="1:124">
      <c r="A8" s="165">
        <v>36708</v>
      </c>
      <c r="B8" s="579">
        <f>C8-X8-0.02</f>
        <v>-4.0999990000000014E-2</v>
      </c>
      <c r="C8" s="289">
        <v>0.06</v>
      </c>
      <c r="D8" s="394">
        <f>4.42-4.369</f>
        <v>5.1000000000000156E-2</v>
      </c>
      <c r="E8" s="93">
        <f>C8-0</f>
        <v>0.06</v>
      </c>
      <c r="F8" s="288">
        <f t="shared" ref="F8:F38" si="6">C8-0.035</f>
        <v>2.4999999999999994E-2</v>
      </c>
      <c r="G8" s="93">
        <f>E8</f>
        <v>0.06</v>
      </c>
      <c r="H8" s="357">
        <f>C8-0.01</f>
        <v>4.9999999999999996E-2</v>
      </c>
      <c r="I8" s="288">
        <f t="shared" ref="I8:I38" si="7">H8</f>
        <v>4.9999999999999996E-2</v>
      </c>
      <c r="J8" s="412">
        <f>H8</f>
        <v>4.9999999999999996E-2</v>
      </c>
      <c r="K8" s="290">
        <f>C8+0.035</f>
        <v>9.5000000000000001E-2</v>
      </c>
      <c r="L8" s="416">
        <f>4.46-4.369</f>
        <v>9.1000000000000192E-2</v>
      </c>
      <c r="M8" s="288">
        <f t="shared" ref="M8:M38" si="8">K8</f>
        <v>9.5000000000000001E-2</v>
      </c>
      <c r="N8" s="93">
        <f>+K8+0.025</f>
        <v>0.12</v>
      </c>
      <c r="O8" s="290">
        <f>C8+0.01</f>
        <v>6.9999999999999993E-2</v>
      </c>
      <c r="P8" s="184">
        <f>4.45-4.369</f>
        <v>8.1000000000000405E-2</v>
      </c>
      <c r="Q8" s="288">
        <f t="shared" ref="Q8:Q38" si="9">O8</f>
        <v>6.9999999999999993E-2</v>
      </c>
      <c r="R8" s="93">
        <f>+O8</f>
        <v>6.9999999999999993E-2</v>
      </c>
      <c r="T8" s="571">
        <v>-0.25</v>
      </c>
      <c r="U8" s="571">
        <f>T8+0.055</f>
        <v>-0.19500000000000001</v>
      </c>
      <c r="V8" s="571">
        <f>+Y8</f>
        <v>8.0999990000000008E-2</v>
      </c>
      <c r="X8" s="538">
        <f>download!B27</f>
        <v>8.0999990000000008E-2</v>
      </c>
      <c r="Y8" s="539">
        <f>download!AX27</f>
        <v>8.0999990000000008E-2</v>
      </c>
      <c r="Z8" s="538">
        <f>download!F27</f>
        <v>6.0999990000000004E-2</v>
      </c>
      <c r="AA8" s="538">
        <f>download!AP27</f>
        <v>-0.159</v>
      </c>
      <c r="AB8" s="556">
        <f>download!J27</f>
        <v>0.56100000000000005</v>
      </c>
      <c r="AC8" s="556">
        <f>download!N27</f>
        <v>0.35100000000000003</v>
      </c>
      <c r="AD8" s="556">
        <f>download!R27</f>
        <v>0.19100000000000003</v>
      </c>
      <c r="AE8" s="557">
        <f>download!V27</f>
        <v>0.151</v>
      </c>
      <c r="AF8" s="325">
        <v>-0.25</v>
      </c>
      <c r="AG8" s="325">
        <f>download!AT29</f>
        <v>0</v>
      </c>
      <c r="AH8" s="325">
        <f t="shared" ref="AH8:AH23" si="10">(AJ8+AG8)*BH8/1.054615</f>
        <v>6.0944559607901638</v>
      </c>
      <c r="AI8" s="74">
        <v>36708</v>
      </c>
      <c r="AJ8" s="483">
        <f>download!Z28</f>
        <v>4.3690000000000007</v>
      </c>
      <c r="AK8" s="56"/>
      <c r="AL8" s="68"/>
      <c r="AM8" s="68">
        <f t="shared" ref="AM8:AM38" si="11">($AJ8+C8)*BL8</f>
        <v>4.4290000000000003</v>
      </c>
      <c r="AN8" s="68">
        <f t="shared" ref="AN8:AN38" si="12">+AJ8+C8</f>
        <v>4.4290000000000003</v>
      </c>
      <c r="AO8" s="68">
        <f t="shared" ref="AO8:AO38" si="13">$AJ8+E8</f>
        <v>4.4290000000000003</v>
      </c>
      <c r="AP8" s="68">
        <f t="shared" ref="AP8:AP38" si="14">$AJ8+G8</f>
        <v>4.4290000000000003</v>
      </c>
      <c r="AQ8" s="68">
        <f t="shared" ref="AQ8:AQ38" si="15">$AJ8+H8</f>
        <v>4.4190000000000005</v>
      </c>
      <c r="AR8" s="68">
        <f t="shared" ref="AR8:AR38" si="16">$AJ8+K8</f>
        <v>4.4640000000000004</v>
      </c>
      <c r="AS8" s="68">
        <f t="shared" ref="AS8:AS38" si="17">$AJ8+N8</f>
        <v>4.4890000000000008</v>
      </c>
      <c r="AT8" s="68">
        <f t="shared" ref="AT8:AT38" si="18">$AJ8+O8</f>
        <v>4.4390000000000009</v>
      </c>
      <c r="AU8" s="68">
        <f t="shared" ref="AU8:AU38" si="19">$AJ8+R8</f>
        <v>4.4390000000000009</v>
      </c>
      <c r="AV8" s="68"/>
      <c r="AW8" s="68"/>
      <c r="AX8" s="68">
        <f t="shared" ref="AX8:AX38" si="20">$AJ8+X8</f>
        <v>4.4499999900000002</v>
      </c>
      <c r="AY8" s="68">
        <f t="shared" ref="AY8:AY38" si="21">$AJ8+Z8</f>
        <v>4.4299999900000007</v>
      </c>
      <c r="AZ8" s="68">
        <f t="shared" ref="AZ8:AZ38" si="22">$AJ8+AB8</f>
        <v>4.9300000000000006</v>
      </c>
      <c r="BA8" s="68">
        <f t="shared" ref="BA8:BA38" si="23">$AJ8+AC8</f>
        <v>4.7200000000000006</v>
      </c>
      <c r="BB8" s="68">
        <f t="shared" ref="BB8:BB38" si="24">$AJ8+AD8</f>
        <v>4.5600000000000005</v>
      </c>
      <c r="BC8" s="68">
        <f t="shared" ref="BC8:BC38" si="25">$AJ8+AE8</f>
        <v>4.5200000000000005</v>
      </c>
      <c r="BD8" s="68">
        <f t="shared" ref="BD8:BD28" si="26">$AJ8+AF8</f>
        <v>4.1190000000000007</v>
      </c>
      <c r="BE8" s="68">
        <f t="shared" ref="BE8:BE28" si="27">$AJ8+AG8</f>
        <v>4.3690000000000007</v>
      </c>
      <c r="BF8" s="68"/>
      <c r="BG8" s="89"/>
      <c r="BH8" s="67">
        <f>download!AD28</f>
        <v>1.4711157411509999</v>
      </c>
      <c r="BI8" s="40">
        <f>download!AH27</f>
        <v>1</v>
      </c>
      <c r="BJ8" s="40">
        <f>download!AL27</f>
        <v>1</v>
      </c>
      <c r="BK8" s="48">
        <v>1</v>
      </c>
      <c r="BL8" s="48">
        <v>1</v>
      </c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0"/>
      <c r="CL8" s="48"/>
      <c r="CM8" s="48"/>
      <c r="CN8" s="40"/>
      <c r="CO8" s="56"/>
      <c r="CP8" s="56"/>
      <c r="CQ8" s="72"/>
      <c r="CR8" s="40"/>
      <c r="CS8" s="56"/>
      <c r="CT8" s="40"/>
      <c r="CU8" s="49"/>
      <c r="CV8" s="49"/>
      <c r="CW8" s="40"/>
      <c r="CX8" s="56"/>
      <c r="CY8" s="40"/>
      <c r="CZ8" s="40"/>
      <c r="DA8" s="41"/>
      <c r="DB8" s="41"/>
      <c r="DC8" s="49"/>
      <c r="DD8" s="40"/>
      <c r="DE8" s="49"/>
      <c r="DF8" s="40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</row>
    <row r="9" spans="1:124">
      <c r="A9" s="165">
        <v>36739</v>
      </c>
      <c r="B9" s="579">
        <f t="shared" ref="B9:B72" si="28">C9-X9-0.02</f>
        <v>-2.7500000000000007E-2</v>
      </c>
      <c r="C9" s="289">
        <v>0.06</v>
      </c>
      <c r="D9" s="394">
        <f t="shared" ref="D9:D16" si="29">C9+0</f>
        <v>0.06</v>
      </c>
      <c r="E9" s="93">
        <f>C9-0</f>
        <v>0.06</v>
      </c>
      <c r="F9" s="288">
        <f t="shared" si="6"/>
        <v>2.4999999999999994E-2</v>
      </c>
      <c r="G9" s="93">
        <f>E9</f>
        <v>0.06</v>
      </c>
      <c r="H9" s="357">
        <f>C9-0.005</f>
        <v>5.5E-2</v>
      </c>
      <c r="I9" s="288">
        <f t="shared" si="7"/>
        <v>5.5E-2</v>
      </c>
      <c r="J9" s="412">
        <f>H9</f>
        <v>5.5E-2</v>
      </c>
      <c r="K9" s="290">
        <f>C9+0.04</f>
        <v>0.1</v>
      </c>
      <c r="L9" s="416">
        <f t="shared" ref="L9:L28" si="30">K9</f>
        <v>0.1</v>
      </c>
      <c r="M9" s="288">
        <f t="shared" si="8"/>
        <v>0.1</v>
      </c>
      <c r="N9" s="93">
        <f>+K9+0.025</f>
        <v>0.125</v>
      </c>
      <c r="O9" s="290">
        <f>C9+0.015</f>
        <v>7.4999999999999997E-2</v>
      </c>
      <c r="P9" s="184">
        <f t="shared" ref="P9:P61" si="31">O9</f>
        <v>7.4999999999999997E-2</v>
      </c>
      <c r="Q9" s="288">
        <f t="shared" si="9"/>
        <v>7.4999999999999997E-2</v>
      </c>
      <c r="R9" s="93">
        <f>+O9</f>
        <v>7.4999999999999997E-2</v>
      </c>
      <c r="T9" s="571">
        <v>-0.2</v>
      </c>
      <c r="U9" s="571">
        <f>T9+0.055</f>
        <v>-0.14500000000000002</v>
      </c>
      <c r="V9" s="571">
        <f>+Y9</f>
        <v>6.7500000000000004E-2</v>
      </c>
      <c r="X9" s="538">
        <f>download!B28</f>
        <v>6.7500000000000004E-2</v>
      </c>
      <c r="Y9" s="539">
        <f>download!AX28</f>
        <v>6.7500000000000004E-2</v>
      </c>
      <c r="Z9" s="538">
        <f>download!F28</f>
        <v>5.7500000000000002E-2</v>
      </c>
      <c r="AA9" s="538">
        <f>download!AP28</f>
        <v>-7.7499999999999999E-2</v>
      </c>
      <c r="AB9" s="556">
        <f>download!J28</f>
        <v>0.35499999999999998</v>
      </c>
      <c r="AC9" s="556">
        <f>download!N28</f>
        <v>0.3</v>
      </c>
      <c r="AD9" s="556">
        <f>download!R28</f>
        <v>0.185</v>
      </c>
      <c r="AE9" s="557">
        <f>download!V28</f>
        <v>0.16500000000000001</v>
      </c>
      <c r="AF9" s="325">
        <v>-0.25</v>
      </c>
      <c r="AG9" s="325">
        <f>download!AT30</f>
        <v>0</v>
      </c>
      <c r="AH9" s="325">
        <f t="shared" si="10"/>
        <v>5.3440800832339974</v>
      </c>
      <c r="AI9" s="74">
        <v>36739</v>
      </c>
      <c r="AJ9" s="483">
        <f>download!Z29</f>
        <v>3.8340000000000005</v>
      </c>
      <c r="AK9" s="56"/>
      <c r="AL9" s="68"/>
      <c r="AM9" s="68">
        <f t="shared" si="11"/>
        <v>3.8890352180525802</v>
      </c>
      <c r="AN9" s="68">
        <f t="shared" si="12"/>
        <v>3.8940000000000006</v>
      </c>
      <c r="AO9" s="68">
        <f t="shared" si="13"/>
        <v>3.8940000000000006</v>
      </c>
      <c r="AP9" s="68">
        <f t="shared" si="14"/>
        <v>3.8940000000000006</v>
      </c>
      <c r="AQ9" s="68">
        <f t="shared" si="15"/>
        <v>3.8890000000000007</v>
      </c>
      <c r="AR9" s="68">
        <f t="shared" si="16"/>
        <v>3.9340000000000006</v>
      </c>
      <c r="AS9" s="68">
        <f t="shared" si="17"/>
        <v>3.9590000000000005</v>
      </c>
      <c r="AT9" s="68">
        <f t="shared" si="18"/>
        <v>3.9090000000000007</v>
      </c>
      <c r="AU9" s="68">
        <f t="shared" si="19"/>
        <v>3.9090000000000007</v>
      </c>
      <c r="AV9" s="68"/>
      <c r="AW9" s="68"/>
      <c r="AX9" s="68">
        <f t="shared" si="20"/>
        <v>3.9015000000000004</v>
      </c>
      <c r="AY9" s="68">
        <f t="shared" si="21"/>
        <v>3.8915000000000006</v>
      </c>
      <c r="AZ9" s="68">
        <f t="shared" si="22"/>
        <v>4.1890000000000001</v>
      </c>
      <c r="BA9" s="68">
        <f t="shared" si="23"/>
        <v>4.1340000000000003</v>
      </c>
      <c r="BB9" s="68">
        <f t="shared" si="24"/>
        <v>4.0190000000000001</v>
      </c>
      <c r="BC9" s="68">
        <f t="shared" si="25"/>
        <v>3.9990000000000006</v>
      </c>
      <c r="BD9" s="68">
        <f t="shared" si="26"/>
        <v>3.5840000000000005</v>
      </c>
      <c r="BE9" s="68">
        <f t="shared" si="27"/>
        <v>3.8340000000000005</v>
      </c>
      <c r="BF9" s="68"/>
      <c r="BG9" s="89"/>
      <c r="BH9" s="67">
        <f>download!AD29</f>
        <v>1.4699913972300005</v>
      </c>
      <c r="BI9" s="40">
        <f>download!AH28</f>
        <v>5.8743409147912998E-2</v>
      </c>
      <c r="BJ9" s="40">
        <f>download!AL28</f>
        <v>6.7689472612111015E-2</v>
      </c>
      <c r="BK9" s="48">
        <f t="shared" ref="BK9:BL22" si="32">(1+BI9/2)^(-2*($A9-$A$5)/365.25)</f>
        <v>0.99889101732610353</v>
      </c>
      <c r="BL9" s="48">
        <f t="shared" si="32"/>
        <v>0.99872501747626596</v>
      </c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0"/>
      <c r="CL9" s="48"/>
      <c r="CM9" s="48"/>
      <c r="CN9" s="40"/>
      <c r="CO9" s="56"/>
      <c r="CP9" s="56"/>
      <c r="CQ9" s="72"/>
      <c r="CR9" s="40"/>
      <c r="CS9" s="56"/>
      <c r="CT9" s="40"/>
      <c r="CU9" s="49"/>
      <c r="CV9" s="49"/>
      <c r="CW9" s="40"/>
      <c r="CX9" s="56"/>
      <c r="CY9" s="40"/>
      <c r="CZ9" s="40"/>
      <c r="DA9" s="41"/>
      <c r="DB9" s="41"/>
      <c r="DC9" s="49"/>
      <c r="DD9" s="40"/>
      <c r="DE9" s="49"/>
      <c r="DF9" s="40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</row>
    <row r="10" spans="1:124">
      <c r="A10" s="165">
        <v>36770</v>
      </c>
      <c r="B10" s="579">
        <f t="shared" si="28"/>
        <v>-1.500000000000001E-2</v>
      </c>
      <c r="C10" s="289">
        <v>0.09</v>
      </c>
      <c r="D10" s="394">
        <f t="shared" si="29"/>
        <v>0.09</v>
      </c>
      <c r="E10" s="93">
        <f>C10-0</f>
        <v>0.09</v>
      </c>
      <c r="F10" s="288">
        <f t="shared" si="6"/>
        <v>5.4999999999999993E-2</v>
      </c>
      <c r="G10" s="93">
        <f>E10</f>
        <v>0.09</v>
      </c>
      <c r="H10" s="357">
        <f>C10-0.005</f>
        <v>8.4999999999999992E-2</v>
      </c>
      <c r="I10" s="288">
        <f t="shared" si="7"/>
        <v>8.4999999999999992E-2</v>
      </c>
      <c r="J10" s="412">
        <f>H10</f>
        <v>8.4999999999999992E-2</v>
      </c>
      <c r="K10" s="290">
        <f>C10+0.04</f>
        <v>0.13</v>
      </c>
      <c r="L10" s="416">
        <f t="shared" si="30"/>
        <v>0.13</v>
      </c>
      <c r="M10" s="288">
        <f t="shared" si="8"/>
        <v>0.13</v>
      </c>
      <c r="N10" s="93">
        <f>+K10+0.025</f>
        <v>0.155</v>
      </c>
      <c r="O10" s="290">
        <f>C10+0.015</f>
        <v>0.105</v>
      </c>
      <c r="P10" s="184">
        <f t="shared" si="31"/>
        <v>0.105</v>
      </c>
      <c r="Q10" s="288">
        <f t="shared" si="9"/>
        <v>0.105</v>
      </c>
      <c r="R10" s="93">
        <f>+O10</f>
        <v>0.105</v>
      </c>
      <c r="T10" s="571">
        <v>-0.2</v>
      </c>
      <c r="U10" s="571">
        <f>T10+0.055</f>
        <v>-0.14500000000000002</v>
      </c>
      <c r="V10" s="571">
        <f>+Y10</f>
        <v>8.5000000000000006E-2</v>
      </c>
      <c r="X10" s="538">
        <f>download!B29</f>
        <v>8.5000000000000006E-2</v>
      </c>
      <c r="Y10" s="539">
        <f>download!AX29</f>
        <v>8.5000000000000006E-2</v>
      </c>
      <c r="Z10" s="538">
        <f>download!F29</f>
        <v>0.06</v>
      </c>
      <c r="AA10" s="538">
        <f>download!AP29</f>
        <v>-7.4999999999999997E-2</v>
      </c>
      <c r="AB10" s="556">
        <f>download!J29</f>
        <v>0.35</v>
      </c>
      <c r="AC10" s="556">
        <f>download!N29</f>
        <v>0.35</v>
      </c>
      <c r="AD10" s="556">
        <f>download!R29</f>
        <v>0.2</v>
      </c>
      <c r="AE10" s="557">
        <f>download!V29</f>
        <v>0.17499999999999999</v>
      </c>
      <c r="AF10" s="325">
        <v>-0.25</v>
      </c>
      <c r="AG10" s="325">
        <f>download!AT31</f>
        <v>0</v>
      </c>
      <c r="AH10" s="325">
        <f t="shared" si="10"/>
        <v>5.3442679321655628</v>
      </c>
      <c r="AI10" s="74">
        <v>36770</v>
      </c>
      <c r="AJ10" s="483">
        <f>download!Z30</f>
        <v>3.8369999999999997</v>
      </c>
      <c r="AK10" s="56"/>
      <c r="AL10" s="68"/>
      <c r="AM10" s="68">
        <f t="shared" si="11"/>
        <v>3.8997624084008216</v>
      </c>
      <c r="AN10" s="68">
        <f t="shared" si="12"/>
        <v>3.9269999999999996</v>
      </c>
      <c r="AO10" s="68">
        <f t="shared" si="13"/>
        <v>3.9269999999999996</v>
      </c>
      <c r="AP10" s="68">
        <f t="shared" si="14"/>
        <v>3.9269999999999996</v>
      </c>
      <c r="AQ10" s="68">
        <f t="shared" si="15"/>
        <v>3.9219999999999997</v>
      </c>
      <c r="AR10" s="68">
        <f t="shared" si="16"/>
        <v>3.9669999999999996</v>
      </c>
      <c r="AS10" s="68">
        <f t="shared" si="17"/>
        <v>3.9919999999999995</v>
      </c>
      <c r="AT10" s="68">
        <f t="shared" si="18"/>
        <v>3.9419999999999997</v>
      </c>
      <c r="AU10" s="68">
        <f t="shared" si="19"/>
        <v>3.9419999999999997</v>
      </c>
      <c r="AV10" s="68"/>
      <c r="AW10" s="68"/>
      <c r="AX10" s="68">
        <f t="shared" si="20"/>
        <v>3.9219999999999997</v>
      </c>
      <c r="AY10" s="68">
        <f t="shared" si="21"/>
        <v>3.8969999999999998</v>
      </c>
      <c r="AZ10" s="68">
        <f t="shared" si="22"/>
        <v>4.1869999999999994</v>
      </c>
      <c r="BA10" s="68">
        <f t="shared" si="23"/>
        <v>4.1869999999999994</v>
      </c>
      <c r="BB10" s="68">
        <f t="shared" si="24"/>
        <v>4.0369999999999999</v>
      </c>
      <c r="BC10" s="68">
        <f t="shared" si="25"/>
        <v>4.0119999999999996</v>
      </c>
      <c r="BD10" s="68">
        <f t="shared" si="26"/>
        <v>3.5869999999999997</v>
      </c>
      <c r="BE10" s="68">
        <f t="shared" si="27"/>
        <v>3.8369999999999997</v>
      </c>
      <c r="BF10" s="68"/>
      <c r="BG10" s="89"/>
      <c r="BH10" s="67">
        <f>download!AD30</f>
        <v>1.468893699578</v>
      </c>
      <c r="BI10" s="40">
        <f>download!AH29</f>
        <v>5.8828128255962009E-2</v>
      </c>
      <c r="BJ10" s="40">
        <f>download!AL29</f>
        <v>6.8031294136617002E-2</v>
      </c>
      <c r="BK10" s="48">
        <f t="shared" si="32"/>
        <v>0.99398606192270667</v>
      </c>
      <c r="BL10" s="48">
        <f t="shared" si="32"/>
        <v>0.99306402047385334</v>
      </c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0"/>
      <c r="CL10" s="48"/>
      <c r="CM10" s="48"/>
      <c r="CN10" s="40"/>
      <c r="CO10" s="56"/>
      <c r="CP10" s="56"/>
      <c r="CQ10" s="72"/>
      <c r="CR10" s="40"/>
      <c r="CS10" s="56"/>
      <c r="CT10" s="40"/>
      <c r="CU10" s="49"/>
      <c r="CV10" s="49"/>
      <c r="CW10" s="40"/>
      <c r="CX10" s="56"/>
      <c r="CY10" s="40"/>
      <c r="CZ10" s="40"/>
      <c r="DA10" s="41"/>
      <c r="DB10" s="41"/>
      <c r="DC10" s="49"/>
      <c r="DD10" s="40"/>
      <c r="DE10" s="49"/>
      <c r="DF10" s="40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</row>
    <row r="11" spans="1:124">
      <c r="A11" s="165">
        <v>36800</v>
      </c>
      <c r="B11" s="579">
        <f t="shared" si="28"/>
        <v>-7.4999999999999893E-3</v>
      </c>
      <c r="C11" s="289">
        <v>0.13</v>
      </c>
      <c r="D11" s="394">
        <f t="shared" si="29"/>
        <v>0.13</v>
      </c>
      <c r="E11" s="93">
        <f>C11-0</f>
        <v>0.13</v>
      </c>
      <c r="F11" s="288">
        <f t="shared" si="6"/>
        <v>9.5000000000000001E-2</v>
      </c>
      <c r="G11" s="93">
        <f>E11</f>
        <v>0.13</v>
      </c>
      <c r="H11" s="357">
        <f>C11-0.005</f>
        <v>0.125</v>
      </c>
      <c r="I11" s="288">
        <f t="shared" si="7"/>
        <v>0.125</v>
      </c>
      <c r="J11" s="412">
        <f>H11</f>
        <v>0.125</v>
      </c>
      <c r="K11" s="290">
        <f>C11+0.035</f>
        <v>0.16500000000000001</v>
      </c>
      <c r="L11" s="416">
        <f t="shared" si="30"/>
        <v>0.16500000000000001</v>
      </c>
      <c r="M11" s="288">
        <f t="shared" si="8"/>
        <v>0.16500000000000001</v>
      </c>
      <c r="N11" s="93">
        <f>+K11+0.025</f>
        <v>0.19</v>
      </c>
      <c r="O11" s="290">
        <f>C11+0.015</f>
        <v>0.14500000000000002</v>
      </c>
      <c r="P11" s="184">
        <f t="shared" si="31"/>
        <v>0.14500000000000002</v>
      </c>
      <c r="Q11" s="288">
        <f t="shared" si="9"/>
        <v>0.14500000000000002</v>
      </c>
      <c r="R11" s="93">
        <f>+O11</f>
        <v>0.14500000000000002</v>
      </c>
      <c r="T11" s="571">
        <v>-0.2</v>
      </c>
      <c r="U11" s="571">
        <f>T11+0.055</f>
        <v>-0.14500000000000002</v>
      </c>
      <c r="V11" s="571">
        <f>+Y11</f>
        <v>0.11749999999999999</v>
      </c>
      <c r="X11" s="538">
        <f>download!B30</f>
        <v>0.11749999999999999</v>
      </c>
      <c r="Y11" s="539">
        <f>download!AX30</f>
        <v>0.11749999999999999</v>
      </c>
      <c r="Z11" s="538">
        <f>download!F30</f>
        <v>7.7499999999999999E-2</v>
      </c>
      <c r="AA11" s="538">
        <f>download!AP30</f>
        <v>-7.2499999999999995E-2</v>
      </c>
      <c r="AB11" s="556">
        <f>download!J30</f>
        <v>0.42</v>
      </c>
      <c r="AC11" s="556">
        <f>download!N30</f>
        <v>0.35749999999999998</v>
      </c>
      <c r="AD11" s="556">
        <f>download!R30</f>
        <v>0.24</v>
      </c>
      <c r="AE11" s="557">
        <f>download!V30</f>
        <v>0.185</v>
      </c>
      <c r="AF11" s="325">
        <v>-0.25</v>
      </c>
      <c r="AG11" s="325">
        <f>download!AT32</f>
        <v>0</v>
      </c>
      <c r="AH11" s="325">
        <f t="shared" si="10"/>
        <v>5.3356263439832716</v>
      </c>
      <c r="AI11" s="74">
        <v>36800</v>
      </c>
      <c r="AJ11" s="483">
        <f>download!Z31</f>
        <v>3.8340000000000005</v>
      </c>
      <c r="AK11" s="56"/>
      <c r="AL11" s="68"/>
      <c r="AM11" s="68">
        <f t="shared" si="11"/>
        <v>3.9147436051330851</v>
      </c>
      <c r="AN11" s="68">
        <f t="shared" si="12"/>
        <v>3.9640000000000004</v>
      </c>
      <c r="AO11" s="68">
        <f t="shared" si="13"/>
        <v>3.9640000000000004</v>
      </c>
      <c r="AP11" s="68">
        <f t="shared" si="14"/>
        <v>3.9640000000000004</v>
      </c>
      <c r="AQ11" s="68">
        <f t="shared" si="15"/>
        <v>3.9590000000000005</v>
      </c>
      <c r="AR11" s="68">
        <f t="shared" si="16"/>
        <v>3.9990000000000006</v>
      </c>
      <c r="AS11" s="68">
        <f t="shared" si="17"/>
        <v>4.0240000000000009</v>
      </c>
      <c r="AT11" s="68">
        <f t="shared" si="18"/>
        <v>3.9790000000000005</v>
      </c>
      <c r="AU11" s="68">
        <f t="shared" si="19"/>
        <v>3.9790000000000005</v>
      </c>
      <c r="AV11" s="68"/>
      <c r="AW11" s="68"/>
      <c r="AX11" s="68">
        <f t="shared" si="20"/>
        <v>3.9515000000000007</v>
      </c>
      <c r="AY11" s="68">
        <f t="shared" si="21"/>
        <v>3.9115000000000006</v>
      </c>
      <c r="AZ11" s="68">
        <f t="shared" si="22"/>
        <v>4.2540000000000004</v>
      </c>
      <c r="BA11" s="68">
        <f t="shared" si="23"/>
        <v>4.1915000000000004</v>
      </c>
      <c r="BB11" s="68">
        <f t="shared" si="24"/>
        <v>4.0740000000000007</v>
      </c>
      <c r="BC11" s="68">
        <f t="shared" si="25"/>
        <v>4.0190000000000001</v>
      </c>
      <c r="BD11" s="68">
        <f t="shared" si="26"/>
        <v>3.5840000000000005</v>
      </c>
      <c r="BE11" s="68">
        <f t="shared" si="27"/>
        <v>3.8340000000000005</v>
      </c>
      <c r="BF11" s="68"/>
      <c r="BG11" s="89"/>
      <c r="BH11" s="67">
        <f>download!AD31</f>
        <v>1.4676660346270001</v>
      </c>
      <c r="BI11" s="40">
        <f>download!AH30</f>
        <v>5.9022962188271022E-2</v>
      </c>
      <c r="BJ11" s="40">
        <f>download!AL30</f>
        <v>6.8302253222598017E-2</v>
      </c>
      <c r="BK11" s="48">
        <f t="shared" si="32"/>
        <v>0.98922891855579187</v>
      </c>
      <c r="BL11" s="48">
        <f t="shared" si="32"/>
        <v>0.98757406789432001</v>
      </c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0"/>
      <c r="CL11" s="48"/>
      <c r="CM11" s="48"/>
      <c r="CN11" s="40"/>
      <c r="CO11" s="56"/>
      <c r="CP11" s="56"/>
      <c r="CQ11" s="72"/>
      <c r="CR11" s="40"/>
      <c r="CS11" s="56"/>
      <c r="CT11" s="40"/>
      <c r="CU11" s="49"/>
      <c r="CV11" s="49"/>
      <c r="CW11" s="40"/>
      <c r="CX11" s="56"/>
      <c r="CY11" s="40"/>
      <c r="CZ11" s="40"/>
      <c r="DA11" s="41"/>
      <c r="DB11" s="41"/>
      <c r="DC11" s="49"/>
      <c r="DD11" s="40"/>
      <c r="DE11" s="49"/>
      <c r="DF11" s="40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</row>
    <row r="12" spans="1:124">
      <c r="A12" s="165">
        <v>36831</v>
      </c>
      <c r="B12" s="579">
        <f>K12-E12</f>
        <v>7.5000000000000039E-2</v>
      </c>
      <c r="C12" s="289">
        <v>0.20499999999999999</v>
      </c>
      <c r="D12" s="394">
        <f t="shared" si="29"/>
        <v>0.20499999999999999</v>
      </c>
      <c r="E12" s="93">
        <f>C12-0.01</f>
        <v>0.19499999999999998</v>
      </c>
      <c r="F12" s="288">
        <f t="shared" si="6"/>
        <v>0.16999999999999998</v>
      </c>
      <c r="G12" s="93">
        <f t="shared" ref="G12:G27" si="33">E12</f>
        <v>0.19499999999999998</v>
      </c>
      <c r="H12" s="471">
        <f>+K12</f>
        <v>0.27</v>
      </c>
      <c r="I12" s="288">
        <f t="shared" si="7"/>
        <v>0.27</v>
      </c>
      <c r="J12" s="397">
        <f>H12+0</f>
        <v>0.27</v>
      </c>
      <c r="K12" s="41">
        <f>C12+0.065</f>
        <v>0.27</v>
      </c>
      <c r="L12" s="416">
        <f t="shared" si="30"/>
        <v>0.27</v>
      </c>
      <c r="M12" s="288">
        <f t="shared" si="8"/>
        <v>0.27</v>
      </c>
      <c r="N12" s="93">
        <f>+K12+0.06</f>
        <v>0.33</v>
      </c>
      <c r="O12" s="417">
        <f>H12+0.16</f>
        <v>0.43000000000000005</v>
      </c>
      <c r="P12" s="184">
        <f t="shared" si="31"/>
        <v>0.43000000000000005</v>
      </c>
      <c r="Q12" s="288">
        <f t="shared" si="9"/>
        <v>0.43000000000000005</v>
      </c>
      <c r="R12" s="93">
        <f>+O12+0.01</f>
        <v>0.44000000000000006</v>
      </c>
      <c r="T12" s="571">
        <f>C12-((AJ12)*0.0425)+0.01</f>
        <v>4.8952499999999975E-2</v>
      </c>
      <c r="U12" s="571">
        <f>C12-(T12+AJ12)*0.025+0.0225</f>
        <v>0.12860118749999999</v>
      </c>
      <c r="V12" s="571">
        <f>(T12+AJ12)*0.032+T12+0.01</f>
        <v>0.18554298</v>
      </c>
      <c r="X12" s="538">
        <f>download!B31</f>
        <v>0.18</v>
      </c>
      <c r="Y12" s="539">
        <f>download!AX31</f>
        <v>0.18</v>
      </c>
      <c r="Z12" s="538">
        <f>download!F31</f>
        <v>0.1125</v>
      </c>
      <c r="AA12" s="538">
        <f>download!AP31</f>
        <v>5.0000000000000001E-3</v>
      </c>
      <c r="AB12" s="556">
        <f>download!J31</f>
        <v>0.6</v>
      </c>
      <c r="AC12" s="556">
        <f>download!N31</f>
        <v>0.41</v>
      </c>
      <c r="AD12" s="556">
        <f>download!R31</f>
        <v>0.3</v>
      </c>
      <c r="AE12" s="557">
        <f>download!V31</f>
        <v>0.24249999999999999</v>
      </c>
      <c r="AF12" s="325">
        <v>-0.25</v>
      </c>
      <c r="AG12" s="325">
        <f>download!AT33</f>
        <v>0</v>
      </c>
      <c r="AH12" s="325">
        <f t="shared" si="10"/>
        <v>5.4329384334143231</v>
      </c>
      <c r="AI12" s="74">
        <v>36831</v>
      </c>
      <c r="AJ12" s="483">
        <f>download!Z32</f>
        <v>3.907</v>
      </c>
      <c r="AK12" s="56"/>
      <c r="AL12" s="68"/>
      <c r="AM12" s="68">
        <f t="shared" si="11"/>
        <v>4.0374132711897328</v>
      </c>
      <c r="AN12" s="68">
        <f t="shared" si="12"/>
        <v>4.1120000000000001</v>
      </c>
      <c r="AO12" s="68">
        <f t="shared" si="13"/>
        <v>4.1020000000000003</v>
      </c>
      <c r="AP12" s="68">
        <f t="shared" si="14"/>
        <v>4.1020000000000003</v>
      </c>
      <c r="AQ12" s="68">
        <f t="shared" si="15"/>
        <v>4.1769999999999996</v>
      </c>
      <c r="AR12" s="68">
        <f t="shared" si="16"/>
        <v>4.1769999999999996</v>
      </c>
      <c r="AS12" s="68">
        <f t="shared" si="17"/>
        <v>4.2370000000000001</v>
      </c>
      <c r="AT12" s="68">
        <f t="shared" si="18"/>
        <v>4.3369999999999997</v>
      </c>
      <c r="AU12" s="68">
        <f t="shared" si="19"/>
        <v>4.3470000000000004</v>
      </c>
      <c r="AV12" s="68"/>
      <c r="AW12" s="68"/>
      <c r="AX12" s="68">
        <f t="shared" si="20"/>
        <v>4.0869999999999997</v>
      </c>
      <c r="AY12" s="68">
        <f t="shared" si="21"/>
        <v>4.0194999999999999</v>
      </c>
      <c r="AZ12" s="68">
        <f t="shared" si="22"/>
        <v>4.5069999999999997</v>
      </c>
      <c r="BA12" s="68">
        <f t="shared" si="23"/>
        <v>4.3170000000000002</v>
      </c>
      <c r="BB12" s="68">
        <f t="shared" si="24"/>
        <v>4.2069999999999999</v>
      </c>
      <c r="BC12" s="68">
        <f t="shared" si="25"/>
        <v>4.1494999999999997</v>
      </c>
      <c r="BD12" s="68">
        <f t="shared" si="26"/>
        <v>3.657</v>
      </c>
      <c r="BE12" s="68">
        <f t="shared" si="27"/>
        <v>3.907</v>
      </c>
      <c r="BF12" s="68"/>
      <c r="BG12" s="89"/>
      <c r="BH12" s="67">
        <f>download!AD32</f>
        <v>1.4665109715780003</v>
      </c>
      <c r="BI12" s="40">
        <f>download!AH31</f>
        <v>5.9141712801895015E-2</v>
      </c>
      <c r="BJ12" s="40">
        <f>download!AL31</f>
        <v>6.868874513195701E-2</v>
      </c>
      <c r="BK12" s="48">
        <f t="shared" si="32"/>
        <v>0.98432637481394636</v>
      </c>
      <c r="BL12" s="48">
        <f t="shared" si="32"/>
        <v>0.98186120408310629</v>
      </c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0"/>
      <c r="CL12" s="48"/>
      <c r="CM12" s="48"/>
      <c r="CN12" s="40"/>
      <c r="CO12" s="56"/>
      <c r="CP12" s="56"/>
      <c r="CQ12" s="72"/>
      <c r="CR12" s="40"/>
      <c r="CS12" s="56"/>
      <c r="CT12" s="40"/>
      <c r="CU12" s="49"/>
      <c r="CV12" s="49"/>
      <c r="CW12" s="40"/>
      <c r="CX12" s="56"/>
      <c r="CY12" s="40"/>
      <c r="CZ12" s="40"/>
      <c r="DA12" s="41"/>
      <c r="DB12" s="41"/>
      <c r="DC12" s="49"/>
      <c r="DD12" s="40"/>
      <c r="DE12" s="49"/>
      <c r="DF12" s="40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</row>
    <row r="13" spans="1:124">
      <c r="A13" s="165">
        <v>36861</v>
      </c>
      <c r="B13" s="579">
        <f>K13-E13</f>
        <v>0.12999999999999998</v>
      </c>
      <c r="C13" s="289">
        <f>+C12-0</f>
        <v>0.20499999999999999</v>
      </c>
      <c r="D13" s="394">
        <f t="shared" si="29"/>
        <v>0.20499999999999999</v>
      </c>
      <c r="E13" s="93">
        <f>C13-0.01</f>
        <v>0.19499999999999998</v>
      </c>
      <c r="F13" s="288">
        <f t="shared" si="6"/>
        <v>0.16999999999999998</v>
      </c>
      <c r="G13" s="93">
        <f t="shared" si="33"/>
        <v>0.19499999999999998</v>
      </c>
      <c r="H13" s="484">
        <f>+K13+0</f>
        <v>0.32499999999999996</v>
      </c>
      <c r="I13" s="288">
        <f t="shared" si="7"/>
        <v>0.32499999999999996</v>
      </c>
      <c r="J13" s="397">
        <f>H13+0</f>
        <v>0.32499999999999996</v>
      </c>
      <c r="K13" s="484">
        <f>C13+0.12</f>
        <v>0.32499999999999996</v>
      </c>
      <c r="L13" s="416">
        <f t="shared" si="30"/>
        <v>0.32499999999999996</v>
      </c>
      <c r="M13" s="288">
        <f t="shared" si="8"/>
        <v>0.32499999999999996</v>
      </c>
      <c r="N13" s="93">
        <f>+K13+0.06</f>
        <v>0.38499999999999995</v>
      </c>
      <c r="O13" s="417">
        <f>H13+0.16</f>
        <v>0.48499999999999999</v>
      </c>
      <c r="P13" s="184">
        <f t="shared" si="31"/>
        <v>0.48499999999999999</v>
      </c>
      <c r="Q13" s="288">
        <f t="shared" si="9"/>
        <v>0.48499999999999999</v>
      </c>
      <c r="R13" s="93">
        <f>+O13+0.01</f>
        <v>0.495</v>
      </c>
      <c r="T13" s="571">
        <f>C13-((AJ13)*0.0425)+0.01</f>
        <v>4.5552499999999961E-2</v>
      </c>
      <c r="U13" s="571">
        <f>C13-(T13+AJ13)*0.025+0.0225</f>
        <v>0.12668618749999996</v>
      </c>
      <c r="V13" s="571">
        <f>(T13+AJ13)*0.032+T13+0.01</f>
        <v>0.18459418</v>
      </c>
      <c r="X13" s="538">
        <f>download!B32</f>
        <v>0.18</v>
      </c>
      <c r="Y13" s="539">
        <f>download!AX32</f>
        <v>0.18</v>
      </c>
      <c r="Z13" s="538">
        <f>download!F32</f>
        <v>0.1125</v>
      </c>
      <c r="AA13" s="538">
        <f>download!AP32</f>
        <v>2.5000000000000001E-2</v>
      </c>
      <c r="AB13" s="556">
        <f>download!J32</f>
        <v>1.42</v>
      </c>
      <c r="AC13" s="556">
        <f>download!N32</f>
        <v>0.71499999999999997</v>
      </c>
      <c r="AD13" s="556">
        <f>download!R32</f>
        <v>0.35499999999999998</v>
      </c>
      <c r="AE13" s="557">
        <f>download!V32</f>
        <v>0.28000000000000003</v>
      </c>
      <c r="AF13" s="325">
        <v>-0.25</v>
      </c>
      <c r="AG13" s="325">
        <f>download!AT34</f>
        <v>0</v>
      </c>
      <c r="AH13" s="325">
        <f t="shared" si="10"/>
        <v>5.5396132219392893</v>
      </c>
      <c r="AI13" s="74">
        <v>36861</v>
      </c>
      <c r="AJ13" s="483">
        <f>download!Z33</f>
        <v>3.9870000000000001</v>
      </c>
      <c r="AK13" s="67"/>
      <c r="AL13" s="68"/>
      <c r="AM13" s="68">
        <f t="shared" si="11"/>
        <v>4.0930218529163236</v>
      </c>
      <c r="AN13" s="68">
        <f t="shared" si="12"/>
        <v>4.1920000000000002</v>
      </c>
      <c r="AO13" s="68">
        <f t="shared" si="13"/>
        <v>4.1820000000000004</v>
      </c>
      <c r="AP13" s="68">
        <f t="shared" si="14"/>
        <v>4.1820000000000004</v>
      </c>
      <c r="AQ13" s="68">
        <f t="shared" si="15"/>
        <v>4.3120000000000003</v>
      </c>
      <c r="AR13" s="68">
        <f t="shared" si="16"/>
        <v>4.3120000000000003</v>
      </c>
      <c r="AS13" s="68">
        <f t="shared" si="17"/>
        <v>4.3719999999999999</v>
      </c>
      <c r="AT13" s="68">
        <f t="shared" si="18"/>
        <v>4.4720000000000004</v>
      </c>
      <c r="AU13" s="68">
        <f t="shared" si="19"/>
        <v>4.4820000000000002</v>
      </c>
      <c r="AV13" s="68"/>
      <c r="AW13" s="68"/>
      <c r="AX13" s="68">
        <f t="shared" si="20"/>
        <v>4.1669999999999998</v>
      </c>
      <c r="AY13" s="68">
        <f t="shared" si="21"/>
        <v>4.0994999999999999</v>
      </c>
      <c r="AZ13" s="68">
        <f t="shared" si="22"/>
        <v>5.407</v>
      </c>
      <c r="BA13" s="68">
        <f t="shared" si="23"/>
        <v>4.702</v>
      </c>
      <c r="BB13" s="68">
        <f t="shared" si="24"/>
        <v>4.3420000000000005</v>
      </c>
      <c r="BC13" s="68">
        <f t="shared" si="25"/>
        <v>4.2670000000000003</v>
      </c>
      <c r="BD13" s="68">
        <f t="shared" si="26"/>
        <v>3.7370000000000001</v>
      </c>
      <c r="BE13" s="68">
        <f t="shared" si="27"/>
        <v>3.9870000000000001</v>
      </c>
      <c r="BF13" s="68"/>
      <c r="BG13" s="89"/>
      <c r="BH13" s="67">
        <f>download!AD33</f>
        <v>1.4653020311149998</v>
      </c>
      <c r="BI13" s="40">
        <f>download!AH32</f>
        <v>5.9186606622595006E-2</v>
      </c>
      <c r="BJ13" s="40">
        <f>download!AL32</f>
        <v>6.8811818671209016E-2</v>
      </c>
      <c r="BK13" s="48">
        <f t="shared" si="32"/>
        <v>0.97961038381575904</v>
      </c>
      <c r="BL13" s="48">
        <f t="shared" si="32"/>
        <v>0.97638880079110779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8"/>
      <c r="CM13" s="48"/>
      <c r="CN13" s="40"/>
      <c r="CO13" s="56"/>
      <c r="CP13" s="56"/>
      <c r="CQ13" s="72"/>
      <c r="CR13" s="40"/>
      <c r="CS13" s="56"/>
      <c r="CT13" s="40"/>
      <c r="CU13" s="49"/>
      <c r="CV13" s="49"/>
      <c r="CW13" s="40"/>
      <c r="CX13" s="56"/>
      <c r="CY13" s="40"/>
      <c r="CZ13" s="40"/>
      <c r="DA13" s="41"/>
      <c r="DB13" s="41"/>
      <c r="DC13" s="49"/>
      <c r="DD13" s="40"/>
      <c r="DE13" s="49"/>
      <c r="DF13" s="40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</row>
    <row r="14" spans="1:124">
      <c r="A14" s="165">
        <v>36892</v>
      </c>
      <c r="B14" s="579">
        <f>K14-E14</f>
        <v>0.2</v>
      </c>
      <c r="C14" s="289">
        <f>+C12+0.025</f>
        <v>0.22999999999999998</v>
      </c>
      <c r="D14" s="394">
        <f t="shared" si="29"/>
        <v>0.22999999999999998</v>
      </c>
      <c r="E14" s="93">
        <f>C14-0.01</f>
        <v>0.21999999999999997</v>
      </c>
      <c r="F14" s="288">
        <f t="shared" si="6"/>
        <v>0.19499999999999998</v>
      </c>
      <c r="G14" s="93">
        <f t="shared" si="33"/>
        <v>0.21999999999999997</v>
      </c>
      <c r="H14" s="471">
        <f>+K14+0.05</f>
        <v>0.47</v>
      </c>
      <c r="I14" s="288">
        <f t="shared" si="7"/>
        <v>0.47</v>
      </c>
      <c r="J14" s="397">
        <f>H14+0</f>
        <v>0.47</v>
      </c>
      <c r="K14" s="41">
        <f>C14+0.19</f>
        <v>0.42</v>
      </c>
      <c r="L14" s="416">
        <f t="shared" si="30"/>
        <v>0.42</v>
      </c>
      <c r="M14" s="288">
        <f t="shared" si="8"/>
        <v>0.42</v>
      </c>
      <c r="N14" s="93">
        <f>+K14+0.06</f>
        <v>0.48</v>
      </c>
      <c r="O14" s="417">
        <f>H14+0.16</f>
        <v>0.63</v>
      </c>
      <c r="P14" s="184">
        <f t="shared" si="31"/>
        <v>0.63</v>
      </c>
      <c r="Q14" s="288">
        <f t="shared" si="9"/>
        <v>0.63</v>
      </c>
      <c r="R14" s="93">
        <f>+O14+0.01</f>
        <v>0.64</v>
      </c>
      <c r="T14" s="571">
        <f>C14-((AJ14)*0.0425)+0.01</f>
        <v>7.0892499999999956E-2</v>
      </c>
      <c r="U14" s="571">
        <f>C14-(T14+AJ14)*0.025+0.0225</f>
        <v>0.15125268749999995</v>
      </c>
      <c r="V14" s="571">
        <f>(T14+AJ14)*0.032+T14+0.01</f>
        <v>0.21048906000000001</v>
      </c>
      <c r="X14" s="538">
        <f>download!B33</f>
        <v>0.22750000000000001</v>
      </c>
      <c r="Y14" s="539">
        <f>download!AX33</f>
        <v>0.22750000000000001</v>
      </c>
      <c r="Z14" s="538">
        <f>download!F33</f>
        <v>0.12</v>
      </c>
      <c r="AA14" s="538">
        <f>download!AP33</f>
        <v>2.75E-2</v>
      </c>
      <c r="AB14" s="556">
        <f>download!J33</f>
        <v>1.93</v>
      </c>
      <c r="AC14" s="556">
        <f>download!N33</f>
        <v>0.96</v>
      </c>
      <c r="AD14" s="556">
        <f>download!R33</f>
        <v>0.435</v>
      </c>
      <c r="AE14" s="557">
        <f>download!V33</f>
        <v>0.28499999999999998</v>
      </c>
      <c r="AF14" s="325">
        <v>-0.25</v>
      </c>
      <c r="AG14" s="325">
        <f>download!AT35</f>
        <v>0</v>
      </c>
      <c r="AH14" s="325">
        <f t="shared" si="10"/>
        <v>5.5238278781045951</v>
      </c>
      <c r="AI14" s="74">
        <v>36892</v>
      </c>
      <c r="AJ14" s="483">
        <f>download!Z34</f>
        <v>3.9790000000000005</v>
      </c>
      <c r="AK14" s="67"/>
      <c r="AL14" s="68"/>
      <c r="AM14" s="68">
        <f t="shared" si="11"/>
        <v>4.085774541922583</v>
      </c>
      <c r="AN14" s="68">
        <f t="shared" si="12"/>
        <v>4.2090000000000005</v>
      </c>
      <c r="AO14" s="68">
        <f t="shared" si="13"/>
        <v>4.1990000000000007</v>
      </c>
      <c r="AP14" s="68">
        <f t="shared" si="14"/>
        <v>4.1990000000000007</v>
      </c>
      <c r="AQ14" s="68">
        <f t="shared" si="15"/>
        <v>4.4490000000000007</v>
      </c>
      <c r="AR14" s="68">
        <f t="shared" si="16"/>
        <v>4.3990000000000009</v>
      </c>
      <c r="AS14" s="68">
        <f t="shared" si="17"/>
        <v>4.4590000000000005</v>
      </c>
      <c r="AT14" s="68">
        <f t="shared" si="18"/>
        <v>4.6090000000000009</v>
      </c>
      <c r="AU14" s="68">
        <f t="shared" si="19"/>
        <v>4.6190000000000007</v>
      </c>
      <c r="AV14" s="68"/>
      <c r="AW14" s="68"/>
      <c r="AX14" s="68">
        <f t="shared" si="20"/>
        <v>4.2065000000000001</v>
      </c>
      <c r="AY14" s="68">
        <f t="shared" si="21"/>
        <v>4.0990000000000002</v>
      </c>
      <c r="AZ14" s="68">
        <f t="shared" si="22"/>
        <v>5.9090000000000007</v>
      </c>
      <c r="BA14" s="68">
        <f t="shared" si="23"/>
        <v>4.9390000000000001</v>
      </c>
      <c r="BB14" s="68">
        <f t="shared" si="24"/>
        <v>4.4140000000000006</v>
      </c>
      <c r="BC14" s="68">
        <f t="shared" si="25"/>
        <v>4.2640000000000002</v>
      </c>
      <c r="BD14" s="68">
        <f t="shared" si="26"/>
        <v>3.7290000000000005</v>
      </c>
      <c r="BE14" s="68">
        <f t="shared" si="27"/>
        <v>3.9790000000000005</v>
      </c>
      <c r="BF14" s="68"/>
      <c r="BG14" s="89"/>
      <c r="BH14" s="67">
        <f>download!AD34</f>
        <v>1.4640642718440002</v>
      </c>
      <c r="BI14" s="40">
        <f>download!AH33</f>
        <v>5.9292358338411025E-2</v>
      </c>
      <c r="BJ14" s="40">
        <f>download!AL33</f>
        <v>6.8994347764890024E-2</v>
      </c>
      <c r="BK14" s="48">
        <f t="shared" si="32"/>
        <v>0.97472897686983884</v>
      </c>
      <c r="BL14" s="48">
        <f t="shared" si="32"/>
        <v>0.97072334091769596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0"/>
      <c r="CL14" s="48"/>
      <c r="CM14" s="48"/>
      <c r="CN14" s="40"/>
      <c r="CO14" s="56"/>
      <c r="CP14" s="56"/>
      <c r="CQ14" s="72"/>
      <c r="CR14" s="40"/>
      <c r="CS14" s="56"/>
      <c r="CT14" s="40"/>
      <c r="CU14" s="49"/>
      <c r="CV14" s="49"/>
      <c r="CW14" s="40"/>
      <c r="CX14" s="56"/>
      <c r="CY14" s="40"/>
      <c r="CZ14" s="40"/>
      <c r="DA14" s="41"/>
      <c r="DB14" s="41"/>
      <c r="DC14" s="49"/>
      <c r="DD14" s="40"/>
      <c r="DE14" s="49"/>
      <c r="DF14" s="40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</row>
    <row r="15" spans="1:124">
      <c r="A15" s="165">
        <v>36923</v>
      </c>
      <c r="B15" s="579">
        <f>K15-E15</f>
        <v>0.16999999999999998</v>
      </c>
      <c r="C15" s="289">
        <f>+C12+0.085</f>
        <v>0.28999999999999998</v>
      </c>
      <c r="D15" s="394">
        <f t="shared" si="29"/>
        <v>0.28999999999999998</v>
      </c>
      <c r="E15" s="93">
        <f>C15-0.01</f>
        <v>0.27999999999999997</v>
      </c>
      <c r="F15" s="288">
        <f t="shared" si="6"/>
        <v>0.255</v>
      </c>
      <c r="G15" s="184">
        <f t="shared" si="33"/>
        <v>0.27999999999999997</v>
      </c>
      <c r="H15" s="471">
        <f>+K15+0.05</f>
        <v>0.49999999999999994</v>
      </c>
      <c r="I15" s="288">
        <f t="shared" si="7"/>
        <v>0.49999999999999994</v>
      </c>
      <c r="J15" s="397">
        <f>H15+0</f>
        <v>0.49999999999999994</v>
      </c>
      <c r="K15" s="41">
        <f>C15+0.16</f>
        <v>0.44999999999999996</v>
      </c>
      <c r="L15" s="416">
        <f t="shared" si="30"/>
        <v>0.44999999999999996</v>
      </c>
      <c r="M15" s="288">
        <f t="shared" si="8"/>
        <v>0.44999999999999996</v>
      </c>
      <c r="N15" s="93">
        <f>+K15+0.06</f>
        <v>0.51</v>
      </c>
      <c r="O15" s="417">
        <f>H15+0.16</f>
        <v>0.65999999999999992</v>
      </c>
      <c r="P15" s="184">
        <f t="shared" si="31"/>
        <v>0.65999999999999992</v>
      </c>
      <c r="Q15" s="288">
        <f t="shared" si="9"/>
        <v>0.65999999999999992</v>
      </c>
      <c r="R15" s="93">
        <f>+O15+0.01</f>
        <v>0.66999999999999993</v>
      </c>
      <c r="T15" s="571">
        <f>C15-((AJ15)*0.0425)+0.01</f>
        <v>0.13769249999999997</v>
      </c>
      <c r="U15" s="571">
        <f>C15-(T15+AJ15)*0.025+0.0225</f>
        <v>0.21358268749999995</v>
      </c>
      <c r="V15" s="571">
        <f>(T15+AJ15)*0.032+T15+0.01</f>
        <v>0.27430665999999998</v>
      </c>
      <c r="X15" s="538">
        <f>download!B34</f>
        <v>0.22500000000000001</v>
      </c>
      <c r="Y15" s="539">
        <f>download!AX34</f>
        <v>0.22500000000000001</v>
      </c>
      <c r="Z15" s="538">
        <f>download!F34</f>
        <v>0.13</v>
      </c>
      <c r="AA15" s="538">
        <f>download!AP34</f>
        <v>0.04</v>
      </c>
      <c r="AB15" s="556">
        <f>download!J34</f>
        <v>1.85</v>
      </c>
      <c r="AC15" s="556">
        <f>download!N34</f>
        <v>0.96</v>
      </c>
      <c r="AD15" s="556">
        <f>download!R34</f>
        <v>0.39500000000000002</v>
      </c>
      <c r="AE15" s="557">
        <f>download!V34</f>
        <v>0.28000000000000003</v>
      </c>
      <c r="AF15" s="325">
        <v>-0.25</v>
      </c>
      <c r="AG15" s="325">
        <f>download!AT36</f>
        <v>0</v>
      </c>
      <c r="AH15" s="325">
        <f t="shared" si="10"/>
        <v>5.2975951422960943</v>
      </c>
      <c r="AI15" s="74">
        <v>36923</v>
      </c>
      <c r="AJ15" s="483">
        <f>download!Z35</f>
        <v>3.8190000000000004</v>
      </c>
      <c r="AK15" s="67"/>
      <c r="AL15" s="68"/>
      <c r="AM15" s="68">
        <f t="shared" si="11"/>
        <v>3.9652635134959531</v>
      </c>
      <c r="AN15" s="68">
        <f t="shared" si="12"/>
        <v>4.109</v>
      </c>
      <c r="AO15" s="68">
        <f t="shared" si="13"/>
        <v>4.0990000000000002</v>
      </c>
      <c r="AP15" s="68">
        <f t="shared" si="14"/>
        <v>4.0990000000000002</v>
      </c>
      <c r="AQ15" s="68">
        <f t="shared" si="15"/>
        <v>4.319</v>
      </c>
      <c r="AR15" s="68">
        <f t="shared" si="16"/>
        <v>4.2690000000000001</v>
      </c>
      <c r="AS15" s="68">
        <f t="shared" si="17"/>
        <v>4.3290000000000006</v>
      </c>
      <c r="AT15" s="68">
        <f t="shared" si="18"/>
        <v>4.4790000000000001</v>
      </c>
      <c r="AU15" s="68">
        <f t="shared" si="19"/>
        <v>4.4890000000000008</v>
      </c>
      <c r="AV15" s="68"/>
      <c r="AW15" s="68"/>
      <c r="AX15" s="68">
        <f t="shared" si="20"/>
        <v>4.0440000000000005</v>
      </c>
      <c r="AY15" s="68">
        <f t="shared" si="21"/>
        <v>3.9490000000000003</v>
      </c>
      <c r="AZ15" s="68">
        <f t="shared" si="22"/>
        <v>5.6690000000000005</v>
      </c>
      <c r="BA15" s="68">
        <f t="shared" si="23"/>
        <v>4.7789999999999999</v>
      </c>
      <c r="BB15" s="68">
        <f t="shared" si="24"/>
        <v>4.2140000000000004</v>
      </c>
      <c r="BC15" s="68">
        <f t="shared" si="25"/>
        <v>4.0990000000000002</v>
      </c>
      <c r="BD15" s="68">
        <f t="shared" si="26"/>
        <v>3.5690000000000004</v>
      </c>
      <c r="BE15" s="68">
        <f t="shared" si="27"/>
        <v>3.8190000000000004</v>
      </c>
      <c r="BF15" s="68"/>
      <c r="BG15" s="89"/>
      <c r="BH15" s="67">
        <f>download!AD35</f>
        <v>1.4629283322839999</v>
      </c>
      <c r="BI15" s="40">
        <f>download!AH34</f>
        <v>5.9470191802999998E-2</v>
      </c>
      <c r="BJ15" s="40">
        <f>download!AL34</f>
        <v>6.9264519281895018E-2</v>
      </c>
      <c r="BK15" s="48">
        <f t="shared" si="32"/>
        <v>0.96981948578870736</v>
      </c>
      <c r="BL15" s="48">
        <f t="shared" si="32"/>
        <v>0.96501910768945076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8"/>
      <c r="CM15" s="48"/>
      <c r="CN15" s="40"/>
      <c r="CO15" s="56"/>
      <c r="CP15" s="56"/>
      <c r="CQ15" s="72"/>
      <c r="CR15" s="40"/>
      <c r="CS15" s="56"/>
      <c r="CT15" s="40"/>
      <c r="CU15" s="49"/>
      <c r="CV15" s="49"/>
      <c r="CW15" s="40"/>
      <c r="CX15" s="56"/>
      <c r="CY15" s="40"/>
      <c r="CZ15" s="40"/>
      <c r="DA15" s="41"/>
      <c r="DB15" s="41"/>
      <c r="DC15" s="49"/>
      <c r="DD15" s="40"/>
      <c r="DE15" s="49"/>
      <c r="DF15" s="40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</row>
    <row r="16" spans="1:124">
      <c r="A16" s="165">
        <v>36951</v>
      </c>
      <c r="B16" s="579">
        <f>K16-E16</f>
        <v>7.5000000000000011E-2</v>
      </c>
      <c r="C16" s="289">
        <f>+C12+0.08</f>
        <v>0.28499999999999998</v>
      </c>
      <c r="D16" s="394">
        <f t="shared" si="29"/>
        <v>0.28499999999999998</v>
      </c>
      <c r="E16" s="93">
        <f>C16-0.01</f>
        <v>0.27499999999999997</v>
      </c>
      <c r="F16" s="288">
        <f t="shared" si="6"/>
        <v>0.24999999999999997</v>
      </c>
      <c r="G16" s="184">
        <f t="shared" si="33"/>
        <v>0.27499999999999997</v>
      </c>
      <c r="H16" s="471">
        <f>+K16+0</f>
        <v>0.35</v>
      </c>
      <c r="I16" s="288">
        <f t="shared" si="7"/>
        <v>0.35</v>
      </c>
      <c r="J16" s="397">
        <f>H16+0</f>
        <v>0.35</v>
      </c>
      <c r="K16" s="41">
        <f>C16+(K12-C12)</f>
        <v>0.35</v>
      </c>
      <c r="L16" s="416">
        <f t="shared" si="30"/>
        <v>0.35</v>
      </c>
      <c r="M16" s="288">
        <f t="shared" si="8"/>
        <v>0.35</v>
      </c>
      <c r="N16" s="93">
        <f>+K16+0.06</f>
        <v>0.41</v>
      </c>
      <c r="O16" s="417">
        <f>H16+0.16</f>
        <v>0.51</v>
      </c>
      <c r="P16" s="184">
        <f t="shared" si="31"/>
        <v>0.51</v>
      </c>
      <c r="Q16" s="288">
        <f t="shared" si="9"/>
        <v>0.51</v>
      </c>
      <c r="R16" s="93">
        <f>+O16+0.01</f>
        <v>0.52</v>
      </c>
      <c r="T16" s="571">
        <f>C16-((AJ16)*0.0425)+0.01</f>
        <v>0.13949249999999996</v>
      </c>
      <c r="U16" s="571">
        <f>C16-(T16+AJ16)*0.025+0.0225</f>
        <v>0.21253768749999996</v>
      </c>
      <c r="V16" s="571">
        <f>(T16+AJ16)*0.032+T16+0.01</f>
        <v>0.27104425999999998</v>
      </c>
      <c r="X16" s="538">
        <f>download!B35</f>
        <v>0.23749999999999999</v>
      </c>
      <c r="Y16" s="539">
        <f>download!AX35</f>
        <v>0.23749999999999999</v>
      </c>
      <c r="Z16" s="538">
        <f>download!F35</f>
        <v>0.13750000000000001</v>
      </c>
      <c r="AA16" s="538">
        <f>download!AP35</f>
        <v>5.2499999999999998E-2</v>
      </c>
      <c r="AB16" s="556">
        <f>download!J35</f>
        <v>0.89</v>
      </c>
      <c r="AC16" s="556">
        <f>download!N35</f>
        <v>0.63</v>
      </c>
      <c r="AD16" s="556">
        <f>download!R35</f>
        <v>0.34</v>
      </c>
      <c r="AE16" s="557">
        <f>download!V35</f>
        <v>0.24</v>
      </c>
      <c r="AF16" s="325">
        <v>-0.25</v>
      </c>
      <c r="AG16" s="325">
        <f>download!AT37</f>
        <v>0</v>
      </c>
      <c r="AH16" s="325">
        <f t="shared" si="10"/>
        <v>5.0713524018887224</v>
      </c>
      <c r="AI16" s="74">
        <v>36951</v>
      </c>
      <c r="AJ16" s="483">
        <f>download!Z36</f>
        <v>3.6590000000000003</v>
      </c>
      <c r="AK16" s="67"/>
      <c r="AL16" s="68"/>
      <c r="AM16" s="68">
        <f t="shared" si="11"/>
        <v>3.7856845175204592</v>
      </c>
      <c r="AN16" s="68">
        <f t="shared" si="12"/>
        <v>3.9440000000000004</v>
      </c>
      <c r="AO16" s="68">
        <f t="shared" si="13"/>
        <v>3.9340000000000002</v>
      </c>
      <c r="AP16" s="68">
        <f t="shared" si="14"/>
        <v>3.9340000000000002</v>
      </c>
      <c r="AQ16" s="68">
        <f t="shared" si="15"/>
        <v>4.0090000000000003</v>
      </c>
      <c r="AR16" s="68">
        <f t="shared" si="16"/>
        <v>4.0090000000000003</v>
      </c>
      <c r="AS16" s="68">
        <f t="shared" si="17"/>
        <v>4.069</v>
      </c>
      <c r="AT16" s="68">
        <f t="shared" si="18"/>
        <v>4.1690000000000005</v>
      </c>
      <c r="AU16" s="68">
        <f t="shared" si="19"/>
        <v>4.1790000000000003</v>
      </c>
      <c r="AV16" s="68"/>
      <c r="AW16" s="68"/>
      <c r="AX16" s="68">
        <f t="shared" si="20"/>
        <v>3.8965000000000001</v>
      </c>
      <c r="AY16" s="68">
        <f t="shared" si="21"/>
        <v>3.7965000000000004</v>
      </c>
      <c r="AZ16" s="68">
        <f t="shared" si="22"/>
        <v>4.5490000000000004</v>
      </c>
      <c r="BA16" s="68">
        <f t="shared" si="23"/>
        <v>4.2890000000000006</v>
      </c>
      <c r="BB16" s="68">
        <f t="shared" si="24"/>
        <v>3.9990000000000001</v>
      </c>
      <c r="BC16" s="68">
        <f t="shared" si="25"/>
        <v>3.899</v>
      </c>
      <c r="BD16" s="68">
        <f t="shared" si="26"/>
        <v>3.4090000000000003</v>
      </c>
      <c r="BE16" s="68">
        <f t="shared" si="27"/>
        <v>3.6590000000000003</v>
      </c>
      <c r="BF16" s="68"/>
      <c r="BG16" s="89"/>
      <c r="BH16" s="67">
        <f>download!AD36</f>
        <v>1.4616901648860003</v>
      </c>
      <c r="BI16" s="40">
        <f>download!AH35</f>
        <v>5.9630815586499998E-2</v>
      </c>
      <c r="BJ16" s="40">
        <f>download!AL35</f>
        <v>6.9508545188974008E-2</v>
      </c>
      <c r="BK16" s="48">
        <f t="shared" si="32"/>
        <v>0.96538204593273091</v>
      </c>
      <c r="BL16" s="48">
        <f t="shared" si="32"/>
        <v>0.95985915758632323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0"/>
      <c r="CL16" s="48"/>
      <c r="CM16" s="48"/>
      <c r="CN16" s="40"/>
      <c r="CO16" s="56"/>
      <c r="CP16" s="56"/>
      <c r="CQ16" s="72"/>
      <c r="CR16" s="40"/>
      <c r="CS16" s="56"/>
      <c r="CT16" s="40"/>
      <c r="CU16" s="49"/>
      <c r="CV16" s="49"/>
      <c r="CW16" s="40"/>
      <c r="CX16" s="56"/>
      <c r="CY16" s="40"/>
      <c r="CZ16" s="40"/>
      <c r="DA16" s="41"/>
      <c r="DB16" s="41"/>
      <c r="DC16" s="49"/>
      <c r="DD16" s="40"/>
      <c r="DE16" s="49"/>
      <c r="DF16" s="40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</row>
    <row r="17" spans="1:124">
      <c r="A17" s="165">
        <v>36982</v>
      </c>
      <c r="B17" s="579">
        <f t="shared" si="28"/>
        <v>-1.4999999999999996E-2</v>
      </c>
      <c r="C17" s="289">
        <v>0.14000000000000001</v>
      </c>
      <c r="D17" s="394">
        <f t="shared" ref="D17:D61" si="34">C17</f>
        <v>0.14000000000000001</v>
      </c>
      <c r="E17" s="93">
        <f t="shared" ref="E17:E28" si="35">C17</f>
        <v>0.14000000000000001</v>
      </c>
      <c r="F17" s="288">
        <f t="shared" si="6"/>
        <v>0.10500000000000001</v>
      </c>
      <c r="G17" s="93">
        <f t="shared" si="33"/>
        <v>0.14000000000000001</v>
      </c>
      <c r="H17" s="471">
        <f>C17-0.005</f>
        <v>0.13500000000000001</v>
      </c>
      <c r="I17" s="288">
        <f t="shared" si="7"/>
        <v>0.13500000000000001</v>
      </c>
      <c r="J17" s="398">
        <f t="shared" ref="J17:J23" si="36">H17</f>
        <v>0.13500000000000001</v>
      </c>
      <c r="K17" s="50">
        <f>C17+0.0225</f>
        <v>0.16250000000000001</v>
      </c>
      <c r="L17" s="416">
        <f t="shared" si="30"/>
        <v>0.16250000000000001</v>
      </c>
      <c r="M17" s="288">
        <f t="shared" si="8"/>
        <v>0.16250000000000001</v>
      </c>
      <c r="N17" s="93">
        <f>+K17+0.02</f>
        <v>0.1825</v>
      </c>
      <c r="O17" s="50">
        <f>C17</f>
        <v>0.14000000000000001</v>
      </c>
      <c r="P17" s="184">
        <f t="shared" si="31"/>
        <v>0.14000000000000001</v>
      </c>
      <c r="Q17" s="288">
        <f t="shared" si="9"/>
        <v>0.14000000000000001</v>
      </c>
      <c r="R17" s="93">
        <f>+O17</f>
        <v>0.14000000000000001</v>
      </c>
      <c r="T17" s="571">
        <f>C17-0.2</f>
        <v>-0.06</v>
      </c>
      <c r="U17" s="571">
        <f t="shared" ref="U17:U48" si="37">T17+0.055</f>
        <v>-4.9999999999999975E-3</v>
      </c>
      <c r="V17" s="571">
        <f>Y17</f>
        <v>0.13500000000000001</v>
      </c>
      <c r="X17" s="538">
        <f>download!B36</f>
        <v>0.13500000000000001</v>
      </c>
      <c r="Y17" s="539">
        <f>download!AX36</f>
        <v>0.13500000000000001</v>
      </c>
      <c r="Z17" s="538">
        <f>download!F36</f>
        <v>6.5000000000000002E-2</v>
      </c>
      <c r="AA17" s="538">
        <f>download!AP36</f>
        <v>-9.2499999999999999E-2</v>
      </c>
      <c r="AB17" s="556">
        <f>download!J36</f>
        <v>0.48</v>
      </c>
      <c r="AC17" s="556">
        <f>download!N36</f>
        <v>0.35</v>
      </c>
      <c r="AD17" s="556">
        <f>download!R36</f>
        <v>0.23</v>
      </c>
      <c r="AE17" s="557">
        <f>download!V36</f>
        <v>0.19</v>
      </c>
      <c r="AF17" s="325">
        <v>-0.25</v>
      </c>
      <c r="AG17" s="325">
        <f>download!AT38</f>
        <v>0</v>
      </c>
      <c r="AH17" s="325">
        <f t="shared" si="10"/>
        <v>4.859704431435218</v>
      </c>
      <c r="AI17" s="74">
        <v>36982</v>
      </c>
      <c r="AJ17" s="483">
        <f>download!Z37</f>
        <v>3.5090000000000003</v>
      </c>
      <c r="AK17" s="67"/>
      <c r="AL17" s="68"/>
      <c r="AM17" s="68">
        <f t="shared" si="11"/>
        <v>3.4817920938355793</v>
      </c>
      <c r="AN17" s="68">
        <f t="shared" si="12"/>
        <v>3.6490000000000005</v>
      </c>
      <c r="AO17" s="68">
        <f t="shared" si="13"/>
        <v>3.6490000000000005</v>
      </c>
      <c r="AP17" s="68">
        <f t="shared" si="14"/>
        <v>3.6490000000000005</v>
      </c>
      <c r="AQ17" s="68">
        <f t="shared" si="15"/>
        <v>3.6440000000000001</v>
      </c>
      <c r="AR17" s="68">
        <f t="shared" si="16"/>
        <v>3.6715000000000004</v>
      </c>
      <c r="AS17" s="68">
        <f t="shared" si="17"/>
        <v>3.6915000000000004</v>
      </c>
      <c r="AT17" s="68">
        <f t="shared" si="18"/>
        <v>3.6490000000000005</v>
      </c>
      <c r="AU17" s="68">
        <f t="shared" si="19"/>
        <v>3.6490000000000005</v>
      </c>
      <c r="AV17" s="68"/>
      <c r="AW17" s="68"/>
      <c r="AX17" s="68">
        <f t="shared" si="20"/>
        <v>3.6440000000000001</v>
      </c>
      <c r="AY17" s="68">
        <f t="shared" si="21"/>
        <v>3.5740000000000003</v>
      </c>
      <c r="AZ17" s="68">
        <f t="shared" si="22"/>
        <v>3.9890000000000003</v>
      </c>
      <c r="BA17" s="68">
        <f t="shared" si="23"/>
        <v>3.8590000000000004</v>
      </c>
      <c r="BB17" s="68">
        <f t="shared" si="24"/>
        <v>3.7390000000000003</v>
      </c>
      <c r="BC17" s="68">
        <f t="shared" si="25"/>
        <v>3.6990000000000003</v>
      </c>
      <c r="BD17" s="68">
        <f t="shared" si="26"/>
        <v>3.2590000000000003</v>
      </c>
      <c r="BE17" s="68">
        <f t="shared" si="27"/>
        <v>3.5090000000000003</v>
      </c>
      <c r="BF17" s="68"/>
      <c r="BG17" s="89"/>
      <c r="BH17" s="67">
        <f>download!AD37</f>
        <v>1.4605634622280002</v>
      </c>
      <c r="BI17" s="40">
        <f>download!AH36</f>
        <v>5.9787367974900009E-2</v>
      </c>
      <c r="BJ17" s="40">
        <f>download!AL36</f>
        <v>6.9717310723259027E-2</v>
      </c>
      <c r="BK17" s="48">
        <f t="shared" si="32"/>
        <v>0.96047964604211911</v>
      </c>
      <c r="BL17" s="48">
        <f t="shared" si="32"/>
        <v>0.95417706051947904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0"/>
      <c r="CL17" s="48"/>
      <c r="CM17" s="48"/>
      <c r="CN17" s="40"/>
      <c r="CO17" s="56"/>
      <c r="CP17" s="56"/>
      <c r="CQ17" s="72"/>
      <c r="CR17" s="40"/>
      <c r="CS17" s="56"/>
      <c r="CT17" s="40"/>
      <c r="CU17" s="49"/>
      <c r="CV17" s="49"/>
      <c r="CW17" s="40"/>
      <c r="CX17" s="56"/>
      <c r="CY17" s="40"/>
      <c r="CZ17" s="40"/>
      <c r="DA17" s="41"/>
      <c r="DB17" s="41"/>
      <c r="DC17" s="49"/>
      <c r="DD17" s="40"/>
      <c r="DE17" s="49"/>
      <c r="DF17" s="40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</row>
    <row r="18" spans="1:124">
      <c r="A18" s="165">
        <v>37012</v>
      </c>
      <c r="B18" s="579">
        <f t="shared" si="28"/>
        <v>-2.4999999999999849E-3</v>
      </c>
      <c r="C18" s="289">
        <v>0.14000000000000001</v>
      </c>
      <c r="D18" s="394">
        <f t="shared" si="34"/>
        <v>0.14000000000000001</v>
      </c>
      <c r="E18" s="93">
        <f t="shared" si="35"/>
        <v>0.14000000000000001</v>
      </c>
      <c r="F18" s="288">
        <f t="shared" si="6"/>
        <v>0.10500000000000001</v>
      </c>
      <c r="G18" s="93">
        <f t="shared" si="33"/>
        <v>0.14000000000000001</v>
      </c>
      <c r="H18" s="471">
        <f t="shared" ref="H18:H23" si="38">C18-0.005</f>
        <v>0.13500000000000001</v>
      </c>
      <c r="I18" s="288">
        <f t="shared" si="7"/>
        <v>0.13500000000000001</v>
      </c>
      <c r="J18" s="398">
        <f t="shared" si="36"/>
        <v>0.13500000000000001</v>
      </c>
      <c r="K18" s="50">
        <f t="shared" ref="K18:K23" si="39">C18+0.0225</f>
        <v>0.16250000000000001</v>
      </c>
      <c r="L18" s="416">
        <f t="shared" si="30"/>
        <v>0.16250000000000001</v>
      </c>
      <c r="M18" s="288">
        <f t="shared" si="8"/>
        <v>0.16250000000000001</v>
      </c>
      <c r="N18" s="93">
        <f t="shared" ref="N18:N23" si="40">+K18+0.02</f>
        <v>0.1825</v>
      </c>
      <c r="O18" s="50">
        <f t="shared" ref="O18:O23" si="41">C18</f>
        <v>0.14000000000000001</v>
      </c>
      <c r="P18" s="184">
        <f t="shared" si="31"/>
        <v>0.14000000000000001</v>
      </c>
      <c r="Q18" s="288">
        <f t="shared" si="9"/>
        <v>0.14000000000000001</v>
      </c>
      <c r="R18" s="93">
        <f t="shared" ref="R18:R23" si="42">+O18</f>
        <v>0.14000000000000001</v>
      </c>
      <c r="T18" s="571">
        <f t="shared" ref="T18:T23" si="43">C18-0.2</f>
        <v>-0.06</v>
      </c>
      <c r="U18" s="571">
        <f t="shared" si="37"/>
        <v>-4.9999999999999975E-3</v>
      </c>
      <c r="V18" s="571">
        <f t="shared" ref="V18:V23" si="44">Y18</f>
        <v>0.1225</v>
      </c>
      <c r="X18" s="538">
        <f>download!B37</f>
        <v>0.1225</v>
      </c>
      <c r="Y18" s="539">
        <f>download!AX37</f>
        <v>0.1225</v>
      </c>
      <c r="Z18" s="538">
        <f>download!F37</f>
        <v>5.7500000000000002E-2</v>
      </c>
      <c r="AA18" s="538">
        <f>download!AP37</f>
        <v>-9.2499999999999999E-2</v>
      </c>
      <c r="AB18" s="556">
        <f>download!J37</f>
        <v>0.36499999999999999</v>
      </c>
      <c r="AC18" s="556">
        <f>download!N37</f>
        <v>0.28749999999999998</v>
      </c>
      <c r="AD18" s="556">
        <f>download!R37</f>
        <v>0.22</v>
      </c>
      <c r="AE18" s="557">
        <f>download!V37</f>
        <v>0.185</v>
      </c>
      <c r="AF18" s="325">
        <v>-0.25</v>
      </c>
      <c r="AG18" s="325">
        <f>download!AT39</f>
        <v>0</v>
      </c>
      <c r="AH18" s="325">
        <f t="shared" si="10"/>
        <v>4.8101876747683363</v>
      </c>
      <c r="AI18" s="74">
        <v>37012</v>
      </c>
      <c r="AJ18" s="483">
        <f>download!Z38</f>
        <v>3.4760000000000004</v>
      </c>
      <c r="AK18" s="67"/>
      <c r="AL18" s="68"/>
      <c r="AM18" s="68">
        <f t="shared" si="11"/>
        <v>3.4306878824028311</v>
      </c>
      <c r="AN18" s="68">
        <f t="shared" si="12"/>
        <v>3.6160000000000005</v>
      </c>
      <c r="AO18" s="68">
        <f t="shared" si="13"/>
        <v>3.6160000000000005</v>
      </c>
      <c r="AP18" s="68">
        <f t="shared" si="14"/>
        <v>3.6160000000000005</v>
      </c>
      <c r="AQ18" s="68">
        <f t="shared" si="15"/>
        <v>3.6110000000000007</v>
      </c>
      <c r="AR18" s="68">
        <f t="shared" si="16"/>
        <v>3.6385000000000005</v>
      </c>
      <c r="AS18" s="68">
        <f t="shared" si="17"/>
        <v>3.6585000000000005</v>
      </c>
      <c r="AT18" s="68">
        <f t="shared" si="18"/>
        <v>3.6160000000000005</v>
      </c>
      <c r="AU18" s="68">
        <f t="shared" si="19"/>
        <v>3.6160000000000005</v>
      </c>
      <c r="AV18" s="68"/>
      <c r="AW18" s="68"/>
      <c r="AX18" s="68">
        <f t="shared" si="20"/>
        <v>3.5985000000000005</v>
      </c>
      <c r="AY18" s="68">
        <f t="shared" si="21"/>
        <v>3.5335000000000005</v>
      </c>
      <c r="AZ18" s="68">
        <f t="shared" si="22"/>
        <v>3.8410000000000002</v>
      </c>
      <c r="BA18" s="68">
        <f t="shared" si="23"/>
        <v>3.7635000000000005</v>
      </c>
      <c r="BB18" s="68">
        <f t="shared" si="24"/>
        <v>3.6960000000000006</v>
      </c>
      <c r="BC18" s="68">
        <f t="shared" si="25"/>
        <v>3.6610000000000005</v>
      </c>
      <c r="BD18" s="68">
        <f t="shared" si="26"/>
        <v>3.2260000000000004</v>
      </c>
      <c r="BE18" s="68">
        <f t="shared" si="27"/>
        <v>3.4760000000000004</v>
      </c>
      <c r="BF18" s="68"/>
      <c r="BG18" s="89"/>
      <c r="BH18" s="67">
        <f>download!AD38</f>
        <v>1.4594062355080002</v>
      </c>
      <c r="BI18" s="40">
        <f>download!AH37</f>
        <v>5.9910354680046018E-2</v>
      </c>
      <c r="BJ18" s="40">
        <f>download!AL37</f>
        <v>6.9815727081304013E-2</v>
      </c>
      <c r="BK18" s="48">
        <f t="shared" si="32"/>
        <v>0.95575590444990777</v>
      </c>
      <c r="BL18" s="48">
        <f t="shared" si="32"/>
        <v>0.94875217986803939</v>
      </c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0"/>
      <c r="CL18" s="48"/>
      <c r="CM18" s="48"/>
      <c r="CN18" s="40"/>
      <c r="CO18" s="56"/>
      <c r="CP18" s="56"/>
      <c r="CQ18" s="72"/>
      <c r="CR18" s="40"/>
      <c r="CS18" s="56"/>
      <c r="CT18" s="40"/>
      <c r="CU18" s="49"/>
      <c r="CV18" s="49"/>
      <c r="CW18" s="40"/>
      <c r="CX18" s="56"/>
      <c r="CY18" s="40"/>
      <c r="CZ18" s="40"/>
      <c r="DA18" s="41"/>
      <c r="DB18" s="41"/>
      <c r="DC18" s="49"/>
      <c r="DD18" s="40"/>
      <c r="DE18" s="49"/>
      <c r="DF18" s="40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</row>
    <row r="19" spans="1:124">
      <c r="A19" s="165">
        <v>37043</v>
      </c>
      <c r="B19" s="579">
        <f t="shared" si="28"/>
        <v>2.5000000000000196E-3</v>
      </c>
      <c r="C19" s="289">
        <v>0.14000000000000001</v>
      </c>
      <c r="D19" s="394">
        <f t="shared" si="34"/>
        <v>0.14000000000000001</v>
      </c>
      <c r="E19" s="93">
        <f t="shared" si="35"/>
        <v>0.14000000000000001</v>
      </c>
      <c r="F19" s="288">
        <f t="shared" si="6"/>
        <v>0.10500000000000001</v>
      </c>
      <c r="G19" s="93">
        <f t="shared" si="33"/>
        <v>0.14000000000000001</v>
      </c>
      <c r="H19" s="471">
        <f t="shared" si="38"/>
        <v>0.13500000000000001</v>
      </c>
      <c r="I19" s="288">
        <f t="shared" si="7"/>
        <v>0.13500000000000001</v>
      </c>
      <c r="J19" s="398">
        <f t="shared" si="36"/>
        <v>0.13500000000000001</v>
      </c>
      <c r="K19" s="50">
        <f t="shared" si="39"/>
        <v>0.16250000000000001</v>
      </c>
      <c r="L19" s="416">
        <f t="shared" si="30"/>
        <v>0.16250000000000001</v>
      </c>
      <c r="M19" s="288">
        <f t="shared" si="8"/>
        <v>0.16250000000000001</v>
      </c>
      <c r="N19" s="93">
        <f t="shared" si="40"/>
        <v>0.1825</v>
      </c>
      <c r="O19" s="50">
        <f t="shared" si="41"/>
        <v>0.14000000000000001</v>
      </c>
      <c r="P19" s="184">
        <f t="shared" si="31"/>
        <v>0.14000000000000001</v>
      </c>
      <c r="Q19" s="288">
        <f t="shared" si="9"/>
        <v>0.14000000000000001</v>
      </c>
      <c r="R19" s="93">
        <f t="shared" si="42"/>
        <v>0.14000000000000001</v>
      </c>
      <c r="T19" s="571">
        <f t="shared" si="43"/>
        <v>-0.06</v>
      </c>
      <c r="U19" s="571">
        <f t="shared" si="37"/>
        <v>-4.9999999999999975E-3</v>
      </c>
      <c r="V19" s="571">
        <f t="shared" si="44"/>
        <v>0.11749999999999999</v>
      </c>
      <c r="X19" s="538">
        <f>download!B38</f>
        <v>0.11749999999999999</v>
      </c>
      <c r="Y19" s="539">
        <f>download!AX38</f>
        <v>0.11749999999999999</v>
      </c>
      <c r="Z19" s="538">
        <f>download!F38</f>
        <v>5.7500000000000002E-2</v>
      </c>
      <c r="AA19" s="538">
        <f>download!AP38</f>
        <v>-9.2499999999999999E-2</v>
      </c>
      <c r="AB19" s="556">
        <f>download!J38</f>
        <v>0.35499999999999998</v>
      </c>
      <c r="AC19" s="556">
        <f>download!N38</f>
        <v>0.28749999999999998</v>
      </c>
      <c r="AD19" s="556">
        <f>download!R38</f>
        <v>0.22</v>
      </c>
      <c r="AE19" s="557">
        <f>download!V38</f>
        <v>0.185</v>
      </c>
      <c r="AF19" s="325">
        <v>-0.25</v>
      </c>
      <c r="AG19" s="325">
        <f>download!AT40</f>
        <v>0</v>
      </c>
      <c r="AH19" s="325">
        <f t="shared" si="10"/>
        <v>4.7899018930818622</v>
      </c>
      <c r="AI19" s="74">
        <v>37043</v>
      </c>
      <c r="AJ19" s="483">
        <f>download!Z39</f>
        <v>3.4640000000000004</v>
      </c>
      <c r="AK19" s="67"/>
      <c r="AL19" s="68"/>
      <c r="AM19" s="68">
        <f t="shared" si="11"/>
        <v>3.3991608733923497</v>
      </c>
      <c r="AN19" s="68">
        <f t="shared" si="12"/>
        <v>3.6040000000000005</v>
      </c>
      <c r="AO19" s="68">
        <f t="shared" si="13"/>
        <v>3.6040000000000005</v>
      </c>
      <c r="AP19" s="68">
        <f t="shared" si="14"/>
        <v>3.6040000000000005</v>
      </c>
      <c r="AQ19" s="68">
        <f t="shared" si="15"/>
        <v>3.5990000000000002</v>
      </c>
      <c r="AR19" s="68">
        <f t="shared" si="16"/>
        <v>3.6265000000000005</v>
      </c>
      <c r="AS19" s="68">
        <f t="shared" si="17"/>
        <v>3.6465000000000005</v>
      </c>
      <c r="AT19" s="68">
        <f t="shared" si="18"/>
        <v>3.6040000000000005</v>
      </c>
      <c r="AU19" s="68">
        <f t="shared" si="19"/>
        <v>3.6040000000000005</v>
      </c>
      <c r="AV19" s="68"/>
      <c r="AW19" s="68"/>
      <c r="AX19" s="68">
        <f t="shared" si="20"/>
        <v>3.5815000000000006</v>
      </c>
      <c r="AY19" s="68">
        <f t="shared" si="21"/>
        <v>3.5215000000000005</v>
      </c>
      <c r="AZ19" s="68">
        <f t="shared" si="22"/>
        <v>3.8190000000000004</v>
      </c>
      <c r="BA19" s="68">
        <f t="shared" si="23"/>
        <v>3.7515000000000005</v>
      </c>
      <c r="BB19" s="68">
        <f t="shared" si="24"/>
        <v>3.6840000000000006</v>
      </c>
      <c r="BC19" s="68">
        <f t="shared" si="25"/>
        <v>3.6490000000000005</v>
      </c>
      <c r="BD19" s="68">
        <f t="shared" si="26"/>
        <v>3.2140000000000004</v>
      </c>
      <c r="BE19" s="68">
        <f t="shared" si="27"/>
        <v>3.4640000000000004</v>
      </c>
      <c r="BF19" s="68"/>
      <c r="BG19" s="89"/>
      <c r="BH19" s="67">
        <f>download!AD39</f>
        <v>1.4582859079020001</v>
      </c>
      <c r="BI19" s="40">
        <f>download!AH38</f>
        <v>6.0037440947309992E-2</v>
      </c>
      <c r="BJ19" s="40">
        <f>download!AL38</f>
        <v>6.9917423987981023E-2</v>
      </c>
      <c r="BK19" s="48">
        <f t="shared" si="32"/>
        <v>0.95087952010329879</v>
      </c>
      <c r="BL19" s="48">
        <f t="shared" si="32"/>
        <v>0.94316339439299368</v>
      </c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0"/>
      <c r="CL19" s="48"/>
      <c r="CM19" s="48"/>
      <c r="CN19" s="40"/>
      <c r="CO19" s="56"/>
      <c r="CP19" s="56"/>
      <c r="CQ19" s="72"/>
      <c r="CR19" s="40"/>
      <c r="CS19" s="56"/>
      <c r="CT19" s="40"/>
      <c r="CU19" s="49"/>
      <c r="CV19" s="49"/>
      <c r="CW19" s="40"/>
      <c r="CX19" s="56"/>
      <c r="CY19" s="40"/>
      <c r="CZ19" s="40"/>
      <c r="DA19" s="41"/>
      <c r="DB19" s="41"/>
      <c r="DC19" s="49"/>
      <c r="DD19" s="40"/>
      <c r="DE19" s="49"/>
      <c r="DF19" s="40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</row>
    <row r="20" spans="1:124">
      <c r="A20" s="165">
        <v>37073</v>
      </c>
      <c r="B20" s="579">
        <f t="shared" si="28"/>
        <v>1.0000000000000012E-2</v>
      </c>
      <c r="C20" s="289">
        <v>0.14000000000000001</v>
      </c>
      <c r="D20" s="394">
        <f t="shared" si="34"/>
        <v>0.14000000000000001</v>
      </c>
      <c r="E20" s="93">
        <f t="shared" si="35"/>
        <v>0.14000000000000001</v>
      </c>
      <c r="F20" s="288">
        <f t="shared" si="6"/>
        <v>0.10500000000000001</v>
      </c>
      <c r="G20" s="93">
        <f t="shared" si="33"/>
        <v>0.14000000000000001</v>
      </c>
      <c r="H20" s="471">
        <f t="shared" si="38"/>
        <v>0.13500000000000001</v>
      </c>
      <c r="I20" s="288">
        <f t="shared" si="7"/>
        <v>0.13500000000000001</v>
      </c>
      <c r="J20" s="398">
        <f t="shared" si="36"/>
        <v>0.13500000000000001</v>
      </c>
      <c r="K20" s="50">
        <f t="shared" si="39"/>
        <v>0.16250000000000001</v>
      </c>
      <c r="L20" s="416">
        <f t="shared" si="30"/>
        <v>0.16250000000000001</v>
      </c>
      <c r="M20" s="288">
        <f t="shared" si="8"/>
        <v>0.16250000000000001</v>
      </c>
      <c r="N20" s="93">
        <f t="shared" si="40"/>
        <v>0.1825</v>
      </c>
      <c r="O20" s="50">
        <f t="shared" si="41"/>
        <v>0.14000000000000001</v>
      </c>
      <c r="P20" s="184">
        <f t="shared" si="31"/>
        <v>0.14000000000000001</v>
      </c>
      <c r="Q20" s="288">
        <f t="shared" si="9"/>
        <v>0.14000000000000001</v>
      </c>
      <c r="R20" s="93">
        <f t="shared" si="42"/>
        <v>0.14000000000000001</v>
      </c>
      <c r="T20" s="571">
        <f t="shared" si="43"/>
        <v>-0.06</v>
      </c>
      <c r="U20" s="571">
        <f t="shared" si="37"/>
        <v>-4.9999999999999975E-3</v>
      </c>
      <c r="V20" s="571">
        <f t="shared" si="44"/>
        <v>0.11</v>
      </c>
      <c r="X20" s="538">
        <f>download!B39</f>
        <v>0.11</v>
      </c>
      <c r="Y20" s="539">
        <f>download!AX39</f>
        <v>0.11</v>
      </c>
      <c r="Z20" s="538">
        <f>download!F39</f>
        <v>5.5E-2</v>
      </c>
      <c r="AA20" s="538">
        <f>download!AP39</f>
        <v>-9.2499999999999999E-2</v>
      </c>
      <c r="AB20" s="556">
        <f>download!J39</f>
        <v>0.42</v>
      </c>
      <c r="AC20" s="556">
        <f>download!N39</f>
        <v>0.3</v>
      </c>
      <c r="AD20" s="556">
        <f>download!R39</f>
        <v>0.23250000000000001</v>
      </c>
      <c r="AE20" s="557">
        <f>download!V39</f>
        <v>0.185</v>
      </c>
      <c r="AF20" s="325">
        <v>-0.25</v>
      </c>
      <c r="AG20" s="325">
        <f>download!AT41</f>
        <v>0</v>
      </c>
      <c r="AH20" s="325">
        <f t="shared" si="10"/>
        <v>4.770893701362831</v>
      </c>
      <c r="AI20" s="74">
        <v>37073</v>
      </c>
      <c r="AJ20" s="483">
        <f>download!Z40</f>
        <v>3.4530000000000003</v>
      </c>
      <c r="AK20" s="67"/>
      <c r="AL20" s="68"/>
      <c r="AM20" s="68">
        <f t="shared" si="11"/>
        <v>3.3694271986050159</v>
      </c>
      <c r="AN20" s="68">
        <f t="shared" si="12"/>
        <v>3.5930000000000004</v>
      </c>
      <c r="AO20" s="68">
        <f t="shared" si="13"/>
        <v>3.5930000000000004</v>
      </c>
      <c r="AP20" s="68">
        <f t="shared" si="14"/>
        <v>3.5930000000000004</v>
      </c>
      <c r="AQ20" s="68">
        <f t="shared" si="15"/>
        <v>3.5880000000000001</v>
      </c>
      <c r="AR20" s="68">
        <f t="shared" si="16"/>
        <v>3.6155000000000004</v>
      </c>
      <c r="AS20" s="68">
        <f t="shared" si="17"/>
        <v>3.6355000000000004</v>
      </c>
      <c r="AT20" s="68">
        <f t="shared" si="18"/>
        <v>3.5930000000000004</v>
      </c>
      <c r="AU20" s="68">
        <f t="shared" si="19"/>
        <v>3.5930000000000004</v>
      </c>
      <c r="AV20" s="68"/>
      <c r="AW20" s="68"/>
      <c r="AX20" s="68">
        <f t="shared" si="20"/>
        <v>3.5630000000000002</v>
      </c>
      <c r="AY20" s="68">
        <f t="shared" si="21"/>
        <v>3.5080000000000005</v>
      </c>
      <c r="AZ20" s="68">
        <f t="shared" si="22"/>
        <v>3.8730000000000002</v>
      </c>
      <c r="BA20" s="68">
        <f t="shared" si="23"/>
        <v>3.7530000000000001</v>
      </c>
      <c r="BB20" s="68">
        <f t="shared" si="24"/>
        <v>3.6855000000000002</v>
      </c>
      <c r="BC20" s="68">
        <f t="shared" si="25"/>
        <v>3.6380000000000003</v>
      </c>
      <c r="BD20" s="68">
        <f t="shared" si="26"/>
        <v>3.2030000000000003</v>
      </c>
      <c r="BE20" s="68">
        <f t="shared" si="27"/>
        <v>3.4530000000000003</v>
      </c>
      <c r="BF20" s="68"/>
      <c r="BG20" s="89"/>
      <c r="BH20" s="67">
        <f>download!AD40</f>
        <v>1.4571259950370004</v>
      </c>
      <c r="BI20" s="40">
        <f>download!AH39</f>
        <v>6.0150202323297021E-2</v>
      </c>
      <c r="BJ20" s="40">
        <f>download!AL39</f>
        <v>7.0010992076028011E-2</v>
      </c>
      <c r="BK20" s="48">
        <f t="shared" si="32"/>
        <v>0.94617403548230272</v>
      </c>
      <c r="BL20" s="48">
        <f t="shared" si="32"/>
        <v>0.93777545188004885</v>
      </c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0"/>
      <c r="CL20" s="48"/>
      <c r="CM20" s="48"/>
      <c r="CN20" s="40"/>
      <c r="CO20" s="56"/>
      <c r="CP20" s="56"/>
      <c r="CQ20" s="72"/>
      <c r="CR20" s="40"/>
      <c r="CS20" s="56"/>
      <c r="CT20" s="40"/>
      <c r="CU20" s="49"/>
      <c r="CV20" s="49"/>
      <c r="CW20" s="40"/>
      <c r="CX20" s="56"/>
      <c r="CY20" s="40"/>
      <c r="CZ20" s="40"/>
      <c r="DA20" s="41"/>
      <c r="DB20" s="41"/>
      <c r="DC20" s="49"/>
      <c r="DD20" s="40"/>
      <c r="DE20" s="49"/>
      <c r="DF20" s="40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</row>
    <row r="21" spans="1:124">
      <c r="A21" s="165">
        <v>37104</v>
      </c>
      <c r="B21" s="579">
        <f t="shared" si="28"/>
        <v>1.2500000000000015E-2</v>
      </c>
      <c r="C21" s="289">
        <v>0.14000000000000001</v>
      </c>
      <c r="D21" s="394">
        <f t="shared" si="34"/>
        <v>0.14000000000000001</v>
      </c>
      <c r="E21" s="93">
        <f t="shared" si="35"/>
        <v>0.14000000000000001</v>
      </c>
      <c r="F21" s="288">
        <f t="shared" si="6"/>
        <v>0.10500000000000001</v>
      </c>
      <c r="G21" s="93">
        <f t="shared" si="33"/>
        <v>0.14000000000000001</v>
      </c>
      <c r="H21" s="471">
        <f t="shared" si="38"/>
        <v>0.13500000000000001</v>
      </c>
      <c r="I21" s="288">
        <f t="shared" si="7"/>
        <v>0.13500000000000001</v>
      </c>
      <c r="J21" s="398">
        <f t="shared" si="36"/>
        <v>0.13500000000000001</v>
      </c>
      <c r="K21" s="50">
        <f t="shared" si="39"/>
        <v>0.16250000000000001</v>
      </c>
      <c r="L21" s="416">
        <f t="shared" si="30"/>
        <v>0.16250000000000001</v>
      </c>
      <c r="M21" s="288">
        <f t="shared" si="8"/>
        <v>0.16250000000000001</v>
      </c>
      <c r="N21" s="93">
        <f t="shared" si="40"/>
        <v>0.1825</v>
      </c>
      <c r="O21" s="50">
        <f t="shared" si="41"/>
        <v>0.14000000000000001</v>
      </c>
      <c r="P21" s="184">
        <f t="shared" si="31"/>
        <v>0.14000000000000001</v>
      </c>
      <c r="Q21" s="288">
        <f t="shared" si="9"/>
        <v>0.14000000000000001</v>
      </c>
      <c r="R21" s="93">
        <f t="shared" si="42"/>
        <v>0.14000000000000001</v>
      </c>
      <c r="T21" s="571">
        <f t="shared" si="43"/>
        <v>-0.06</v>
      </c>
      <c r="U21" s="571">
        <f t="shared" si="37"/>
        <v>-4.9999999999999975E-3</v>
      </c>
      <c r="V21" s="571">
        <f t="shared" si="44"/>
        <v>0.1075</v>
      </c>
      <c r="X21" s="538">
        <f>download!B40</f>
        <v>0.1075</v>
      </c>
      <c r="Y21" s="539">
        <f>download!AX40</f>
        <v>0.1075</v>
      </c>
      <c r="Z21" s="538">
        <f>download!F40</f>
        <v>5.7500000000000002E-2</v>
      </c>
      <c r="AA21" s="538">
        <f>download!AP40</f>
        <v>-9.2499999999999999E-2</v>
      </c>
      <c r="AB21" s="556">
        <f>download!J40</f>
        <v>0.42</v>
      </c>
      <c r="AC21" s="556">
        <f>download!N40</f>
        <v>0.3</v>
      </c>
      <c r="AD21" s="556">
        <f>download!R40</f>
        <v>0.23250000000000001</v>
      </c>
      <c r="AE21" s="557">
        <f>download!V40</f>
        <v>0.185</v>
      </c>
      <c r="AF21" s="325">
        <v>-0.25</v>
      </c>
      <c r="AG21" s="325">
        <f>download!AT42</f>
        <v>0</v>
      </c>
      <c r="AH21" s="325">
        <f t="shared" si="10"/>
        <v>4.7629688988739494</v>
      </c>
      <c r="AI21" s="74">
        <v>37104</v>
      </c>
      <c r="AJ21" s="483">
        <f>download!Z41</f>
        <v>3.45</v>
      </c>
      <c r="AK21" s="67"/>
      <c r="AL21" s="68"/>
      <c r="AM21" s="68">
        <f t="shared" si="11"/>
        <v>3.3467202774929765</v>
      </c>
      <c r="AN21" s="68">
        <f t="shared" si="12"/>
        <v>3.5900000000000003</v>
      </c>
      <c r="AO21" s="68">
        <f t="shared" si="13"/>
        <v>3.5900000000000003</v>
      </c>
      <c r="AP21" s="68">
        <f t="shared" si="14"/>
        <v>3.5900000000000003</v>
      </c>
      <c r="AQ21" s="68">
        <f t="shared" si="15"/>
        <v>3.585</v>
      </c>
      <c r="AR21" s="68">
        <f t="shared" si="16"/>
        <v>3.6125000000000003</v>
      </c>
      <c r="AS21" s="68">
        <f t="shared" si="17"/>
        <v>3.6325000000000003</v>
      </c>
      <c r="AT21" s="68">
        <f t="shared" si="18"/>
        <v>3.5900000000000003</v>
      </c>
      <c r="AU21" s="68">
        <f t="shared" si="19"/>
        <v>3.5900000000000003</v>
      </c>
      <c r="AV21" s="68"/>
      <c r="AW21" s="68"/>
      <c r="AX21" s="68">
        <f t="shared" si="20"/>
        <v>3.5575000000000001</v>
      </c>
      <c r="AY21" s="68">
        <f t="shared" si="21"/>
        <v>3.5075000000000003</v>
      </c>
      <c r="AZ21" s="68">
        <f t="shared" si="22"/>
        <v>3.87</v>
      </c>
      <c r="BA21" s="68">
        <f t="shared" si="23"/>
        <v>3.75</v>
      </c>
      <c r="BB21" s="68">
        <f t="shared" si="24"/>
        <v>3.6825000000000001</v>
      </c>
      <c r="BC21" s="68">
        <f t="shared" si="25"/>
        <v>3.6350000000000002</v>
      </c>
      <c r="BD21" s="68">
        <f t="shared" si="26"/>
        <v>3.2</v>
      </c>
      <c r="BE21" s="68">
        <f t="shared" si="27"/>
        <v>3.45</v>
      </c>
      <c r="BF21" s="68"/>
      <c r="BG21" s="89"/>
      <c r="BH21" s="67">
        <f>download!AD41</f>
        <v>1.4559705638510001</v>
      </c>
      <c r="BI21" s="40">
        <f>download!AH40</f>
        <v>6.0252205902098004E-2</v>
      </c>
      <c r="BJ21" s="40">
        <f>download!AL40</f>
        <v>7.0098569351276022E-2</v>
      </c>
      <c r="BK21" s="48">
        <f t="shared" si="32"/>
        <v>0.94133189508977311</v>
      </c>
      <c r="BL21" s="48">
        <f t="shared" si="32"/>
        <v>0.93223406058300173</v>
      </c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0"/>
      <c r="CL21" s="48"/>
      <c r="CM21" s="48"/>
      <c r="CN21" s="40"/>
      <c r="CO21" s="56"/>
      <c r="CP21" s="56"/>
      <c r="CQ21" s="72"/>
      <c r="CR21" s="40"/>
      <c r="CS21" s="56"/>
      <c r="CT21" s="40"/>
      <c r="CU21" s="49"/>
      <c r="CV21" s="49"/>
      <c r="CW21" s="40"/>
      <c r="CX21" s="56"/>
      <c r="CY21" s="40"/>
      <c r="CZ21" s="40"/>
      <c r="DA21" s="41"/>
      <c r="DB21" s="41"/>
      <c r="DC21" s="49"/>
      <c r="DD21" s="40"/>
      <c r="DE21" s="49"/>
      <c r="DF21" s="40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</row>
    <row r="22" spans="1:124">
      <c r="A22" s="165">
        <v>37135</v>
      </c>
      <c r="B22" s="579">
        <f t="shared" si="28"/>
        <v>1.2500000000000015E-2</v>
      </c>
      <c r="C22" s="289">
        <v>0.14000000000000001</v>
      </c>
      <c r="D22" s="394">
        <f t="shared" si="34"/>
        <v>0.14000000000000001</v>
      </c>
      <c r="E22" s="93">
        <f t="shared" si="35"/>
        <v>0.14000000000000001</v>
      </c>
      <c r="F22" s="288">
        <f t="shared" si="6"/>
        <v>0.10500000000000001</v>
      </c>
      <c r="G22" s="93">
        <f t="shared" si="33"/>
        <v>0.14000000000000001</v>
      </c>
      <c r="H22" s="471">
        <f t="shared" si="38"/>
        <v>0.13500000000000001</v>
      </c>
      <c r="I22" s="288">
        <f t="shared" si="7"/>
        <v>0.13500000000000001</v>
      </c>
      <c r="J22" s="398">
        <f t="shared" si="36"/>
        <v>0.13500000000000001</v>
      </c>
      <c r="K22" s="50">
        <f t="shared" si="39"/>
        <v>0.16250000000000001</v>
      </c>
      <c r="L22" s="416">
        <f t="shared" si="30"/>
        <v>0.16250000000000001</v>
      </c>
      <c r="M22" s="288">
        <f t="shared" si="8"/>
        <v>0.16250000000000001</v>
      </c>
      <c r="N22" s="93">
        <f t="shared" si="40"/>
        <v>0.1825</v>
      </c>
      <c r="O22" s="50">
        <f t="shared" si="41"/>
        <v>0.14000000000000001</v>
      </c>
      <c r="P22" s="184">
        <f t="shared" si="31"/>
        <v>0.14000000000000001</v>
      </c>
      <c r="Q22" s="288">
        <f t="shared" si="9"/>
        <v>0.14000000000000001</v>
      </c>
      <c r="R22" s="93">
        <f t="shared" si="42"/>
        <v>0.14000000000000001</v>
      </c>
      <c r="T22" s="571">
        <f t="shared" si="43"/>
        <v>-0.06</v>
      </c>
      <c r="U22" s="571">
        <f t="shared" si="37"/>
        <v>-4.9999999999999975E-3</v>
      </c>
      <c r="V22" s="571">
        <f t="shared" si="44"/>
        <v>0.1075</v>
      </c>
      <c r="X22" s="538">
        <f>download!B41</f>
        <v>0.1075</v>
      </c>
      <c r="Y22" s="539">
        <f>download!AX41</f>
        <v>0.1075</v>
      </c>
      <c r="Z22" s="538">
        <f>download!F41</f>
        <v>6.25E-2</v>
      </c>
      <c r="AA22" s="538">
        <f>download!AP41</f>
        <v>-9.2499999999999999E-2</v>
      </c>
      <c r="AB22" s="556">
        <f>download!J41</f>
        <v>0.35499999999999998</v>
      </c>
      <c r="AC22" s="556">
        <f>download!N41</f>
        <v>0.28999999999999998</v>
      </c>
      <c r="AD22" s="556">
        <f>download!R41</f>
        <v>0.21</v>
      </c>
      <c r="AE22" s="557">
        <f>download!V41</f>
        <v>0.18</v>
      </c>
      <c r="AF22" s="325">
        <v>-0.25</v>
      </c>
      <c r="AG22" s="325">
        <f>download!AT43</f>
        <v>0</v>
      </c>
      <c r="AH22" s="325">
        <f t="shared" si="10"/>
        <v>4.7455575785098443</v>
      </c>
      <c r="AI22" s="74">
        <v>37135</v>
      </c>
      <c r="AJ22" s="483">
        <f>download!Z42</f>
        <v>3.44</v>
      </c>
      <c r="AK22" s="67"/>
      <c r="AL22" s="68"/>
      <c r="AM22" s="68">
        <f t="shared" si="11"/>
        <v>3.3176293435579929</v>
      </c>
      <c r="AN22" s="68">
        <f t="shared" si="12"/>
        <v>3.58</v>
      </c>
      <c r="AO22" s="68">
        <f t="shared" si="13"/>
        <v>3.58</v>
      </c>
      <c r="AP22" s="68">
        <f t="shared" si="14"/>
        <v>3.58</v>
      </c>
      <c r="AQ22" s="68">
        <f t="shared" si="15"/>
        <v>3.5750000000000002</v>
      </c>
      <c r="AR22" s="68">
        <f t="shared" si="16"/>
        <v>3.6025</v>
      </c>
      <c r="AS22" s="68">
        <f t="shared" si="17"/>
        <v>3.6225000000000001</v>
      </c>
      <c r="AT22" s="68">
        <f t="shared" si="18"/>
        <v>3.58</v>
      </c>
      <c r="AU22" s="68">
        <f t="shared" si="19"/>
        <v>3.58</v>
      </c>
      <c r="AV22" s="68"/>
      <c r="AW22" s="68"/>
      <c r="AX22" s="68">
        <f t="shared" si="20"/>
        <v>3.5474999999999999</v>
      </c>
      <c r="AY22" s="68">
        <f t="shared" si="21"/>
        <v>3.5024999999999999</v>
      </c>
      <c r="AZ22" s="68">
        <f t="shared" si="22"/>
        <v>3.7949999999999999</v>
      </c>
      <c r="BA22" s="68">
        <f t="shared" si="23"/>
        <v>3.73</v>
      </c>
      <c r="BB22" s="68">
        <f t="shared" si="24"/>
        <v>3.65</v>
      </c>
      <c r="BC22" s="68">
        <f t="shared" si="25"/>
        <v>3.62</v>
      </c>
      <c r="BD22" s="68">
        <f t="shared" si="26"/>
        <v>3.19</v>
      </c>
      <c r="BE22" s="68">
        <f t="shared" si="27"/>
        <v>3.44</v>
      </c>
      <c r="BF22" s="68"/>
      <c r="BG22" s="89"/>
      <c r="BH22" s="67">
        <f>download!AD42</f>
        <v>1.4548651760639999</v>
      </c>
      <c r="BI22" s="40">
        <f>download!AH41</f>
        <v>6.035420948435502E-2</v>
      </c>
      <c r="BJ22" s="40">
        <f>download!AL41</f>
        <v>7.0186146629060003E-2</v>
      </c>
      <c r="BK22" s="48">
        <f t="shared" si="32"/>
        <v>0.93649879832575111</v>
      </c>
      <c r="BL22" s="48">
        <f t="shared" si="32"/>
        <v>0.92671210713910412</v>
      </c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0"/>
      <c r="CL22" s="48"/>
      <c r="CM22" s="48"/>
      <c r="CN22" s="40"/>
      <c r="CO22" s="56"/>
      <c r="CP22" s="56"/>
      <c r="CQ22" s="72"/>
      <c r="CR22" s="40"/>
      <c r="CS22" s="56"/>
      <c r="CT22" s="40"/>
      <c r="CU22" s="49"/>
      <c r="CV22" s="49"/>
      <c r="CW22" s="40"/>
      <c r="CX22" s="56"/>
      <c r="CY22" s="40"/>
      <c r="CZ22" s="40"/>
      <c r="DA22" s="41"/>
      <c r="DB22" s="41"/>
      <c r="DC22" s="49"/>
      <c r="DD22" s="40"/>
      <c r="DE22" s="49"/>
      <c r="DF22" s="40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</row>
    <row r="23" spans="1:124">
      <c r="A23" s="165">
        <v>37165</v>
      </c>
      <c r="B23" s="579">
        <f t="shared" si="28"/>
        <v>-2.4999999999999849E-3</v>
      </c>
      <c r="C23" s="289">
        <v>0.14000000000000001</v>
      </c>
      <c r="D23" s="394">
        <f t="shared" si="34"/>
        <v>0.14000000000000001</v>
      </c>
      <c r="E23" s="93">
        <f t="shared" si="35"/>
        <v>0.14000000000000001</v>
      </c>
      <c r="F23" s="288">
        <f t="shared" si="6"/>
        <v>0.10500000000000001</v>
      </c>
      <c r="G23" s="93">
        <f t="shared" si="33"/>
        <v>0.14000000000000001</v>
      </c>
      <c r="H23" s="471">
        <f t="shared" si="38"/>
        <v>0.13500000000000001</v>
      </c>
      <c r="I23" s="288">
        <f t="shared" si="7"/>
        <v>0.13500000000000001</v>
      </c>
      <c r="J23" s="398">
        <f t="shared" si="36"/>
        <v>0.13500000000000001</v>
      </c>
      <c r="K23" s="50">
        <f t="shared" si="39"/>
        <v>0.16250000000000001</v>
      </c>
      <c r="L23" s="416">
        <f t="shared" si="30"/>
        <v>0.16250000000000001</v>
      </c>
      <c r="M23" s="288">
        <f t="shared" si="8"/>
        <v>0.16250000000000001</v>
      </c>
      <c r="N23" s="93">
        <f t="shared" si="40"/>
        <v>0.1825</v>
      </c>
      <c r="O23" s="50">
        <f t="shared" si="41"/>
        <v>0.14000000000000001</v>
      </c>
      <c r="P23" s="184">
        <f t="shared" si="31"/>
        <v>0.14000000000000001</v>
      </c>
      <c r="Q23" s="288">
        <f t="shared" si="9"/>
        <v>0.14000000000000001</v>
      </c>
      <c r="R23" s="93">
        <f t="shared" si="42"/>
        <v>0.14000000000000001</v>
      </c>
      <c r="T23" s="571">
        <f t="shared" si="43"/>
        <v>-0.06</v>
      </c>
      <c r="U23" s="571">
        <f t="shared" si="37"/>
        <v>-4.9999999999999975E-3</v>
      </c>
      <c r="V23" s="571">
        <f t="shared" si="44"/>
        <v>0.1225</v>
      </c>
      <c r="X23" s="538">
        <f>download!B42</f>
        <v>0.1225</v>
      </c>
      <c r="Y23" s="539">
        <f>download!AX42</f>
        <v>0.1225</v>
      </c>
      <c r="Z23" s="538">
        <f>download!F42</f>
        <v>8.2500000000000004E-2</v>
      </c>
      <c r="AA23" s="538">
        <f>download!AP42</f>
        <v>-9.2499999999999999E-2</v>
      </c>
      <c r="AB23" s="556">
        <f>download!J42</f>
        <v>0.42499999999999999</v>
      </c>
      <c r="AC23" s="556">
        <f>download!N42</f>
        <v>0.3</v>
      </c>
      <c r="AD23" s="556">
        <f>download!R42</f>
        <v>0.23</v>
      </c>
      <c r="AE23" s="557">
        <f>download!V42</f>
        <v>0.185</v>
      </c>
      <c r="AF23" s="325">
        <v>-0.25</v>
      </c>
      <c r="AG23" s="325">
        <f>download!AT44</f>
        <v>0</v>
      </c>
      <c r="AH23" s="325">
        <f t="shared" si="10"/>
        <v>4.7694755118014625</v>
      </c>
      <c r="AI23" s="74">
        <v>37165</v>
      </c>
      <c r="AJ23" s="483">
        <f>download!Z43</f>
        <v>3.46</v>
      </c>
      <c r="AK23" s="67"/>
      <c r="AL23" s="68"/>
      <c r="AM23" s="68">
        <f t="shared" si="11"/>
        <v>3.3170289318084687</v>
      </c>
      <c r="AN23" s="68">
        <f t="shared" si="12"/>
        <v>3.6</v>
      </c>
      <c r="AO23" s="68">
        <f t="shared" si="13"/>
        <v>3.6</v>
      </c>
      <c r="AP23" s="68">
        <f t="shared" si="14"/>
        <v>3.6</v>
      </c>
      <c r="AQ23" s="68">
        <f t="shared" si="15"/>
        <v>3.5949999999999998</v>
      </c>
      <c r="AR23" s="68">
        <f t="shared" si="16"/>
        <v>3.6225000000000001</v>
      </c>
      <c r="AS23" s="68">
        <f t="shared" si="17"/>
        <v>3.6425000000000001</v>
      </c>
      <c r="AT23" s="68">
        <f t="shared" si="18"/>
        <v>3.6</v>
      </c>
      <c r="AU23" s="68">
        <f t="shared" si="19"/>
        <v>3.6</v>
      </c>
      <c r="AV23" s="68"/>
      <c r="AW23" s="68"/>
      <c r="AX23" s="68">
        <f t="shared" si="20"/>
        <v>3.5825</v>
      </c>
      <c r="AY23" s="68">
        <f t="shared" si="21"/>
        <v>3.5425</v>
      </c>
      <c r="AZ23" s="68">
        <f t="shared" si="22"/>
        <v>3.8849999999999998</v>
      </c>
      <c r="BA23" s="68">
        <f t="shared" si="23"/>
        <v>3.76</v>
      </c>
      <c r="BB23" s="68">
        <f t="shared" si="24"/>
        <v>3.69</v>
      </c>
      <c r="BC23" s="68">
        <f t="shared" si="25"/>
        <v>3.645</v>
      </c>
      <c r="BD23" s="68">
        <f t="shared" si="26"/>
        <v>3.21</v>
      </c>
      <c r="BE23" s="68">
        <f t="shared" si="27"/>
        <v>3.46</v>
      </c>
      <c r="BF23" s="68"/>
      <c r="BG23" s="89"/>
      <c r="BH23" s="67">
        <f>download!AD43</f>
        <v>1.453745785225</v>
      </c>
      <c r="BI23" s="40">
        <f>download!AH42</f>
        <v>6.044843952520302E-2</v>
      </c>
      <c r="BJ23" s="40">
        <f>download!AL42</f>
        <v>7.0261331624264026E-2</v>
      </c>
      <c r="BK23" s="48">
        <f t="shared" ref="BK23:BL54" si="45">(1+BI23/2)^(-2*($A23-$A$5)/365.25)</f>
        <v>0.93183513570105525</v>
      </c>
      <c r="BL23" s="48">
        <f t="shared" si="45"/>
        <v>0.92139692550235242</v>
      </c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0"/>
      <c r="CL23" s="48"/>
      <c r="CM23" s="48"/>
      <c r="CN23" s="40"/>
      <c r="CO23" s="56"/>
      <c r="CP23" s="56"/>
      <c r="CQ23" s="72"/>
      <c r="CR23" s="40"/>
      <c r="CS23" s="56"/>
      <c r="CT23" s="40"/>
      <c r="CU23" s="49"/>
      <c r="CV23" s="49"/>
      <c r="CW23" s="40"/>
      <c r="CX23" s="56"/>
      <c r="CY23" s="40"/>
      <c r="CZ23" s="40"/>
      <c r="DA23" s="41"/>
      <c r="DB23" s="41"/>
      <c r="DC23" s="49"/>
      <c r="DD23" s="40"/>
      <c r="DE23" s="49"/>
      <c r="DF23" s="40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</row>
    <row r="24" spans="1:124">
      <c r="A24" s="165">
        <v>37196</v>
      </c>
      <c r="B24" s="579">
        <f t="shared" si="28"/>
        <v>4.999999999999994E-3</v>
      </c>
      <c r="C24" s="394">
        <f>C12+0.01</f>
        <v>0.215</v>
      </c>
      <c r="D24" s="394">
        <f t="shared" si="34"/>
        <v>0.215</v>
      </c>
      <c r="E24" s="93">
        <f t="shared" si="35"/>
        <v>0.215</v>
      </c>
      <c r="F24" s="288">
        <f t="shared" si="6"/>
        <v>0.18</v>
      </c>
      <c r="G24" s="93">
        <f t="shared" si="33"/>
        <v>0.215</v>
      </c>
      <c r="H24" s="471">
        <f>+K24+0.01</f>
        <v>0.28500000000000003</v>
      </c>
      <c r="I24" s="288">
        <f t="shared" si="7"/>
        <v>0.28500000000000003</v>
      </c>
      <c r="J24" s="397">
        <f>H24+0.01</f>
        <v>0.29500000000000004</v>
      </c>
      <c r="K24" s="41">
        <f>C24+0.06</f>
        <v>0.27500000000000002</v>
      </c>
      <c r="L24" s="416">
        <f t="shared" si="30"/>
        <v>0.27500000000000002</v>
      </c>
      <c r="M24" s="288">
        <f t="shared" si="8"/>
        <v>0.27500000000000002</v>
      </c>
      <c r="N24" s="93">
        <f>+K24+0.03</f>
        <v>0.30500000000000005</v>
      </c>
      <c r="O24" s="417">
        <f>+H24+0.125</f>
        <v>0.41000000000000003</v>
      </c>
      <c r="P24" s="184">
        <f t="shared" si="31"/>
        <v>0.41000000000000003</v>
      </c>
      <c r="Q24" s="288">
        <f t="shared" si="9"/>
        <v>0.41000000000000003</v>
      </c>
      <c r="R24" s="93">
        <f>+O24+0.01</f>
        <v>0.42000000000000004</v>
      </c>
      <c r="T24" s="571">
        <f>C24-0.16</f>
        <v>5.4999999999999993E-2</v>
      </c>
      <c r="U24" s="571">
        <f t="shared" si="37"/>
        <v>0.10999999999999999</v>
      </c>
      <c r="V24" s="571">
        <f>+(T24+AJ24)*0.032+T24+0.01</f>
        <v>0.18090400000000001</v>
      </c>
      <c r="X24" s="538">
        <f>download!B43</f>
        <v>0.19</v>
      </c>
      <c r="Y24" s="539">
        <f>download!AX43</f>
        <v>0.19</v>
      </c>
      <c r="Z24" s="538">
        <f>download!F43</f>
        <v>9.5000000000000001E-2</v>
      </c>
      <c r="AA24" s="538">
        <f>download!AP43</f>
        <v>1.4999999999999999E-2</v>
      </c>
      <c r="AB24" s="556">
        <f>download!J43</f>
        <v>0.71</v>
      </c>
      <c r="AC24" s="556">
        <f>download!N43</f>
        <v>0.44</v>
      </c>
      <c r="AD24" s="556">
        <f>download!R43</f>
        <v>0.28499999999999998</v>
      </c>
      <c r="AE24" s="557">
        <f>download!V43</f>
        <v>0.245</v>
      </c>
      <c r="AF24" s="325">
        <v>-0.25</v>
      </c>
      <c r="AG24" s="325">
        <f>download!AT45</f>
        <v>0</v>
      </c>
      <c r="AH24" s="325"/>
      <c r="AI24" s="74">
        <v>37196</v>
      </c>
      <c r="AJ24" s="483">
        <f>download!Z44</f>
        <v>3.5670000000000002</v>
      </c>
      <c r="AK24" s="67"/>
      <c r="AL24" s="68"/>
      <c r="AM24" s="68">
        <f t="shared" si="11"/>
        <v>3.4640953996005837</v>
      </c>
      <c r="AN24" s="68">
        <f t="shared" si="12"/>
        <v>3.782</v>
      </c>
      <c r="AO24" s="68">
        <f t="shared" si="13"/>
        <v>3.782</v>
      </c>
      <c r="AP24" s="68">
        <f t="shared" si="14"/>
        <v>3.782</v>
      </c>
      <c r="AQ24" s="68">
        <f t="shared" si="15"/>
        <v>3.8520000000000003</v>
      </c>
      <c r="AR24" s="68">
        <f t="shared" si="16"/>
        <v>3.8420000000000001</v>
      </c>
      <c r="AS24" s="68">
        <f t="shared" si="17"/>
        <v>3.8720000000000003</v>
      </c>
      <c r="AT24" s="68">
        <f t="shared" si="18"/>
        <v>3.9770000000000003</v>
      </c>
      <c r="AU24" s="68">
        <f t="shared" si="19"/>
        <v>3.9870000000000001</v>
      </c>
      <c r="AV24" s="68"/>
      <c r="AW24" s="68"/>
      <c r="AX24" s="68">
        <f t="shared" si="20"/>
        <v>3.7570000000000001</v>
      </c>
      <c r="AY24" s="68">
        <f t="shared" si="21"/>
        <v>3.6620000000000004</v>
      </c>
      <c r="AZ24" s="68">
        <f t="shared" si="22"/>
        <v>4.2770000000000001</v>
      </c>
      <c r="BA24" s="68">
        <f t="shared" si="23"/>
        <v>4.0070000000000006</v>
      </c>
      <c r="BB24" s="68">
        <f t="shared" si="24"/>
        <v>3.8520000000000003</v>
      </c>
      <c r="BC24" s="68">
        <f t="shared" si="25"/>
        <v>3.8120000000000003</v>
      </c>
      <c r="BD24" s="68">
        <f t="shared" si="26"/>
        <v>3.3170000000000002</v>
      </c>
      <c r="BE24" s="68">
        <f t="shared" si="27"/>
        <v>3.5670000000000002</v>
      </c>
      <c r="BF24" s="68"/>
      <c r="BG24" s="89"/>
      <c r="BH24" s="67">
        <f>download!AD44</f>
        <v>1.4526700614440002</v>
      </c>
      <c r="BI24" s="40">
        <f>download!AH43</f>
        <v>6.0539752628894022E-2</v>
      </c>
      <c r="BJ24" s="40">
        <f>download!AL43</f>
        <v>7.0323355295232023E-2</v>
      </c>
      <c r="BK24" s="48">
        <f t="shared" si="45"/>
        <v>0.92703271141968713</v>
      </c>
      <c r="BL24" s="48">
        <f t="shared" si="45"/>
        <v>0.91594272860935577</v>
      </c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0"/>
      <c r="CL24" s="48"/>
      <c r="CM24" s="48"/>
      <c r="CN24" s="40"/>
      <c r="CO24" s="56"/>
      <c r="CP24" s="56"/>
      <c r="CQ24" s="72"/>
      <c r="CR24" s="40"/>
      <c r="CS24" s="56"/>
      <c r="CT24" s="40"/>
      <c r="CU24" s="49"/>
      <c r="CV24" s="49"/>
      <c r="CW24" s="40"/>
      <c r="CX24" s="56"/>
      <c r="CY24" s="40"/>
      <c r="CZ24" s="40"/>
      <c r="DA24" s="41"/>
      <c r="DB24" s="41"/>
      <c r="DC24" s="49"/>
      <c r="DD24" s="40"/>
      <c r="DE24" s="49"/>
      <c r="DF24" s="40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</row>
    <row r="25" spans="1:124">
      <c r="A25" s="165">
        <v>37226</v>
      </c>
      <c r="B25" s="579">
        <f t="shared" si="28"/>
        <v>-3.5000000000000017E-2</v>
      </c>
      <c r="C25" s="394">
        <f>C13+0.01</f>
        <v>0.215</v>
      </c>
      <c r="D25" s="394">
        <f t="shared" si="34"/>
        <v>0.215</v>
      </c>
      <c r="E25" s="93">
        <f t="shared" si="35"/>
        <v>0.215</v>
      </c>
      <c r="F25" s="288">
        <f t="shared" si="6"/>
        <v>0.18</v>
      </c>
      <c r="G25" s="93">
        <f t="shared" si="33"/>
        <v>0.215</v>
      </c>
      <c r="H25" s="471">
        <f>+K25+0.01</f>
        <v>0.36499999999999999</v>
      </c>
      <c r="I25" s="288">
        <f t="shared" si="7"/>
        <v>0.36499999999999999</v>
      </c>
      <c r="J25" s="397">
        <f>H25+0.01</f>
        <v>0.375</v>
      </c>
      <c r="K25" s="484">
        <f>C25+0.14</f>
        <v>0.35499999999999998</v>
      </c>
      <c r="L25" s="416">
        <f t="shared" si="30"/>
        <v>0.35499999999999998</v>
      </c>
      <c r="M25" s="288">
        <f t="shared" si="8"/>
        <v>0.35499999999999998</v>
      </c>
      <c r="N25" s="93">
        <f>+K25+0.03</f>
        <v>0.38500000000000001</v>
      </c>
      <c r="O25" s="417">
        <f>+H25+0.125</f>
        <v>0.49</v>
      </c>
      <c r="P25" s="184">
        <f t="shared" si="31"/>
        <v>0.49</v>
      </c>
      <c r="Q25" s="288">
        <f t="shared" si="9"/>
        <v>0.49</v>
      </c>
      <c r="R25" s="93">
        <f>+O25+0.01</f>
        <v>0.5</v>
      </c>
      <c r="T25" s="571">
        <f>C25-0.16</f>
        <v>5.4999999999999993E-2</v>
      </c>
      <c r="U25" s="571">
        <f t="shared" si="37"/>
        <v>0.10999999999999999</v>
      </c>
      <c r="V25" s="571">
        <f>+(T25+AJ25)*0.032+T25+0.01</f>
        <v>0.18426400000000001</v>
      </c>
      <c r="X25" s="538">
        <f>download!B44</f>
        <v>0.23</v>
      </c>
      <c r="Y25" s="539">
        <f>download!AX44</f>
        <v>0.23</v>
      </c>
      <c r="Z25" s="538">
        <f>download!F44</f>
        <v>0.13500000000000001</v>
      </c>
      <c r="AA25" s="538">
        <f>download!AP44</f>
        <v>2.2499999999999999E-2</v>
      </c>
      <c r="AB25" s="556">
        <f>download!J44</f>
        <v>1.2</v>
      </c>
      <c r="AC25" s="556">
        <f>download!N44</f>
        <v>0.76</v>
      </c>
      <c r="AD25" s="556">
        <f>download!R44</f>
        <v>0.375</v>
      </c>
      <c r="AE25" s="557">
        <f>download!V44</f>
        <v>0.32500000000000001</v>
      </c>
      <c r="AF25" s="325">
        <v>-0.25</v>
      </c>
      <c r="AG25" s="325">
        <f>download!AT46</f>
        <v>0</v>
      </c>
      <c r="AH25" s="325"/>
      <c r="AI25" s="74">
        <v>37226</v>
      </c>
      <c r="AJ25" s="483">
        <f>download!Z45</f>
        <v>3.6720000000000002</v>
      </c>
      <c r="AK25" s="67"/>
      <c r="AL25" s="68"/>
      <c r="AM25" s="68">
        <f t="shared" si="11"/>
        <v>3.5398380332935488</v>
      </c>
      <c r="AN25" s="68">
        <f t="shared" si="12"/>
        <v>3.887</v>
      </c>
      <c r="AO25" s="68">
        <f t="shared" si="13"/>
        <v>3.887</v>
      </c>
      <c r="AP25" s="68">
        <f t="shared" si="14"/>
        <v>3.887</v>
      </c>
      <c r="AQ25" s="68">
        <f t="shared" si="15"/>
        <v>4.0369999999999999</v>
      </c>
      <c r="AR25" s="68">
        <f t="shared" si="16"/>
        <v>4.0270000000000001</v>
      </c>
      <c r="AS25" s="68">
        <f t="shared" si="17"/>
        <v>4.0570000000000004</v>
      </c>
      <c r="AT25" s="68">
        <f t="shared" si="18"/>
        <v>4.1619999999999999</v>
      </c>
      <c r="AU25" s="68">
        <f t="shared" si="19"/>
        <v>4.1720000000000006</v>
      </c>
      <c r="AV25" s="68"/>
      <c r="AW25" s="68"/>
      <c r="AX25" s="68">
        <f t="shared" si="20"/>
        <v>3.9020000000000001</v>
      </c>
      <c r="AY25" s="68">
        <f t="shared" si="21"/>
        <v>3.8070000000000004</v>
      </c>
      <c r="AZ25" s="68">
        <f t="shared" si="22"/>
        <v>4.8719999999999999</v>
      </c>
      <c r="BA25" s="68">
        <f t="shared" si="23"/>
        <v>4.4320000000000004</v>
      </c>
      <c r="BB25" s="68">
        <f t="shared" si="24"/>
        <v>4.0470000000000006</v>
      </c>
      <c r="BC25" s="68">
        <f t="shared" si="25"/>
        <v>3.9970000000000003</v>
      </c>
      <c r="BD25" s="68">
        <f t="shared" si="26"/>
        <v>3.4220000000000002</v>
      </c>
      <c r="BE25" s="68">
        <f t="shared" si="27"/>
        <v>3.6720000000000002</v>
      </c>
      <c r="BF25" s="68"/>
      <c r="BG25" s="89"/>
      <c r="BH25" s="67">
        <f>download!AD45</f>
        <v>1.4515605411660002</v>
      </c>
      <c r="BI25" s="40">
        <f>download!AH44</f>
        <v>6.0628120151231021E-2</v>
      </c>
      <c r="BJ25" s="40">
        <f>download!AL44</f>
        <v>7.0383378203832017E-2</v>
      </c>
      <c r="BK25" s="48">
        <f t="shared" si="45"/>
        <v>0.9223955623868203</v>
      </c>
      <c r="BL25" s="48">
        <f t="shared" si="45"/>
        <v>0.91068639909790294</v>
      </c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8"/>
      <c r="CM25" s="48"/>
      <c r="CN25" s="40"/>
      <c r="CO25" s="56"/>
      <c r="CP25" s="56"/>
      <c r="CQ25" s="72"/>
      <c r="CR25" s="40"/>
      <c r="CS25" s="56"/>
      <c r="CT25" s="40"/>
      <c r="CU25" s="49"/>
      <c r="CV25" s="49"/>
      <c r="CW25" s="40"/>
      <c r="CX25" s="56"/>
      <c r="CY25" s="40"/>
      <c r="CZ25" s="40"/>
      <c r="DA25" s="41"/>
      <c r="DB25" s="41"/>
      <c r="DC25" s="49"/>
      <c r="DD25" s="40"/>
      <c r="DE25" s="49"/>
      <c r="DF25" s="40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</row>
    <row r="26" spans="1:124">
      <c r="A26" s="165">
        <v>37257</v>
      </c>
      <c r="B26" s="579">
        <f t="shared" si="28"/>
        <v>-2.2500000000000003E-2</v>
      </c>
      <c r="C26" s="394">
        <f>C14+0.01</f>
        <v>0.24</v>
      </c>
      <c r="D26" s="394">
        <f t="shared" si="34"/>
        <v>0.24</v>
      </c>
      <c r="E26" s="93">
        <f t="shared" si="35"/>
        <v>0.24</v>
      </c>
      <c r="F26" s="288">
        <f t="shared" si="6"/>
        <v>0.20499999999999999</v>
      </c>
      <c r="G26" s="93">
        <f t="shared" si="33"/>
        <v>0.24</v>
      </c>
      <c r="H26" s="471">
        <f>+K26+0.01</f>
        <v>0.44</v>
      </c>
      <c r="I26" s="288">
        <f t="shared" si="7"/>
        <v>0.44</v>
      </c>
      <c r="J26" s="397">
        <f>H26+0.01</f>
        <v>0.45</v>
      </c>
      <c r="K26" s="41">
        <f>C26+0.19</f>
        <v>0.43</v>
      </c>
      <c r="L26" s="416">
        <f t="shared" si="30"/>
        <v>0.43</v>
      </c>
      <c r="M26" s="288">
        <f t="shared" si="8"/>
        <v>0.43</v>
      </c>
      <c r="N26" s="93">
        <f>+K26+0.03</f>
        <v>0.45999999999999996</v>
      </c>
      <c r="O26" s="417">
        <f>+H26+0.125</f>
        <v>0.56499999999999995</v>
      </c>
      <c r="P26" s="184">
        <f t="shared" si="31"/>
        <v>0.56499999999999995</v>
      </c>
      <c r="Q26" s="288">
        <f t="shared" si="9"/>
        <v>0.56499999999999995</v>
      </c>
      <c r="R26" s="93">
        <f>+O26+0.01</f>
        <v>0.57499999999999996</v>
      </c>
      <c r="T26" s="571">
        <f>C26-0.16</f>
        <v>7.9999999999999988E-2</v>
      </c>
      <c r="U26" s="571">
        <f t="shared" si="37"/>
        <v>0.13499999999999998</v>
      </c>
      <c r="V26" s="571">
        <f>+(T26+AJ26)*0.032+T26+0.01</f>
        <v>0.21063999999999999</v>
      </c>
      <c r="X26" s="538">
        <f>download!B45</f>
        <v>0.24249999999999999</v>
      </c>
      <c r="Y26" s="539">
        <f>download!AX45</f>
        <v>0.24249999999999999</v>
      </c>
      <c r="Z26" s="538">
        <f>download!F45</f>
        <v>0.14749999999999999</v>
      </c>
      <c r="AA26" s="538">
        <f>download!AP45</f>
        <v>3.7499999999999999E-2</v>
      </c>
      <c r="AB26" s="556">
        <f>download!J45</f>
        <v>1.53</v>
      </c>
      <c r="AC26" s="556">
        <f>download!N45</f>
        <v>0.91</v>
      </c>
      <c r="AD26" s="556">
        <f>download!R45</f>
        <v>0.45500000000000002</v>
      </c>
      <c r="AE26" s="557">
        <f>download!V45</f>
        <v>0.34499999999999997</v>
      </c>
      <c r="AF26" s="325">
        <v>-0.25</v>
      </c>
      <c r="AG26" s="325">
        <f>download!AT47</f>
        <v>0</v>
      </c>
      <c r="AH26" s="325"/>
      <c r="AI26" s="74">
        <v>37257</v>
      </c>
      <c r="AJ26" s="483">
        <f>download!Z46</f>
        <v>3.69</v>
      </c>
      <c r="AK26" s="67"/>
      <c r="AL26" s="68"/>
      <c r="AM26" s="68">
        <f t="shared" si="11"/>
        <v>3.5577265931982365</v>
      </c>
      <c r="AN26" s="68">
        <f t="shared" si="12"/>
        <v>3.9299999999999997</v>
      </c>
      <c r="AO26" s="68">
        <f t="shared" si="13"/>
        <v>3.9299999999999997</v>
      </c>
      <c r="AP26" s="68">
        <f t="shared" si="14"/>
        <v>3.9299999999999997</v>
      </c>
      <c r="AQ26" s="68">
        <f t="shared" si="15"/>
        <v>4.13</v>
      </c>
      <c r="AR26" s="68">
        <f t="shared" si="16"/>
        <v>4.12</v>
      </c>
      <c r="AS26" s="68">
        <f t="shared" si="17"/>
        <v>4.1500000000000004</v>
      </c>
      <c r="AT26" s="68">
        <f t="shared" si="18"/>
        <v>4.2549999999999999</v>
      </c>
      <c r="AU26" s="68">
        <f t="shared" si="19"/>
        <v>4.2649999999999997</v>
      </c>
      <c r="AV26" s="68"/>
      <c r="AW26" s="68"/>
      <c r="AX26" s="68">
        <f t="shared" si="20"/>
        <v>3.9325000000000001</v>
      </c>
      <c r="AY26" s="68">
        <f t="shared" si="21"/>
        <v>3.8374999999999999</v>
      </c>
      <c r="AZ26" s="68">
        <f t="shared" si="22"/>
        <v>5.22</v>
      </c>
      <c r="BA26" s="68">
        <f t="shared" si="23"/>
        <v>4.5999999999999996</v>
      </c>
      <c r="BB26" s="68">
        <f t="shared" si="24"/>
        <v>4.1449999999999996</v>
      </c>
      <c r="BC26" s="68">
        <f t="shared" si="25"/>
        <v>4.0350000000000001</v>
      </c>
      <c r="BD26" s="68">
        <f t="shared" si="26"/>
        <v>3.44</v>
      </c>
      <c r="BE26" s="68">
        <f t="shared" si="27"/>
        <v>3.69</v>
      </c>
      <c r="BF26" s="68"/>
      <c r="BG26" s="89"/>
      <c r="BH26" s="67">
        <f>download!AD46</f>
        <v>1.4504498673090003</v>
      </c>
      <c r="BI26" s="40">
        <f>download!AH45</f>
        <v>6.0719433260372012E-2</v>
      </c>
      <c r="BJ26" s="40">
        <f>download!AL45</f>
        <v>7.0448224126180015E-2</v>
      </c>
      <c r="BK26" s="48">
        <f t="shared" si="45"/>
        <v>0.91761463142109179</v>
      </c>
      <c r="BL26" s="48">
        <f t="shared" si="45"/>
        <v>0.90527394228962765</v>
      </c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8"/>
      <c r="CM26" s="48"/>
      <c r="CN26" s="40"/>
      <c r="CO26" s="56"/>
      <c r="CP26" s="56"/>
      <c r="CQ26" s="72"/>
      <c r="CR26" s="40"/>
      <c r="CS26" s="56"/>
      <c r="CT26" s="40"/>
      <c r="CU26" s="49"/>
      <c r="CV26" s="49"/>
      <c r="CW26" s="40"/>
      <c r="CX26" s="56"/>
      <c r="CY26" s="40"/>
      <c r="CZ26" s="40"/>
      <c r="DA26" s="41"/>
      <c r="DB26" s="41"/>
      <c r="DC26" s="49"/>
      <c r="DD26" s="40"/>
      <c r="DE26" s="49"/>
      <c r="DF26" s="40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</row>
    <row r="27" spans="1:124">
      <c r="A27" s="165">
        <v>37288</v>
      </c>
      <c r="B27" s="579">
        <f t="shared" si="28"/>
        <v>5.9999999999999984E-2</v>
      </c>
      <c r="C27" s="394">
        <f>C15+0.01</f>
        <v>0.3</v>
      </c>
      <c r="D27" s="394">
        <f t="shared" si="34"/>
        <v>0.3</v>
      </c>
      <c r="E27" s="184">
        <f t="shared" si="35"/>
        <v>0.3</v>
      </c>
      <c r="F27" s="288">
        <f t="shared" si="6"/>
        <v>0.26500000000000001</v>
      </c>
      <c r="G27" s="184">
        <f t="shared" si="33"/>
        <v>0.3</v>
      </c>
      <c r="H27" s="471">
        <f>+K27+0.01</f>
        <v>0.48</v>
      </c>
      <c r="I27" s="288">
        <f t="shared" si="7"/>
        <v>0.48</v>
      </c>
      <c r="J27" s="397">
        <f>H27+0.01</f>
        <v>0.49</v>
      </c>
      <c r="K27" s="41">
        <f>C27+0.17</f>
        <v>0.47</v>
      </c>
      <c r="L27" s="416">
        <f t="shared" si="30"/>
        <v>0.47</v>
      </c>
      <c r="M27" s="288">
        <f t="shared" si="8"/>
        <v>0.47</v>
      </c>
      <c r="N27" s="93">
        <f>+K27+0.03</f>
        <v>0.5</v>
      </c>
      <c r="O27" s="417">
        <f>+H27+0.125</f>
        <v>0.60499999999999998</v>
      </c>
      <c r="P27" s="184">
        <f t="shared" si="31"/>
        <v>0.60499999999999998</v>
      </c>
      <c r="Q27" s="288">
        <f t="shared" si="9"/>
        <v>0.60499999999999998</v>
      </c>
      <c r="R27" s="93">
        <f>+O27+0.01</f>
        <v>0.61499999999999999</v>
      </c>
      <c r="T27" s="571">
        <f>C27-0.16</f>
        <v>0.13999999999999999</v>
      </c>
      <c r="U27" s="571">
        <f t="shared" si="37"/>
        <v>0.19499999999999998</v>
      </c>
      <c r="V27" s="571">
        <f>+(T27+AJ27)*0.032+T27+0.01</f>
        <v>0.26824000000000003</v>
      </c>
      <c r="X27" s="538">
        <f>download!B46</f>
        <v>0.22</v>
      </c>
      <c r="Y27" s="539">
        <f>download!AX46</f>
        <v>0.22</v>
      </c>
      <c r="Z27" s="538">
        <f>download!F46</f>
        <v>0.125</v>
      </c>
      <c r="AA27" s="538">
        <f>download!AP46</f>
        <v>3.7499999999999999E-2</v>
      </c>
      <c r="AB27" s="556">
        <f>download!J46</f>
        <v>1.45</v>
      </c>
      <c r="AC27" s="556">
        <f>download!N46</f>
        <v>0.9</v>
      </c>
      <c r="AD27" s="556">
        <f>download!R46</f>
        <v>0.45</v>
      </c>
      <c r="AE27" s="557">
        <f>download!V46</f>
        <v>0.34499999999999997</v>
      </c>
      <c r="AF27" s="325">
        <v>-0.25</v>
      </c>
      <c r="AG27" s="325">
        <f>download!AT48</f>
        <v>0</v>
      </c>
      <c r="AH27" s="325"/>
      <c r="AI27" s="74">
        <v>37288</v>
      </c>
      <c r="AJ27" s="483">
        <f>download!Z47</f>
        <v>3.5550000000000002</v>
      </c>
      <c r="AK27" s="67"/>
      <c r="AL27" s="68"/>
      <c r="AM27" s="68">
        <f t="shared" si="11"/>
        <v>3.4690332237793853</v>
      </c>
      <c r="AN27" s="68">
        <f t="shared" si="12"/>
        <v>3.855</v>
      </c>
      <c r="AO27" s="68">
        <f t="shared" si="13"/>
        <v>3.855</v>
      </c>
      <c r="AP27" s="68">
        <f t="shared" si="14"/>
        <v>3.855</v>
      </c>
      <c r="AQ27" s="68">
        <f t="shared" si="15"/>
        <v>4.0350000000000001</v>
      </c>
      <c r="AR27" s="68">
        <f t="shared" si="16"/>
        <v>4.0250000000000004</v>
      </c>
      <c r="AS27" s="68">
        <f t="shared" si="17"/>
        <v>4.0549999999999997</v>
      </c>
      <c r="AT27" s="68">
        <f t="shared" si="18"/>
        <v>4.16</v>
      </c>
      <c r="AU27" s="68">
        <f t="shared" si="19"/>
        <v>4.17</v>
      </c>
      <c r="AV27" s="68"/>
      <c r="AW27" s="68"/>
      <c r="AX27" s="68">
        <f t="shared" si="20"/>
        <v>3.7750000000000004</v>
      </c>
      <c r="AY27" s="68">
        <f t="shared" si="21"/>
        <v>3.68</v>
      </c>
      <c r="AZ27" s="68">
        <f t="shared" si="22"/>
        <v>5.0049999999999999</v>
      </c>
      <c r="BA27" s="68">
        <f t="shared" si="23"/>
        <v>4.4550000000000001</v>
      </c>
      <c r="BB27" s="68">
        <f t="shared" si="24"/>
        <v>4.0049999999999999</v>
      </c>
      <c r="BC27" s="68">
        <f t="shared" si="25"/>
        <v>3.9000000000000004</v>
      </c>
      <c r="BD27" s="68">
        <f t="shared" si="26"/>
        <v>3.3050000000000002</v>
      </c>
      <c r="BE27" s="68">
        <f t="shared" si="27"/>
        <v>3.5550000000000002</v>
      </c>
      <c r="BF27" s="68"/>
      <c r="BG27" s="89"/>
      <c r="BH27" s="67">
        <f>download!AD47</f>
        <v>1.4494521013830004</v>
      </c>
      <c r="BI27" s="40">
        <f>download!AH46</f>
        <v>6.081074637228201E-2</v>
      </c>
      <c r="BJ27" s="40">
        <f>download!AL46</f>
        <v>7.0516977779222986E-2</v>
      </c>
      <c r="BK27" s="48">
        <f t="shared" si="45"/>
        <v>0.91284475358841655</v>
      </c>
      <c r="BL27" s="48">
        <f t="shared" si="45"/>
        <v>0.89987891667428932</v>
      </c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0"/>
      <c r="CL27" s="48"/>
      <c r="CM27" s="48"/>
      <c r="CN27" s="40"/>
      <c r="CO27" s="56"/>
      <c r="CP27" s="56"/>
      <c r="CQ27" s="72"/>
      <c r="CR27" s="40"/>
      <c r="CS27" s="56"/>
      <c r="CT27" s="40"/>
      <c r="CU27" s="49"/>
      <c r="CV27" s="49"/>
      <c r="CW27" s="40"/>
      <c r="CX27" s="56"/>
      <c r="CY27" s="40"/>
      <c r="CZ27" s="40"/>
      <c r="DA27" s="41"/>
      <c r="DB27" s="41"/>
      <c r="DC27" s="49"/>
      <c r="DD27" s="40"/>
      <c r="DE27" s="49"/>
      <c r="DF27" s="40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</row>
    <row r="28" spans="1:124">
      <c r="A28" s="165">
        <v>37316</v>
      </c>
      <c r="B28" s="579">
        <f t="shared" si="28"/>
        <v>5.7499999999999982E-2</v>
      </c>
      <c r="C28" s="394">
        <f>C16+0.01</f>
        <v>0.29499999999999998</v>
      </c>
      <c r="D28" s="394">
        <f t="shared" si="34"/>
        <v>0.29499999999999998</v>
      </c>
      <c r="E28" s="184">
        <f t="shared" si="35"/>
        <v>0.29499999999999998</v>
      </c>
      <c r="F28" s="288">
        <f t="shared" si="6"/>
        <v>0.26</v>
      </c>
      <c r="G28" s="184">
        <f t="shared" ref="G28:G43" si="46">E28</f>
        <v>0.29499999999999998</v>
      </c>
      <c r="H28" s="471">
        <f>+K28+0.01</f>
        <v>0.36499999999999999</v>
      </c>
      <c r="I28" s="288">
        <f t="shared" si="7"/>
        <v>0.36499999999999999</v>
      </c>
      <c r="J28" s="397">
        <f>H28+0.01</f>
        <v>0.375</v>
      </c>
      <c r="K28" s="41">
        <f>C28+0.06</f>
        <v>0.35499999999999998</v>
      </c>
      <c r="L28" s="416">
        <f t="shared" si="30"/>
        <v>0.35499999999999998</v>
      </c>
      <c r="M28" s="288">
        <f t="shared" si="8"/>
        <v>0.35499999999999998</v>
      </c>
      <c r="N28" s="93">
        <f>+K28+0.03</f>
        <v>0.38500000000000001</v>
      </c>
      <c r="O28" s="417">
        <f>+H28+0.125</f>
        <v>0.49</v>
      </c>
      <c r="P28" s="184">
        <f t="shared" si="31"/>
        <v>0.49</v>
      </c>
      <c r="Q28" s="288">
        <f t="shared" si="9"/>
        <v>0.49</v>
      </c>
      <c r="R28" s="93">
        <f>+O28+0.01</f>
        <v>0.5</v>
      </c>
      <c r="T28" s="571">
        <f>C28-0.16</f>
        <v>0.13499999999999998</v>
      </c>
      <c r="U28" s="571">
        <f t="shared" si="37"/>
        <v>0.18999999999999997</v>
      </c>
      <c r="V28" s="571">
        <f>+(T28+AJ28)*0.032+T28+0.01</f>
        <v>0.25875999999999999</v>
      </c>
      <c r="X28" s="538">
        <f>download!B47</f>
        <v>0.2175</v>
      </c>
      <c r="Y28" s="539">
        <f>download!AX47</f>
        <v>0.2175</v>
      </c>
      <c r="Z28" s="538">
        <f>download!F47</f>
        <v>0.1225</v>
      </c>
      <c r="AA28" s="538">
        <f>download!AP47</f>
        <v>3.7499999999999999E-2</v>
      </c>
      <c r="AB28" s="556">
        <f>download!J47</f>
        <v>0.88</v>
      </c>
      <c r="AC28" s="556">
        <f>download!N47</f>
        <v>0.58750000000000002</v>
      </c>
      <c r="AD28" s="556">
        <f>download!R47</f>
        <v>0.34</v>
      </c>
      <c r="AE28" s="557">
        <f>download!V47</f>
        <v>0.26500000000000001</v>
      </c>
      <c r="AF28" s="325">
        <v>-0.25</v>
      </c>
      <c r="AG28" s="325">
        <f>download!AT49</f>
        <v>0</v>
      </c>
      <c r="AH28" s="325"/>
      <c r="AI28" s="74">
        <v>37316</v>
      </c>
      <c r="AJ28" s="483">
        <f>download!Z48</f>
        <v>3.42</v>
      </c>
      <c r="AK28" s="67"/>
      <c r="AL28" s="68"/>
      <c r="AM28" s="68">
        <f t="shared" si="11"/>
        <v>3.3250177301374433</v>
      </c>
      <c r="AN28" s="68">
        <f t="shared" si="12"/>
        <v>3.7149999999999999</v>
      </c>
      <c r="AO28" s="68">
        <f t="shared" si="13"/>
        <v>3.7149999999999999</v>
      </c>
      <c r="AP28" s="68">
        <f t="shared" si="14"/>
        <v>3.7149999999999999</v>
      </c>
      <c r="AQ28" s="68">
        <f t="shared" si="15"/>
        <v>3.7850000000000001</v>
      </c>
      <c r="AR28" s="68">
        <f t="shared" si="16"/>
        <v>3.7749999999999999</v>
      </c>
      <c r="AS28" s="68">
        <f t="shared" si="17"/>
        <v>3.8049999999999997</v>
      </c>
      <c r="AT28" s="68">
        <f t="shared" si="18"/>
        <v>3.91</v>
      </c>
      <c r="AU28" s="68">
        <f t="shared" si="19"/>
        <v>3.92</v>
      </c>
      <c r="AV28" s="68"/>
      <c r="AW28" s="68"/>
      <c r="AX28" s="68">
        <f t="shared" si="20"/>
        <v>3.6374999999999997</v>
      </c>
      <c r="AY28" s="68">
        <f t="shared" si="21"/>
        <v>3.5425</v>
      </c>
      <c r="AZ28" s="68">
        <f t="shared" si="22"/>
        <v>4.3</v>
      </c>
      <c r="BA28" s="68">
        <f t="shared" si="23"/>
        <v>4.0075000000000003</v>
      </c>
      <c r="BB28" s="68">
        <f t="shared" si="24"/>
        <v>3.76</v>
      </c>
      <c r="BC28" s="68">
        <f t="shared" si="25"/>
        <v>3.6850000000000001</v>
      </c>
      <c r="BD28" s="68">
        <f t="shared" si="26"/>
        <v>3.17</v>
      </c>
      <c r="BE28" s="68">
        <f t="shared" si="27"/>
        <v>3.42</v>
      </c>
      <c r="BF28" s="68"/>
      <c r="BG28" s="89"/>
      <c r="BH28" s="67">
        <f>download!AD48</f>
        <v>1.4483961020980001</v>
      </c>
      <c r="BI28" s="40">
        <f>download!AH47</f>
        <v>6.0893222733807012E-2</v>
      </c>
      <c r="BJ28" s="40">
        <f>download!AL47</f>
        <v>7.0579077854281996E-2</v>
      </c>
      <c r="BK28" s="48">
        <f t="shared" si="45"/>
        <v>0.90854604923776761</v>
      </c>
      <c r="BL28" s="48">
        <f t="shared" si="45"/>
        <v>0.89502496100604134</v>
      </c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8"/>
      <c r="CM28" s="48"/>
      <c r="CN28" s="40"/>
      <c r="CO28" s="56"/>
      <c r="CP28" s="56"/>
      <c r="CQ28" s="72"/>
      <c r="CR28" s="40"/>
      <c r="CS28" s="56"/>
      <c r="CT28" s="40"/>
      <c r="CU28" s="49"/>
      <c r="CV28" s="49"/>
      <c r="CW28" s="40"/>
      <c r="CX28" s="56"/>
      <c r="CY28" s="40"/>
      <c r="CZ28" s="40"/>
      <c r="DA28" s="41"/>
      <c r="DB28" s="41"/>
      <c r="DC28" s="49"/>
      <c r="DD28" s="40"/>
      <c r="DE28" s="49"/>
      <c r="DF28" s="40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</row>
    <row r="29" spans="1:124">
      <c r="A29" s="165">
        <v>37347</v>
      </c>
      <c r="B29" s="579">
        <f t="shared" si="28"/>
        <v>-2.9999999999999982E-2</v>
      </c>
      <c r="C29" s="394">
        <f>C17-0.005</f>
        <v>0.13500000000000001</v>
      </c>
      <c r="D29" s="394">
        <f t="shared" si="34"/>
        <v>0.13500000000000001</v>
      </c>
      <c r="E29" s="93">
        <f t="shared" ref="E29:E60" si="47">C29</f>
        <v>0.13500000000000001</v>
      </c>
      <c r="F29" s="288">
        <f t="shared" si="6"/>
        <v>0.1</v>
      </c>
      <c r="G29" s="93">
        <f t="shared" si="46"/>
        <v>0.13500000000000001</v>
      </c>
      <c r="H29" s="471">
        <f>C29-0.005</f>
        <v>0.13</v>
      </c>
      <c r="I29" s="288">
        <f t="shared" si="7"/>
        <v>0.13</v>
      </c>
      <c r="J29" s="398">
        <f t="shared" ref="J29:J35" si="48">H29</f>
        <v>0.13</v>
      </c>
      <c r="K29" s="50">
        <f>C29+0.02</f>
        <v>0.155</v>
      </c>
      <c r="L29" s="417">
        <f>K29-0</f>
        <v>0.155</v>
      </c>
      <c r="M29" s="288">
        <f t="shared" si="8"/>
        <v>0.155</v>
      </c>
      <c r="N29" s="93">
        <f>+K29+0.02</f>
        <v>0.17499999999999999</v>
      </c>
      <c r="O29" s="50">
        <f>C29</f>
        <v>0.13500000000000001</v>
      </c>
      <c r="P29" s="184">
        <f t="shared" si="31"/>
        <v>0.13500000000000001</v>
      </c>
      <c r="Q29" s="288">
        <f t="shared" si="9"/>
        <v>0.13500000000000001</v>
      </c>
      <c r="R29" s="93">
        <f>+O29</f>
        <v>0.13500000000000001</v>
      </c>
      <c r="T29" s="571">
        <f t="shared" ref="T29:T35" si="49">C29-0.2</f>
        <v>-6.5000000000000002E-2</v>
      </c>
      <c r="U29" s="571">
        <f t="shared" si="37"/>
        <v>-1.0000000000000002E-2</v>
      </c>
      <c r="V29" s="571">
        <f>Y29</f>
        <v>0.14499999999999999</v>
      </c>
      <c r="X29" s="538">
        <f>download!B48</f>
        <v>0.14499999999999999</v>
      </c>
      <c r="Y29" s="539">
        <f>download!AX48</f>
        <v>0.14499999999999999</v>
      </c>
      <c r="Z29" s="538">
        <f>download!F48</f>
        <v>7.4999999999999997E-2</v>
      </c>
      <c r="AA29" s="538">
        <f>download!AP48</f>
        <v>-7.0000000000000007E-2</v>
      </c>
      <c r="AB29" s="556">
        <f>download!J48</f>
        <v>0.45</v>
      </c>
      <c r="AC29" s="556">
        <f>download!N48</f>
        <v>0.35499999999999998</v>
      </c>
      <c r="AD29" s="556">
        <f>download!R48</f>
        <v>0.19750000000000001</v>
      </c>
      <c r="AE29" s="557">
        <f>download!V48</f>
        <v>0.17749999999999999</v>
      </c>
      <c r="AF29" s="325">
        <v>-0.25</v>
      </c>
      <c r="AG29" s="325">
        <f>download!AT50</f>
        <v>0</v>
      </c>
      <c r="AH29" s="325"/>
      <c r="AI29" s="74">
        <v>37347</v>
      </c>
      <c r="AJ29" s="483">
        <f>download!Z49</f>
        <v>3.2749999999999999</v>
      </c>
      <c r="AK29" s="67"/>
      <c r="AL29" s="68"/>
      <c r="AM29" s="68">
        <f t="shared" si="11"/>
        <v>3.0338701071720355</v>
      </c>
      <c r="AN29" s="68">
        <f t="shared" si="12"/>
        <v>3.41</v>
      </c>
      <c r="AO29" s="68">
        <f t="shared" si="13"/>
        <v>3.41</v>
      </c>
      <c r="AP29" s="68">
        <f t="shared" si="14"/>
        <v>3.41</v>
      </c>
      <c r="AQ29" s="68">
        <f t="shared" si="15"/>
        <v>3.4049999999999998</v>
      </c>
      <c r="AR29" s="68">
        <f t="shared" si="16"/>
        <v>3.4299999999999997</v>
      </c>
      <c r="AS29" s="68">
        <f t="shared" si="17"/>
        <v>3.4499999999999997</v>
      </c>
      <c r="AT29" s="68">
        <f t="shared" si="18"/>
        <v>3.41</v>
      </c>
      <c r="AU29" s="68">
        <f t="shared" si="19"/>
        <v>3.41</v>
      </c>
      <c r="AV29" s="68"/>
      <c r="AW29" s="68"/>
      <c r="AX29" s="68">
        <f t="shared" si="20"/>
        <v>3.42</v>
      </c>
      <c r="AY29" s="68">
        <f t="shared" si="21"/>
        <v>3.35</v>
      </c>
      <c r="AZ29" s="68">
        <f t="shared" si="22"/>
        <v>3.7250000000000001</v>
      </c>
      <c r="BA29" s="68">
        <f t="shared" si="23"/>
        <v>3.63</v>
      </c>
      <c r="BB29" s="68">
        <f t="shared" si="24"/>
        <v>3.4725000000000001</v>
      </c>
      <c r="BC29" s="68">
        <f t="shared" si="25"/>
        <v>3.4524999999999997</v>
      </c>
      <c r="BD29" s="68">
        <f t="shared" ref="BD29:BD53" si="50">$AJ29+AF29</f>
        <v>3.0249999999999999</v>
      </c>
      <c r="BE29" s="68">
        <f t="shared" ref="BE29:BE53" si="51">$AJ29+AG29</f>
        <v>3.2749999999999999</v>
      </c>
      <c r="BF29" s="68"/>
      <c r="BG29" s="89"/>
      <c r="BH29" s="67">
        <f>download!AD49</f>
        <v>1.4474506508279998</v>
      </c>
      <c r="BI29" s="40">
        <f>download!AH48</f>
        <v>6.0984535850988002E-2</v>
      </c>
      <c r="BJ29" s="40">
        <f>download!AL48</f>
        <v>7.0629830339537E-2</v>
      </c>
      <c r="BK29" s="48">
        <f t="shared" si="45"/>
        <v>0.90379744628063274</v>
      </c>
      <c r="BL29" s="48">
        <f t="shared" si="45"/>
        <v>0.88969797864282563</v>
      </c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0"/>
      <c r="CL29" s="40"/>
      <c r="CM29" s="48"/>
      <c r="CN29" s="40"/>
      <c r="CO29" s="56"/>
      <c r="CP29" s="56"/>
      <c r="CQ29" s="72"/>
      <c r="CR29" s="40"/>
      <c r="CS29" s="56"/>
      <c r="CT29" s="40"/>
      <c r="CU29" s="49"/>
      <c r="CV29" s="49"/>
      <c r="CW29" s="40"/>
      <c r="CX29" s="56"/>
      <c r="CY29" s="40"/>
      <c r="CZ29" s="40"/>
      <c r="DA29" s="41"/>
      <c r="DB29" s="41"/>
      <c r="DC29" s="49"/>
      <c r="DD29" s="40"/>
      <c r="DE29" s="49"/>
      <c r="DF29" s="40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</row>
    <row r="30" spans="1:124">
      <c r="A30" s="165">
        <v>37377</v>
      </c>
      <c r="B30" s="579">
        <f t="shared" si="28"/>
        <v>-0.02</v>
      </c>
      <c r="C30" s="394">
        <f t="shared" ref="C30:C35" si="52">C18-0.005</f>
        <v>0.13500000000000001</v>
      </c>
      <c r="D30" s="394">
        <f t="shared" si="34"/>
        <v>0.13500000000000001</v>
      </c>
      <c r="E30" s="93">
        <f t="shared" si="47"/>
        <v>0.13500000000000001</v>
      </c>
      <c r="F30" s="288">
        <f t="shared" si="6"/>
        <v>0.1</v>
      </c>
      <c r="G30" s="93">
        <f t="shared" si="46"/>
        <v>0.13500000000000001</v>
      </c>
      <c r="H30" s="471">
        <f t="shared" ref="H30:H35" si="53">C30-0.005</f>
        <v>0.13</v>
      </c>
      <c r="I30" s="288">
        <f t="shared" si="7"/>
        <v>0.13</v>
      </c>
      <c r="J30" s="398">
        <f t="shared" si="48"/>
        <v>0.13</v>
      </c>
      <c r="K30" s="50">
        <f t="shared" ref="K30:K35" si="54">C30+0.02</f>
        <v>0.155</v>
      </c>
      <c r="L30" s="417">
        <f t="shared" ref="L30:L93" si="55">K30-0</f>
        <v>0.155</v>
      </c>
      <c r="M30" s="288">
        <f t="shared" si="8"/>
        <v>0.155</v>
      </c>
      <c r="N30" s="93">
        <f t="shared" ref="N30:N35" si="56">+K30+0.02</f>
        <v>0.17499999999999999</v>
      </c>
      <c r="O30" s="50">
        <f t="shared" ref="O30:O35" si="57">C30</f>
        <v>0.13500000000000001</v>
      </c>
      <c r="P30" s="184">
        <f t="shared" si="31"/>
        <v>0.13500000000000001</v>
      </c>
      <c r="Q30" s="288">
        <f t="shared" si="9"/>
        <v>0.13500000000000001</v>
      </c>
      <c r="R30" s="93">
        <f t="shared" ref="R30:R35" si="58">+O30</f>
        <v>0.13500000000000001</v>
      </c>
      <c r="T30" s="571">
        <f t="shared" si="49"/>
        <v>-6.5000000000000002E-2</v>
      </c>
      <c r="U30" s="571">
        <f t="shared" si="37"/>
        <v>-1.0000000000000002E-2</v>
      </c>
      <c r="V30" s="571">
        <f t="shared" ref="V30:V35" si="59">Y30</f>
        <v>0.13500000000000001</v>
      </c>
      <c r="X30" s="538">
        <f>download!B49</f>
        <v>0.13500000000000001</v>
      </c>
      <c r="Y30" s="539">
        <f>download!AX49</f>
        <v>0.13500000000000001</v>
      </c>
      <c r="Z30" s="538">
        <f>download!F49</f>
        <v>6.5000000000000002E-2</v>
      </c>
      <c r="AA30" s="538">
        <f>download!AP49</f>
        <v>-8.5000000000000006E-2</v>
      </c>
      <c r="AB30" s="556">
        <f>download!J49</f>
        <v>0.36499999999999999</v>
      </c>
      <c r="AC30" s="556">
        <f>download!N49</f>
        <v>0.28749999999999998</v>
      </c>
      <c r="AD30" s="556">
        <f>download!R49</f>
        <v>0.17249999999999999</v>
      </c>
      <c r="AE30" s="557">
        <f>download!V49</f>
        <v>0.16250000000000001</v>
      </c>
      <c r="AF30" s="325">
        <v>-0.25</v>
      </c>
      <c r="AG30" s="325">
        <f>download!AT51</f>
        <v>0</v>
      </c>
      <c r="AH30" s="325"/>
      <c r="AI30" s="74">
        <v>37377</v>
      </c>
      <c r="AJ30" s="483">
        <f>download!Z50</f>
        <v>3.23</v>
      </c>
      <c r="AK30" s="67"/>
      <c r="AL30" s="68"/>
      <c r="AM30" s="68">
        <f t="shared" si="11"/>
        <v>2.9767005548131071</v>
      </c>
      <c r="AN30" s="68">
        <f t="shared" si="12"/>
        <v>3.3650000000000002</v>
      </c>
      <c r="AO30" s="68">
        <f t="shared" si="13"/>
        <v>3.3650000000000002</v>
      </c>
      <c r="AP30" s="68">
        <f t="shared" si="14"/>
        <v>3.3650000000000002</v>
      </c>
      <c r="AQ30" s="68">
        <f t="shared" si="15"/>
        <v>3.36</v>
      </c>
      <c r="AR30" s="68">
        <f t="shared" si="16"/>
        <v>3.3849999999999998</v>
      </c>
      <c r="AS30" s="68">
        <f t="shared" si="17"/>
        <v>3.4049999999999998</v>
      </c>
      <c r="AT30" s="68">
        <f t="shared" si="18"/>
        <v>3.3650000000000002</v>
      </c>
      <c r="AU30" s="68">
        <f t="shared" si="19"/>
        <v>3.3650000000000002</v>
      </c>
      <c r="AV30" s="68"/>
      <c r="AW30" s="68"/>
      <c r="AX30" s="68">
        <f t="shared" si="20"/>
        <v>3.3650000000000002</v>
      </c>
      <c r="AY30" s="68">
        <f t="shared" si="21"/>
        <v>3.2949999999999999</v>
      </c>
      <c r="AZ30" s="68">
        <f t="shared" si="22"/>
        <v>3.5949999999999998</v>
      </c>
      <c r="BA30" s="68">
        <f t="shared" si="23"/>
        <v>3.5175000000000001</v>
      </c>
      <c r="BB30" s="68">
        <f t="shared" si="24"/>
        <v>3.4024999999999999</v>
      </c>
      <c r="BC30" s="68">
        <f t="shared" si="25"/>
        <v>3.3925000000000001</v>
      </c>
      <c r="BD30" s="68">
        <f t="shared" si="50"/>
        <v>2.98</v>
      </c>
      <c r="BE30" s="68">
        <f t="shared" si="51"/>
        <v>3.23</v>
      </c>
      <c r="BF30" s="68"/>
      <c r="BG30" s="89"/>
      <c r="BH30" s="67">
        <f>download!AD50</f>
        <v>1.4464903409340002</v>
      </c>
      <c r="BI30" s="40">
        <f>download!AH49</f>
        <v>6.1072903386380009E-2</v>
      </c>
      <c r="BJ30" s="40">
        <f>download!AL49</f>
        <v>7.0652176880466017E-2</v>
      </c>
      <c r="BK30" s="48">
        <f t="shared" si="45"/>
        <v>0.89921278391976756</v>
      </c>
      <c r="BL30" s="48">
        <f t="shared" si="45"/>
        <v>0.88460640559081927</v>
      </c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0"/>
      <c r="CM30" s="48"/>
      <c r="CN30" s="40"/>
      <c r="CO30" s="56"/>
      <c r="CP30" s="56"/>
      <c r="CQ30" s="72"/>
      <c r="CR30" s="40"/>
      <c r="CS30" s="56"/>
      <c r="CT30" s="40"/>
      <c r="CU30" s="49"/>
      <c r="CV30" s="49"/>
      <c r="CW30" s="40"/>
      <c r="CX30" s="56"/>
      <c r="CY30" s="40"/>
      <c r="CZ30" s="40"/>
      <c r="DA30" s="41"/>
      <c r="DB30" s="41"/>
      <c r="DC30" s="49"/>
      <c r="DD30" s="40"/>
      <c r="DE30" s="49"/>
      <c r="DF30" s="40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</row>
    <row r="31" spans="1:124">
      <c r="A31" s="165">
        <v>37408</v>
      </c>
      <c r="B31" s="579">
        <f t="shared" si="28"/>
        <v>-1.4999999999999996E-2</v>
      </c>
      <c r="C31" s="394">
        <f t="shared" si="52"/>
        <v>0.13500000000000001</v>
      </c>
      <c r="D31" s="394">
        <f t="shared" si="34"/>
        <v>0.13500000000000001</v>
      </c>
      <c r="E31" s="93">
        <f t="shared" si="47"/>
        <v>0.13500000000000001</v>
      </c>
      <c r="F31" s="288">
        <f t="shared" si="6"/>
        <v>0.1</v>
      </c>
      <c r="G31" s="93">
        <f t="shared" si="46"/>
        <v>0.13500000000000001</v>
      </c>
      <c r="H31" s="471">
        <f t="shared" si="53"/>
        <v>0.13</v>
      </c>
      <c r="I31" s="288">
        <f t="shared" si="7"/>
        <v>0.13</v>
      </c>
      <c r="J31" s="398">
        <f t="shared" si="48"/>
        <v>0.13</v>
      </c>
      <c r="K31" s="50">
        <f t="shared" si="54"/>
        <v>0.155</v>
      </c>
      <c r="L31" s="417">
        <f t="shared" si="55"/>
        <v>0.155</v>
      </c>
      <c r="M31" s="288">
        <f t="shared" si="8"/>
        <v>0.155</v>
      </c>
      <c r="N31" s="93">
        <f t="shared" si="56"/>
        <v>0.17499999999999999</v>
      </c>
      <c r="O31" s="50">
        <f t="shared" si="57"/>
        <v>0.13500000000000001</v>
      </c>
      <c r="P31" s="184">
        <f t="shared" si="31"/>
        <v>0.13500000000000001</v>
      </c>
      <c r="Q31" s="288">
        <f t="shared" si="9"/>
        <v>0.13500000000000001</v>
      </c>
      <c r="R31" s="93">
        <f t="shared" si="58"/>
        <v>0.13500000000000001</v>
      </c>
      <c r="T31" s="571">
        <f t="shared" si="49"/>
        <v>-6.5000000000000002E-2</v>
      </c>
      <c r="U31" s="571">
        <f t="shared" si="37"/>
        <v>-1.0000000000000002E-2</v>
      </c>
      <c r="V31" s="571">
        <f t="shared" si="59"/>
        <v>0.13</v>
      </c>
      <c r="X31" s="538">
        <f>download!B50</f>
        <v>0.13</v>
      </c>
      <c r="Y31" s="539">
        <f>download!AX50</f>
        <v>0.13</v>
      </c>
      <c r="Z31" s="538">
        <f>download!F50</f>
        <v>0.06</v>
      </c>
      <c r="AA31" s="538">
        <f>download!AP50</f>
        <v>-9.5000000000000001E-2</v>
      </c>
      <c r="AB31" s="556">
        <f>download!J50</f>
        <v>0.35499999999999998</v>
      </c>
      <c r="AC31" s="556">
        <f>download!N50</f>
        <v>0.28749999999999998</v>
      </c>
      <c r="AD31" s="556">
        <f>download!R50</f>
        <v>0.17249999999999999</v>
      </c>
      <c r="AE31" s="557">
        <f>download!V50</f>
        <v>0.16250000000000001</v>
      </c>
      <c r="AF31" s="325">
        <v>-0.25</v>
      </c>
      <c r="AG31" s="325">
        <f>download!AT52</f>
        <v>0</v>
      </c>
      <c r="AH31" s="325"/>
      <c r="AI31" s="74">
        <v>37408</v>
      </c>
      <c r="AJ31" s="483">
        <f>download!Z51</f>
        <v>3.22</v>
      </c>
      <c r="AK31" s="67"/>
      <c r="AL31" s="68"/>
      <c r="AM31" s="68">
        <f t="shared" si="11"/>
        <v>2.9502945613627478</v>
      </c>
      <c r="AN31" s="68">
        <f t="shared" si="12"/>
        <v>3.3550000000000004</v>
      </c>
      <c r="AO31" s="68">
        <f t="shared" si="13"/>
        <v>3.3550000000000004</v>
      </c>
      <c r="AP31" s="68">
        <f t="shared" si="14"/>
        <v>3.3550000000000004</v>
      </c>
      <c r="AQ31" s="68">
        <f t="shared" si="15"/>
        <v>3.35</v>
      </c>
      <c r="AR31" s="68">
        <f t="shared" si="16"/>
        <v>3.375</v>
      </c>
      <c r="AS31" s="68">
        <f t="shared" si="17"/>
        <v>3.395</v>
      </c>
      <c r="AT31" s="68">
        <f t="shared" si="18"/>
        <v>3.3550000000000004</v>
      </c>
      <c r="AU31" s="68">
        <f t="shared" si="19"/>
        <v>3.3550000000000004</v>
      </c>
      <c r="AV31" s="68"/>
      <c r="AW31" s="68"/>
      <c r="AX31" s="68">
        <f t="shared" si="20"/>
        <v>3.35</v>
      </c>
      <c r="AY31" s="68">
        <f t="shared" si="21"/>
        <v>3.2800000000000002</v>
      </c>
      <c r="AZ31" s="68">
        <f t="shared" si="22"/>
        <v>3.5750000000000002</v>
      </c>
      <c r="BA31" s="68">
        <f t="shared" si="23"/>
        <v>3.5075000000000003</v>
      </c>
      <c r="BB31" s="68">
        <f t="shared" si="24"/>
        <v>3.3925000000000001</v>
      </c>
      <c r="BC31" s="68">
        <f t="shared" si="25"/>
        <v>3.3825000000000003</v>
      </c>
      <c r="BD31" s="68">
        <f t="shared" si="50"/>
        <v>2.97</v>
      </c>
      <c r="BE31" s="68">
        <f t="shared" si="51"/>
        <v>3.22</v>
      </c>
      <c r="BF31" s="68"/>
      <c r="BG31" s="89"/>
      <c r="BH31" s="67">
        <f>download!AD51</f>
        <v>1.4455841549470003</v>
      </c>
      <c r="BI31" s="40">
        <f>download!AH50</f>
        <v>6.1164216509010015E-2</v>
      </c>
      <c r="BJ31" s="40">
        <f>download!AL50</f>
        <v>7.0675268306264999E-2</v>
      </c>
      <c r="BK31" s="48">
        <f t="shared" si="45"/>
        <v>0.89448649950593329</v>
      </c>
      <c r="BL31" s="48">
        <f t="shared" si="45"/>
        <v>0.87937244750007382</v>
      </c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8"/>
      <c r="CN31" s="40"/>
      <c r="CO31" s="56"/>
      <c r="CP31" s="56"/>
      <c r="CQ31" s="72"/>
      <c r="CR31" s="40"/>
      <c r="CS31" s="56"/>
      <c r="CT31" s="40"/>
      <c r="CU31" s="49"/>
      <c r="CV31" s="49"/>
      <c r="CW31" s="40"/>
      <c r="CX31" s="56"/>
      <c r="CY31" s="40"/>
      <c r="CZ31" s="40"/>
      <c r="DA31" s="41"/>
      <c r="DB31" s="41"/>
      <c r="DC31" s="49"/>
      <c r="DD31" s="40"/>
      <c r="DE31" s="49"/>
      <c r="DF31" s="40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</row>
    <row r="32" spans="1:124">
      <c r="A32" s="165">
        <v>37438</v>
      </c>
      <c r="B32" s="579">
        <f t="shared" si="28"/>
        <v>-4.9999999999999871E-3</v>
      </c>
      <c r="C32" s="394">
        <f t="shared" si="52"/>
        <v>0.13500000000000001</v>
      </c>
      <c r="D32" s="394">
        <f t="shared" si="34"/>
        <v>0.13500000000000001</v>
      </c>
      <c r="E32" s="93">
        <f t="shared" si="47"/>
        <v>0.13500000000000001</v>
      </c>
      <c r="F32" s="288">
        <f t="shared" si="6"/>
        <v>0.1</v>
      </c>
      <c r="G32" s="93">
        <f t="shared" si="46"/>
        <v>0.13500000000000001</v>
      </c>
      <c r="H32" s="471">
        <f t="shared" si="53"/>
        <v>0.13</v>
      </c>
      <c r="I32" s="288">
        <f t="shared" si="7"/>
        <v>0.13</v>
      </c>
      <c r="J32" s="398">
        <f t="shared" si="48"/>
        <v>0.13</v>
      </c>
      <c r="K32" s="50">
        <f t="shared" si="54"/>
        <v>0.155</v>
      </c>
      <c r="L32" s="417">
        <f t="shared" si="55"/>
        <v>0.155</v>
      </c>
      <c r="M32" s="288">
        <f t="shared" si="8"/>
        <v>0.155</v>
      </c>
      <c r="N32" s="93">
        <f t="shared" si="56"/>
        <v>0.17499999999999999</v>
      </c>
      <c r="O32" s="50">
        <f t="shared" si="57"/>
        <v>0.13500000000000001</v>
      </c>
      <c r="P32" s="184">
        <f t="shared" si="31"/>
        <v>0.13500000000000001</v>
      </c>
      <c r="Q32" s="288">
        <f t="shared" si="9"/>
        <v>0.13500000000000001</v>
      </c>
      <c r="R32" s="93">
        <f t="shared" si="58"/>
        <v>0.13500000000000001</v>
      </c>
      <c r="T32" s="571">
        <f t="shared" si="49"/>
        <v>-6.5000000000000002E-2</v>
      </c>
      <c r="U32" s="571">
        <f t="shared" si="37"/>
        <v>-1.0000000000000002E-2</v>
      </c>
      <c r="V32" s="571">
        <f t="shared" si="59"/>
        <v>0.12</v>
      </c>
      <c r="X32" s="538">
        <f>download!B51</f>
        <v>0.12</v>
      </c>
      <c r="Y32" s="539">
        <f>download!AX51</f>
        <v>0.12</v>
      </c>
      <c r="Z32" s="538">
        <f>download!F51</f>
        <v>0.05</v>
      </c>
      <c r="AA32" s="538">
        <f>download!AP51</f>
        <v>-9.5000000000000001E-2</v>
      </c>
      <c r="AB32" s="556">
        <f>download!J51</f>
        <v>0.39</v>
      </c>
      <c r="AC32" s="556">
        <f>download!N51</f>
        <v>0.3</v>
      </c>
      <c r="AD32" s="556">
        <f>download!R51</f>
        <v>0.185</v>
      </c>
      <c r="AE32" s="557">
        <f>download!V51</f>
        <v>0.16250000000000001</v>
      </c>
      <c r="AF32" s="325">
        <v>-0.25</v>
      </c>
      <c r="AG32" s="325">
        <f>download!AT53</f>
        <v>0</v>
      </c>
      <c r="AH32" s="325"/>
      <c r="AI32" s="74">
        <v>37438</v>
      </c>
      <c r="AJ32" s="483">
        <f>download!Z52</f>
        <v>3.22</v>
      </c>
      <c r="AK32" s="67"/>
      <c r="AL32" s="68"/>
      <c r="AM32" s="68">
        <f t="shared" si="11"/>
        <v>2.9334036820126634</v>
      </c>
      <c r="AN32" s="68">
        <f t="shared" si="12"/>
        <v>3.3550000000000004</v>
      </c>
      <c r="AO32" s="68">
        <f t="shared" si="13"/>
        <v>3.3550000000000004</v>
      </c>
      <c r="AP32" s="68">
        <f t="shared" si="14"/>
        <v>3.3550000000000004</v>
      </c>
      <c r="AQ32" s="68">
        <f t="shared" si="15"/>
        <v>3.35</v>
      </c>
      <c r="AR32" s="68">
        <f t="shared" si="16"/>
        <v>3.375</v>
      </c>
      <c r="AS32" s="68">
        <f t="shared" si="17"/>
        <v>3.395</v>
      </c>
      <c r="AT32" s="68">
        <f t="shared" si="18"/>
        <v>3.3550000000000004</v>
      </c>
      <c r="AU32" s="68">
        <f t="shared" si="19"/>
        <v>3.3550000000000004</v>
      </c>
      <c r="AV32" s="68"/>
      <c r="AW32" s="68"/>
      <c r="AX32" s="68">
        <f t="shared" si="20"/>
        <v>3.3400000000000003</v>
      </c>
      <c r="AY32" s="68">
        <f t="shared" si="21"/>
        <v>3.27</v>
      </c>
      <c r="AZ32" s="68">
        <f t="shared" si="22"/>
        <v>3.6100000000000003</v>
      </c>
      <c r="BA32" s="68">
        <f t="shared" si="23"/>
        <v>3.52</v>
      </c>
      <c r="BB32" s="68">
        <f t="shared" si="24"/>
        <v>3.4050000000000002</v>
      </c>
      <c r="BC32" s="68">
        <f t="shared" si="25"/>
        <v>3.3825000000000003</v>
      </c>
      <c r="BD32" s="68">
        <f t="shared" si="50"/>
        <v>2.97</v>
      </c>
      <c r="BE32" s="68">
        <f t="shared" si="51"/>
        <v>3.22</v>
      </c>
      <c r="BF32" s="68"/>
      <c r="BG32" s="89"/>
      <c r="BH32" s="67">
        <f>download!AD52</f>
        <v>1.4446148299980002</v>
      </c>
      <c r="BI32" s="40">
        <f>download!AH51</f>
        <v>6.1252584049674999E-2</v>
      </c>
      <c r="BJ32" s="40">
        <f>download!AL51</f>
        <v>7.0695014011771015E-2</v>
      </c>
      <c r="BK32" s="48">
        <f t="shared" si="45"/>
        <v>0.8899235917503372</v>
      </c>
      <c r="BL32" s="48">
        <f t="shared" si="45"/>
        <v>0.87433790820049573</v>
      </c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8"/>
      <c r="CN32" s="40"/>
      <c r="CO32" s="56"/>
      <c r="CP32" s="56"/>
      <c r="CQ32" s="72"/>
      <c r="CR32" s="40"/>
      <c r="CS32" s="56"/>
      <c r="CT32" s="40"/>
      <c r="CU32" s="49"/>
      <c r="CV32" s="49"/>
      <c r="CW32" s="40"/>
      <c r="CX32" s="56"/>
      <c r="CY32" s="40"/>
      <c r="CZ32" s="40"/>
      <c r="DA32" s="41"/>
      <c r="DB32" s="41"/>
      <c r="DC32" s="49"/>
      <c r="DD32" s="40"/>
      <c r="DE32" s="49"/>
      <c r="DF32" s="40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</row>
    <row r="33" spans="1:124">
      <c r="A33" s="165">
        <v>37469</v>
      </c>
      <c r="B33" s="579">
        <f t="shared" si="28"/>
        <v>-2.4999999999999849E-3</v>
      </c>
      <c r="C33" s="394">
        <f t="shared" si="52"/>
        <v>0.13500000000000001</v>
      </c>
      <c r="D33" s="394">
        <f t="shared" si="34"/>
        <v>0.13500000000000001</v>
      </c>
      <c r="E33" s="93">
        <f t="shared" si="47"/>
        <v>0.13500000000000001</v>
      </c>
      <c r="F33" s="288">
        <f t="shared" si="6"/>
        <v>0.1</v>
      </c>
      <c r="G33" s="93">
        <f t="shared" si="46"/>
        <v>0.13500000000000001</v>
      </c>
      <c r="H33" s="471">
        <f t="shared" si="53"/>
        <v>0.13</v>
      </c>
      <c r="I33" s="288">
        <f t="shared" si="7"/>
        <v>0.13</v>
      </c>
      <c r="J33" s="398">
        <f t="shared" si="48"/>
        <v>0.13</v>
      </c>
      <c r="K33" s="50">
        <f t="shared" si="54"/>
        <v>0.155</v>
      </c>
      <c r="L33" s="417">
        <f t="shared" si="55"/>
        <v>0.155</v>
      </c>
      <c r="M33" s="288">
        <f t="shared" si="8"/>
        <v>0.155</v>
      </c>
      <c r="N33" s="93">
        <f t="shared" si="56"/>
        <v>0.17499999999999999</v>
      </c>
      <c r="O33" s="50">
        <f t="shared" si="57"/>
        <v>0.13500000000000001</v>
      </c>
      <c r="P33" s="184">
        <f t="shared" si="31"/>
        <v>0.13500000000000001</v>
      </c>
      <c r="Q33" s="288">
        <f t="shared" si="9"/>
        <v>0.13500000000000001</v>
      </c>
      <c r="R33" s="93">
        <f t="shared" si="58"/>
        <v>0.13500000000000001</v>
      </c>
      <c r="T33" s="571">
        <f t="shared" si="49"/>
        <v>-6.5000000000000002E-2</v>
      </c>
      <c r="U33" s="571">
        <f t="shared" si="37"/>
        <v>-1.0000000000000002E-2</v>
      </c>
      <c r="V33" s="571">
        <f t="shared" si="59"/>
        <v>0.11749999999999999</v>
      </c>
      <c r="X33" s="538">
        <f>download!B52</f>
        <v>0.11749999999999999</v>
      </c>
      <c r="Y33" s="539">
        <f>download!AX52</f>
        <v>0.11749999999999999</v>
      </c>
      <c r="Z33" s="538">
        <f>download!F52</f>
        <v>4.7500000000000001E-2</v>
      </c>
      <c r="AA33" s="538">
        <f>download!AP52</f>
        <v>-9.5000000000000001E-2</v>
      </c>
      <c r="AB33" s="556">
        <f>download!J52</f>
        <v>0.45500000000000002</v>
      </c>
      <c r="AC33" s="556">
        <f>download!N52</f>
        <v>0.3</v>
      </c>
      <c r="AD33" s="556">
        <f>download!R52</f>
        <v>0.185</v>
      </c>
      <c r="AE33" s="557">
        <f>download!V52</f>
        <v>0.16250000000000001</v>
      </c>
      <c r="AF33" s="325">
        <v>-0.25</v>
      </c>
      <c r="AG33" s="325">
        <f>download!AT54</f>
        <v>0</v>
      </c>
      <c r="AH33" s="325"/>
      <c r="AI33" s="74">
        <v>37469</v>
      </c>
      <c r="AJ33" s="483">
        <f>download!Z53</f>
        <v>3.22</v>
      </c>
      <c r="AK33" s="67"/>
      <c r="AL33" s="68"/>
      <c r="AM33" s="68">
        <f t="shared" si="11"/>
        <v>2.9160660952521287</v>
      </c>
      <c r="AN33" s="68">
        <f t="shared" si="12"/>
        <v>3.3550000000000004</v>
      </c>
      <c r="AO33" s="68">
        <f t="shared" si="13"/>
        <v>3.3550000000000004</v>
      </c>
      <c r="AP33" s="68">
        <f t="shared" si="14"/>
        <v>3.3550000000000004</v>
      </c>
      <c r="AQ33" s="68">
        <f t="shared" si="15"/>
        <v>3.35</v>
      </c>
      <c r="AR33" s="68">
        <f t="shared" si="16"/>
        <v>3.375</v>
      </c>
      <c r="AS33" s="68">
        <f t="shared" si="17"/>
        <v>3.395</v>
      </c>
      <c r="AT33" s="68">
        <f t="shared" si="18"/>
        <v>3.3550000000000004</v>
      </c>
      <c r="AU33" s="68">
        <f t="shared" si="19"/>
        <v>3.3550000000000004</v>
      </c>
      <c r="AV33" s="68"/>
      <c r="AW33" s="68"/>
      <c r="AX33" s="68">
        <f t="shared" si="20"/>
        <v>3.3375000000000004</v>
      </c>
      <c r="AY33" s="68">
        <f t="shared" si="21"/>
        <v>3.2675000000000001</v>
      </c>
      <c r="AZ33" s="68">
        <f t="shared" si="22"/>
        <v>3.6750000000000003</v>
      </c>
      <c r="BA33" s="68">
        <f t="shared" si="23"/>
        <v>3.52</v>
      </c>
      <c r="BB33" s="68">
        <f t="shared" si="24"/>
        <v>3.4050000000000002</v>
      </c>
      <c r="BC33" s="68">
        <f t="shared" si="25"/>
        <v>3.3825000000000003</v>
      </c>
      <c r="BD33" s="68">
        <f t="shared" si="50"/>
        <v>2.97</v>
      </c>
      <c r="BE33" s="68">
        <f t="shared" si="51"/>
        <v>3.22</v>
      </c>
      <c r="BF33" s="68"/>
      <c r="BG33" s="89"/>
      <c r="BH33" s="67">
        <f>download!AD53</f>
        <v>1.4435227216480002</v>
      </c>
      <c r="BI33" s="40">
        <f>download!AH52</f>
        <v>6.132200214762102E-2</v>
      </c>
      <c r="BJ33" s="40">
        <f>download!AL52</f>
        <v>7.0711136210739017E-2</v>
      </c>
      <c r="BK33" s="48">
        <f t="shared" si="45"/>
        <v>0.88525789238748531</v>
      </c>
      <c r="BL33" s="48">
        <f t="shared" si="45"/>
        <v>0.86917022213178197</v>
      </c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8"/>
      <c r="CN33" s="40"/>
      <c r="CO33" s="56"/>
      <c r="CP33" s="56"/>
      <c r="CQ33" s="72"/>
      <c r="CR33" s="40"/>
      <c r="CS33" s="56"/>
      <c r="CT33" s="40"/>
      <c r="CU33" s="49"/>
      <c r="CV33" s="49"/>
      <c r="CW33" s="40"/>
      <c r="CX33" s="56"/>
      <c r="CY33" s="40"/>
      <c r="CZ33" s="40"/>
      <c r="DA33" s="41"/>
      <c r="DB33" s="41"/>
      <c r="DC33" s="49"/>
      <c r="DD33" s="40"/>
      <c r="DE33" s="49"/>
      <c r="DF33" s="40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</row>
    <row r="34" spans="1:124">
      <c r="A34" s="165">
        <v>37500</v>
      </c>
      <c r="B34" s="579">
        <f t="shared" si="28"/>
        <v>0</v>
      </c>
      <c r="C34" s="394">
        <f t="shared" si="52"/>
        <v>0.13500000000000001</v>
      </c>
      <c r="D34" s="394">
        <f t="shared" si="34"/>
        <v>0.13500000000000001</v>
      </c>
      <c r="E34" s="93">
        <f t="shared" si="47"/>
        <v>0.13500000000000001</v>
      </c>
      <c r="F34" s="288">
        <f t="shared" si="6"/>
        <v>0.1</v>
      </c>
      <c r="G34" s="93">
        <f t="shared" si="46"/>
        <v>0.13500000000000001</v>
      </c>
      <c r="H34" s="471">
        <f t="shared" si="53"/>
        <v>0.13</v>
      </c>
      <c r="I34" s="288">
        <f t="shared" si="7"/>
        <v>0.13</v>
      </c>
      <c r="J34" s="398">
        <f t="shared" si="48"/>
        <v>0.13</v>
      </c>
      <c r="K34" s="50">
        <f t="shared" si="54"/>
        <v>0.155</v>
      </c>
      <c r="L34" s="417">
        <f t="shared" si="55"/>
        <v>0.155</v>
      </c>
      <c r="M34" s="288">
        <f t="shared" si="8"/>
        <v>0.155</v>
      </c>
      <c r="N34" s="93">
        <f t="shared" si="56"/>
        <v>0.17499999999999999</v>
      </c>
      <c r="O34" s="50">
        <f t="shared" si="57"/>
        <v>0.13500000000000001</v>
      </c>
      <c r="P34" s="184">
        <f t="shared" si="31"/>
        <v>0.13500000000000001</v>
      </c>
      <c r="Q34" s="288">
        <f t="shared" si="9"/>
        <v>0.13500000000000001</v>
      </c>
      <c r="R34" s="93">
        <f t="shared" si="58"/>
        <v>0.13500000000000001</v>
      </c>
      <c r="T34" s="571">
        <f t="shared" si="49"/>
        <v>-6.5000000000000002E-2</v>
      </c>
      <c r="U34" s="571">
        <f t="shared" si="37"/>
        <v>-1.0000000000000002E-2</v>
      </c>
      <c r="V34" s="571">
        <f t="shared" si="59"/>
        <v>0.115</v>
      </c>
      <c r="X34" s="538">
        <f>download!B53</f>
        <v>0.115</v>
      </c>
      <c r="Y34" s="539">
        <f>download!AX53</f>
        <v>0.115</v>
      </c>
      <c r="Z34" s="538">
        <f>download!F53</f>
        <v>4.4999999999999998E-2</v>
      </c>
      <c r="AA34" s="538">
        <f>download!AP53</f>
        <v>-8.5000000000000006E-2</v>
      </c>
      <c r="AB34" s="556">
        <f>download!J53</f>
        <v>0.35499999999999998</v>
      </c>
      <c r="AC34" s="556">
        <f>download!N53</f>
        <v>0.28999999999999998</v>
      </c>
      <c r="AD34" s="556">
        <f>download!R53</f>
        <v>0.16250000000000001</v>
      </c>
      <c r="AE34" s="557">
        <f>download!V53</f>
        <v>0.16250000000000001</v>
      </c>
      <c r="AF34" s="325">
        <v>-0.25</v>
      </c>
      <c r="AG34" s="325">
        <f>download!AT55</f>
        <v>0</v>
      </c>
      <c r="AH34" s="325"/>
      <c r="AI34" s="74">
        <v>37500</v>
      </c>
      <c r="AJ34" s="483">
        <f>download!Z54</f>
        <v>3.21</v>
      </c>
      <c r="AK34" s="67"/>
      <c r="AL34" s="68"/>
      <c r="AM34" s="68">
        <f t="shared" si="11"/>
        <v>2.8901830110146869</v>
      </c>
      <c r="AN34" s="68">
        <f t="shared" si="12"/>
        <v>3.3449999999999998</v>
      </c>
      <c r="AO34" s="68">
        <f t="shared" si="13"/>
        <v>3.3449999999999998</v>
      </c>
      <c r="AP34" s="68">
        <f t="shared" si="14"/>
        <v>3.3449999999999998</v>
      </c>
      <c r="AQ34" s="68">
        <f t="shared" si="15"/>
        <v>3.34</v>
      </c>
      <c r="AR34" s="68">
        <f t="shared" si="16"/>
        <v>3.3649999999999998</v>
      </c>
      <c r="AS34" s="68">
        <f t="shared" si="17"/>
        <v>3.3849999999999998</v>
      </c>
      <c r="AT34" s="68">
        <f t="shared" si="18"/>
        <v>3.3449999999999998</v>
      </c>
      <c r="AU34" s="68">
        <f t="shared" si="19"/>
        <v>3.3449999999999998</v>
      </c>
      <c r="AV34" s="68"/>
      <c r="AW34" s="68"/>
      <c r="AX34" s="68">
        <f t="shared" si="20"/>
        <v>3.3250000000000002</v>
      </c>
      <c r="AY34" s="68">
        <f t="shared" si="21"/>
        <v>3.2549999999999999</v>
      </c>
      <c r="AZ34" s="68">
        <f t="shared" si="22"/>
        <v>3.5649999999999999</v>
      </c>
      <c r="BA34" s="68">
        <f t="shared" si="23"/>
        <v>3.5</v>
      </c>
      <c r="BB34" s="68">
        <f t="shared" si="24"/>
        <v>3.3725000000000001</v>
      </c>
      <c r="BC34" s="68">
        <f t="shared" si="25"/>
        <v>3.3725000000000001</v>
      </c>
      <c r="BD34" s="68">
        <f t="shared" si="50"/>
        <v>2.96</v>
      </c>
      <c r="BE34" s="68">
        <f t="shared" si="51"/>
        <v>3.21</v>
      </c>
      <c r="BF34" s="68"/>
      <c r="BG34" s="89"/>
      <c r="BH34" s="67">
        <f>download!AD54</f>
        <v>1.4424766689690001</v>
      </c>
      <c r="BI34" s="40">
        <f>download!AH53</f>
        <v>6.1345440683349024E-2</v>
      </c>
      <c r="BJ34" s="40">
        <f>download!AL53</f>
        <v>7.0727258409794019E-2</v>
      </c>
      <c r="BK34" s="48">
        <f t="shared" si="45"/>
        <v>0.88068919660909295</v>
      </c>
      <c r="BL34" s="48">
        <f t="shared" si="45"/>
        <v>0.86403079552008577</v>
      </c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8"/>
      <c r="CN34" s="40"/>
      <c r="CO34" s="56"/>
      <c r="CP34" s="56"/>
      <c r="CQ34" s="72"/>
      <c r="CR34" s="40"/>
      <c r="CS34" s="56"/>
      <c r="CT34" s="40"/>
      <c r="CU34" s="49"/>
      <c r="CV34" s="49"/>
      <c r="CW34" s="40"/>
      <c r="CX34" s="56"/>
      <c r="CY34" s="40"/>
      <c r="CZ34" s="40"/>
      <c r="DA34" s="41"/>
      <c r="DB34" s="41"/>
      <c r="DC34" s="49"/>
      <c r="DD34" s="40"/>
      <c r="DE34" s="49"/>
      <c r="DF34" s="40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</row>
    <row r="35" spans="1:124">
      <c r="A35" s="486">
        <v>37530</v>
      </c>
      <c r="B35" s="579">
        <f t="shared" si="28"/>
        <v>-1.4999999999999996E-2</v>
      </c>
      <c r="C35" s="394">
        <f t="shared" si="52"/>
        <v>0.13500000000000001</v>
      </c>
      <c r="D35" s="394">
        <f t="shared" si="34"/>
        <v>0.13500000000000001</v>
      </c>
      <c r="E35" s="93">
        <f t="shared" si="47"/>
        <v>0.13500000000000001</v>
      </c>
      <c r="F35" s="288">
        <f t="shared" si="6"/>
        <v>0.1</v>
      </c>
      <c r="G35" s="93">
        <f t="shared" si="46"/>
        <v>0.13500000000000001</v>
      </c>
      <c r="H35" s="471">
        <f t="shared" si="53"/>
        <v>0.13</v>
      </c>
      <c r="I35" s="288">
        <f t="shared" si="7"/>
        <v>0.13</v>
      </c>
      <c r="J35" s="398">
        <f t="shared" si="48"/>
        <v>0.13</v>
      </c>
      <c r="K35" s="50">
        <f t="shared" si="54"/>
        <v>0.155</v>
      </c>
      <c r="L35" s="417">
        <f t="shared" si="55"/>
        <v>0.155</v>
      </c>
      <c r="M35" s="288">
        <f t="shared" si="8"/>
        <v>0.155</v>
      </c>
      <c r="N35" s="93">
        <f t="shared" si="56"/>
        <v>0.17499999999999999</v>
      </c>
      <c r="O35" s="50">
        <f t="shared" si="57"/>
        <v>0.13500000000000001</v>
      </c>
      <c r="P35" s="184">
        <f t="shared" si="31"/>
        <v>0.13500000000000001</v>
      </c>
      <c r="Q35" s="288">
        <f t="shared" si="9"/>
        <v>0.13500000000000001</v>
      </c>
      <c r="R35" s="93">
        <f t="shared" si="58"/>
        <v>0.13500000000000001</v>
      </c>
      <c r="T35" s="571">
        <f t="shared" si="49"/>
        <v>-6.5000000000000002E-2</v>
      </c>
      <c r="U35" s="571">
        <f t="shared" si="37"/>
        <v>-1.0000000000000002E-2</v>
      </c>
      <c r="V35" s="571">
        <f t="shared" si="59"/>
        <v>0.13</v>
      </c>
      <c r="X35" s="538">
        <f>download!B54</f>
        <v>0.13</v>
      </c>
      <c r="Y35" s="539">
        <f>download!AX54</f>
        <v>0.13</v>
      </c>
      <c r="Z35" s="538">
        <f>download!F54</f>
        <v>0.06</v>
      </c>
      <c r="AA35" s="538">
        <f>download!AP54</f>
        <v>-7.0000000000000007E-2</v>
      </c>
      <c r="AB35" s="556">
        <f>download!J54</f>
        <v>0.42499999999999999</v>
      </c>
      <c r="AC35" s="556">
        <f>download!N54</f>
        <v>0.36249999999999999</v>
      </c>
      <c r="AD35" s="556">
        <f>download!R54</f>
        <v>0.185</v>
      </c>
      <c r="AE35" s="557">
        <f>download!V54</f>
        <v>0.16500000000000001</v>
      </c>
      <c r="AF35" s="325">
        <v>-0.25</v>
      </c>
      <c r="AG35" s="325">
        <f>download!AT56</f>
        <v>0</v>
      </c>
      <c r="AH35" s="325"/>
      <c r="AI35" s="74">
        <v>37530</v>
      </c>
      <c r="AJ35" s="483">
        <f>download!Z55</f>
        <v>3.23</v>
      </c>
      <c r="AK35" s="67"/>
      <c r="AL35" s="68"/>
      <c r="AM35" s="68">
        <f t="shared" si="11"/>
        <v>2.890834119317724</v>
      </c>
      <c r="AN35" s="68">
        <f t="shared" si="12"/>
        <v>3.3650000000000002</v>
      </c>
      <c r="AO35" s="68">
        <f t="shared" si="13"/>
        <v>3.3650000000000002</v>
      </c>
      <c r="AP35" s="68">
        <f t="shared" si="14"/>
        <v>3.3650000000000002</v>
      </c>
      <c r="AQ35" s="68">
        <f t="shared" si="15"/>
        <v>3.36</v>
      </c>
      <c r="AR35" s="68">
        <f t="shared" si="16"/>
        <v>3.3849999999999998</v>
      </c>
      <c r="AS35" s="68">
        <f t="shared" si="17"/>
        <v>3.4049999999999998</v>
      </c>
      <c r="AT35" s="68">
        <f t="shared" si="18"/>
        <v>3.3650000000000002</v>
      </c>
      <c r="AU35" s="68">
        <f t="shared" si="19"/>
        <v>3.3650000000000002</v>
      </c>
      <c r="AV35" s="68"/>
      <c r="AW35" s="68"/>
      <c r="AX35" s="68">
        <f t="shared" si="20"/>
        <v>3.36</v>
      </c>
      <c r="AY35" s="68">
        <f t="shared" si="21"/>
        <v>3.29</v>
      </c>
      <c r="AZ35" s="68">
        <f t="shared" si="22"/>
        <v>3.6549999999999998</v>
      </c>
      <c r="BA35" s="68">
        <f t="shared" si="23"/>
        <v>3.5924999999999998</v>
      </c>
      <c r="BB35" s="68">
        <f t="shared" si="24"/>
        <v>3.415</v>
      </c>
      <c r="BC35" s="68">
        <f t="shared" si="25"/>
        <v>3.395</v>
      </c>
      <c r="BD35" s="68">
        <f t="shared" si="50"/>
        <v>2.98</v>
      </c>
      <c r="BE35" s="68">
        <f t="shared" si="51"/>
        <v>3.23</v>
      </c>
      <c r="BF35" s="68"/>
      <c r="BG35" s="89"/>
      <c r="BH35" s="67">
        <f>download!AD55</f>
        <v>1.4414113945770002</v>
      </c>
      <c r="BI35" s="40">
        <f>download!AH54</f>
        <v>6.136812313745401E-2</v>
      </c>
      <c r="BJ35" s="40">
        <f>download!AL54</f>
        <v>7.0740124708909988E-2</v>
      </c>
      <c r="BK35" s="48">
        <f t="shared" si="45"/>
        <v>0.87628710886593197</v>
      </c>
      <c r="BL35" s="48">
        <f t="shared" si="45"/>
        <v>0.85908889132770394</v>
      </c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8"/>
      <c r="CN35" s="40"/>
      <c r="CO35" s="56"/>
      <c r="CP35" s="56"/>
      <c r="CQ35" s="72"/>
      <c r="CR35" s="40"/>
      <c r="CS35" s="56"/>
      <c r="CT35" s="40"/>
      <c r="CU35" s="49"/>
      <c r="CV35" s="49"/>
      <c r="CW35" s="40"/>
      <c r="CX35" s="56"/>
      <c r="CY35" s="40"/>
      <c r="CZ35" s="40"/>
      <c r="DA35" s="41"/>
      <c r="DB35" s="41"/>
      <c r="DC35" s="49"/>
      <c r="DD35" s="40"/>
      <c r="DE35" s="49"/>
      <c r="DF35" s="40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</row>
    <row r="36" spans="1:124">
      <c r="A36" s="165">
        <v>37561</v>
      </c>
      <c r="B36" s="579">
        <f t="shared" si="28"/>
        <v>1.2500000000000001E-2</v>
      </c>
      <c r="C36" s="394">
        <f>+C24+0.01</f>
        <v>0.22500000000000001</v>
      </c>
      <c r="D36" s="394">
        <f t="shared" si="34"/>
        <v>0.22500000000000001</v>
      </c>
      <c r="E36" s="93">
        <f t="shared" si="47"/>
        <v>0.22500000000000001</v>
      </c>
      <c r="F36" s="288">
        <f t="shared" si="6"/>
        <v>0.19</v>
      </c>
      <c r="G36" s="93">
        <f t="shared" si="46"/>
        <v>0.22500000000000001</v>
      </c>
      <c r="H36" s="396">
        <f>K36+0.015</f>
        <v>0.36</v>
      </c>
      <c r="I36" s="288">
        <f t="shared" si="7"/>
        <v>0.36</v>
      </c>
      <c r="J36" s="397">
        <f t="shared" ref="J36:J67" si="60">H36+0</f>
        <v>0.36</v>
      </c>
      <c r="K36" s="41">
        <f>C36+0.12</f>
        <v>0.34499999999999997</v>
      </c>
      <c r="L36" s="417">
        <f t="shared" si="55"/>
        <v>0.34499999999999997</v>
      </c>
      <c r="M36" s="288">
        <f t="shared" si="8"/>
        <v>0.34499999999999997</v>
      </c>
      <c r="N36" s="93">
        <f>+K36+0.03</f>
        <v>0.375</v>
      </c>
      <c r="O36" s="50">
        <f>H36+0.11</f>
        <v>0.47</v>
      </c>
      <c r="P36" s="184">
        <f t="shared" si="31"/>
        <v>0.47</v>
      </c>
      <c r="Q36" s="288">
        <f t="shared" si="9"/>
        <v>0.47</v>
      </c>
      <c r="R36" s="93">
        <f>+O36+0.02</f>
        <v>0.49</v>
      </c>
      <c r="T36" s="571">
        <f>C36-0.16</f>
        <v>6.5000000000000002E-2</v>
      </c>
      <c r="U36" s="571">
        <f t="shared" si="37"/>
        <v>0.12</v>
      </c>
      <c r="V36" s="571">
        <f>+(T36+AJ36)*0.032+T36+0.01</f>
        <v>0.18392800000000004</v>
      </c>
      <c r="X36" s="538">
        <f>download!B55</f>
        <v>0.1925</v>
      </c>
      <c r="Y36" s="539">
        <f>download!AX55</f>
        <v>0.1925</v>
      </c>
      <c r="Z36" s="538">
        <f>download!F55</f>
        <v>0.1075</v>
      </c>
      <c r="AA36" s="538">
        <f>download!AP55</f>
        <v>-5.0000000000000001E-3</v>
      </c>
      <c r="AB36" s="556">
        <f>download!J55</f>
        <v>0.71</v>
      </c>
      <c r="AC36" s="556">
        <f>download!N55</f>
        <v>0.44</v>
      </c>
      <c r="AD36" s="556">
        <f>download!R55</f>
        <v>0.28749999999999998</v>
      </c>
      <c r="AE36" s="557">
        <f>download!V55</f>
        <v>0.24</v>
      </c>
      <c r="AF36" s="325">
        <v>-0.25</v>
      </c>
      <c r="AG36" s="325">
        <f>download!AT57</f>
        <v>0</v>
      </c>
      <c r="AH36" s="325"/>
      <c r="AI36" s="74">
        <v>37561</v>
      </c>
      <c r="AJ36" s="483">
        <f>download!Z56</f>
        <v>3.3390000000000004</v>
      </c>
      <c r="AK36" s="67"/>
      <c r="AL36" s="68"/>
      <c r="AM36" s="68">
        <f t="shared" si="11"/>
        <v>3.043718262985148</v>
      </c>
      <c r="AN36" s="68">
        <f t="shared" si="12"/>
        <v>3.5640000000000005</v>
      </c>
      <c r="AO36" s="68">
        <f t="shared" si="13"/>
        <v>3.5640000000000005</v>
      </c>
      <c r="AP36" s="68">
        <f t="shared" si="14"/>
        <v>3.5640000000000005</v>
      </c>
      <c r="AQ36" s="68">
        <f t="shared" si="15"/>
        <v>3.6990000000000003</v>
      </c>
      <c r="AR36" s="68">
        <f t="shared" si="16"/>
        <v>3.6840000000000002</v>
      </c>
      <c r="AS36" s="68">
        <f t="shared" si="17"/>
        <v>3.7140000000000004</v>
      </c>
      <c r="AT36" s="68">
        <f t="shared" si="18"/>
        <v>3.8090000000000002</v>
      </c>
      <c r="AU36" s="68">
        <f t="shared" si="19"/>
        <v>3.8290000000000006</v>
      </c>
      <c r="AV36" s="68"/>
      <c r="AW36" s="68"/>
      <c r="AX36" s="68">
        <f t="shared" si="20"/>
        <v>3.5315000000000003</v>
      </c>
      <c r="AY36" s="68">
        <f t="shared" si="21"/>
        <v>3.4465000000000003</v>
      </c>
      <c r="AZ36" s="68">
        <f t="shared" si="22"/>
        <v>4.0490000000000004</v>
      </c>
      <c r="BA36" s="68">
        <f t="shared" si="23"/>
        <v>3.7790000000000004</v>
      </c>
      <c r="BB36" s="68">
        <f t="shared" si="24"/>
        <v>3.6265000000000005</v>
      </c>
      <c r="BC36" s="68">
        <f t="shared" si="25"/>
        <v>3.5790000000000006</v>
      </c>
      <c r="BD36" s="68">
        <f t="shared" si="50"/>
        <v>3.0890000000000004</v>
      </c>
      <c r="BE36" s="68">
        <f t="shared" si="51"/>
        <v>3.3390000000000004</v>
      </c>
      <c r="BF36" s="68"/>
      <c r="BG36" s="89"/>
      <c r="BH36" s="67">
        <f>download!AD56</f>
        <v>1.4403844197710003</v>
      </c>
      <c r="BI36" s="40">
        <f>download!AH55</f>
        <v>6.1391561673541019E-2</v>
      </c>
      <c r="BJ36" s="40">
        <f>download!AL55</f>
        <v>7.0749493016059012E-2</v>
      </c>
      <c r="BK36" s="48">
        <f t="shared" si="45"/>
        <v>0.87175808925643228</v>
      </c>
      <c r="BL36" s="48">
        <f t="shared" si="45"/>
        <v>0.85401746997338601</v>
      </c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8"/>
      <c r="CN36" s="40"/>
      <c r="CO36" s="56"/>
      <c r="CP36" s="56"/>
      <c r="CQ36" s="72"/>
      <c r="CR36" s="40"/>
      <c r="CS36" s="56"/>
      <c r="CT36" s="40"/>
      <c r="CU36" s="49"/>
      <c r="CV36" s="49"/>
      <c r="CW36" s="40"/>
      <c r="CX36" s="56"/>
      <c r="CY36" s="40"/>
      <c r="CZ36" s="40"/>
      <c r="DA36" s="41"/>
      <c r="DB36" s="41"/>
      <c r="DC36" s="49"/>
      <c r="DD36" s="40"/>
      <c r="DE36" s="49"/>
      <c r="DF36" s="40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</row>
    <row r="37" spans="1:124">
      <c r="A37" s="165">
        <v>37591</v>
      </c>
      <c r="B37" s="579">
        <f t="shared" si="28"/>
        <v>-2.7500000000000007E-2</v>
      </c>
      <c r="C37" s="394">
        <f>+C25+0.01</f>
        <v>0.22500000000000001</v>
      </c>
      <c r="D37" s="394">
        <f t="shared" si="34"/>
        <v>0.22500000000000001</v>
      </c>
      <c r="E37" s="93">
        <f t="shared" si="47"/>
        <v>0.22500000000000001</v>
      </c>
      <c r="F37" s="288">
        <f t="shared" si="6"/>
        <v>0.19</v>
      </c>
      <c r="G37" s="93">
        <f t="shared" si="46"/>
        <v>0.22500000000000001</v>
      </c>
      <c r="H37" s="396">
        <f>K37+0.015</f>
        <v>0.36</v>
      </c>
      <c r="I37" s="288">
        <f t="shared" si="7"/>
        <v>0.36</v>
      </c>
      <c r="J37" s="397">
        <f t="shared" si="60"/>
        <v>0.36</v>
      </c>
      <c r="K37" s="41">
        <f>C37+0.12</f>
        <v>0.34499999999999997</v>
      </c>
      <c r="L37" s="417">
        <f t="shared" si="55"/>
        <v>0.34499999999999997</v>
      </c>
      <c r="M37" s="288">
        <f t="shared" si="8"/>
        <v>0.34499999999999997</v>
      </c>
      <c r="N37" s="93">
        <f>+K37+0.03</f>
        <v>0.375</v>
      </c>
      <c r="O37" s="50">
        <f>H37+0.11</f>
        <v>0.47</v>
      </c>
      <c r="P37" s="184">
        <f t="shared" si="31"/>
        <v>0.47</v>
      </c>
      <c r="Q37" s="288">
        <f t="shared" si="9"/>
        <v>0.47</v>
      </c>
      <c r="R37" s="93">
        <f>+O37+0.02</f>
        <v>0.49</v>
      </c>
      <c r="T37" s="571">
        <f>C37-0.16</f>
        <v>6.5000000000000002E-2</v>
      </c>
      <c r="U37" s="571">
        <f t="shared" si="37"/>
        <v>0.12</v>
      </c>
      <c r="V37" s="571">
        <f>+(T37+AJ37)*0.032+T37+0.01</f>
        <v>0.18728800000000001</v>
      </c>
      <c r="X37" s="538">
        <f>download!B56</f>
        <v>0.23250000000000001</v>
      </c>
      <c r="Y37" s="539">
        <f>download!AX56</f>
        <v>0.23250000000000001</v>
      </c>
      <c r="Z37" s="538">
        <f>download!F56</f>
        <v>0.14749999999999999</v>
      </c>
      <c r="AA37" s="538">
        <f>download!AP56</f>
        <v>2.5000000000000001E-3</v>
      </c>
      <c r="AB37" s="556">
        <f>download!J56</f>
        <v>1.2</v>
      </c>
      <c r="AC37" s="556">
        <f>download!N56</f>
        <v>0.76</v>
      </c>
      <c r="AD37" s="556">
        <f>download!R56</f>
        <v>0.33750000000000002</v>
      </c>
      <c r="AE37" s="557">
        <f>download!V56</f>
        <v>0.29499999999999998</v>
      </c>
      <c r="AF37" s="325">
        <v>-0.25</v>
      </c>
      <c r="AG37" s="325">
        <f>download!AT58</f>
        <v>0</v>
      </c>
      <c r="AH37" s="325"/>
      <c r="AI37" s="74">
        <v>37591</v>
      </c>
      <c r="AJ37" s="483">
        <f>download!Z57</f>
        <v>3.4440000000000004</v>
      </c>
      <c r="AK37" s="67"/>
      <c r="AL37" s="68"/>
      <c r="AM37" s="68">
        <f t="shared" si="11"/>
        <v>3.1154833148644645</v>
      </c>
      <c r="AN37" s="68">
        <f t="shared" si="12"/>
        <v>3.6690000000000005</v>
      </c>
      <c r="AO37" s="68">
        <f t="shared" si="13"/>
        <v>3.6690000000000005</v>
      </c>
      <c r="AP37" s="68">
        <f t="shared" si="14"/>
        <v>3.6690000000000005</v>
      </c>
      <c r="AQ37" s="68">
        <f t="shared" si="15"/>
        <v>3.8040000000000003</v>
      </c>
      <c r="AR37" s="68">
        <f t="shared" si="16"/>
        <v>3.7890000000000006</v>
      </c>
      <c r="AS37" s="68">
        <f t="shared" si="17"/>
        <v>3.8190000000000004</v>
      </c>
      <c r="AT37" s="68">
        <f t="shared" si="18"/>
        <v>3.9140000000000006</v>
      </c>
      <c r="AU37" s="68">
        <f t="shared" si="19"/>
        <v>3.9340000000000002</v>
      </c>
      <c r="AV37" s="68"/>
      <c r="AW37" s="68"/>
      <c r="AX37" s="68">
        <f t="shared" si="20"/>
        <v>3.6765000000000003</v>
      </c>
      <c r="AY37" s="68">
        <f t="shared" si="21"/>
        <v>3.5915000000000004</v>
      </c>
      <c r="AZ37" s="68">
        <f t="shared" si="22"/>
        <v>4.6440000000000001</v>
      </c>
      <c r="BA37" s="68">
        <f t="shared" si="23"/>
        <v>4.2040000000000006</v>
      </c>
      <c r="BB37" s="68">
        <f t="shared" si="24"/>
        <v>3.7815000000000003</v>
      </c>
      <c r="BC37" s="68">
        <f t="shared" si="25"/>
        <v>3.7390000000000003</v>
      </c>
      <c r="BD37" s="68">
        <f t="shared" si="50"/>
        <v>3.1940000000000004</v>
      </c>
      <c r="BE37" s="68">
        <f t="shared" si="51"/>
        <v>3.4440000000000004</v>
      </c>
      <c r="BF37" s="68"/>
      <c r="BG37" s="89"/>
      <c r="BH37" s="67">
        <f>download!AD57</f>
        <v>1.4393047336620002</v>
      </c>
      <c r="BI37" s="40">
        <f>download!AH56</f>
        <v>6.1414244127999992E-2</v>
      </c>
      <c r="BJ37" s="40">
        <f>download!AL56</f>
        <v>7.0758559119779005E-2</v>
      </c>
      <c r="BK37" s="48">
        <f t="shared" si="45"/>
        <v>0.86739426820525145</v>
      </c>
      <c r="BL37" s="48">
        <f t="shared" si="45"/>
        <v>0.84913690783986484</v>
      </c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8"/>
      <c r="CN37" s="40"/>
      <c r="CO37" s="56"/>
      <c r="CP37" s="56"/>
      <c r="CQ37" s="72"/>
      <c r="CR37" s="40"/>
      <c r="CS37" s="56"/>
      <c r="CT37" s="40"/>
      <c r="CU37" s="49"/>
      <c r="CV37" s="49"/>
      <c r="CW37" s="40"/>
      <c r="CX37" s="56"/>
      <c r="CY37" s="40"/>
      <c r="CZ37" s="40"/>
      <c r="DA37" s="41"/>
      <c r="DB37" s="41"/>
      <c r="DC37" s="49"/>
      <c r="DD37" s="40"/>
      <c r="DE37" s="49"/>
      <c r="DF37" s="40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</row>
    <row r="38" spans="1:124">
      <c r="A38" s="165">
        <v>37622</v>
      </c>
      <c r="B38" s="579">
        <f t="shared" si="28"/>
        <v>-1.4999999999999996E-2</v>
      </c>
      <c r="C38" s="394">
        <f>+C26+0.01</f>
        <v>0.25</v>
      </c>
      <c r="D38" s="394">
        <f t="shared" si="34"/>
        <v>0.25</v>
      </c>
      <c r="E38" s="93">
        <f t="shared" si="47"/>
        <v>0.25</v>
      </c>
      <c r="F38" s="288">
        <f t="shared" si="6"/>
        <v>0.215</v>
      </c>
      <c r="G38" s="93">
        <f t="shared" si="46"/>
        <v>0.25</v>
      </c>
      <c r="H38" s="396">
        <f>K38+0.015</f>
        <v>0.38500000000000001</v>
      </c>
      <c r="I38" s="288">
        <f t="shared" si="7"/>
        <v>0.38500000000000001</v>
      </c>
      <c r="J38" s="397">
        <f t="shared" si="60"/>
        <v>0.38500000000000001</v>
      </c>
      <c r="K38" s="41">
        <f>C38+0.12</f>
        <v>0.37</v>
      </c>
      <c r="L38" s="417">
        <f t="shared" si="55"/>
        <v>0.37</v>
      </c>
      <c r="M38" s="288">
        <f t="shared" si="8"/>
        <v>0.37</v>
      </c>
      <c r="N38" s="93">
        <f>+K38+0.03</f>
        <v>0.4</v>
      </c>
      <c r="O38" s="50">
        <f>H38+0.11</f>
        <v>0.495</v>
      </c>
      <c r="P38" s="184">
        <f t="shared" si="31"/>
        <v>0.495</v>
      </c>
      <c r="Q38" s="288">
        <f t="shared" si="9"/>
        <v>0.495</v>
      </c>
      <c r="R38" s="93">
        <f>+O38+0.02</f>
        <v>0.51500000000000001</v>
      </c>
      <c r="T38" s="571">
        <f>C38-0.16</f>
        <v>0.09</v>
      </c>
      <c r="U38" s="571">
        <f t="shared" si="37"/>
        <v>0.14499999999999999</v>
      </c>
      <c r="V38" s="571">
        <f>+(T38+AJ38)*0.032+T38+0.01</f>
        <v>0.21376000000000001</v>
      </c>
      <c r="X38" s="538">
        <f>download!B57</f>
        <v>0.245</v>
      </c>
      <c r="Y38" s="539">
        <f>download!AX57</f>
        <v>0.245</v>
      </c>
      <c r="Z38" s="538">
        <f>download!F57</f>
        <v>0.16</v>
      </c>
      <c r="AA38" s="538">
        <f>download!AP57</f>
        <v>1.7500000000000002E-2</v>
      </c>
      <c r="AB38" s="556">
        <f>download!J57</f>
        <v>1.53</v>
      </c>
      <c r="AC38" s="556">
        <f>download!N57</f>
        <v>0.91</v>
      </c>
      <c r="AD38" s="556">
        <f>download!R57</f>
        <v>0.4375</v>
      </c>
      <c r="AE38" s="557">
        <f>download!V57</f>
        <v>0.34250000000000003</v>
      </c>
      <c r="AF38" s="325">
        <v>-0.25</v>
      </c>
      <c r="AG38" s="325">
        <f>download!AT59</f>
        <v>0</v>
      </c>
      <c r="AH38" s="325"/>
      <c r="AI38" s="74">
        <v>37622</v>
      </c>
      <c r="AJ38" s="483">
        <f>download!Z58</f>
        <v>3.4649999999999999</v>
      </c>
      <c r="AK38" s="67"/>
      <c r="AL38" s="68"/>
      <c r="AM38" s="68">
        <f t="shared" si="11"/>
        <v>3.1358631734762223</v>
      </c>
      <c r="AN38" s="68">
        <f t="shared" si="12"/>
        <v>3.7149999999999999</v>
      </c>
      <c r="AO38" s="68">
        <f t="shared" si="13"/>
        <v>3.7149999999999999</v>
      </c>
      <c r="AP38" s="68">
        <f t="shared" si="14"/>
        <v>3.7149999999999999</v>
      </c>
      <c r="AQ38" s="68">
        <f t="shared" si="15"/>
        <v>3.8499999999999996</v>
      </c>
      <c r="AR38" s="68">
        <f t="shared" si="16"/>
        <v>3.835</v>
      </c>
      <c r="AS38" s="68">
        <f t="shared" si="17"/>
        <v>3.8649999999999998</v>
      </c>
      <c r="AT38" s="68">
        <f t="shared" si="18"/>
        <v>3.96</v>
      </c>
      <c r="AU38" s="68">
        <f t="shared" si="19"/>
        <v>3.98</v>
      </c>
      <c r="AV38" s="68"/>
      <c r="AW38" s="68"/>
      <c r="AX38" s="68">
        <f t="shared" si="20"/>
        <v>3.71</v>
      </c>
      <c r="AY38" s="68">
        <f t="shared" si="21"/>
        <v>3.625</v>
      </c>
      <c r="AZ38" s="68">
        <f t="shared" si="22"/>
        <v>4.9950000000000001</v>
      </c>
      <c r="BA38" s="68">
        <f t="shared" si="23"/>
        <v>4.375</v>
      </c>
      <c r="BB38" s="68">
        <f t="shared" si="24"/>
        <v>3.9024999999999999</v>
      </c>
      <c r="BC38" s="68">
        <f t="shared" si="25"/>
        <v>3.8075000000000001</v>
      </c>
      <c r="BD38" s="68">
        <f t="shared" si="50"/>
        <v>3.2149999999999999</v>
      </c>
      <c r="BE38" s="68">
        <f t="shared" si="51"/>
        <v>3.4649999999999999</v>
      </c>
      <c r="BF38" s="68"/>
      <c r="BG38" s="89"/>
      <c r="BH38" s="67">
        <f>download!AD58</f>
        <v>1.4381993425450004</v>
      </c>
      <c r="BI38" s="40">
        <f>download!AH57</f>
        <v>6.1437682664439004E-2</v>
      </c>
      <c r="BJ38" s="40">
        <f>download!AL57</f>
        <v>7.0774551350138007E-2</v>
      </c>
      <c r="BK38" s="48">
        <f t="shared" si="45"/>
        <v>0.86290465716220488</v>
      </c>
      <c r="BL38" s="48">
        <f t="shared" si="45"/>
        <v>0.84410852583478402</v>
      </c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8"/>
      <c r="CN38" s="40"/>
      <c r="CO38" s="56"/>
      <c r="CP38" s="56"/>
      <c r="CQ38" s="72"/>
      <c r="CR38" s="40"/>
      <c r="CS38" s="56"/>
      <c r="CT38" s="40"/>
      <c r="CU38" s="49"/>
      <c r="CV38" s="49"/>
      <c r="CW38" s="40"/>
      <c r="CX38" s="56"/>
      <c r="CY38" s="40"/>
      <c r="CZ38" s="40"/>
      <c r="DA38" s="41"/>
      <c r="DB38" s="41"/>
      <c r="DC38" s="49"/>
      <c r="DD38" s="40"/>
      <c r="DE38" s="49"/>
      <c r="DF38" s="40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</row>
    <row r="39" spans="1:124">
      <c r="A39" s="165">
        <v>37653</v>
      </c>
      <c r="B39" s="579">
        <f t="shared" si="28"/>
        <v>6.7499999999999991E-2</v>
      </c>
      <c r="C39" s="394">
        <f>+C27+0.01</f>
        <v>0.31</v>
      </c>
      <c r="D39" s="394">
        <f t="shared" si="34"/>
        <v>0.31</v>
      </c>
      <c r="E39" s="93">
        <f t="shared" si="47"/>
        <v>0.31</v>
      </c>
      <c r="F39" s="288">
        <f t="shared" ref="F39:F70" si="61">C39-0.035</f>
        <v>0.27500000000000002</v>
      </c>
      <c r="G39" s="93">
        <f t="shared" si="46"/>
        <v>0.31</v>
      </c>
      <c r="H39" s="396">
        <f>K39+0.015</f>
        <v>0.44500000000000001</v>
      </c>
      <c r="I39" s="288">
        <f t="shared" ref="I39:I70" si="62">H39</f>
        <v>0.44500000000000001</v>
      </c>
      <c r="J39" s="397">
        <f t="shared" si="60"/>
        <v>0.44500000000000001</v>
      </c>
      <c r="K39" s="41">
        <f>C39+0.12</f>
        <v>0.43</v>
      </c>
      <c r="L39" s="417">
        <f t="shared" si="55"/>
        <v>0.43</v>
      </c>
      <c r="M39" s="288">
        <f t="shared" ref="M39:M70" si="63">K39</f>
        <v>0.43</v>
      </c>
      <c r="N39" s="93">
        <f>+K39+0.03</f>
        <v>0.45999999999999996</v>
      </c>
      <c r="O39" s="50">
        <f>H39+0.11</f>
        <v>0.55500000000000005</v>
      </c>
      <c r="P39" s="184">
        <f t="shared" si="31"/>
        <v>0.55500000000000005</v>
      </c>
      <c r="Q39" s="288">
        <f t="shared" ref="Q39:Q70" si="64">O39</f>
        <v>0.55500000000000005</v>
      </c>
      <c r="R39" s="93">
        <f>+O39+0.02</f>
        <v>0.57500000000000007</v>
      </c>
      <c r="T39" s="571">
        <f>C39-0.16</f>
        <v>0.15</v>
      </c>
      <c r="U39" s="571">
        <f t="shared" si="37"/>
        <v>0.20499999999999999</v>
      </c>
      <c r="V39" s="571">
        <f>+(T39+AJ39)*0.032+T39+0.01</f>
        <v>0.27151999999999998</v>
      </c>
      <c r="X39" s="538">
        <f>download!B58-0</f>
        <v>0.2225</v>
      </c>
      <c r="Y39" s="539">
        <f>download!AX58</f>
        <v>0.2225</v>
      </c>
      <c r="Z39" s="538">
        <f>download!F58</f>
        <v>0.13750000000000001</v>
      </c>
      <c r="AA39" s="538">
        <f>download!AP58</f>
        <v>1.7500000000000002E-2</v>
      </c>
      <c r="AB39" s="556">
        <f>download!J58</f>
        <v>1.45</v>
      </c>
      <c r="AC39" s="556">
        <f>download!N58</f>
        <v>0.9</v>
      </c>
      <c r="AD39" s="556">
        <f>download!R58</f>
        <v>0.435</v>
      </c>
      <c r="AE39" s="557">
        <f>download!V58</f>
        <v>0.33750000000000002</v>
      </c>
      <c r="AF39" s="325">
        <v>-0.25</v>
      </c>
      <c r="AG39" s="325">
        <f>download!AT60</f>
        <v>0</v>
      </c>
      <c r="AH39" s="325"/>
      <c r="AI39" s="74">
        <v>37653</v>
      </c>
      <c r="AJ39" s="483">
        <f>download!Z59</f>
        <v>3.335</v>
      </c>
      <c r="AK39" s="67"/>
      <c r="AL39" s="68"/>
      <c r="AM39" s="68">
        <f t="shared" ref="AM39:AM70" si="65">($AJ39+C39)*BL39</f>
        <v>3.0584877313071979</v>
      </c>
      <c r="AN39" s="68">
        <f t="shared" ref="AN39:AN70" si="66">+AJ39+C39</f>
        <v>3.645</v>
      </c>
      <c r="AO39" s="68">
        <f t="shared" ref="AO39:AO70" si="67">$AJ39+E39</f>
        <v>3.645</v>
      </c>
      <c r="AP39" s="68">
        <f t="shared" ref="AP39:AP70" si="68">$AJ39+G39</f>
        <v>3.645</v>
      </c>
      <c r="AQ39" s="68">
        <f t="shared" ref="AQ39:AQ70" si="69">$AJ39+H39</f>
        <v>3.78</v>
      </c>
      <c r="AR39" s="68">
        <f t="shared" ref="AR39:AR70" si="70">$AJ39+K39</f>
        <v>3.7650000000000001</v>
      </c>
      <c r="AS39" s="68">
        <f t="shared" ref="AS39:AS70" si="71">$AJ39+N39</f>
        <v>3.7949999999999999</v>
      </c>
      <c r="AT39" s="68">
        <f t="shared" ref="AT39:AT70" si="72">$AJ39+O39</f>
        <v>3.89</v>
      </c>
      <c r="AU39" s="68">
        <f t="shared" ref="AU39:AU70" si="73">$AJ39+R39</f>
        <v>3.91</v>
      </c>
      <c r="AV39" s="68"/>
      <c r="AW39" s="68"/>
      <c r="AX39" s="68">
        <f t="shared" ref="AX39:AX70" si="74">$AJ39+X39</f>
        <v>3.5575000000000001</v>
      </c>
      <c r="AY39" s="68">
        <f t="shared" ref="AY39:AY70" si="75">$AJ39+Z39</f>
        <v>3.4725000000000001</v>
      </c>
      <c r="AZ39" s="68">
        <f t="shared" ref="AZ39:AZ70" si="76">$AJ39+AB39</f>
        <v>4.7850000000000001</v>
      </c>
      <c r="BA39" s="68">
        <f t="shared" ref="BA39:BA70" si="77">$AJ39+AC39</f>
        <v>4.2350000000000003</v>
      </c>
      <c r="BB39" s="68">
        <f t="shared" ref="BB39:BB70" si="78">$AJ39+AD39</f>
        <v>3.77</v>
      </c>
      <c r="BC39" s="68">
        <f t="shared" ref="BC39:BC70" si="79">$AJ39+AE39</f>
        <v>3.6724999999999999</v>
      </c>
      <c r="BD39" s="68">
        <f t="shared" si="50"/>
        <v>3.085</v>
      </c>
      <c r="BE39" s="68">
        <f t="shared" si="51"/>
        <v>3.335</v>
      </c>
      <c r="BF39" s="68"/>
      <c r="BG39" s="89"/>
      <c r="BH39" s="67">
        <f>download!AD59</f>
        <v>1.4372015550889998</v>
      </c>
      <c r="BI39" s="40">
        <f>download!AH58</f>
        <v>6.1461121201067996E-2</v>
      </c>
      <c r="BJ39" s="40">
        <f>download!AL58</f>
        <v>7.079858691589902E-2</v>
      </c>
      <c r="BK39" s="48">
        <f t="shared" si="45"/>
        <v>0.85843497117486089</v>
      </c>
      <c r="BL39" s="48">
        <f t="shared" si="45"/>
        <v>0.83909128430924496</v>
      </c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8"/>
      <c r="CN39" s="40"/>
      <c r="CO39" s="56"/>
      <c r="CP39" s="56"/>
      <c r="CQ39" s="72"/>
      <c r="CR39" s="40"/>
      <c r="CS39" s="56"/>
      <c r="CT39" s="40"/>
      <c r="CU39" s="49"/>
      <c r="CV39" s="49"/>
      <c r="CW39" s="40"/>
      <c r="CX39" s="56"/>
      <c r="CY39" s="40"/>
      <c r="CZ39" s="40"/>
      <c r="DA39" s="41"/>
      <c r="DB39" s="41"/>
      <c r="DC39" s="49"/>
      <c r="DD39" s="40"/>
      <c r="DE39" s="49"/>
      <c r="DF39" s="40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</row>
    <row r="40" spans="1:124">
      <c r="A40" s="165">
        <v>37681</v>
      </c>
      <c r="B40" s="579">
        <f t="shared" si="28"/>
        <v>6.4999999999999988E-2</v>
      </c>
      <c r="C40" s="394">
        <f>+C28+0.01</f>
        <v>0.30499999999999999</v>
      </c>
      <c r="D40" s="394">
        <f t="shared" si="34"/>
        <v>0.30499999999999999</v>
      </c>
      <c r="E40" s="93">
        <f t="shared" si="47"/>
        <v>0.30499999999999999</v>
      </c>
      <c r="F40" s="288">
        <f t="shared" si="61"/>
        <v>0.27</v>
      </c>
      <c r="G40" s="93">
        <f t="shared" si="46"/>
        <v>0.30499999999999999</v>
      </c>
      <c r="H40" s="396">
        <f>K40+0.015</f>
        <v>0.44</v>
      </c>
      <c r="I40" s="288">
        <f t="shared" si="62"/>
        <v>0.44</v>
      </c>
      <c r="J40" s="397">
        <f t="shared" si="60"/>
        <v>0.44</v>
      </c>
      <c r="K40" s="41">
        <f>C40+0.12</f>
        <v>0.42499999999999999</v>
      </c>
      <c r="L40" s="417">
        <f t="shared" si="55"/>
        <v>0.42499999999999999</v>
      </c>
      <c r="M40" s="288">
        <f t="shared" si="63"/>
        <v>0.42499999999999999</v>
      </c>
      <c r="N40" s="93">
        <f>+K40+0.03</f>
        <v>0.45499999999999996</v>
      </c>
      <c r="O40" s="50">
        <f>H40+0.11</f>
        <v>0.55000000000000004</v>
      </c>
      <c r="P40" s="184">
        <f t="shared" si="31"/>
        <v>0.55000000000000004</v>
      </c>
      <c r="Q40" s="288">
        <f t="shared" si="64"/>
        <v>0.55000000000000004</v>
      </c>
      <c r="R40" s="93">
        <f>+O40+0.02</f>
        <v>0.57000000000000006</v>
      </c>
      <c r="T40" s="571">
        <f>C40-0.16</f>
        <v>0.14499999999999999</v>
      </c>
      <c r="U40" s="571">
        <f t="shared" si="37"/>
        <v>0.19999999999999998</v>
      </c>
      <c r="V40" s="571">
        <f>+(T40+AJ40)*0.032+T40+0.01</f>
        <v>0.26188</v>
      </c>
      <c r="X40" s="538">
        <f>download!B59-0</f>
        <v>0.22</v>
      </c>
      <c r="Y40" s="539">
        <f>download!AX59</f>
        <v>0.22</v>
      </c>
      <c r="Z40" s="538">
        <f>download!F59</f>
        <v>0.13500000000000001</v>
      </c>
      <c r="AA40" s="538">
        <f>download!AP59</f>
        <v>1.7500000000000002E-2</v>
      </c>
      <c r="AB40" s="556">
        <f>download!J59</f>
        <v>0.88</v>
      </c>
      <c r="AC40" s="556">
        <f>download!N59</f>
        <v>0.58750000000000002</v>
      </c>
      <c r="AD40" s="556">
        <f>download!R59</f>
        <v>0.30249999999999999</v>
      </c>
      <c r="AE40" s="557">
        <f>download!V59</f>
        <v>0.26</v>
      </c>
      <c r="AF40" s="325">
        <v>-0.25</v>
      </c>
      <c r="AG40" s="325">
        <f>download!AT61</f>
        <v>0</v>
      </c>
      <c r="AH40" s="325"/>
      <c r="AI40" s="74">
        <v>37681</v>
      </c>
      <c r="AJ40" s="483">
        <f>download!Z60</f>
        <v>3.1949999999999998</v>
      </c>
      <c r="AK40" s="67"/>
      <c r="AL40" s="68"/>
      <c r="AM40" s="68">
        <f t="shared" si="65"/>
        <v>2.9210383768151553</v>
      </c>
      <c r="AN40" s="68">
        <f t="shared" si="66"/>
        <v>3.5</v>
      </c>
      <c r="AO40" s="68">
        <f t="shared" si="67"/>
        <v>3.5</v>
      </c>
      <c r="AP40" s="68">
        <f t="shared" si="68"/>
        <v>3.5</v>
      </c>
      <c r="AQ40" s="68">
        <f t="shared" si="69"/>
        <v>3.6349999999999998</v>
      </c>
      <c r="AR40" s="68">
        <f t="shared" si="70"/>
        <v>3.6199999999999997</v>
      </c>
      <c r="AS40" s="68">
        <f t="shared" si="71"/>
        <v>3.65</v>
      </c>
      <c r="AT40" s="68">
        <f t="shared" si="72"/>
        <v>3.7450000000000001</v>
      </c>
      <c r="AU40" s="68">
        <f t="shared" si="73"/>
        <v>3.7649999999999997</v>
      </c>
      <c r="AV40" s="68"/>
      <c r="AW40" s="68"/>
      <c r="AX40" s="68">
        <f t="shared" si="74"/>
        <v>3.415</v>
      </c>
      <c r="AY40" s="68">
        <f t="shared" si="75"/>
        <v>3.33</v>
      </c>
      <c r="AZ40" s="68">
        <f t="shared" si="76"/>
        <v>4.0750000000000002</v>
      </c>
      <c r="BA40" s="68">
        <f t="shared" si="77"/>
        <v>3.7824999999999998</v>
      </c>
      <c r="BB40" s="68">
        <f t="shared" si="78"/>
        <v>3.4974999999999996</v>
      </c>
      <c r="BC40" s="68">
        <f t="shared" si="79"/>
        <v>3.4550000000000001</v>
      </c>
      <c r="BD40" s="68">
        <f t="shared" si="50"/>
        <v>2.9449999999999998</v>
      </c>
      <c r="BE40" s="68">
        <f t="shared" si="51"/>
        <v>3.1949999999999998</v>
      </c>
      <c r="BF40" s="68"/>
      <c r="BG40" s="89"/>
      <c r="BH40" s="67">
        <f>download!AD60</f>
        <v>1.4361333547880002</v>
      </c>
      <c r="BI40" s="40">
        <f>download!AH59</f>
        <v>6.1482291492374018E-2</v>
      </c>
      <c r="BJ40" s="40">
        <f>download!AL59</f>
        <v>7.0820296459332008E-2</v>
      </c>
      <c r="BK40" s="48">
        <f t="shared" si="45"/>
        <v>0.85441490427413969</v>
      </c>
      <c r="BL40" s="48">
        <f t="shared" si="45"/>
        <v>0.83458239337575868</v>
      </c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8"/>
      <c r="CN40" s="40"/>
      <c r="CO40" s="56"/>
      <c r="CP40" s="56"/>
      <c r="CQ40" s="72"/>
      <c r="CR40" s="40"/>
      <c r="CS40" s="56"/>
      <c r="CT40" s="40"/>
      <c r="CU40" s="49"/>
      <c r="CV40" s="49"/>
      <c r="CW40" s="40"/>
      <c r="CX40" s="56"/>
      <c r="CY40" s="40"/>
      <c r="CZ40" s="40"/>
      <c r="DA40" s="41"/>
      <c r="DB40" s="41"/>
      <c r="DC40" s="49"/>
      <c r="DD40" s="40"/>
      <c r="DE40" s="49"/>
      <c r="DF40" s="40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</row>
    <row r="41" spans="1:124">
      <c r="A41" s="165">
        <v>37712</v>
      </c>
      <c r="B41" s="579">
        <f t="shared" si="28"/>
        <v>-7.4999999999999893E-3</v>
      </c>
      <c r="C41" s="394">
        <f>C29+0.005</f>
        <v>0.14000000000000001</v>
      </c>
      <c r="D41" s="394">
        <f t="shared" si="34"/>
        <v>0.14000000000000001</v>
      </c>
      <c r="E41" s="93">
        <f t="shared" si="47"/>
        <v>0.14000000000000001</v>
      </c>
      <c r="F41" s="288">
        <f t="shared" si="61"/>
        <v>0.10500000000000001</v>
      </c>
      <c r="G41" s="93">
        <f t="shared" si="46"/>
        <v>0.14000000000000001</v>
      </c>
      <c r="H41" s="396">
        <f>D41</f>
        <v>0.14000000000000001</v>
      </c>
      <c r="I41" s="288">
        <f t="shared" si="62"/>
        <v>0.14000000000000001</v>
      </c>
      <c r="J41" s="397">
        <f t="shared" si="60"/>
        <v>0.14000000000000001</v>
      </c>
      <c r="K41" s="50">
        <f>C41+0.02</f>
        <v>0.16</v>
      </c>
      <c r="L41" s="417">
        <f t="shared" si="55"/>
        <v>0.16</v>
      </c>
      <c r="M41" s="288">
        <f t="shared" si="63"/>
        <v>0.16</v>
      </c>
      <c r="N41" s="93">
        <f>+K41+0.02</f>
        <v>0.18</v>
      </c>
      <c r="O41" s="50">
        <f>C41</f>
        <v>0.14000000000000001</v>
      </c>
      <c r="P41" s="184">
        <f t="shared" si="31"/>
        <v>0.14000000000000001</v>
      </c>
      <c r="Q41" s="288">
        <f t="shared" si="64"/>
        <v>0.14000000000000001</v>
      </c>
      <c r="R41" s="93">
        <f>+O41</f>
        <v>0.14000000000000001</v>
      </c>
      <c r="T41" s="571">
        <f t="shared" ref="T41:T47" si="80">C41-0.2</f>
        <v>-0.06</v>
      </c>
      <c r="U41" s="571">
        <f t="shared" si="37"/>
        <v>-4.9999999999999975E-3</v>
      </c>
      <c r="V41" s="571">
        <f>Y41</f>
        <v>0.14749999999999999</v>
      </c>
      <c r="X41" s="538">
        <f>download!B60-0.02</f>
        <v>0.1275</v>
      </c>
      <c r="Y41" s="539">
        <f>download!AX60</f>
        <v>0.14749999999999999</v>
      </c>
      <c r="Z41" s="538">
        <f>download!F60</f>
        <v>7.0000000000000007E-2</v>
      </c>
      <c r="AA41" s="538">
        <f>download!AP60</f>
        <v>-7.4999999999999997E-2</v>
      </c>
      <c r="AB41" s="556">
        <f>download!J60</f>
        <v>0.45</v>
      </c>
      <c r="AC41" s="556">
        <f>download!N60</f>
        <v>0.35499999999999998</v>
      </c>
      <c r="AD41" s="556">
        <f>download!R60</f>
        <v>0.19750000000000001</v>
      </c>
      <c r="AE41" s="557">
        <f>download!V60</f>
        <v>0.17749999999999999</v>
      </c>
      <c r="AF41" s="325">
        <v>-0.25</v>
      </c>
      <c r="AG41" s="325">
        <f>download!AT62</f>
        <v>0</v>
      </c>
      <c r="AH41" s="325"/>
      <c r="AI41" s="74">
        <v>37712</v>
      </c>
      <c r="AJ41" s="483">
        <f>download!Z61</f>
        <v>3.0550000000000002</v>
      </c>
      <c r="AK41" s="67"/>
      <c r="AL41" s="68"/>
      <c r="AM41" s="68">
        <f t="shared" si="65"/>
        <v>2.6506874910515692</v>
      </c>
      <c r="AN41" s="68">
        <f t="shared" si="66"/>
        <v>3.1950000000000003</v>
      </c>
      <c r="AO41" s="68">
        <f t="shared" si="67"/>
        <v>3.1950000000000003</v>
      </c>
      <c r="AP41" s="68">
        <f t="shared" si="68"/>
        <v>3.1950000000000003</v>
      </c>
      <c r="AQ41" s="68">
        <f t="shared" si="69"/>
        <v>3.1950000000000003</v>
      </c>
      <c r="AR41" s="68">
        <f t="shared" si="70"/>
        <v>3.2150000000000003</v>
      </c>
      <c r="AS41" s="68">
        <f t="shared" si="71"/>
        <v>3.2350000000000003</v>
      </c>
      <c r="AT41" s="68">
        <f t="shared" si="72"/>
        <v>3.1950000000000003</v>
      </c>
      <c r="AU41" s="68">
        <f t="shared" si="73"/>
        <v>3.1950000000000003</v>
      </c>
      <c r="AV41" s="68"/>
      <c r="AW41" s="68"/>
      <c r="AX41" s="68">
        <f t="shared" si="74"/>
        <v>3.1825000000000001</v>
      </c>
      <c r="AY41" s="68">
        <f t="shared" si="75"/>
        <v>3.125</v>
      </c>
      <c r="AZ41" s="68">
        <f t="shared" si="76"/>
        <v>3.5050000000000003</v>
      </c>
      <c r="BA41" s="68">
        <f t="shared" si="77"/>
        <v>3.41</v>
      </c>
      <c r="BB41" s="68">
        <f t="shared" si="78"/>
        <v>3.2525000000000004</v>
      </c>
      <c r="BC41" s="68">
        <f t="shared" si="79"/>
        <v>3.2324999999999999</v>
      </c>
      <c r="BD41" s="68">
        <f t="shared" si="50"/>
        <v>2.8050000000000002</v>
      </c>
      <c r="BE41" s="68">
        <f t="shared" si="51"/>
        <v>3.0550000000000002</v>
      </c>
      <c r="BF41" s="68"/>
      <c r="BG41" s="89"/>
      <c r="BH41" s="67">
        <f>download!AD61</f>
        <v>1.4351510463520001</v>
      </c>
      <c r="BI41" s="40">
        <f>download!AH60</f>
        <v>6.1505730029349018E-2</v>
      </c>
      <c r="BJ41" s="40">
        <f>download!AL60</f>
        <v>7.0834752368945028E-2</v>
      </c>
      <c r="BK41" s="48">
        <f t="shared" si="45"/>
        <v>0.84998295035883475</v>
      </c>
      <c r="BL41" s="48">
        <f t="shared" si="45"/>
        <v>0.82963614743398084</v>
      </c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8"/>
      <c r="CN41" s="40"/>
      <c r="CO41" s="56"/>
      <c r="CP41" s="56"/>
      <c r="CQ41" s="72"/>
      <c r="CR41" s="40"/>
      <c r="CS41" s="56"/>
      <c r="CT41" s="40"/>
      <c r="CU41" s="49"/>
      <c r="CV41" s="49"/>
      <c r="CW41" s="40"/>
      <c r="CX41" s="56"/>
      <c r="CY41" s="40"/>
      <c r="CZ41" s="40"/>
      <c r="DA41" s="41"/>
      <c r="DB41" s="41"/>
      <c r="DC41" s="49"/>
      <c r="DD41" s="40"/>
      <c r="DE41" s="49"/>
      <c r="DF41" s="40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</row>
    <row r="42" spans="1:124">
      <c r="A42" s="165">
        <v>37742</v>
      </c>
      <c r="B42" s="579">
        <f t="shared" si="28"/>
        <v>-1.7499999999999998E-2</v>
      </c>
      <c r="C42" s="394">
        <f t="shared" ref="C42:C47" si="81">C30+0.005</f>
        <v>0.14000000000000001</v>
      </c>
      <c r="D42" s="394">
        <f t="shared" si="34"/>
        <v>0.14000000000000001</v>
      </c>
      <c r="E42" s="93">
        <f t="shared" si="47"/>
        <v>0.14000000000000001</v>
      </c>
      <c r="F42" s="288">
        <f t="shared" si="61"/>
        <v>0.10500000000000001</v>
      </c>
      <c r="G42" s="93">
        <f t="shared" si="46"/>
        <v>0.14000000000000001</v>
      </c>
      <c r="H42" s="396">
        <f t="shared" ref="H42:H47" si="82">D42</f>
        <v>0.14000000000000001</v>
      </c>
      <c r="I42" s="288">
        <f t="shared" si="62"/>
        <v>0.14000000000000001</v>
      </c>
      <c r="J42" s="397">
        <f t="shared" si="60"/>
        <v>0.14000000000000001</v>
      </c>
      <c r="K42" s="50">
        <f t="shared" ref="K42:K47" si="83">C42+0.02</f>
        <v>0.16</v>
      </c>
      <c r="L42" s="417">
        <f t="shared" si="55"/>
        <v>0.16</v>
      </c>
      <c r="M42" s="288">
        <f t="shared" si="63"/>
        <v>0.16</v>
      </c>
      <c r="N42" s="93">
        <f t="shared" ref="N42:N47" si="84">+K42+0.02</f>
        <v>0.18</v>
      </c>
      <c r="O42" s="50">
        <f t="shared" ref="O42:O47" si="85">C42</f>
        <v>0.14000000000000001</v>
      </c>
      <c r="P42" s="184">
        <f t="shared" si="31"/>
        <v>0.14000000000000001</v>
      </c>
      <c r="Q42" s="288">
        <f t="shared" si="64"/>
        <v>0.14000000000000001</v>
      </c>
      <c r="R42" s="93">
        <f t="shared" ref="R42:R47" si="86">+O42</f>
        <v>0.14000000000000001</v>
      </c>
      <c r="T42" s="571">
        <f t="shared" si="80"/>
        <v>-0.06</v>
      </c>
      <c r="U42" s="571">
        <f t="shared" si="37"/>
        <v>-4.9999999999999975E-3</v>
      </c>
      <c r="V42" s="571">
        <f t="shared" ref="V42:V47" si="87">Y42</f>
        <v>0.13750000000000001</v>
      </c>
      <c r="X42" s="538">
        <f>download!B61</f>
        <v>0.13750000000000001</v>
      </c>
      <c r="Y42" s="539">
        <f>download!AX61</f>
        <v>0.13750000000000001</v>
      </c>
      <c r="Z42" s="538">
        <f>download!F61</f>
        <v>0.06</v>
      </c>
      <c r="AA42" s="538">
        <f>download!AP61</f>
        <v>-0.09</v>
      </c>
      <c r="AB42" s="556">
        <f>download!J61</f>
        <v>0.36499999999999999</v>
      </c>
      <c r="AC42" s="556">
        <f>download!N61</f>
        <v>0.28749999999999998</v>
      </c>
      <c r="AD42" s="556">
        <f>download!R61</f>
        <v>0.17249999999999999</v>
      </c>
      <c r="AE42" s="557">
        <f>download!V61</f>
        <v>0.16250000000000001</v>
      </c>
      <c r="AF42" s="325">
        <v>-0.25</v>
      </c>
      <c r="AG42" s="325">
        <f>download!AT63</f>
        <v>0</v>
      </c>
      <c r="AH42" s="325"/>
      <c r="AI42" s="74">
        <v>37742</v>
      </c>
      <c r="AJ42" s="483">
        <f>download!Z62</f>
        <v>3.0449999999999999</v>
      </c>
      <c r="AK42" s="67"/>
      <c r="AL42" s="68"/>
      <c r="AM42" s="68">
        <f t="shared" si="65"/>
        <v>2.6273171967146585</v>
      </c>
      <c r="AN42" s="68">
        <f t="shared" si="66"/>
        <v>3.1850000000000001</v>
      </c>
      <c r="AO42" s="68">
        <f t="shared" si="67"/>
        <v>3.1850000000000001</v>
      </c>
      <c r="AP42" s="68">
        <f t="shared" si="68"/>
        <v>3.1850000000000001</v>
      </c>
      <c r="AQ42" s="68">
        <f t="shared" si="69"/>
        <v>3.1850000000000001</v>
      </c>
      <c r="AR42" s="68">
        <f t="shared" si="70"/>
        <v>3.2050000000000001</v>
      </c>
      <c r="AS42" s="68">
        <f t="shared" si="71"/>
        <v>3.2250000000000001</v>
      </c>
      <c r="AT42" s="68">
        <f t="shared" si="72"/>
        <v>3.1850000000000001</v>
      </c>
      <c r="AU42" s="68">
        <f t="shared" si="73"/>
        <v>3.1850000000000001</v>
      </c>
      <c r="AV42" s="68"/>
      <c r="AW42" s="68"/>
      <c r="AX42" s="68">
        <f t="shared" si="74"/>
        <v>3.1825000000000001</v>
      </c>
      <c r="AY42" s="68">
        <f t="shared" si="75"/>
        <v>3.105</v>
      </c>
      <c r="AZ42" s="68">
        <f t="shared" si="76"/>
        <v>3.41</v>
      </c>
      <c r="BA42" s="68">
        <f t="shared" si="77"/>
        <v>3.3325</v>
      </c>
      <c r="BB42" s="68">
        <f t="shared" si="78"/>
        <v>3.2174999999999998</v>
      </c>
      <c r="BC42" s="68">
        <f t="shared" si="79"/>
        <v>3.2075</v>
      </c>
      <c r="BD42" s="68">
        <f t="shared" si="50"/>
        <v>2.7949999999999999</v>
      </c>
      <c r="BE42" s="68">
        <f t="shared" si="51"/>
        <v>3.0449999999999999</v>
      </c>
      <c r="BF42" s="68"/>
      <c r="BG42" s="89"/>
      <c r="BH42" s="67">
        <f>download!AD62</f>
        <v>1.4341418231940002</v>
      </c>
      <c r="BI42" s="40">
        <f>download!AH61</f>
        <v>6.1528412484661017E-2</v>
      </c>
      <c r="BJ42" s="40">
        <f>download!AL61</f>
        <v>7.0836100568352003E-2</v>
      </c>
      <c r="BK42" s="48">
        <f t="shared" si="45"/>
        <v>0.84571274502112026</v>
      </c>
      <c r="BL42" s="48">
        <f t="shared" si="45"/>
        <v>0.82490335846614082</v>
      </c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8"/>
      <c r="CN42" s="40"/>
      <c r="CO42" s="56"/>
      <c r="CP42" s="56"/>
      <c r="CQ42" s="72"/>
      <c r="CR42" s="40"/>
      <c r="CS42" s="56"/>
      <c r="CT42" s="40"/>
      <c r="CU42" s="49"/>
      <c r="CV42" s="49"/>
      <c r="CW42" s="40"/>
      <c r="CX42" s="56"/>
      <c r="CY42" s="40"/>
      <c r="CZ42" s="40"/>
      <c r="DA42" s="41"/>
      <c r="DB42" s="41"/>
      <c r="DC42" s="49"/>
      <c r="DD42" s="40"/>
      <c r="DE42" s="49"/>
      <c r="DF42" s="40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</row>
    <row r="43" spans="1:124">
      <c r="A43" s="165">
        <v>37773</v>
      </c>
      <c r="B43" s="579">
        <f t="shared" si="28"/>
        <v>-1.2499999999999994E-2</v>
      </c>
      <c r="C43" s="394">
        <f t="shared" si="81"/>
        <v>0.14000000000000001</v>
      </c>
      <c r="D43" s="394">
        <f t="shared" si="34"/>
        <v>0.14000000000000001</v>
      </c>
      <c r="E43" s="93">
        <f t="shared" si="47"/>
        <v>0.14000000000000001</v>
      </c>
      <c r="F43" s="288">
        <f t="shared" si="61"/>
        <v>0.10500000000000001</v>
      </c>
      <c r="G43" s="93">
        <f t="shared" si="46"/>
        <v>0.14000000000000001</v>
      </c>
      <c r="H43" s="396">
        <f t="shared" si="82"/>
        <v>0.14000000000000001</v>
      </c>
      <c r="I43" s="288">
        <f t="shared" si="62"/>
        <v>0.14000000000000001</v>
      </c>
      <c r="J43" s="397">
        <f t="shared" si="60"/>
        <v>0.14000000000000001</v>
      </c>
      <c r="K43" s="50">
        <f t="shared" si="83"/>
        <v>0.16</v>
      </c>
      <c r="L43" s="417">
        <f t="shared" si="55"/>
        <v>0.16</v>
      </c>
      <c r="M43" s="288">
        <f t="shared" si="63"/>
        <v>0.16</v>
      </c>
      <c r="N43" s="93">
        <f t="shared" si="84"/>
        <v>0.18</v>
      </c>
      <c r="O43" s="50">
        <f t="shared" si="85"/>
        <v>0.14000000000000001</v>
      </c>
      <c r="P43" s="184">
        <f t="shared" si="31"/>
        <v>0.14000000000000001</v>
      </c>
      <c r="Q43" s="288">
        <f t="shared" si="64"/>
        <v>0.14000000000000001</v>
      </c>
      <c r="R43" s="93">
        <f t="shared" si="86"/>
        <v>0.14000000000000001</v>
      </c>
      <c r="T43" s="571">
        <f t="shared" si="80"/>
        <v>-0.06</v>
      </c>
      <c r="U43" s="571">
        <f t="shared" si="37"/>
        <v>-4.9999999999999975E-3</v>
      </c>
      <c r="V43" s="571">
        <f t="shared" si="87"/>
        <v>0.13250000000000001</v>
      </c>
      <c r="X43" s="538">
        <f>download!B62</f>
        <v>0.13250000000000001</v>
      </c>
      <c r="Y43" s="539">
        <f>download!AX62</f>
        <v>0.13250000000000001</v>
      </c>
      <c r="Z43" s="538">
        <f>download!F62</f>
        <v>5.5E-2</v>
      </c>
      <c r="AA43" s="538">
        <f>download!AP62</f>
        <v>-0.1</v>
      </c>
      <c r="AB43" s="556">
        <f>download!J62</f>
        <v>0.35499999999999998</v>
      </c>
      <c r="AC43" s="556">
        <f>download!N62</f>
        <v>0.28749999999999998</v>
      </c>
      <c r="AD43" s="556">
        <f>download!R62</f>
        <v>0.17249999999999999</v>
      </c>
      <c r="AE43" s="557">
        <f>download!V62</f>
        <v>0.16250000000000001</v>
      </c>
      <c r="AF43" s="325">
        <v>-0.25</v>
      </c>
      <c r="AG43" s="325">
        <f>download!AT64</f>
        <v>0</v>
      </c>
      <c r="AH43" s="325"/>
      <c r="AI43" s="74">
        <v>37773</v>
      </c>
      <c r="AJ43" s="483">
        <f>download!Z63</f>
        <v>3.0750000000000002</v>
      </c>
      <c r="AK43" s="67"/>
      <c r="AL43" s="68"/>
      <c r="AM43" s="68">
        <f t="shared" si="65"/>
        <v>2.6364317753843234</v>
      </c>
      <c r="AN43" s="68">
        <f t="shared" si="66"/>
        <v>3.2150000000000003</v>
      </c>
      <c r="AO43" s="68">
        <f t="shared" si="67"/>
        <v>3.2150000000000003</v>
      </c>
      <c r="AP43" s="68">
        <f t="shared" si="68"/>
        <v>3.2150000000000003</v>
      </c>
      <c r="AQ43" s="68">
        <f t="shared" si="69"/>
        <v>3.2150000000000003</v>
      </c>
      <c r="AR43" s="68">
        <f t="shared" si="70"/>
        <v>3.2350000000000003</v>
      </c>
      <c r="AS43" s="68">
        <f t="shared" si="71"/>
        <v>3.2550000000000003</v>
      </c>
      <c r="AT43" s="68">
        <f t="shared" si="72"/>
        <v>3.2150000000000003</v>
      </c>
      <c r="AU43" s="68">
        <f t="shared" si="73"/>
        <v>3.2150000000000003</v>
      </c>
      <c r="AV43" s="68"/>
      <c r="AW43" s="68"/>
      <c r="AX43" s="68">
        <f t="shared" si="74"/>
        <v>3.2075</v>
      </c>
      <c r="AY43" s="68">
        <f t="shared" si="75"/>
        <v>3.1300000000000003</v>
      </c>
      <c r="AZ43" s="68">
        <f t="shared" si="76"/>
        <v>3.43</v>
      </c>
      <c r="BA43" s="68">
        <f t="shared" si="77"/>
        <v>3.3625000000000003</v>
      </c>
      <c r="BB43" s="68">
        <f t="shared" si="78"/>
        <v>3.2475000000000001</v>
      </c>
      <c r="BC43" s="68">
        <f t="shared" si="79"/>
        <v>3.2375000000000003</v>
      </c>
      <c r="BD43" s="68">
        <f t="shared" si="50"/>
        <v>2.8250000000000002</v>
      </c>
      <c r="BE43" s="68">
        <f t="shared" si="51"/>
        <v>3.0750000000000002</v>
      </c>
      <c r="BF43" s="68"/>
      <c r="BG43" s="89"/>
      <c r="BH43" s="67">
        <f>download!AD63</f>
        <v>1.4331656117860003</v>
      </c>
      <c r="BI43" s="40">
        <f>download!AH62</f>
        <v>6.1551851022000018E-2</v>
      </c>
      <c r="BJ43" s="40">
        <f>download!AL62</f>
        <v>7.0837493707740007E-2</v>
      </c>
      <c r="BK43" s="48">
        <f t="shared" si="45"/>
        <v>0.84131954135563458</v>
      </c>
      <c r="BL43" s="48">
        <f t="shared" si="45"/>
        <v>0.82004098767786104</v>
      </c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8"/>
      <c r="CN43" s="40"/>
      <c r="CO43" s="56"/>
      <c r="CP43" s="56"/>
      <c r="CQ43" s="72"/>
      <c r="CR43" s="40"/>
      <c r="CS43" s="56"/>
      <c r="CT43" s="40"/>
      <c r="CU43" s="49"/>
      <c r="CV43" s="49"/>
      <c r="CW43" s="40"/>
      <c r="CX43" s="56"/>
      <c r="CY43" s="40"/>
      <c r="CZ43" s="40"/>
      <c r="DA43" s="41"/>
      <c r="DB43" s="41"/>
      <c r="DC43" s="49"/>
      <c r="DD43" s="40"/>
      <c r="DE43" s="49"/>
      <c r="DF43" s="40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</row>
    <row r="44" spans="1:124">
      <c r="A44" s="165">
        <v>37803</v>
      </c>
      <c r="B44" s="579">
        <f t="shared" si="28"/>
        <v>-2.4999999999999849E-3</v>
      </c>
      <c r="C44" s="394">
        <f t="shared" si="81"/>
        <v>0.14000000000000001</v>
      </c>
      <c r="D44" s="394">
        <f t="shared" si="34"/>
        <v>0.14000000000000001</v>
      </c>
      <c r="E44" s="93">
        <f t="shared" si="47"/>
        <v>0.14000000000000001</v>
      </c>
      <c r="F44" s="288">
        <f t="shared" si="61"/>
        <v>0.10500000000000001</v>
      </c>
      <c r="G44" s="93">
        <f t="shared" ref="G44:G59" si="88">E44</f>
        <v>0.14000000000000001</v>
      </c>
      <c r="H44" s="396">
        <f t="shared" si="82"/>
        <v>0.14000000000000001</v>
      </c>
      <c r="I44" s="288">
        <f t="shared" si="62"/>
        <v>0.14000000000000001</v>
      </c>
      <c r="J44" s="397">
        <f t="shared" si="60"/>
        <v>0.14000000000000001</v>
      </c>
      <c r="K44" s="50">
        <f t="shared" si="83"/>
        <v>0.16</v>
      </c>
      <c r="L44" s="417">
        <f t="shared" si="55"/>
        <v>0.16</v>
      </c>
      <c r="M44" s="288">
        <f t="shared" si="63"/>
        <v>0.16</v>
      </c>
      <c r="N44" s="93">
        <f t="shared" si="84"/>
        <v>0.18</v>
      </c>
      <c r="O44" s="50">
        <f t="shared" si="85"/>
        <v>0.14000000000000001</v>
      </c>
      <c r="P44" s="184">
        <f t="shared" si="31"/>
        <v>0.14000000000000001</v>
      </c>
      <c r="Q44" s="288">
        <f t="shared" si="64"/>
        <v>0.14000000000000001</v>
      </c>
      <c r="R44" s="93">
        <f t="shared" si="86"/>
        <v>0.14000000000000001</v>
      </c>
      <c r="T44" s="571">
        <f t="shared" si="80"/>
        <v>-0.06</v>
      </c>
      <c r="U44" s="571">
        <f t="shared" si="37"/>
        <v>-4.9999999999999975E-3</v>
      </c>
      <c r="V44" s="571">
        <f t="shared" si="87"/>
        <v>0.1225</v>
      </c>
      <c r="X44" s="538">
        <f>download!B63</f>
        <v>0.1225</v>
      </c>
      <c r="Y44" s="539">
        <f>download!AX63</f>
        <v>0.1225</v>
      </c>
      <c r="Z44" s="538">
        <f>download!F63</f>
        <v>4.4999999999999998E-2</v>
      </c>
      <c r="AA44" s="538">
        <f>download!AP63</f>
        <v>-0.1</v>
      </c>
      <c r="AB44" s="556">
        <f>download!J63</f>
        <v>0.39</v>
      </c>
      <c r="AC44" s="556">
        <f>download!N63</f>
        <v>0.3</v>
      </c>
      <c r="AD44" s="556">
        <f>download!R63</f>
        <v>0.185</v>
      </c>
      <c r="AE44" s="557">
        <f>download!V63</f>
        <v>0.16250000000000001</v>
      </c>
      <c r="AF44" s="325">
        <v>-0.25</v>
      </c>
      <c r="AG44" s="325">
        <f>download!AT65</f>
        <v>0</v>
      </c>
      <c r="AH44" s="325"/>
      <c r="AI44" s="74">
        <v>37803</v>
      </c>
      <c r="AJ44" s="483">
        <f>download!Z64</f>
        <v>3.0750000000000002</v>
      </c>
      <c r="AK44" s="67"/>
      <c r="AL44" s="68"/>
      <c r="AM44" s="68">
        <f t="shared" si="65"/>
        <v>2.6213812702147674</v>
      </c>
      <c r="AN44" s="68">
        <f t="shared" si="66"/>
        <v>3.2150000000000003</v>
      </c>
      <c r="AO44" s="68">
        <f t="shared" si="67"/>
        <v>3.2150000000000003</v>
      </c>
      <c r="AP44" s="68">
        <f t="shared" si="68"/>
        <v>3.2150000000000003</v>
      </c>
      <c r="AQ44" s="68">
        <f t="shared" si="69"/>
        <v>3.2150000000000003</v>
      </c>
      <c r="AR44" s="68">
        <f t="shared" si="70"/>
        <v>3.2350000000000003</v>
      </c>
      <c r="AS44" s="68">
        <f t="shared" si="71"/>
        <v>3.2550000000000003</v>
      </c>
      <c r="AT44" s="68">
        <f t="shared" si="72"/>
        <v>3.2150000000000003</v>
      </c>
      <c r="AU44" s="68">
        <f t="shared" si="73"/>
        <v>3.2150000000000003</v>
      </c>
      <c r="AV44" s="68"/>
      <c r="AW44" s="68"/>
      <c r="AX44" s="68">
        <f t="shared" si="74"/>
        <v>3.1975000000000002</v>
      </c>
      <c r="AY44" s="68">
        <f t="shared" si="75"/>
        <v>3.12</v>
      </c>
      <c r="AZ44" s="68">
        <f t="shared" si="76"/>
        <v>3.4650000000000003</v>
      </c>
      <c r="BA44" s="68">
        <f t="shared" si="77"/>
        <v>3.375</v>
      </c>
      <c r="BB44" s="68">
        <f t="shared" si="78"/>
        <v>3.2600000000000002</v>
      </c>
      <c r="BC44" s="68">
        <f t="shared" si="79"/>
        <v>3.2375000000000003</v>
      </c>
      <c r="BD44" s="68">
        <f t="shared" si="50"/>
        <v>2.8250000000000002</v>
      </c>
      <c r="BE44" s="68">
        <f t="shared" si="51"/>
        <v>3.0750000000000002</v>
      </c>
      <c r="BF44" s="68"/>
      <c r="BG44" s="89"/>
      <c r="BH44" s="67">
        <f>download!AD64</f>
        <v>1.4321543157580001</v>
      </c>
      <c r="BI44" s="40">
        <f>download!AH63</f>
        <v>6.1574533477654007E-2</v>
      </c>
      <c r="BJ44" s="40">
        <f>download!AL63</f>
        <v>7.0840111952927012E-2</v>
      </c>
      <c r="BK44" s="48">
        <f t="shared" si="45"/>
        <v>0.83708670827081566</v>
      </c>
      <c r="BL44" s="48">
        <f t="shared" si="45"/>
        <v>0.81535964858935217</v>
      </c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0"/>
      <c r="CM44" s="48"/>
      <c r="CN44" s="40"/>
      <c r="CO44" s="56"/>
      <c r="CP44" s="56"/>
      <c r="CQ44" s="72"/>
      <c r="CR44" s="40"/>
      <c r="CS44" s="56"/>
      <c r="CT44" s="40"/>
      <c r="CU44" s="49"/>
      <c r="CV44" s="49"/>
      <c r="CW44" s="40"/>
      <c r="CX44" s="56"/>
      <c r="CY44" s="40"/>
      <c r="CZ44" s="40"/>
      <c r="DA44" s="41"/>
      <c r="DB44" s="41"/>
      <c r="DC44" s="49"/>
      <c r="DD44" s="40"/>
      <c r="DE44" s="49"/>
      <c r="DF44" s="40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</row>
    <row r="45" spans="1:124">
      <c r="A45" s="165">
        <v>37834</v>
      </c>
      <c r="B45" s="579">
        <f t="shared" si="28"/>
        <v>0</v>
      </c>
      <c r="C45" s="394">
        <f t="shared" si="81"/>
        <v>0.14000000000000001</v>
      </c>
      <c r="D45" s="394">
        <f t="shared" si="34"/>
        <v>0.14000000000000001</v>
      </c>
      <c r="E45" s="93">
        <f t="shared" si="47"/>
        <v>0.14000000000000001</v>
      </c>
      <c r="F45" s="288">
        <f t="shared" si="61"/>
        <v>0.10500000000000001</v>
      </c>
      <c r="G45" s="93">
        <f t="shared" si="88"/>
        <v>0.14000000000000001</v>
      </c>
      <c r="H45" s="396">
        <f t="shared" si="82"/>
        <v>0.14000000000000001</v>
      </c>
      <c r="I45" s="288">
        <f t="shared" si="62"/>
        <v>0.14000000000000001</v>
      </c>
      <c r="J45" s="397">
        <f t="shared" si="60"/>
        <v>0.14000000000000001</v>
      </c>
      <c r="K45" s="50">
        <f t="shared" si="83"/>
        <v>0.16</v>
      </c>
      <c r="L45" s="417">
        <f t="shared" si="55"/>
        <v>0.16</v>
      </c>
      <c r="M45" s="288">
        <f t="shared" si="63"/>
        <v>0.16</v>
      </c>
      <c r="N45" s="93">
        <f t="shared" si="84"/>
        <v>0.18</v>
      </c>
      <c r="O45" s="50">
        <f t="shared" si="85"/>
        <v>0.14000000000000001</v>
      </c>
      <c r="P45" s="184">
        <f t="shared" si="31"/>
        <v>0.14000000000000001</v>
      </c>
      <c r="Q45" s="288">
        <f t="shared" si="64"/>
        <v>0.14000000000000001</v>
      </c>
      <c r="R45" s="93">
        <f t="shared" si="86"/>
        <v>0.14000000000000001</v>
      </c>
      <c r="T45" s="571">
        <f t="shared" si="80"/>
        <v>-0.06</v>
      </c>
      <c r="U45" s="571">
        <f t="shared" si="37"/>
        <v>-4.9999999999999975E-3</v>
      </c>
      <c r="V45" s="571">
        <f t="shared" si="87"/>
        <v>0.12</v>
      </c>
      <c r="X45" s="538">
        <f>download!B64</f>
        <v>0.12</v>
      </c>
      <c r="Y45" s="539">
        <f>download!AX64</f>
        <v>0.12</v>
      </c>
      <c r="Z45" s="538">
        <f>download!F64</f>
        <v>4.2500000000000003E-2</v>
      </c>
      <c r="AA45" s="538">
        <f>download!AP64</f>
        <v>-0.1</v>
      </c>
      <c r="AB45" s="556">
        <f>download!J64</f>
        <v>0.45500000000000002</v>
      </c>
      <c r="AC45" s="556">
        <f>download!N64</f>
        <v>0.3</v>
      </c>
      <c r="AD45" s="556">
        <f>download!R64</f>
        <v>0.185</v>
      </c>
      <c r="AE45" s="557">
        <f>download!V64</f>
        <v>0.16250000000000001</v>
      </c>
      <c r="AF45" s="325">
        <v>-0.25</v>
      </c>
      <c r="AG45" s="325">
        <f>download!AT66</f>
        <v>0</v>
      </c>
      <c r="AH45" s="325"/>
      <c r="AI45" s="74">
        <v>37834</v>
      </c>
      <c r="AJ45" s="483">
        <f>download!Z65</f>
        <v>3.12</v>
      </c>
      <c r="AK45" s="67"/>
      <c r="AL45" s="68"/>
      <c r="AM45" s="68">
        <f t="shared" si="65"/>
        <v>2.6423788868716098</v>
      </c>
      <c r="AN45" s="68">
        <f t="shared" si="66"/>
        <v>3.2600000000000002</v>
      </c>
      <c r="AO45" s="68">
        <f t="shared" si="67"/>
        <v>3.2600000000000002</v>
      </c>
      <c r="AP45" s="68">
        <f t="shared" si="68"/>
        <v>3.2600000000000002</v>
      </c>
      <c r="AQ45" s="68">
        <f t="shared" si="69"/>
        <v>3.2600000000000002</v>
      </c>
      <c r="AR45" s="68">
        <f t="shared" si="70"/>
        <v>3.2800000000000002</v>
      </c>
      <c r="AS45" s="68">
        <f t="shared" si="71"/>
        <v>3.3000000000000003</v>
      </c>
      <c r="AT45" s="68">
        <f t="shared" si="72"/>
        <v>3.2600000000000002</v>
      </c>
      <c r="AU45" s="68">
        <f t="shared" si="73"/>
        <v>3.2600000000000002</v>
      </c>
      <c r="AV45" s="68"/>
      <c r="AW45" s="68"/>
      <c r="AX45" s="68">
        <f t="shared" si="74"/>
        <v>3.24</v>
      </c>
      <c r="AY45" s="68">
        <f t="shared" si="75"/>
        <v>3.1625000000000001</v>
      </c>
      <c r="AZ45" s="68">
        <f t="shared" si="76"/>
        <v>3.5750000000000002</v>
      </c>
      <c r="BA45" s="68">
        <f t="shared" si="77"/>
        <v>3.42</v>
      </c>
      <c r="BB45" s="68">
        <f t="shared" si="78"/>
        <v>3.3050000000000002</v>
      </c>
      <c r="BC45" s="68">
        <f t="shared" si="79"/>
        <v>3.2825000000000002</v>
      </c>
      <c r="BD45" s="68">
        <f t="shared" si="50"/>
        <v>2.87</v>
      </c>
      <c r="BE45" s="68">
        <f t="shared" si="51"/>
        <v>3.12</v>
      </c>
      <c r="BF45" s="68"/>
      <c r="BG45" s="89"/>
      <c r="BH45" s="67">
        <f>download!AD65</f>
        <v>1.4311474132429998</v>
      </c>
      <c r="BI45" s="40">
        <f>download!AH64</f>
        <v>6.1597875696098009E-2</v>
      </c>
      <c r="BJ45" s="40">
        <f>download!AL64</f>
        <v>7.0844643923805017E-2</v>
      </c>
      <c r="BK45" s="48">
        <f t="shared" si="45"/>
        <v>0.83273222535508185</v>
      </c>
      <c r="BL45" s="48">
        <f t="shared" si="45"/>
        <v>0.81054567081951212</v>
      </c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0"/>
      <c r="CM45" s="48"/>
      <c r="CN45" s="40"/>
      <c r="CO45" s="56"/>
      <c r="CP45" s="56"/>
      <c r="CQ45" s="72"/>
      <c r="CR45" s="40"/>
      <c r="CS45" s="56"/>
      <c r="CT45" s="40"/>
      <c r="CU45" s="49"/>
      <c r="CV45" s="49"/>
      <c r="CW45" s="40"/>
      <c r="CX45" s="56"/>
      <c r="CY45" s="40"/>
      <c r="CZ45" s="40"/>
      <c r="DA45" s="41"/>
      <c r="DB45" s="41"/>
      <c r="DC45" s="49"/>
      <c r="DD45" s="40"/>
      <c r="DE45" s="49"/>
      <c r="DF45" s="40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</row>
    <row r="46" spans="1:124">
      <c r="A46" s="165">
        <v>37865</v>
      </c>
      <c r="B46" s="579">
        <f t="shared" si="28"/>
        <v>2.5000000000000196E-3</v>
      </c>
      <c r="C46" s="394">
        <f t="shared" si="81"/>
        <v>0.14000000000000001</v>
      </c>
      <c r="D46" s="394">
        <f t="shared" si="34"/>
        <v>0.14000000000000001</v>
      </c>
      <c r="E46" s="93">
        <f t="shared" si="47"/>
        <v>0.14000000000000001</v>
      </c>
      <c r="F46" s="288">
        <f t="shared" si="61"/>
        <v>0.10500000000000001</v>
      </c>
      <c r="G46" s="93">
        <f t="shared" si="88"/>
        <v>0.14000000000000001</v>
      </c>
      <c r="H46" s="396">
        <f t="shared" si="82"/>
        <v>0.14000000000000001</v>
      </c>
      <c r="I46" s="288">
        <f t="shared" si="62"/>
        <v>0.14000000000000001</v>
      </c>
      <c r="J46" s="397">
        <f t="shared" si="60"/>
        <v>0.14000000000000001</v>
      </c>
      <c r="K46" s="50">
        <f t="shared" si="83"/>
        <v>0.16</v>
      </c>
      <c r="L46" s="417">
        <f t="shared" si="55"/>
        <v>0.16</v>
      </c>
      <c r="M46" s="288">
        <f t="shared" si="63"/>
        <v>0.16</v>
      </c>
      <c r="N46" s="93">
        <f t="shared" si="84"/>
        <v>0.18</v>
      </c>
      <c r="O46" s="50">
        <f t="shared" si="85"/>
        <v>0.14000000000000001</v>
      </c>
      <c r="P46" s="184">
        <f t="shared" si="31"/>
        <v>0.14000000000000001</v>
      </c>
      <c r="Q46" s="288">
        <f t="shared" si="64"/>
        <v>0.14000000000000001</v>
      </c>
      <c r="R46" s="93">
        <f t="shared" si="86"/>
        <v>0.14000000000000001</v>
      </c>
      <c r="T46" s="571">
        <f t="shared" si="80"/>
        <v>-0.06</v>
      </c>
      <c r="U46" s="571">
        <f t="shared" si="37"/>
        <v>-4.9999999999999975E-3</v>
      </c>
      <c r="V46" s="571">
        <f t="shared" si="87"/>
        <v>0.11749999999999999</v>
      </c>
      <c r="X46" s="538">
        <f>download!B65</f>
        <v>0.11749999999999999</v>
      </c>
      <c r="Y46" s="539">
        <f>download!AX65</f>
        <v>0.11749999999999999</v>
      </c>
      <c r="Z46" s="538">
        <f>download!F65</f>
        <v>0.04</v>
      </c>
      <c r="AA46" s="538">
        <f>download!AP65</f>
        <v>-0.09</v>
      </c>
      <c r="AB46" s="556">
        <f>download!J65</f>
        <v>0.35499999999999998</v>
      </c>
      <c r="AC46" s="556">
        <f>download!N65</f>
        <v>0.28999999999999998</v>
      </c>
      <c r="AD46" s="556">
        <f>download!R65</f>
        <v>0.16250000000000001</v>
      </c>
      <c r="AE46" s="557">
        <f>download!V65</f>
        <v>0.16250000000000001</v>
      </c>
      <c r="AF46" s="325">
        <v>-0.25</v>
      </c>
      <c r="AG46" s="325">
        <f>download!AT67</f>
        <v>0</v>
      </c>
      <c r="AH46" s="325"/>
      <c r="AI46" s="74">
        <v>37865</v>
      </c>
      <c r="AJ46" s="483">
        <f>download!Z66</f>
        <v>3.11</v>
      </c>
      <c r="AK46" s="67"/>
      <c r="AL46" s="68"/>
      <c r="AM46" s="68">
        <f t="shared" si="65"/>
        <v>2.6187184292750403</v>
      </c>
      <c r="AN46" s="68">
        <f t="shared" si="66"/>
        <v>3.25</v>
      </c>
      <c r="AO46" s="68">
        <f t="shared" si="67"/>
        <v>3.25</v>
      </c>
      <c r="AP46" s="68">
        <f t="shared" si="68"/>
        <v>3.25</v>
      </c>
      <c r="AQ46" s="68">
        <f t="shared" si="69"/>
        <v>3.25</v>
      </c>
      <c r="AR46" s="68">
        <f t="shared" si="70"/>
        <v>3.27</v>
      </c>
      <c r="AS46" s="68">
        <f t="shared" si="71"/>
        <v>3.29</v>
      </c>
      <c r="AT46" s="68">
        <f t="shared" si="72"/>
        <v>3.25</v>
      </c>
      <c r="AU46" s="68">
        <f t="shared" si="73"/>
        <v>3.25</v>
      </c>
      <c r="AV46" s="68"/>
      <c r="AW46" s="68"/>
      <c r="AX46" s="68">
        <f t="shared" si="74"/>
        <v>3.2275</v>
      </c>
      <c r="AY46" s="68">
        <f t="shared" si="75"/>
        <v>3.15</v>
      </c>
      <c r="AZ46" s="68">
        <f t="shared" si="76"/>
        <v>3.4649999999999999</v>
      </c>
      <c r="BA46" s="68">
        <f t="shared" si="77"/>
        <v>3.4</v>
      </c>
      <c r="BB46" s="68">
        <f t="shared" si="78"/>
        <v>3.2725</v>
      </c>
      <c r="BC46" s="68">
        <f t="shared" si="79"/>
        <v>3.2725</v>
      </c>
      <c r="BD46" s="68">
        <f t="shared" si="50"/>
        <v>2.86</v>
      </c>
      <c r="BE46" s="68">
        <f t="shared" si="51"/>
        <v>3.11</v>
      </c>
      <c r="BF46" s="68"/>
      <c r="BG46" s="89"/>
      <c r="BH46" s="67">
        <f>download!AD66</f>
        <v>1.4301773215</v>
      </c>
      <c r="BI46" s="40">
        <f>download!AH65</f>
        <v>6.1621042788811024E-2</v>
      </c>
      <c r="BJ46" s="40">
        <f>download!AL65</f>
        <v>7.0849175894690003E-2</v>
      </c>
      <c r="BK46" s="48">
        <f t="shared" si="45"/>
        <v>0.82839764718250319</v>
      </c>
      <c r="BL46" s="48">
        <f t="shared" si="45"/>
        <v>0.80575951670001245</v>
      </c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8"/>
      <c r="CN46" s="40"/>
      <c r="CO46" s="56"/>
      <c r="CP46" s="56"/>
      <c r="CQ46" s="72"/>
      <c r="CR46" s="40"/>
      <c r="CS46" s="56"/>
      <c r="CT46" s="40"/>
      <c r="CU46" s="49"/>
      <c r="CV46" s="49"/>
      <c r="CW46" s="40"/>
      <c r="CX46" s="56"/>
      <c r="CY46" s="40"/>
      <c r="CZ46" s="40"/>
      <c r="DA46" s="41"/>
      <c r="DB46" s="41"/>
      <c r="DC46" s="49"/>
      <c r="DD46" s="40"/>
      <c r="DE46" s="49"/>
      <c r="DF46" s="40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</row>
    <row r="47" spans="1:124">
      <c r="A47" s="165">
        <v>37895</v>
      </c>
      <c r="B47" s="579">
        <f t="shared" si="28"/>
        <v>-1.2499999999999994E-2</v>
      </c>
      <c r="C47" s="394">
        <f t="shared" si="81"/>
        <v>0.14000000000000001</v>
      </c>
      <c r="D47" s="394">
        <f t="shared" si="34"/>
        <v>0.14000000000000001</v>
      </c>
      <c r="E47" s="93">
        <f t="shared" si="47"/>
        <v>0.14000000000000001</v>
      </c>
      <c r="F47" s="288">
        <f t="shared" si="61"/>
        <v>0.10500000000000001</v>
      </c>
      <c r="G47" s="93">
        <f t="shared" si="88"/>
        <v>0.14000000000000001</v>
      </c>
      <c r="H47" s="396">
        <f t="shared" si="82"/>
        <v>0.14000000000000001</v>
      </c>
      <c r="I47" s="288">
        <f t="shared" si="62"/>
        <v>0.14000000000000001</v>
      </c>
      <c r="J47" s="397">
        <f t="shared" si="60"/>
        <v>0.14000000000000001</v>
      </c>
      <c r="K47" s="50">
        <f t="shared" si="83"/>
        <v>0.16</v>
      </c>
      <c r="L47" s="417">
        <f t="shared" si="55"/>
        <v>0.16</v>
      </c>
      <c r="M47" s="288">
        <f t="shared" si="63"/>
        <v>0.16</v>
      </c>
      <c r="N47" s="93">
        <f t="shared" si="84"/>
        <v>0.18</v>
      </c>
      <c r="O47" s="50">
        <f t="shared" si="85"/>
        <v>0.14000000000000001</v>
      </c>
      <c r="P47" s="184">
        <f t="shared" si="31"/>
        <v>0.14000000000000001</v>
      </c>
      <c r="Q47" s="288">
        <f t="shared" si="64"/>
        <v>0.14000000000000001</v>
      </c>
      <c r="R47" s="93">
        <f t="shared" si="86"/>
        <v>0.14000000000000001</v>
      </c>
      <c r="T47" s="571">
        <f t="shared" si="80"/>
        <v>-0.06</v>
      </c>
      <c r="U47" s="571">
        <f t="shared" si="37"/>
        <v>-4.9999999999999975E-3</v>
      </c>
      <c r="V47" s="571">
        <f t="shared" si="87"/>
        <v>0.13250000000000001</v>
      </c>
      <c r="X47" s="538">
        <f>download!B66</f>
        <v>0.13250000000000001</v>
      </c>
      <c r="Y47" s="539">
        <f>download!AX66</f>
        <v>0.13250000000000001</v>
      </c>
      <c r="Z47" s="538">
        <f>download!F66</f>
        <v>5.5E-2</v>
      </c>
      <c r="AA47" s="538">
        <f>download!AP66</f>
        <v>-7.4999999999999997E-2</v>
      </c>
      <c r="AB47" s="556">
        <f>download!J66</f>
        <v>0.42499999999999999</v>
      </c>
      <c r="AC47" s="556">
        <f>download!N66</f>
        <v>0.36249999999999999</v>
      </c>
      <c r="AD47" s="556">
        <f>download!R66</f>
        <v>0.185</v>
      </c>
      <c r="AE47" s="557">
        <f>download!V66</f>
        <v>0.16500000000000001</v>
      </c>
      <c r="AF47" s="325">
        <v>-0.25</v>
      </c>
      <c r="AG47" s="325">
        <f>download!AT68</f>
        <v>0</v>
      </c>
      <c r="AH47" s="325"/>
      <c r="AI47" s="74">
        <v>37895</v>
      </c>
      <c r="AJ47" s="483">
        <f>download!Z67</f>
        <v>3.13</v>
      </c>
      <c r="AK47" s="67"/>
      <c r="AL47" s="68"/>
      <c r="AM47" s="68">
        <f t="shared" si="65"/>
        <v>2.6197729411656208</v>
      </c>
      <c r="AN47" s="68">
        <f t="shared" si="66"/>
        <v>3.27</v>
      </c>
      <c r="AO47" s="68">
        <f t="shared" si="67"/>
        <v>3.27</v>
      </c>
      <c r="AP47" s="68">
        <f t="shared" si="68"/>
        <v>3.27</v>
      </c>
      <c r="AQ47" s="68">
        <f t="shared" si="69"/>
        <v>3.27</v>
      </c>
      <c r="AR47" s="68">
        <f t="shared" si="70"/>
        <v>3.29</v>
      </c>
      <c r="AS47" s="68">
        <f t="shared" si="71"/>
        <v>3.31</v>
      </c>
      <c r="AT47" s="68">
        <f t="shared" si="72"/>
        <v>3.27</v>
      </c>
      <c r="AU47" s="68">
        <f t="shared" si="73"/>
        <v>3.27</v>
      </c>
      <c r="AV47" s="68"/>
      <c r="AW47" s="68"/>
      <c r="AX47" s="68">
        <f t="shared" si="74"/>
        <v>3.2624999999999997</v>
      </c>
      <c r="AY47" s="68">
        <f t="shared" si="75"/>
        <v>3.1850000000000001</v>
      </c>
      <c r="AZ47" s="68">
        <f t="shared" si="76"/>
        <v>3.5549999999999997</v>
      </c>
      <c r="BA47" s="68">
        <f t="shared" si="77"/>
        <v>3.4924999999999997</v>
      </c>
      <c r="BB47" s="68">
        <f t="shared" si="78"/>
        <v>3.3149999999999999</v>
      </c>
      <c r="BC47" s="68">
        <f t="shared" si="79"/>
        <v>3.2949999999999999</v>
      </c>
      <c r="BD47" s="68">
        <f t="shared" si="50"/>
        <v>2.88</v>
      </c>
      <c r="BE47" s="68">
        <f t="shared" si="51"/>
        <v>3.13</v>
      </c>
      <c r="BF47" s="68"/>
      <c r="BG47" s="89"/>
      <c r="BH47" s="67">
        <f>download!AD67</f>
        <v>1.4291791961220002</v>
      </c>
      <c r="BI47" s="40">
        <f>download!AH66</f>
        <v>6.1643462556122013E-2</v>
      </c>
      <c r="BJ47" s="40">
        <f>download!AL66</f>
        <v>7.0853680907846009E-2</v>
      </c>
      <c r="BK47" s="48">
        <f t="shared" si="45"/>
        <v>0.82422138459438499</v>
      </c>
      <c r="BL47" s="48">
        <f t="shared" si="45"/>
        <v>0.8011538046378045</v>
      </c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8"/>
      <c r="CN47" s="40"/>
      <c r="CO47" s="56"/>
      <c r="CP47" s="56"/>
      <c r="CQ47" s="72"/>
      <c r="CR47" s="40"/>
      <c r="CS47" s="56"/>
      <c r="CT47" s="40"/>
      <c r="CU47" s="49"/>
      <c r="CV47" s="49"/>
      <c r="CW47" s="40"/>
      <c r="CX47" s="56"/>
      <c r="CY47" s="40"/>
      <c r="CZ47" s="40"/>
      <c r="DA47" s="41"/>
      <c r="DB47" s="41"/>
      <c r="DC47" s="49"/>
      <c r="DD47" s="40"/>
      <c r="DE47" s="49"/>
      <c r="DF47" s="40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</row>
    <row r="48" spans="1:124">
      <c r="A48" s="165">
        <v>37926</v>
      </c>
      <c r="B48" s="579">
        <f t="shared" si="28"/>
        <v>9.9999999999999985E-3</v>
      </c>
      <c r="C48" s="394">
        <f>+C36+0</f>
        <v>0.22500000000000001</v>
      </c>
      <c r="D48" s="394">
        <f t="shared" si="34"/>
        <v>0.22500000000000001</v>
      </c>
      <c r="E48" s="93">
        <f t="shared" si="47"/>
        <v>0.22500000000000001</v>
      </c>
      <c r="F48" s="288">
        <f t="shared" si="61"/>
        <v>0.19</v>
      </c>
      <c r="G48" s="93">
        <f t="shared" si="88"/>
        <v>0.22500000000000001</v>
      </c>
      <c r="H48" s="472">
        <f>K48+0.01</f>
        <v>0.34500000000000003</v>
      </c>
      <c r="I48" s="288">
        <f t="shared" si="62"/>
        <v>0.34500000000000003</v>
      </c>
      <c r="J48" s="397">
        <f t="shared" si="60"/>
        <v>0.34500000000000003</v>
      </c>
      <c r="K48" s="41">
        <f>C48+0.11</f>
        <v>0.33500000000000002</v>
      </c>
      <c r="L48" s="417">
        <f t="shared" si="55"/>
        <v>0.33500000000000002</v>
      </c>
      <c r="M48" s="288">
        <f t="shared" si="63"/>
        <v>0.33500000000000002</v>
      </c>
      <c r="N48" s="93">
        <f>+K48+0.03</f>
        <v>0.36499999999999999</v>
      </c>
      <c r="O48" s="50">
        <f>H48</f>
        <v>0.34500000000000003</v>
      </c>
      <c r="P48" s="184">
        <f t="shared" si="31"/>
        <v>0.34500000000000003</v>
      </c>
      <c r="Q48" s="288">
        <f t="shared" si="64"/>
        <v>0.34500000000000003</v>
      </c>
      <c r="R48" s="93">
        <f>+O48+0.02</f>
        <v>0.36500000000000005</v>
      </c>
      <c r="T48" s="571">
        <f>C48-0.16</f>
        <v>6.5000000000000002E-2</v>
      </c>
      <c r="U48" s="571">
        <f t="shared" si="37"/>
        <v>0.12</v>
      </c>
      <c r="V48" s="571">
        <f>+(T48+AJ48)*0.032+T48+0.01</f>
        <v>0.18072800000000003</v>
      </c>
      <c r="X48" s="538">
        <f>download!B67</f>
        <v>0.19500000000000001</v>
      </c>
      <c r="Y48" s="539">
        <f>download!AX67</f>
        <v>0.19500000000000001</v>
      </c>
      <c r="Z48" s="538">
        <f>download!F67</f>
        <v>0.105</v>
      </c>
      <c r="AA48" s="538">
        <f>download!AP67</f>
        <v>-0.02</v>
      </c>
      <c r="AB48" s="556">
        <f>download!J67</f>
        <v>0.71499999999999997</v>
      </c>
      <c r="AC48" s="556">
        <f>download!N67</f>
        <v>0.44500000000000001</v>
      </c>
      <c r="AD48" s="556">
        <f>download!R67</f>
        <v>0.28749999999999998</v>
      </c>
      <c r="AE48" s="557">
        <f>download!V67</f>
        <v>0.24</v>
      </c>
      <c r="AF48" s="325">
        <v>-0.25</v>
      </c>
      <c r="AG48" s="325">
        <f>download!AT69</f>
        <v>0</v>
      </c>
      <c r="AH48" s="325"/>
      <c r="AI48" s="74">
        <v>37926</v>
      </c>
      <c r="AJ48" s="483">
        <f>download!Z68</f>
        <v>3.2390000000000003</v>
      </c>
      <c r="AK48" s="67"/>
      <c r="AL48" s="68"/>
      <c r="AM48" s="68">
        <f t="shared" si="65"/>
        <v>2.7588032085841463</v>
      </c>
      <c r="AN48" s="68">
        <f t="shared" si="66"/>
        <v>3.4640000000000004</v>
      </c>
      <c r="AO48" s="68">
        <f t="shared" si="67"/>
        <v>3.4640000000000004</v>
      </c>
      <c r="AP48" s="68">
        <f t="shared" si="68"/>
        <v>3.4640000000000004</v>
      </c>
      <c r="AQ48" s="68">
        <f t="shared" si="69"/>
        <v>3.5840000000000005</v>
      </c>
      <c r="AR48" s="68">
        <f t="shared" si="70"/>
        <v>3.5740000000000003</v>
      </c>
      <c r="AS48" s="68">
        <f t="shared" si="71"/>
        <v>3.6040000000000001</v>
      </c>
      <c r="AT48" s="68">
        <f t="shared" si="72"/>
        <v>3.5840000000000005</v>
      </c>
      <c r="AU48" s="68">
        <f t="shared" si="73"/>
        <v>3.6040000000000005</v>
      </c>
      <c r="AV48" s="68"/>
      <c r="AW48" s="68"/>
      <c r="AX48" s="68">
        <f t="shared" si="74"/>
        <v>3.4340000000000002</v>
      </c>
      <c r="AY48" s="68">
        <f t="shared" si="75"/>
        <v>3.3440000000000003</v>
      </c>
      <c r="AZ48" s="68">
        <f t="shared" si="76"/>
        <v>3.9540000000000002</v>
      </c>
      <c r="BA48" s="68">
        <f t="shared" si="77"/>
        <v>3.6840000000000002</v>
      </c>
      <c r="BB48" s="68">
        <f t="shared" si="78"/>
        <v>3.5265000000000004</v>
      </c>
      <c r="BC48" s="68">
        <f t="shared" si="79"/>
        <v>3.4790000000000001</v>
      </c>
      <c r="BD48" s="68">
        <f t="shared" si="50"/>
        <v>2.9890000000000003</v>
      </c>
      <c r="BE48" s="68">
        <f t="shared" si="51"/>
        <v>3.2390000000000003</v>
      </c>
      <c r="BF48" s="68"/>
      <c r="BG48" s="89"/>
      <c r="BH48" s="67">
        <f>download!AD68</f>
        <v>1.4282180470500001</v>
      </c>
      <c r="BI48" s="40">
        <f>download!AH67</f>
        <v>6.1666629649186011E-2</v>
      </c>
      <c r="BJ48" s="40">
        <f>download!AL67</f>
        <v>7.0858485884198005E-2</v>
      </c>
      <c r="BK48" s="48">
        <f t="shared" si="45"/>
        <v>0.81992495363481377</v>
      </c>
      <c r="BL48" s="48">
        <f t="shared" si="45"/>
        <v>0.79642124959126614</v>
      </c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8"/>
      <c r="CN48" s="40"/>
      <c r="CO48" s="56"/>
      <c r="CP48" s="56"/>
      <c r="CQ48" s="72"/>
      <c r="CR48" s="40"/>
      <c r="CS48" s="56"/>
      <c r="CT48" s="40"/>
      <c r="CU48" s="49"/>
      <c r="CV48" s="49"/>
      <c r="CW48" s="40"/>
      <c r="CX48" s="56"/>
      <c r="CY48" s="40"/>
      <c r="CZ48" s="40"/>
      <c r="DA48" s="41"/>
      <c r="DB48" s="41"/>
      <c r="DC48" s="49"/>
      <c r="DD48" s="40"/>
      <c r="DE48" s="49"/>
      <c r="DF48" s="40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</row>
    <row r="49" spans="1:124">
      <c r="A49" s="165">
        <v>37956</v>
      </c>
      <c r="B49" s="579">
        <f t="shared" si="28"/>
        <v>-2.9999999999999982E-2</v>
      </c>
      <c r="C49" s="394">
        <f>+C37+0</f>
        <v>0.22500000000000001</v>
      </c>
      <c r="D49" s="394">
        <f t="shared" si="34"/>
        <v>0.22500000000000001</v>
      </c>
      <c r="E49" s="93">
        <f t="shared" si="47"/>
        <v>0.22500000000000001</v>
      </c>
      <c r="F49" s="288">
        <f t="shared" si="61"/>
        <v>0.19</v>
      </c>
      <c r="G49" s="93">
        <f t="shared" si="88"/>
        <v>0.22500000000000001</v>
      </c>
      <c r="H49" s="472">
        <f>K49+0.01</f>
        <v>0.34500000000000003</v>
      </c>
      <c r="I49" s="288">
        <f t="shared" si="62"/>
        <v>0.34500000000000003</v>
      </c>
      <c r="J49" s="397">
        <f t="shared" si="60"/>
        <v>0.34500000000000003</v>
      </c>
      <c r="K49" s="41">
        <f>C49+0.11</f>
        <v>0.33500000000000002</v>
      </c>
      <c r="L49" s="417">
        <f t="shared" si="55"/>
        <v>0.33500000000000002</v>
      </c>
      <c r="M49" s="288">
        <f t="shared" si="63"/>
        <v>0.33500000000000002</v>
      </c>
      <c r="N49" s="93">
        <f>+K49+0.03</f>
        <v>0.36499999999999999</v>
      </c>
      <c r="O49" s="50">
        <f>H49</f>
        <v>0.34500000000000003</v>
      </c>
      <c r="P49" s="184">
        <f t="shared" si="31"/>
        <v>0.34500000000000003</v>
      </c>
      <c r="Q49" s="288">
        <f t="shared" si="64"/>
        <v>0.34500000000000003</v>
      </c>
      <c r="R49" s="93">
        <f>+O49+0.02</f>
        <v>0.36500000000000005</v>
      </c>
      <c r="T49" s="571">
        <f>C49-0.16</f>
        <v>6.5000000000000002E-2</v>
      </c>
      <c r="U49" s="571">
        <f t="shared" ref="U49:U80" si="89">T49+0.055</f>
        <v>0.12</v>
      </c>
      <c r="V49" s="571">
        <f>+(T49+AJ49)*0.032+T49+0.01</f>
        <v>0.18408800000000003</v>
      </c>
      <c r="X49" s="538">
        <f>download!B68</f>
        <v>0.23499999999999999</v>
      </c>
      <c r="Y49" s="539">
        <f>download!AX68</f>
        <v>0.23499999999999999</v>
      </c>
      <c r="Z49" s="538">
        <f>download!F68</f>
        <v>0.14499999999999999</v>
      </c>
      <c r="AA49" s="538">
        <f>download!AP68</f>
        <v>-1.2500000000000001E-2</v>
      </c>
      <c r="AB49" s="556">
        <f>download!J68</f>
        <v>1.21</v>
      </c>
      <c r="AC49" s="556">
        <f>download!N68</f>
        <v>0.77</v>
      </c>
      <c r="AD49" s="556">
        <f>download!R68</f>
        <v>0.33750000000000002</v>
      </c>
      <c r="AE49" s="557">
        <f>download!V68</f>
        <v>0.29499999999999998</v>
      </c>
      <c r="AF49" s="325">
        <v>-0.25</v>
      </c>
      <c r="AG49" s="325">
        <f>download!AT70</f>
        <v>0</v>
      </c>
      <c r="AH49" s="325"/>
      <c r="AI49" s="74">
        <v>37956</v>
      </c>
      <c r="AJ49" s="483">
        <f>download!Z69</f>
        <v>3.3440000000000003</v>
      </c>
      <c r="AK49" s="67"/>
      <c r="AL49" s="68"/>
      <c r="AM49" s="68">
        <f t="shared" si="65"/>
        <v>2.8261746909226875</v>
      </c>
      <c r="AN49" s="68">
        <f t="shared" si="66"/>
        <v>3.5690000000000004</v>
      </c>
      <c r="AO49" s="68">
        <f t="shared" si="67"/>
        <v>3.5690000000000004</v>
      </c>
      <c r="AP49" s="68">
        <f t="shared" si="68"/>
        <v>3.5690000000000004</v>
      </c>
      <c r="AQ49" s="68">
        <f t="shared" si="69"/>
        <v>3.6890000000000005</v>
      </c>
      <c r="AR49" s="68">
        <f t="shared" si="70"/>
        <v>3.6790000000000003</v>
      </c>
      <c r="AS49" s="68">
        <f t="shared" si="71"/>
        <v>3.7090000000000005</v>
      </c>
      <c r="AT49" s="68">
        <f t="shared" si="72"/>
        <v>3.6890000000000005</v>
      </c>
      <c r="AU49" s="68">
        <f t="shared" si="73"/>
        <v>3.7090000000000005</v>
      </c>
      <c r="AV49" s="68"/>
      <c r="AW49" s="68"/>
      <c r="AX49" s="68">
        <f t="shared" si="74"/>
        <v>3.5790000000000002</v>
      </c>
      <c r="AY49" s="68">
        <f t="shared" si="75"/>
        <v>3.4890000000000003</v>
      </c>
      <c r="AZ49" s="68">
        <f t="shared" si="76"/>
        <v>4.5540000000000003</v>
      </c>
      <c r="BA49" s="68">
        <f t="shared" si="77"/>
        <v>4.1140000000000008</v>
      </c>
      <c r="BB49" s="68">
        <f t="shared" si="78"/>
        <v>3.6815000000000002</v>
      </c>
      <c r="BC49" s="68">
        <f t="shared" si="79"/>
        <v>3.6390000000000002</v>
      </c>
      <c r="BD49" s="68">
        <f t="shared" si="50"/>
        <v>3.0940000000000003</v>
      </c>
      <c r="BE49" s="68">
        <f t="shared" si="51"/>
        <v>3.3440000000000003</v>
      </c>
      <c r="BF49" s="68"/>
      <c r="BG49" s="89"/>
      <c r="BH49" s="67">
        <f>download!AD69</f>
        <v>1.4272026387300003</v>
      </c>
      <c r="BI49" s="40">
        <f>download!AH68</f>
        <v>6.1689049416837019E-2</v>
      </c>
      <c r="BJ49" s="40">
        <f>download!AL68</f>
        <v>7.086313586131901E-2</v>
      </c>
      <c r="BK49" s="48">
        <f t="shared" si="45"/>
        <v>0.8157854799133466</v>
      </c>
      <c r="BL49" s="48">
        <f t="shared" si="45"/>
        <v>0.7918673832789821</v>
      </c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8"/>
      <c r="CN49" s="40"/>
      <c r="CO49" s="56"/>
      <c r="CP49" s="56"/>
      <c r="CQ49" s="72"/>
      <c r="CR49" s="40"/>
      <c r="CS49" s="56"/>
      <c r="CT49" s="40"/>
      <c r="CU49" s="49"/>
      <c r="CV49" s="49"/>
      <c r="CW49" s="40"/>
      <c r="CX49" s="56"/>
      <c r="CY49" s="40"/>
      <c r="CZ49" s="40"/>
      <c r="DA49" s="41"/>
      <c r="DB49" s="41"/>
      <c r="DC49" s="49"/>
      <c r="DD49" s="40"/>
      <c r="DE49" s="49"/>
      <c r="DF49" s="40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</row>
    <row r="50" spans="1:124">
      <c r="A50" s="165">
        <v>37987</v>
      </c>
      <c r="B50" s="579">
        <f t="shared" si="28"/>
        <v>-1.7499999999999998E-2</v>
      </c>
      <c r="C50" s="394">
        <f>+C38+0</f>
        <v>0.25</v>
      </c>
      <c r="D50" s="394">
        <f t="shared" si="34"/>
        <v>0.25</v>
      </c>
      <c r="E50" s="93">
        <f t="shared" si="47"/>
        <v>0.25</v>
      </c>
      <c r="F50" s="288">
        <f t="shared" si="61"/>
        <v>0.215</v>
      </c>
      <c r="G50" s="93">
        <f t="shared" si="88"/>
        <v>0.25</v>
      </c>
      <c r="H50" s="472">
        <f>K50+0.01</f>
        <v>0.37</v>
      </c>
      <c r="I50" s="288">
        <f t="shared" si="62"/>
        <v>0.37</v>
      </c>
      <c r="J50" s="397">
        <f t="shared" si="60"/>
        <v>0.37</v>
      </c>
      <c r="K50" s="41">
        <f>C50+0.11</f>
        <v>0.36</v>
      </c>
      <c r="L50" s="417">
        <f t="shared" si="55"/>
        <v>0.36</v>
      </c>
      <c r="M50" s="288">
        <f t="shared" si="63"/>
        <v>0.36</v>
      </c>
      <c r="N50" s="93">
        <f>+K50+0.03</f>
        <v>0.39</v>
      </c>
      <c r="O50" s="50">
        <f>H50</f>
        <v>0.37</v>
      </c>
      <c r="P50" s="184">
        <f t="shared" si="31"/>
        <v>0.37</v>
      </c>
      <c r="Q50" s="288">
        <f t="shared" si="64"/>
        <v>0.37</v>
      </c>
      <c r="R50" s="93">
        <f>+O50+0.02</f>
        <v>0.39</v>
      </c>
      <c r="T50" s="571">
        <f>C50-0.16</f>
        <v>0.09</v>
      </c>
      <c r="U50" s="571">
        <f t="shared" si="89"/>
        <v>0.14499999999999999</v>
      </c>
      <c r="V50" s="571">
        <f>+(T50+AJ50)*0.032+T50+0.01</f>
        <v>0.21254400000000001</v>
      </c>
      <c r="X50" s="538">
        <f>download!B69</f>
        <v>0.2475</v>
      </c>
      <c r="Y50" s="539">
        <f>download!AX69</f>
        <v>0.2475</v>
      </c>
      <c r="Z50" s="538">
        <f>download!F69</f>
        <v>0.18</v>
      </c>
      <c r="AA50" s="538">
        <f>download!AP69</f>
        <v>2.5000000000000001E-3</v>
      </c>
      <c r="AB50" s="556">
        <f>download!J69</f>
        <v>1.5449999999999999</v>
      </c>
      <c r="AC50" s="556">
        <f>download!N69</f>
        <v>0.92500000000000004</v>
      </c>
      <c r="AD50" s="556">
        <f>download!R69</f>
        <v>0.4375</v>
      </c>
      <c r="AE50" s="557">
        <f>download!V69</f>
        <v>0.34250000000000003</v>
      </c>
      <c r="AF50" s="325">
        <v>-0.25</v>
      </c>
      <c r="AG50" s="325">
        <f>download!AT71</f>
        <v>0</v>
      </c>
      <c r="AH50" s="325"/>
      <c r="AI50" s="74">
        <v>37987</v>
      </c>
      <c r="AJ50" s="483">
        <f>download!Z70</f>
        <v>3.427</v>
      </c>
      <c r="AK50" s="67"/>
      <c r="AL50" s="68"/>
      <c r="AM50" s="68">
        <f t="shared" si="65"/>
        <v>2.8944370986208452</v>
      </c>
      <c r="AN50" s="68">
        <f t="shared" si="66"/>
        <v>3.677</v>
      </c>
      <c r="AO50" s="68">
        <f t="shared" si="67"/>
        <v>3.677</v>
      </c>
      <c r="AP50" s="68">
        <f t="shared" si="68"/>
        <v>3.677</v>
      </c>
      <c r="AQ50" s="68">
        <f t="shared" si="69"/>
        <v>3.7970000000000002</v>
      </c>
      <c r="AR50" s="68">
        <f t="shared" si="70"/>
        <v>3.7869999999999999</v>
      </c>
      <c r="AS50" s="68">
        <f t="shared" si="71"/>
        <v>3.8170000000000002</v>
      </c>
      <c r="AT50" s="68">
        <f t="shared" si="72"/>
        <v>3.7970000000000002</v>
      </c>
      <c r="AU50" s="68">
        <f t="shared" si="73"/>
        <v>3.8170000000000002</v>
      </c>
      <c r="AV50" s="68"/>
      <c r="AW50" s="68"/>
      <c r="AX50" s="68">
        <f t="shared" si="74"/>
        <v>3.6745000000000001</v>
      </c>
      <c r="AY50" s="68">
        <f t="shared" si="75"/>
        <v>3.6070000000000002</v>
      </c>
      <c r="AZ50" s="68">
        <f t="shared" si="76"/>
        <v>4.9719999999999995</v>
      </c>
      <c r="BA50" s="68">
        <f t="shared" si="77"/>
        <v>4.3520000000000003</v>
      </c>
      <c r="BB50" s="68">
        <f t="shared" si="78"/>
        <v>3.8645</v>
      </c>
      <c r="BC50" s="68">
        <f t="shared" si="79"/>
        <v>3.7694999999999999</v>
      </c>
      <c r="BD50" s="68">
        <f t="shared" si="50"/>
        <v>3.177</v>
      </c>
      <c r="BE50" s="68">
        <f t="shared" si="51"/>
        <v>3.427</v>
      </c>
      <c r="BF50" s="68"/>
      <c r="BG50" s="89"/>
      <c r="BH50" s="67">
        <f>download!AD70</f>
        <v>1.4261612817490001</v>
      </c>
      <c r="BI50" s="40">
        <f>download!AH69</f>
        <v>6.1712216510251008E-2</v>
      </c>
      <c r="BJ50" s="40">
        <f>download!AL69</f>
        <v>7.0873655116771031E-2</v>
      </c>
      <c r="BK50" s="48">
        <f t="shared" si="45"/>
        <v>0.81152693232228834</v>
      </c>
      <c r="BL50" s="48">
        <f t="shared" si="45"/>
        <v>0.78717353783542154</v>
      </c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8"/>
      <c r="CN50" s="40"/>
      <c r="CO50" s="56"/>
      <c r="CP50" s="56"/>
      <c r="CQ50" s="72"/>
      <c r="CR50" s="40"/>
      <c r="CS50" s="56"/>
      <c r="CT50" s="40"/>
      <c r="CU50" s="49"/>
      <c r="CV50" s="49"/>
      <c r="CW50" s="40"/>
      <c r="CX50" s="56"/>
      <c r="CY50" s="40"/>
      <c r="CZ50" s="40"/>
      <c r="DA50" s="41"/>
      <c r="DB50" s="41"/>
      <c r="DC50" s="49"/>
      <c r="DD50" s="40"/>
      <c r="DE50" s="49"/>
      <c r="DF50" s="40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</row>
    <row r="51" spans="1:124">
      <c r="A51" s="165">
        <v>38018</v>
      </c>
      <c r="B51" s="579">
        <f t="shared" si="28"/>
        <v>6.4999999999999988E-2</v>
      </c>
      <c r="C51" s="394">
        <f>+C39+0</f>
        <v>0.31</v>
      </c>
      <c r="D51" s="394">
        <f t="shared" si="34"/>
        <v>0.31</v>
      </c>
      <c r="E51" s="93">
        <f t="shared" si="47"/>
        <v>0.31</v>
      </c>
      <c r="F51" s="288">
        <f t="shared" si="61"/>
        <v>0.27500000000000002</v>
      </c>
      <c r="G51" s="93">
        <f t="shared" si="88"/>
        <v>0.31</v>
      </c>
      <c r="H51" s="472">
        <f>K51+0.01</f>
        <v>0.43</v>
      </c>
      <c r="I51" s="288">
        <f t="shared" si="62"/>
        <v>0.43</v>
      </c>
      <c r="J51" s="397">
        <f t="shared" si="60"/>
        <v>0.43</v>
      </c>
      <c r="K51" s="41">
        <f>C51+0.11</f>
        <v>0.42</v>
      </c>
      <c r="L51" s="417">
        <f t="shared" si="55"/>
        <v>0.42</v>
      </c>
      <c r="M51" s="288">
        <f t="shared" si="63"/>
        <v>0.42</v>
      </c>
      <c r="N51" s="93">
        <f>+K51+0.03</f>
        <v>0.44999999999999996</v>
      </c>
      <c r="O51" s="50">
        <f>H51</f>
        <v>0.43</v>
      </c>
      <c r="P51" s="184">
        <f t="shared" si="31"/>
        <v>0.43</v>
      </c>
      <c r="Q51" s="288">
        <f t="shared" si="64"/>
        <v>0.43</v>
      </c>
      <c r="R51" s="93">
        <f>+O51+0.02</f>
        <v>0.45</v>
      </c>
      <c r="T51" s="571">
        <f>C51-0.16</f>
        <v>0.15</v>
      </c>
      <c r="U51" s="571">
        <f t="shared" si="89"/>
        <v>0.20499999999999999</v>
      </c>
      <c r="V51" s="571">
        <f>+(T51+AJ51)*0.032+T51+0.01</f>
        <v>0.27043200000000001</v>
      </c>
      <c r="X51" s="538">
        <f>download!B70</f>
        <v>0.22500000000000001</v>
      </c>
      <c r="Y51" s="539">
        <f>download!AX70</f>
        <v>0.22500000000000001</v>
      </c>
      <c r="Z51" s="538">
        <f>download!F70</f>
        <v>0.155</v>
      </c>
      <c r="AA51" s="538">
        <f>download!AP70</f>
        <v>2.5000000000000001E-3</v>
      </c>
      <c r="AB51" s="556">
        <f>download!J70</f>
        <v>1.4650000000000001</v>
      </c>
      <c r="AC51" s="556">
        <f>download!N70</f>
        <v>0.91500000000000004</v>
      </c>
      <c r="AD51" s="556">
        <f>download!R70</f>
        <v>0.435</v>
      </c>
      <c r="AE51" s="557">
        <f>download!V70</f>
        <v>0.33750000000000002</v>
      </c>
      <c r="AF51" s="325">
        <v>-0.25</v>
      </c>
      <c r="AG51" s="325">
        <f>download!AT72</f>
        <v>0</v>
      </c>
      <c r="AH51" s="325"/>
      <c r="AI51" s="74">
        <v>38018</v>
      </c>
      <c r="AJ51" s="483">
        <f>download!Z71</f>
        <v>3.3010000000000002</v>
      </c>
      <c r="AK51" s="67"/>
      <c r="AL51" s="68"/>
      <c r="AM51" s="68">
        <f t="shared" si="65"/>
        <v>2.8255712027932316</v>
      </c>
      <c r="AN51" s="68">
        <f t="shared" si="66"/>
        <v>3.6110000000000002</v>
      </c>
      <c r="AO51" s="68">
        <f t="shared" si="67"/>
        <v>3.6110000000000002</v>
      </c>
      <c r="AP51" s="68">
        <f t="shared" si="68"/>
        <v>3.6110000000000002</v>
      </c>
      <c r="AQ51" s="68">
        <f t="shared" si="69"/>
        <v>3.7310000000000003</v>
      </c>
      <c r="AR51" s="68">
        <f t="shared" si="70"/>
        <v>3.7210000000000001</v>
      </c>
      <c r="AS51" s="68">
        <f t="shared" si="71"/>
        <v>3.7510000000000003</v>
      </c>
      <c r="AT51" s="68">
        <f t="shared" si="72"/>
        <v>3.7310000000000003</v>
      </c>
      <c r="AU51" s="68">
        <f t="shared" si="73"/>
        <v>3.7510000000000003</v>
      </c>
      <c r="AV51" s="68"/>
      <c r="AW51" s="68"/>
      <c r="AX51" s="68">
        <f t="shared" si="74"/>
        <v>3.5260000000000002</v>
      </c>
      <c r="AY51" s="68">
        <f t="shared" si="75"/>
        <v>3.456</v>
      </c>
      <c r="AZ51" s="68">
        <f t="shared" si="76"/>
        <v>4.766</v>
      </c>
      <c r="BA51" s="68">
        <f t="shared" si="77"/>
        <v>4.2160000000000002</v>
      </c>
      <c r="BB51" s="68">
        <f t="shared" si="78"/>
        <v>3.7360000000000002</v>
      </c>
      <c r="BC51" s="68">
        <f t="shared" si="79"/>
        <v>3.6385000000000001</v>
      </c>
      <c r="BD51" s="68">
        <f t="shared" si="50"/>
        <v>3.0510000000000002</v>
      </c>
      <c r="BE51" s="68">
        <f t="shared" si="51"/>
        <v>3.3010000000000002</v>
      </c>
      <c r="BF51" s="68"/>
      <c r="BG51" s="89"/>
      <c r="BH51" s="67">
        <f>download!AD71</f>
        <v>1.4251892041500001</v>
      </c>
      <c r="BI51" s="40">
        <f>download!AH70</f>
        <v>6.1735383603844007E-2</v>
      </c>
      <c r="BJ51" s="40">
        <f>download!AL70</f>
        <v>7.0890269603317013E-2</v>
      </c>
      <c r="BK51" s="48">
        <f t="shared" si="45"/>
        <v>0.80728753615002757</v>
      </c>
      <c r="BL51" s="48">
        <f t="shared" si="45"/>
        <v>0.7824899481565305</v>
      </c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8"/>
      <c r="CN51" s="40"/>
      <c r="CO51" s="56"/>
      <c r="CP51" s="56"/>
      <c r="CQ51" s="72"/>
      <c r="CR51" s="40"/>
      <c r="CS51" s="56"/>
      <c r="CT51" s="40"/>
      <c r="CU51" s="49"/>
      <c r="CV51" s="49"/>
      <c r="CW51" s="40"/>
      <c r="CX51" s="56"/>
      <c r="CY51" s="40"/>
      <c r="CZ51" s="40"/>
      <c r="DA51" s="41"/>
      <c r="DB51" s="41"/>
      <c r="DC51" s="49"/>
      <c r="DD51" s="40"/>
      <c r="DE51" s="49"/>
      <c r="DF51" s="40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</row>
    <row r="52" spans="1:124">
      <c r="A52" s="165">
        <v>38047</v>
      </c>
      <c r="B52" s="579">
        <f t="shared" si="28"/>
        <v>6.2499999999999986E-2</v>
      </c>
      <c r="C52" s="394">
        <f>+C40+0</f>
        <v>0.30499999999999999</v>
      </c>
      <c r="D52" s="394">
        <f t="shared" si="34"/>
        <v>0.30499999999999999</v>
      </c>
      <c r="E52" s="93">
        <f t="shared" si="47"/>
        <v>0.30499999999999999</v>
      </c>
      <c r="F52" s="288">
        <f t="shared" si="61"/>
        <v>0.27</v>
      </c>
      <c r="G52" s="93">
        <f t="shared" si="88"/>
        <v>0.30499999999999999</v>
      </c>
      <c r="H52" s="472">
        <f>K52+0.01</f>
        <v>0.42499999999999999</v>
      </c>
      <c r="I52" s="288">
        <f t="shared" si="62"/>
        <v>0.42499999999999999</v>
      </c>
      <c r="J52" s="397">
        <f t="shared" si="60"/>
        <v>0.42499999999999999</v>
      </c>
      <c r="K52" s="41">
        <f>C52+0.11</f>
        <v>0.41499999999999998</v>
      </c>
      <c r="L52" s="417">
        <f t="shared" si="55"/>
        <v>0.41499999999999998</v>
      </c>
      <c r="M52" s="288">
        <f t="shared" si="63"/>
        <v>0.41499999999999998</v>
      </c>
      <c r="N52" s="93">
        <f>+K52+0.03</f>
        <v>0.44499999999999995</v>
      </c>
      <c r="O52" s="50">
        <f>H52</f>
        <v>0.42499999999999999</v>
      </c>
      <c r="P52" s="184">
        <f t="shared" si="31"/>
        <v>0.42499999999999999</v>
      </c>
      <c r="Q52" s="288">
        <f t="shared" si="64"/>
        <v>0.42499999999999999</v>
      </c>
      <c r="R52" s="93">
        <f>+O52+0.02</f>
        <v>0.44500000000000001</v>
      </c>
      <c r="T52" s="571">
        <f>C52-0.16</f>
        <v>0.14499999999999999</v>
      </c>
      <c r="U52" s="571">
        <f t="shared" si="89"/>
        <v>0.19999999999999998</v>
      </c>
      <c r="V52" s="571">
        <f>+(T52+AJ52)*0.032+T52+0.01</f>
        <v>0.26088800000000001</v>
      </c>
      <c r="X52" s="538">
        <f>download!B71</f>
        <v>0.2225</v>
      </c>
      <c r="Y52" s="539">
        <f>download!AX71</f>
        <v>0.2225</v>
      </c>
      <c r="Z52" s="538">
        <f>download!F71</f>
        <v>0.1525</v>
      </c>
      <c r="AA52" s="538">
        <f>download!AP71</f>
        <v>2.5000000000000001E-3</v>
      </c>
      <c r="AB52" s="556">
        <f>download!J71</f>
        <v>0.88500000000000001</v>
      </c>
      <c r="AC52" s="556">
        <f>download!N71</f>
        <v>0.59250000000000003</v>
      </c>
      <c r="AD52" s="556">
        <f>download!R71</f>
        <v>0.30249999999999999</v>
      </c>
      <c r="AE52" s="557">
        <f>download!V71</f>
        <v>0.26</v>
      </c>
      <c r="AF52" s="325">
        <v>-0.25</v>
      </c>
      <c r="AG52" s="325">
        <f>download!AT73</f>
        <v>0</v>
      </c>
      <c r="AH52" s="325"/>
      <c r="AI52" s="74">
        <v>38047</v>
      </c>
      <c r="AJ52" s="483">
        <f>download!Z72</f>
        <v>3.1640000000000006</v>
      </c>
      <c r="AK52" s="67"/>
      <c r="AL52" s="68"/>
      <c r="AM52" s="68">
        <f t="shared" si="65"/>
        <v>2.6993393474178431</v>
      </c>
      <c r="AN52" s="68">
        <f t="shared" si="66"/>
        <v>3.4690000000000007</v>
      </c>
      <c r="AO52" s="68">
        <f t="shared" si="67"/>
        <v>3.4690000000000007</v>
      </c>
      <c r="AP52" s="68">
        <f t="shared" si="68"/>
        <v>3.4690000000000007</v>
      </c>
      <c r="AQ52" s="68">
        <f t="shared" si="69"/>
        <v>3.5890000000000004</v>
      </c>
      <c r="AR52" s="68">
        <f t="shared" si="70"/>
        <v>3.5790000000000006</v>
      </c>
      <c r="AS52" s="68">
        <f t="shared" si="71"/>
        <v>3.6090000000000004</v>
      </c>
      <c r="AT52" s="68">
        <f t="shared" si="72"/>
        <v>3.5890000000000004</v>
      </c>
      <c r="AU52" s="68">
        <f t="shared" si="73"/>
        <v>3.6090000000000004</v>
      </c>
      <c r="AV52" s="68"/>
      <c r="AW52" s="68"/>
      <c r="AX52" s="68">
        <f t="shared" si="74"/>
        <v>3.3865000000000007</v>
      </c>
      <c r="AY52" s="68">
        <f t="shared" si="75"/>
        <v>3.3165000000000004</v>
      </c>
      <c r="AZ52" s="68">
        <f t="shared" si="76"/>
        <v>4.0490000000000004</v>
      </c>
      <c r="BA52" s="68">
        <f t="shared" si="77"/>
        <v>3.7565000000000008</v>
      </c>
      <c r="BB52" s="68">
        <f t="shared" si="78"/>
        <v>3.4665000000000008</v>
      </c>
      <c r="BC52" s="68">
        <f t="shared" si="79"/>
        <v>3.4240000000000004</v>
      </c>
      <c r="BD52" s="68">
        <f t="shared" si="50"/>
        <v>2.9140000000000006</v>
      </c>
      <c r="BE52" s="68">
        <f t="shared" si="51"/>
        <v>3.1640000000000006</v>
      </c>
      <c r="BF52" s="68"/>
      <c r="BG52" s="89"/>
      <c r="BH52" s="67">
        <f>download!AD72</f>
        <v>1.4241844103330001</v>
      </c>
      <c r="BI52" s="40">
        <f>download!AH71</f>
        <v>6.1757056046399014E-2</v>
      </c>
      <c r="BJ52" s="40">
        <f>download!AL71</f>
        <v>7.0905812187588999E-2</v>
      </c>
      <c r="BK52" s="48">
        <f t="shared" si="45"/>
        <v>0.80333892731110002</v>
      </c>
      <c r="BL52" s="48">
        <f t="shared" si="45"/>
        <v>0.7781318384023761</v>
      </c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8"/>
      <c r="CN52" s="40"/>
      <c r="CO52" s="56"/>
      <c r="CP52" s="56"/>
      <c r="CQ52" s="72"/>
      <c r="CR52" s="40"/>
      <c r="CS52" s="56"/>
      <c r="CT52" s="40"/>
      <c r="CU52" s="49"/>
      <c r="CV52" s="49"/>
      <c r="CW52" s="40"/>
      <c r="CX52" s="56"/>
      <c r="CY52" s="40"/>
      <c r="CZ52" s="40"/>
      <c r="DA52" s="41"/>
      <c r="DB52" s="41"/>
      <c r="DC52" s="49"/>
      <c r="DD52" s="40"/>
      <c r="DE52" s="49"/>
      <c r="DF52" s="40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</row>
    <row r="53" spans="1:124">
      <c r="A53" s="165">
        <v>38078</v>
      </c>
      <c r="B53" s="579">
        <f t="shared" si="28"/>
        <v>-2.9999999999999982E-2</v>
      </c>
      <c r="C53" s="394">
        <f t="shared" ref="C53:C116" si="90">+C41+0</f>
        <v>0.14000000000000001</v>
      </c>
      <c r="D53" s="394">
        <f t="shared" si="34"/>
        <v>0.14000000000000001</v>
      </c>
      <c r="E53" s="93">
        <f t="shared" si="47"/>
        <v>0.14000000000000001</v>
      </c>
      <c r="F53" s="288">
        <f t="shared" si="61"/>
        <v>0.10500000000000001</v>
      </c>
      <c r="G53" s="93">
        <f t="shared" si="88"/>
        <v>0.14000000000000001</v>
      </c>
      <c r="H53" s="472">
        <f>+H41</f>
        <v>0.14000000000000001</v>
      </c>
      <c r="I53" s="288">
        <f t="shared" si="62"/>
        <v>0.14000000000000001</v>
      </c>
      <c r="J53" s="397">
        <f t="shared" si="60"/>
        <v>0.14000000000000001</v>
      </c>
      <c r="K53" s="50">
        <f>C53+0.02</f>
        <v>0.16</v>
      </c>
      <c r="L53" s="417">
        <f t="shared" si="55"/>
        <v>0.16</v>
      </c>
      <c r="M53" s="288">
        <f t="shared" si="63"/>
        <v>0.16</v>
      </c>
      <c r="N53" s="93">
        <f>+K53+0.02</f>
        <v>0.18</v>
      </c>
      <c r="O53" s="50">
        <f>C53-0.005</f>
        <v>0.13500000000000001</v>
      </c>
      <c r="P53" s="184">
        <f t="shared" si="31"/>
        <v>0.13500000000000001</v>
      </c>
      <c r="Q53" s="288">
        <f t="shared" si="64"/>
        <v>0.13500000000000001</v>
      </c>
      <c r="R53" s="93">
        <f>+O53</f>
        <v>0.13500000000000001</v>
      </c>
      <c r="T53" s="571">
        <f t="shared" ref="T53:T59" si="91">C53-0.2</f>
        <v>-0.06</v>
      </c>
      <c r="U53" s="571">
        <f t="shared" si="89"/>
        <v>-4.9999999999999975E-3</v>
      </c>
      <c r="V53" s="571">
        <f>Y53</f>
        <v>0.15</v>
      </c>
      <c r="X53" s="538">
        <f>download!B72</f>
        <v>0.15</v>
      </c>
      <c r="Y53" s="539">
        <f>download!AX72</f>
        <v>0.15</v>
      </c>
      <c r="Z53" s="538">
        <f>download!F72</f>
        <v>7.2499999999999995E-2</v>
      </c>
      <c r="AA53" s="538">
        <f>download!AP72</f>
        <v>-8.5000000000000006E-2</v>
      </c>
      <c r="AB53" s="556">
        <f>download!J72</f>
        <v>0.45</v>
      </c>
      <c r="AC53" s="556">
        <f>download!N72</f>
        <v>0.35499999999999998</v>
      </c>
      <c r="AD53" s="556">
        <f>download!R72</f>
        <v>0.19750000000000001</v>
      </c>
      <c r="AE53" s="557">
        <f>download!V72</f>
        <v>0.17749999999999999</v>
      </c>
      <c r="AF53" s="325">
        <v>-0.29249999999999998</v>
      </c>
      <c r="AG53" s="325">
        <f>download!AT74</f>
        <v>0</v>
      </c>
      <c r="AH53" s="325"/>
      <c r="AI53" s="74">
        <v>38078</v>
      </c>
      <c r="AJ53" s="483">
        <f>download!Z73</f>
        <v>3.0270000000000001</v>
      </c>
      <c r="AK53" s="67"/>
      <c r="AL53" s="68"/>
      <c r="AM53" s="68">
        <f t="shared" si="65"/>
        <v>2.4497230976232447</v>
      </c>
      <c r="AN53" s="68">
        <f t="shared" si="66"/>
        <v>3.1670000000000003</v>
      </c>
      <c r="AO53" s="68">
        <f t="shared" si="67"/>
        <v>3.1670000000000003</v>
      </c>
      <c r="AP53" s="68">
        <f t="shared" si="68"/>
        <v>3.1670000000000003</v>
      </c>
      <c r="AQ53" s="68">
        <f t="shared" si="69"/>
        <v>3.1670000000000003</v>
      </c>
      <c r="AR53" s="68">
        <f t="shared" si="70"/>
        <v>3.1870000000000003</v>
      </c>
      <c r="AS53" s="68">
        <f t="shared" si="71"/>
        <v>3.2070000000000003</v>
      </c>
      <c r="AT53" s="68">
        <f t="shared" si="72"/>
        <v>3.1619999999999999</v>
      </c>
      <c r="AU53" s="68">
        <f t="shared" si="73"/>
        <v>3.1619999999999999</v>
      </c>
      <c r="AV53" s="68"/>
      <c r="AW53" s="68"/>
      <c r="AX53" s="68">
        <f t="shared" si="74"/>
        <v>3.177</v>
      </c>
      <c r="AY53" s="68">
        <f t="shared" si="75"/>
        <v>3.0994999999999999</v>
      </c>
      <c r="AZ53" s="68">
        <f t="shared" si="76"/>
        <v>3.4770000000000003</v>
      </c>
      <c r="BA53" s="68">
        <f t="shared" si="77"/>
        <v>3.3820000000000001</v>
      </c>
      <c r="BB53" s="68">
        <f t="shared" si="78"/>
        <v>3.2244999999999999</v>
      </c>
      <c r="BC53" s="68">
        <f t="shared" si="79"/>
        <v>3.2045000000000003</v>
      </c>
      <c r="BD53" s="68">
        <f t="shared" si="50"/>
        <v>2.7345000000000002</v>
      </c>
      <c r="BE53" s="68">
        <f t="shared" si="51"/>
        <v>3.0270000000000001</v>
      </c>
      <c r="BF53" s="68"/>
      <c r="BG53" s="89"/>
      <c r="BH53" s="67">
        <f>download!AD73</f>
        <v>1.4232494200290002</v>
      </c>
      <c r="BI53" s="40">
        <f>download!AH72</f>
        <v>6.1780223140336016E-2</v>
      </c>
      <c r="BJ53" s="40">
        <f>download!AL72</f>
        <v>7.0916114645701009E-2</v>
      </c>
      <c r="BK53" s="48">
        <f t="shared" si="45"/>
        <v>0.7991364060810231</v>
      </c>
      <c r="BL53" s="48">
        <f t="shared" si="45"/>
        <v>0.77351534500260322</v>
      </c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8"/>
      <c r="CN53" s="40"/>
      <c r="CO53" s="56"/>
      <c r="CP53" s="56"/>
      <c r="CQ53" s="72"/>
      <c r="CR53" s="40"/>
      <c r="CS53" s="56"/>
      <c r="CT53" s="40"/>
      <c r="CU53" s="49"/>
      <c r="CV53" s="49"/>
      <c r="CW53" s="40"/>
      <c r="CX53" s="56"/>
      <c r="CY53" s="40"/>
      <c r="CZ53" s="40"/>
      <c r="DA53" s="41"/>
      <c r="DB53" s="41"/>
      <c r="DC53" s="49"/>
      <c r="DD53" s="40"/>
      <c r="DE53" s="49"/>
      <c r="DF53" s="40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</row>
    <row r="54" spans="1:124">
      <c r="A54" s="165">
        <v>38108</v>
      </c>
      <c r="B54" s="579">
        <f t="shared" si="28"/>
        <v>-0.02</v>
      </c>
      <c r="C54" s="394">
        <f t="shared" si="90"/>
        <v>0.14000000000000001</v>
      </c>
      <c r="D54" s="394">
        <f t="shared" si="34"/>
        <v>0.14000000000000001</v>
      </c>
      <c r="E54" s="93">
        <f t="shared" si="47"/>
        <v>0.14000000000000001</v>
      </c>
      <c r="F54" s="288">
        <f t="shared" si="61"/>
        <v>0.10500000000000001</v>
      </c>
      <c r="G54" s="93">
        <f t="shared" si="88"/>
        <v>0.14000000000000001</v>
      </c>
      <c r="H54" s="472">
        <f t="shared" ref="H54:H59" si="92">+H42</f>
        <v>0.14000000000000001</v>
      </c>
      <c r="I54" s="288">
        <f t="shared" si="62"/>
        <v>0.14000000000000001</v>
      </c>
      <c r="J54" s="397">
        <f t="shared" si="60"/>
        <v>0.14000000000000001</v>
      </c>
      <c r="K54" s="50">
        <f t="shared" ref="K54:K59" si="93">C54+0.02</f>
        <v>0.16</v>
      </c>
      <c r="L54" s="417">
        <f t="shared" si="55"/>
        <v>0.16</v>
      </c>
      <c r="M54" s="288">
        <f t="shared" si="63"/>
        <v>0.16</v>
      </c>
      <c r="N54" s="93">
        <f t="shared" ref="N54:N59" si="94">+K54+0.02</f>
        <v>0.18</v>
      </c>
      <c r="O54" s="50">
        <f t="shared" ref="O54:O59" si="95">C54-0.005</f>
        <v>0.13500000000000001</v>
      </c>
      <c r="P54" s="184">
        <f t="shared" si="31"/>
        <v>0.13500000000000001</v>
      </c>
      <c r="Q54" s="288">
        <f t="shared" si="64"/>
        <v>0.13500000000000001</v>
      </c>
      <c r="R54" s="93">
        <f t="shared" ref="R54:R59" si="96">+O54</f>
        <v>0.13500000000000001</v>
      </c>
      <c r="T54" s="571">
        <f t="shared" si="91"/>
        <v>-0.06</v>
      </c>
      <c r="U54" s="571">
        <f t="shared" si="89"/>
        <v>-4.9999999999999975E-3</v>
      </c>
      <c r="V54" s="571">
        <f t="shared" ref="V54:V59" si="97">Y54</f>
        <v>0.14000000000000001</v>
      </c>
      <c r="X54" s="538">
        <f>download!B73</f>
        <v>0.14000000000000001</v>
      </c>
      <c r="Y54" s="539">
        <f>download!AX73</f>
        <v>0.14000000000000001</v>
      </c>
      <c r="Z54" s="538">
        <f>download!F73</f>
        <v>6.25E-2</v>
      </c>
      <c r="AA54" s="538">
        <f>download!AP73</f>
        <v>-0.1</v>
      </c>
      <c r="AB54" s="556">
        <f>download!J73</f>
        <v>0.36499999999999999</v>
      </c>
      <c r="AC54" s="556">
        <f>download!N73</f>
        <v>0.28749999999999998</v>
      </c>
      <c r="AD54" s="556">
        <f>download!R73</f>
        <v>0.17249999999999999</v>
      </c>
      <c r="AE54" s="557">
        <f>download!V73</f>
        <v>0.16250000000000001</v>
      </c>
      <c r="AF54" s="325">
        <v>-0.29249999999999998</v>
      </c>
      <c r="AG54" s="325">
        <f>download!AT75</f>
        <v>0</v>
      </c>
      <c r="AH54" s="325"/>
      <c r="AI54" s="74">
        <v>38108</v>
      </c>
      <c r="AJ54" s="483">
        <f>download!Z74</f>
        <v>3.0180000000000002</v>
      </c>
      <c r="AK54" s="67"/>
      <c r="AL54" s="68"/>
      <c r="AM54" s="68">
        <f t="shared" si="65"/>
        <v>2.4287888887059532</v>
      </c>
      <c r="AN54" s="68">
        <f t="shared" si="66"/>
        <v>3.1580000000000004</v>
      </c>
      <c r="AO54" s="68">
        <f t="shared" si="67"/>
        <v>3.1580000000000004</v>
      </c>
      <c r="AP54" s="68">
        <f t="shared" si="68"/>
        <v>3.1580000000000004</v>
      </c>
      <c r="AQ54" s="68">
        <f t="shared" si="69"/>
        <v>3.1580000000000004</v>
      </c>
      <c r="AR54" s="68">
        <f t="shared" si="70"/>
        <v>3.1780000000000004</v>
      </c>
      <c r="AS54" s="68">
        <f t="shared" si="71"/>
        <v>3.1980000000000004</v>
      </c>
      <c r="AT54" s="68">
        <f t="shared" si="72"/>
        <v>3.1530000000000005</v>
      </c>
      <c r="AU54" s="68">
        <f t="shared" si="73"/>
        <v>3.1530000000000005</v>
      </c>
      <c r="AV54" s="68"/>
      <c r="AW54" s="68"/>
      <c r="AX54" s="68">
        <f t="shared" si="74"/>
        <v>3.1580000000000004</v>
      </c>
      <c r="AY54" s="68">
        <f t="shared" si="75"/>
        <v>3.0805000000000002</v>
      </c>
      <c r="AZ54" s="68">
        <f t="shared" si="76"/>
        <v>3.383</v>
      </c>
      <c r="BA54" s="68">
        <f t="shared" si="77"/>
        <v>3.3055000000000003</v>
      </c>
      <c r="BB54" s="68">
        <f t="shared" si="78"/>
        <v>3.1905000000000001</v>
      </c>
      <c r="BC54" s="68">
        <f t="shared" si="79"/>
        <v>3.1805000000000003</v>
      </c>
      <c r="BD54" s="68">
        <f t="shared" ref="BD54:BD85" si="98">$AJ54+AF54</f>
        <v>2.7255000000000003</v>
      </c>
      <c r="BE54" s="68">
        <f t="shared" ref="BE54:BE117" si="99">$AJ54+AG54</f>
        <v>3.0180000000000002</v>
      </c>
      <c r="BF54" s="68"/>
      <c r="BG54" s="89"/>
      <c r="BH54" s="67">
        <f>download!AD74</f>
        <v>1.4222884260940001</v>
      </c>
      <c r="BI54" s="40">
        <f>download!AH73</f>
        <v>6.1802642908832008E-2</v>
      </c>
      <c r="BJ54" s="40">
        <f>download!AL73</f>
        <v>7.0919569124044013E-2</v>
      </c>
      <c r="BK54" s="48">
        <f t="shared" si="45"/>
        <v>0.79508749647375809</v>
      </c>
      <c r="BL54" s="48">
        <f t="shared" si="45"/>
        <v>0.76909084506204972</v>
      </c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8"/>
      <c r="CN54" s="40"/>
      <c r="CO54" s="56"/>
      <c r="CP54" s="56"/>
      <c r="CQ54" s="72"/>
      <c r="CR54" s="40"/>
      <c r="CS54" s="56"/>
      <c r="CT54" s="40"/>
      <c r="CU54" s="49"/>
      <c r="CV54" s="49"/>
      <c r="CW54" s="40"/>
      <c r="CX54" s="56"/>
      <c r="CY54" s="40"/>
      <c r="CZ54" s="40"/>
      <c r="DA54" s="41"/>
      <c r="DB54" s="41"/>
      <c r="DC54" s="49"/>
      <c r="DD54" s="40"/>
      <c r="DE54" s="49"/>
      <c r="DF54" s="40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</row>
    <row r="55" spans="1:124">
      <c r="A55" s="165">
        <v>38139</v>
      </c>
      <c r="B55" s="579">
        <f t="shared" si="28"/>
        <v>-1.4999999999999996E-2</v>
      </c>
      <c r="C55" s="394">
        <f t="shared" si="90"/>
        <v>0.14000000000000001</v>
      </c>
      <c r="D55" s="394">
        <f t="shared" si="34"/>
        <v>0.14000000000000001</v>
      </c>
      <c r="E55" s="93">
        <f t="shared" si="47"/>
        <v>0.14000000000000001</v>
      </c>
      <c r="F55" s="288">
        <f t="shared" si="61"/>
        <v>0.10500000000000001</v>
      </c>
      <c r="G55" s="93">
        <f t="shared" si="88"/>
        <v>0.14000000000000001</v>
      </c>
      <c r="H55" s="472">
        <f t="shared" si="92"/>
        <v>0.14000000000000001</v>
      </c>
      <c r="I55" s="288">
        <f t="shared" si="62"/>
        <v>0.14000000000000001</v>
      </c>
      <c r="J55" s="397">
        <f t="shared" si="60"/>
        <v>0.14000000000000001</v>
      </c>
      <c r="K55" s="50">
        <f t="shared" si="93"/>
        <v>0.16</v>
      </c>
      <c r="L55" s="417">
        <f t="shared" si="55"/>
        <v>0.16</v>
      </c>
      <c r="M55" s="288">
        <f t="shared" si="63"/>
        <v>0.16</v>
      </c>
      <c r="N55" s="93">
        <f t="shared" si="94"/>
        <v>0.18</v>
      </c>
      <c r="O55" s="50">
        <f t="shared" si="95"/>
        <v>0.13500000000000001</v>
      </c>
      <c r="P55" s="184">
        <f t="shared" si="31"/>
        <v>0.13500000000000001</v>
      </c>
      <c r="Q55" s="288">
        <f t="shared" si="64"/>
        <v>0.13500000000000001</v>
      </c>
      <c r="R55" s="93">
        <f t="shared" si="96"/>
        <v>0.13500000000000001</v>
      </c>
      <c r="T55" s="571">
        <f t="shared" si="91"/>
        <v>-0.06</v>
      </c>
      <c r="U55" s="571">
        <f t="shared" si="89"/>
        <v>-4.9999999999999975E-3</v>
      </c>
      <c r="V55" s="571">
        <f t="shared" si="97"/>
        <v>0.13500000000000001</v>
      </c>
      <c r="X55" s="538">
        <f>download!B74</f>
        <v>0.13500000000000001</v>
      </c>
      <c r="Y55" s="539">
        <f>download!AX74</f>
        <v>0.13500000000000001</v>
      </c>
      <c r="Z55" s="538">
        <f>download!F74</f>
        <v>5.7500000000000002E-2</v>
      </c>
      <c r="AA55" s="538">
        <f>download!AP74</f>
        <v>-0.11</v>
      </c>
      <c r="AB55" s="556">
        <f>download!J74</f>
        <v>0.35499999999999998</v>
      </c>
      <c r="AC55" s="556">
        <f>download!N74</f>
        <v>0.28749999999999998</v>
      </c>
      <c r="AD55" s="556">
        <f>download!R74</f>
        <v>0.17249999999999999</v>
      </c>
      <c r="AE55" s="557">
        <f>download!V74</f>
        <v>0.16250000000000001</v>
      </c>
      <c r="AF55" s="325">
        <v>-0.29249999999999998</v>
      </c>
      <c r="AG55" s="325">
        <f>download!AT76</f>
        <v>0</v>
      </c>
      <c r="AH55" s="325"/>
      <c r="AI55" s="74">
        <v>38139</v>
      </c>
      <c r="AJ55" s="483">
        <f>download!Z75</f>
        <v>3.0490000000000004</v>
      </c>
      <c r="AK55" s="67"/>
      <c r="AL55" s="68"/>
      <c r="AM55" s="68">
        <f t="shared" si="65"/>
        <v>2.4381340288930113</v>
      </c>
      <c r="AN55" s="68">
        <f t="shared" si="66"/>
        <v>3.1890000000000005</v>
      </c>
      <c r="AO55" s="68">
        <f t="shared" si="67"/>
        <v>3.1890000000000005</v>
      </c>
      <c r="AP55" s="68">
        <f t="shared" si="68"/>
        <v>3.1890000000000005</v>
      </c>
      <c r="AQ55" s="68">
        <f t="shared" si="69"/>
        <v>3.1890000000000005</v>
      </c>
      <c r="AR55" s="68">
        <f t="shared" si="70"/>
        <v>3.2090000000000005</v>
      </c>
      <c r="AS55" s="68">
        <f t="shared" si="71"/>
        <v>3.2290000000000005</v>
      </c>
      <c r="AT55" s="68">
        <f t="shared" si="72"/>
        <v>3.1840000000000002</v>
      </c>
      <c r="AU55" s="68">
        <f t="shared" si="73"/>
        <v>3.1840000000000002</v>
      </c>
      <c r="AV55" s="68"/>
      <c r="AW55" s="68"/>
      <c r="AX55" s="68">
        <f t="shared" si="74"/>
        <v>3.1840000000000002</v>
      </c>
      <c r="AY55" s="68">
        <f t="shared" si="75"/>
        <v>3.1065000000000005</v>
      </c>
      <c r="AZ55" s="68">
        <f t="shared" si="76"/>
        <v>3.4040000000000004</v>
      </c>
      <c r="BA55" s="68">
        <f t="shared" si="77"/>
        <v>3.3365000000000005</v>
      </c>
      <c r="BB55" s="68">
        <f t="shared" si="78"/>
        <v>3.2215000000000003</v>
      </c>
      <c r="BC55" s="68">
        <f t="shared" si="79"/>
        <v>3.2115000000000005</v>
      </c>
      <c r="BD55" s="68">
        <f t="shared" si="98"/>
        <v>2.7565000000000004</v>
      </c>
      <c r="BE55" s="68">
        <f t="shared" si="99"/>
        <v>3.0490000000000004</v>
      </c>
      <c r="BF55" s="68"/>
      <c r="BG55" s="89"/>
      <c r="BH55" s="67">
        <f>download!AD75</f>
        <v>1.4213224879040001</v>
      </c>
      <c r="BI55" s="40">
        <f>download!AH74</f>
        <v>6.1825810003120013E-2</v>
      </c>
      <c r="BJ55" s="40">
        <f>download!AL74</f>
        <v>7.0923138751668002E-2</v>
      </c>
      <c r="BK55" s="48">
        <f t="shared" ref="BK55:BL86" si="100">(1+BI55/2)^(-2*($A55-$A$5)/365.25)</f>
        <v>0.79092220563539239</v>
      </c>
      <c r="BL55" s="48">
        <f t="shared" si="100"/>
        <v>0.76454500749232079</v>
      </c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8"/>
      <c r="CN55" s="40"/>
      <c r="CO55" s="56"/>
      <c r="CP55" s="56"/>
      <c r="CQ55" s="72"/>
      <c r="CR55" s="40"/>
      <c r="CS55" s="56"/>
      <c r="CT55" s="40"/>
      <c r="CU55" s="49"/>
      <c r="CV55" s="49"/>
      <c r="CW55" s="40"/>
      <c r="CX55" s="56"/>
      <c r="CY55" s="40"/>
      <c r="CZ55" s="40"/>
      <c r="DA55" s="41"/>
      <c r="DB55" s="41"/>
      <c r="DC55" s="49"/>
      <c r="DD55" s="40"/>
      <c r="DE55" s="49"/>
      <c r="DF55" s="40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</row>
    <row r="56" spans="1:124">
      <c r="A56" s="165">
        <v>38169</v>
      </c>
      <c r="B56" s="579">
        <f t="shared" si="28"/>
        <v>-4.9999999999999871E-3</v>
      </c>
      <c r="C56" s="394">
        <f t="shared" si="90"/>
        <v>0.14000000000000001</v>
      </c>
      <c r="D56" s="394">
        <f t="shared" si="34"/>
        <v>0.14000000000000001</v>
      </c>
      <c r="E56" s="93">
        <f t="shared" si="47"/>
        <v>0.14000000000000001</v>
      </c>
      <c r="F56" s="288">
        <f t="shared" si="61"/>
        <v>0.10500000000000001</v>
      </c>
      <c r="G56" s="93">
        <f t="shared" si="88"/>
        <v>0.14000000000000001</v>
      </c>
      <c r="H56" s="472">
        <f t="shared" si="92"/>
        <v>0.14000000000000001</v>
      </c>
      <c r="I56" s="288">
        <f t="shared" si="62"/>
        <v>0.14000000000000001</v>
      </c>
      <c r="J56" s="397">
        <f t="shared" si="60"/>
        <v>0.14000000000000001</v>
      </c>
      <c r="K56" s="50">
        <f t="shared" si="93"/>
        <v>0.16</v>
      </c>
      <c r="L56" s="417">
        <f t="shared" si="55"/>
        <v>0.16</v>
      </c>
      <c r="M56" s="288">
        <f t="shared" si="63"/>
        <v>0.16</v>
      </c>
      <c r="N56" s="93">
        <f t="shared" si="94"/>
        <v>0.18</v>
      </c>
      <c r="O56" s="50">
        <f t="shared" si="95"/>
        <v>0.13500000000000001</v>
      </c>
      <c r="P56" s="184">
        <f t="shared" si="31"/>
        <v>0.13500000000000001</v>
      </c>
      <c r="Q56" s="288">
        <f t="shared" si="64"/>
        <v>0.13500000000000001</v>
      </c>
      <c r="R56" s="93">
        <f t="shared" si="96"/>
        <v>0.13500000000000001</v>
      </c>
      <c r="T56" s="571">
        <f t="shared" si="91"/>
        <v>-0.06</v>
      </c>
      <c r="U56" s="571">
        <f t="shared" si="89"/>
        <v>-4.9999999999999975E-3</v>
      </c>
      <c r="V56" s="571">
        <f t="shared" si="97"/>
        <v>0.125</v>
      </c>
      <c r="X56" s="538">
        <f>download!B75</f>
        <v>0.125</v>
      </c>
      <c r="Y56" s="539">
        <f>download!AX75</f>
        <v>0.125</v>
      </c>
      <c r="Z56" s="538">
        <f>download!F75</f>
        <v>4.7500000000000001E-2</v>
      </c>
      <c r="AA56" s="538">
        <f>download!AP75</f>
        <v>-0.11</v>
      </c>
      <c r="AB56" s="556">
        <f>download!J75</f>
        <v>0.39</v>
      </c>
      <c r="AC56" s="556">
        <f>download!N75</f>
        <v>0.3</v>
      </c>
      <c r="AD56" s="556">
        <f>download!R75</f>
        <v>0.185</v>
      </c>
      <c r="AE56" s="557">
        <f>download!V75</f>
        <v>0.16250000000000001</v>
      </c>
      <c r="AF56" s="325">
        <v>-0.29249999999999998</v>
      </c>
      <c r="AG56" s="325">
        <f>download!AT77</f>
        <v>0</v>
      </c>
      <c r="AH56" s="325"/>
      <c r="AI56" s="74">
        <v>38169</v>
      </c>
      <c r="AJ56" s="483">
        <f>download!Z76</f>
        <v>3.0490000000000004</v>
      </c>
      <c r="AK56" s="67"/>
      <c r="AL56" s="68"/>
      <c r="AM56" s="68">
        <f t="shared" si="65"/>
        <v>2.4241156100707384</v>
      </c>
      <c r="AN56" s="68">
        <f t="shared" si="66"/>
        <v>3.1890000000000005</v>
      </c>
      <c r="AO56" s="68">
        <f t="shared" si="67"/>
        <v>3.1890000000000005</v>
      </c>
      <c r="AP56" s="68">
        <f t="shared" si="68"/>
        <v>3.1890000000000005</v>
      </c>
      <c r="AQ56" s="68">
        <f t="shared" si="69"/>
        <v>3.1890000000000005</v>
      </c>
      <c r="AR56" s="68">
        <f t="shared" si="70"/>
        <v>3.2090000000000005</v>
      </c>
      <c r="AS56" s="68">
        <f t="shared" si="71"/>
        <v>3.2290000000000005</v>
      </c>
      <c r="AT56" s="68">
        <f t="shared" si="72"/>
        <v>3.1840000000000002</v>
      </c>
      <c r="AU56" s="68">
        <f t="shared" si="73"/>
        <v>3.1840000000000002</v>
      </c>
      <c r="AV56" s="68"/>
      <c r="AW56" s="68"/>
      <c r="AX56" s="68">
        <f t="shared" si="74"/>
        <v>3.1740000000000004</v>
      </c>
      <c r="AY56" s="68">
        <f t="shared" si="75"/>
        <v>3.0965000000000003</v>
      </c>
      <c r="AZ56" s="68">
        <f t="shared" si="76"/>
        <v>3.4390000000000005</v>
      </c>
      <c r="BA56" s="68">
        <f t="shared" si="77"/>
        <v>3.3490000000000002</v>
      </c>
      <c r="BB56" s="68">
        <f t="shared" si="78"/>
        <v>3.2340000000000004</v>
      </c>
      <c r="BC56" s="68">
        <f t="shared" si="79"/>
        <v>3.2115000000000005</v>
      </c>
      <c r="BD56" s="68">
        <f t="shared" si="98"/>
        <v>2.7565000000000004</v>
      </c>
      <c r="BE56" s="68">
        <f t="shared" si="99"/>
        <v>3.0490000000000004</v>
      </c>
      <c r="BF56" s="68"/>
      <c r="BG56" s="89"/>
      <c r="BH56" s="67">
        <f>download!AD76</f>
        <v>1.4202784226200005</v>
      </c>
      <c r="BI56" s="40">
        <f>download!AH75</f>
        <v>6.1848229771956031E-2</v>
      </c>
      <c r="BJ56" s="40">
        <f>download!AL75</f>
        <v>7.0934151387775007E-2</v>
      </c>
      <c r="BK56" s="48">
        <f t="shared" si="100"/>
        <v>0.78690919938923165</v>
      </c>
      <c r="BL56" s="48">
        <f t="shared" si="100"/>
        <v>0.7601491408186698</v>
      </c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8"/>
      <c r="CN56" s="40"/>
      <c r="CO56" s="56"/>
      <c r="CP56" s="56"/>
      <c r="CQ56" s="72"/>
      <c r="CR56" s="40"/>
      <c r="CS56" s="56"/>
      <c r="CT56" s="40"/>
      <c r="CU56" s="49"/>
      <c r="CV56" s="49"/>
      <c r="CW56" s="40"/>
      <c r="CX56" s="56"/>
      <c r="CY56" s="40"/>
      <c r="CZ56" s="40"/>
      <c r="DA56" s="41"/>
      <c r="DB56" s="41"/>
      <c r="DC56" s="49"/>
      <c r="DD56" s="40"/>
      <c r="DE56" s="49"/>
      <c r="DF56" s="40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</row>
    <row r="57" spans="1:124">
      <c r="A57" s="165">
        <v>38200</v>
      </c>
      <c r="B57" s="579">
        <f t="shared" si="28"/>
        <v>-2.4999999999999849E-3</v>
      </c>
      <c r="C57" s="394">
        <f t="shared" si="90"/>
        <v>0.14000000000000001</v>
      </c>
      <c r="D57" s="394">
        <f t="shared" si="34"/>
        <v>0.14000000000000001</v>
      </c>
      <c r="E57" s="93">
        <f t="shared" si="47"/>
        <v>0.14000000000000001</v>
      </c>
      <c r="F57" s="288">
        <f t="shared" si="61"/>
        <v>0.10500000000000001</v>
      </c>
      <c r="G57" s="93">
        <f t="shared" si="88"/>
        <v>0.14000000000000001</v>
      </c>
      <c r="H57" s="472">
        <f t="shared" si="92"/>
        <v>0.14000000000000001</v>
      </c>
      <c r="I57" s="288">
        <f t="shared" si="62"/>
        <v>0.14000000000000001</v>
      </c>
      <c r="J57" s="397">
        <f t="shared" si="60"/>
        <v>0.14000000000000001</v>
      </c>
      <c r="K57" s="50">
        <f t="shared" si="93"/>
        <v>0.16</v>
      </c>
      <c r="L57" s="417">
        <f t="shared" si="55"/>
        <v>0.16</v>
      </c>
      <c r="M57" s="288">
        <f t="shared" si="63"/>
        <v>0.16</v>
      </c>
      <c r="N57" s="93">
        <f t="shared" si="94"/>
        <v>0.18</v>
      </c>
      <c r="O57" s="50">
        <f t="shared" si="95"/>
        <v>0.13500000000000001</v>
      </c>
      <c r="P57" s="184">
        <f t="shared" si="31"/>
        <v>0.13500000000000001</v>
      </c>
      <c r="Q57" s="288">
        <f t="shared" si="64"/>
        <v>0.13500000000000001</v>
      </c>
      <c r="R57" s="93">
        <f t="shared" si="96"/>
        <v>0.13500000000000001</v>
      </c>
      <c r="T57" s="571">
        <f t="shared" si="91"/>
        <v>-0.06</v>
      </c>
      <c r="U57" s="571">
        <f t="shared" si="89"/>
        <v>-4.9999999999999975E-3</v>
      </c>
      <c r="V57" s="571">
        <f t="shared" si="97"/>
        <v>0.1225</v>
      </c>
      <c r="X57" s="538">
        <f>download!B76</f>
        <v>0.1225</v>
      </c>
      <c r="Y57" s="539">
        <f>download!AX76</f>
        <v>0.1225</v>
      </c>
      <c r="Z57" s="538">
        <f>download!F76</f>
        <v>4.4999999999999998E-2</v>
      </c>
      <c r="AA57" s="538">
        <f>download!AP76</f>
        <v>-0.11</v>
      </c>
      <c r="AB57" s="556">
        <f>download!J76</f>
        <v>0.45500000000000002</v>
      </c>
      <c r="AC57" s="556">
        <f>download!N76</f>
        <v>0.3</v>
      </c>
      <c r="AD57" s="556">
        <f>download!R76</f>
        <v>0.185</v>
      </c>
      <c r="AE57" s="557">
        <f>download!V76</f>
        <v>0.16250000000000001</v>
      </c>
      <c r="AF57" s="325">
        <v>-0.29249999999999998</v>
      </c>
      <c r="AG57" s="325">
        <f>download!AT78</f>
        <v>0</v>
      </c>
      <c r="AH57" s="325"/>
      <c r="AI57" s="74">
        <v>38200</v>
      </c>
      <c r="AJ57" s="483">
        <f>download!Z77</f>
        <v>3.0940000000000003</v>
      </c>
      <c r="AK57" s="67"/>
      <c r="AL57" s="68"/>
      <c r="AM57" s="68">
        <f t="shared" si="65"/>
        <v>2.4436289329265697</v>
      </c>
      <c r="AN57" s="68">
        <f t="shared" si="66"/>
        <v>3.2340000000000004</v>
      </c>
      <c r="AO57" s="68">
        <f t="shared" si="67"/>
        <v>3.2340000000000004</v>
      </c>
      <c r="AP57" s="68">
        <f t="shared" si="68"/>
        <v>3.2340000000000004</v>
      </c>
      <c r="AQ57" s="68">
        <f t="shared" si="69"/>
        <v>3.2340000000000004</v>
      </c>
      <c r="AR57" s="68">
        <f t="shared" si="70"/>
        <v>3.2540000000000004</v>
      </c>
      <c r="AS57" s="68">
        <f t="shared" si="71"/>
        <v>3.2740000000000005</v>
      </c>
      <c r="AT57" s="68">
        <f t="shared" si="72"/>
        <v>3.2290000000000001</v>
      </c>
      <c r="AU57" s="68">
        <f t="shared" si="73"/>
        <v>3.2290000000000001</v>
      </c>
      <c r="AV57" s="68"/>
      <c r="AW57" s="68"/>
      <c r="AX57" s="68">
        <f t="shared" si="74"/>
        <v>3.2165000000000004</v>
      </c>
      <c r="AY57" s="68">
        <f t="shared" si="75"/>
        <v>3.1390000000000002</v>
      </c>
      <c r="AZ57" s="68">
        <f t="shared" si="76"/>
        <v>3.5490000000000004</v>
      </c>
      <c r="BA57" s="68">
        <f t="shared" si="77"/>
        <v>3.3940000000000001</v>
      </c>
      <c r="BB57" s="68">
        <f t="shared" si="78"/>
        <v>3.2790000000000004</v>
      </c>
      <c r="BC57" s="68">
        <f t="shared" si="79"/>
        <v>3.2565000000000004</v>
      </c>
      <c r="BD57" s="68">
        <f t="shared" si="98"/>
        <v>2.8015000000000003</v>
      </c>
      <c r="BE57" s="68">
        <f t="shared" si="99"/>
        <v>3.0940000000000003</v>
      </c>
      <c r="BF57" s="68"/>
      <c r="BG57" s="89"/>
      <c r="BH57" s="67">
        <f>download!AD77</f>
        <v>1.4192358134350003</v>
      </c>
      <c r="BI57" s="40">
        <f>download!AH76</f>
        <v>6.1871396866595013E-2</v>
      </c>
      <c r="BJ57" s="40">
        <f>download!AL76</f>
        <v>7.0954456936251006E-2</v>
      </c>
      <c r="BK57" s="48">
        <f t="shared" si="100"/>
        <v>0.78278087870022406</v>
      </c>
      <c r="BL57" s="48">
        <f t="shared" si="100"/>
        <v>0.75560573065138203</v>
      </c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8"/>
      <c r="CN57" s="40"/>
      <c r="CO57" s="56"/>
      <c r="CP57" s="56"/>
      <c r="CQ57" s="72"/>
      <c r="CR57" s="40"/>
      <c r="CS57" s="56"/>
      <c r="CT57" s="40"/>
      <c r="CU57" s="49"/>
      <c r="CV57" s="49"/>
      <c r="CW57" s="40"/>
      <c r="CX57" s="56"/>
      <c r="CY57" s="40"/>
      <c r="CZ57" s="40"/>
      <c r="DA57" s="41"/>
      <c r="DB57" s="41"/>
      <c r="DC57" s="49"/>
      <c r="DD57" s="40"/>
      <c r="DE57" s="49"/>
      <c r="DF57" s="40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</row>
    <row r="58" spans="1:124">
      <c r="A58" s="165">
        <v>38231</v>
      </c>
      <c r="B58" s="579">
        <f t="shared" si="28"/>
        <v>0</v>
      </c>
      <c r="C58" s="394">
        <f t="shared" si="90"/>
        <v>0.14000000000000001</v>
      </c>
      <c r="D58" s="394">
        <f t="shared" si="34"/>
        <v>0.14000000000000001</v>
      </c>
      <c r="E58" s="93">
        <f t="shared" si="47"/>
        <v>0.14000000000000001</v>
      </c>
      <c r="F58" s="288">
        <f t="shared" si="61"/>
        <v>0.10500000000000001</v>
      </c>
      <c r="G58" s="93">
        <f t="shared" si="88"/>
        <v>0.14000000000000001</v>
      </c>
      <c r="H58" s="472">
        <f t="shared" si="92"/>
        <v>0.14000000000000001</v>
      </c>
      <c r="I58" s="288">
        <f t="shared" si="62"/>
        <v>0.14000000000000001</v>
      </c>
      <c r="J58" s="397">
        <f t="shared" si="60"/>
        <v>0.14000000000000001</v>
      </c>
      <c r="K58" s="50">
        <f t="shared" si="93"/>
        <v>0.16</v>
      </c>
      <c r="L58" s="417">
        <f t="shared" si="55"/>
        <v>0.16</v>
      </c>
      <c r="M58" s="288">
        <f t="shared" si="63"/>
        <v>0.16</v>
      </c>
      <c r="N58" s="93">
        <f t="shared" si="94"/>
        <v>0.18</v>
      </c>
      <c r="O58" s="50">
        <f t="shared" si="95"/>
        <v>0.13500000000000001</v>
      </c>
      <c r="P58" s="184">
        <f t="shared" si="31"/>
        <v>0.13500000000000001</v>
      </c>
      <c r="Q58" s="288">
        <f t="shared" si="64"/>
        <v>0.13500000000000001</v>
      </c>
      <c r="R58" s="93">
        <f t="shared" si="96"/>
        <v>0.13500000000000001</v>
      </c>
      <c r="T58" s="571">
        <f t="shared" si="91"/>
        <v>-0.06</v>
      </c>
      <c r="U58" s="571">
        <f t="shared" si="89"/>
        <v>-4.9999999999999975E-3</v>
      </c>
      <c r="V58" s="571">
        <f t="shared" si="97"/>
        <v>0.12</v>
      </c>
      <c r="X58" s="538">
        <f>download!B77</f>
        <v>0.12</v>
      </c>
      <c r="Y58" s="539">
        <f>download!AX77</f>
        <v>0.12</v>
      </c>
      <c r="Z58" s="538">
        <f>download!F77</f>
        <v>4.2500000000000003E-2</v>
      </c>
      <c r="AA58" s="538">
        <f>download!AP77</f>
        <v>-0.1</v>
      </c>
      <c r="AB58" s="556">
        <f>download!J77</f>
        <v>0.35499999999999998</v>
      </c>
      <c r="AC58" s="556">
        <f>download!N77</f>
        <v>0.28999999999999998</v>
      </c>
      <c r="AD58" s="556">
        <f>download!R77</f>
        <v>0.16250000000000001</v>
      </c>
      <c r="AE58" s="557">
        <f>download!V77</f>
        <v>0.16250000000000001</v>
      </c>
      <c r="AF58" s="325">
        <v>-0.29249999999999998</v>
      </c>
      <c r="AG58" s="325">
        <f>download!AT79</f>
        <v>0</v>
      </c>
      <c r="AH58" s="325"/>
      <c r="AI58" s="74">
        <v>38231</v>
      </c>
      <c r="AJ58" s="483">
        <f>download!Z78</f>
        <v>3.0830000000000002</v>
      </c>
      <c r="AK58" s="67"/>
      <c r="AL58" s="68"/>
      <c r="AM58" s="68">
        <f t="shared" si="65"/>
        <v>2.4207533264397707</v>
      </c>
      <c r="AN58" s="68">
        <f t="shared" si="66"/>
        <v>3.2230000000000003</v>
      </c>
      <c r="AO58" s="68">
        <f t="shared" si="67"/>
        <v>3.2230000000000003</v>
      </c>
      <c r="AP58" s="68">
        <f t="shared" si="68"/>
        <v>3.2230000000000003</v>
      </c>
      <c r="AQ58" s="68">
        <f t="shared" si="69"/>
        <v>3.2230000000000003</v>
      </c>
      <c r="AR58" s="68">
        <f t="shared" si="70"/>
        <v>3.2430000000000003</v>
      </c>
      <c r="AS58" s="68">
        <f t="shared" si="71"/>
        <v>3.2630000000000003</v>
      </c>
      <c r="AT58" s="68">
        <f t="shared" si="72"/>
        <v>3.218</v>
      </c>
      <c r="AU58" s="68">
        <f t="shared" si="73"/>
        <v>3.218</v>
      </c>
      <c r="AV58" s="68"/>
      <c r="AW58" s="68"/>
      <c r="AX58" s="68">
        <f t="shared" si="74"/>
        <v>3.2030000000000003</v>
      </c>
      <c r="AY58" s="68">
        <f t="shared" si="75"/>
        <v>3.1255000000000002</v>
      </c>
      <c r="AZ58" s="68">
        <f t="shared" si="76"/>
        <v>3.4380000000000002</v>
      </c>
      <c r="BA58" s="68">
        <f t="shared" si="77"/>
        <v>3.3730000000000002</v>
      </c>
      <c r="BB58" s="68">
        <f t="shared" si="78"/>
        <v>3.2455000000000003</v>
      </c>
      <c r="BC58" s="68">
        <f t="shared" si="79"/>
        <v>3.2455000000000003</v>
      </c>
      <c r="BD58" s="68">
        <f t="shared" si="98"/>
        <v>2.7905000000000002</v>
      </c>
      <c r="BE58" s="68">
        <f t="shared" si="99"/>
        <v>3.0830000000000002</v>
      </c>
      <c r="BF58" s="68"/>
      <c r="BG58" s="89"/>
      <c r="BH58" s="67">
        <f>download!AD78</f>
        <v>1.4182282212240001</v>
      </c>
      <c r="BI58" s="40">
        <f>download!AH77</f>
        <v>6.189456396141102E-2</v>
      </c>
      <c r="BJ58" s="40">
        <f>download!AL77</f>
        <v>7.0974762484862008E-2</v>
      </c>
      <c r="BK58" s="48">
        <f t="shared" si="100"/>
        <v>0.77867124672098254</v>
      </c>
      <c r="BL58" s="48">
        <f t="shared" si="100"/>
        <v>0.7510869768662024</v>
      </c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8"/>
      <c r="CN58" s="40"/>
      <c r="CO58" s="56"/>
      <c r="CP58" s="56"/>
      <c r="CQ58" s="72"/>
      <c r="CR58" s="40"/>
      <c r="CS58" s="56"/>
      <c r="CT58" s="40"/>
      <c r="CU58" s="49"/>
      <c r="CV58" s="49"/>
      <c r="CW58" s="40"/>
      <c r="CX58" s="56"/>
      <c r="CY58" s="40"/>
      <c r="CZ58" s="40"/>
      <c r="DA58" s="41"/>
      <c r="DB58" s="41"/>
      <c r="DC58" s="49"/>
      <c r="DD58" s="40"/>
      <c r="DE58" s="49"/>
      <c r="DF58" s="40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</row>
    <row r="59" spans="1:124">
      <c r="A59" s="165">
        <v>38261</v>
      </c>
      <c r="B59" s="579">
        <f t="shared" si="28"/>
        <v>-1.4999999999999996E-2</v>
      </c>
      <c r="C59" s="394">
        <f t="shared" si="90"/>
        <v>0.14000000000000001</v>
      </c>
      <c r="D59" s="394">
        <f t="shared" si="34"/>
        <v>0.14000000000000001</v>
      </c>
      <c r="E59" s="93">
        <f t="shared" si="47"/>
        <v>0.14000000000000001</v>
      </c>
      <c r="F59" s="288">
        <f t="shared" si="61"/>
        <v>0.10500000000000001</v>
      </c>
      <c r="G59" s="93">
        <f t="shared" si="88"/>
        <v>0.14000000000000001</v>
      </c>
      <c r="H59" s="472">
        <f t="shared" si="92"/>
        <v>0.14000000000000001</v>
      </c>
      <c r="I59" s="288">
        <f t="shared" si="62"/>
        <v>0.14000000000000001</v>
      </c>
      <c r="J59" s="397">
        <f t="shared" si="60"/>
        <v>0.14000000000000001</v>
      </c>
      <c r="K59" s="50">
        <f t="shared" si="93"/>
        <v>0.16</v>
      </c>
      <c r="L59" s="417">
        <f t="shared" si="55"/>
        <v>0.16</v>
      </c>
      <c r="M59" s="288">
        <f t="shared" si="63"/>
        <v>0.16</v>
      </c>
      <c r="N59" s="93">
        <f t="shared" si="94"/>
        <v>0.18</v>
      </c>
      <c r="O59" s="50">
        <f t="shared" si="95"/>
        <v>0.13500000000000001</v>
      </c>
      <c r="P59" s="184">
        <f t="shared" si="31"/>
        <v>0.13500000000000001</v>
      </c>
      <c r="Q59" s="288">
        <f t="shared" si="64"/>
        <v>0.13500000000000001</v>
      </c>
      <c r="R59" s="93">
        <f t="shared" si="96"/>
        <v>0.13500000000000001</v>
      </c>
      <c r="T59" s="571">
        <f t="shared" si="91"/>
        <v>-0.06</v>
      </c>
      <c r="U59" s="571">
        <f t="shared" si="89"/>
        <v>-4.9999999999999975E-3</v>
      </c>
      <c r="V59" s="571">
        <f t="shared" si="97"/>
        <v>0.13500000000000001</v>
      </c>
      <c r="X59" s="538">
        <f>download!B78</f>
        <v>0.13500000000000001</v>
      </c>
      <c r="Y59" s="539">
        <f>download!AX78</f>
        <v>0.13500000000000001</v>
      </c>
      <c r="Z59" s="538">
        <f>download!F78</f>
        <v>5.7500000000000002E-2</v>
      </c>
      <c r="AA59" s="538">
        <f>download!AP78</f>
        <v>-8.5000000000000006E-2</v>
      </c>
      <c r="AB59" s="556">
        <f>download!J78</f>
        <v>0.42499999999999999</v>
      </c>
      <c r="AC59" s="556">
        <f>download!N78</f>
        <v>0.36249999999999999</v>
      </c>
      <c r="AD59" s="556">
        <f>download!R78</f>
        <v>0.185</v>
      </c>
      <c r="AE59" s="557">
        <f>download!V78</f>
        <v>0.16500000000000001</v>
      </c>
      <c r="AF59" s="325">
        <v>-0.29249999999999998</v>
      </c>
      <c r="AG59" s="325">
        <f>download!AT80</f>
        <v>0</v>
      </c>
      <c r="AH59" s="325"/>
      <c r="AI59" s="74">
        <v>38261</v>
      </c>
      <c r="AJ59" s="483">
        <f>download!Z79</f>
        <v>3.1019999999999999</v>
      </c>
      <c r="AK59" s="67"/>
      <c r="AL59" s="68"/>
      <c r="AM59" s="68">
        <f t="shared" si="65"/>
        <v>2.4209225045268985</v>
      </c>
      <c r="AN59" s="68">
        <f t="shared" si="66"/>
        <v>3.242</v>
      </c>
      <c r="AO59" s="68">
        <f t="shared" si="67"/>
        <v>3.242</v>
      </c>
      <c r="AP59" s="68">
        <f t="shared" si="68"/>
        <v>3.242</v>
      </c>
      <c r="AQ59" s="68">
        <f t="shared" si="69"/>
        <v>3.242</v>
      </c>
      <c r="AR59" s="68">
        <f t="shared" si="70"/>
        <v>3.262</v>
      </c>
      <c r="AS59" s="68">
        <f t="shared" si="71"/>
        <v>3.282</v>
      </c>
      <c r="AT59" s="68">
        <f t="shared" si="72"/>
        <v>3.2370000000000001</v>
      </c>
      <c r="AU59" s="68">
        <f t="shared" si="73"/>
        <v>3.2370000000000001</v>
      </c>
      <c r="AV59" s="68"/>
      <c r="AW59" s="68"/>
      <c r="AX59" s="68">
        <f t="shared" si="74"/>
        <v>3.2370000000000001</v>
      </c>
      <c r="AY59" s="68">
        <f t="shared" si="75"/>
        <v>3.1595</v>
      </c>
      <c r="AZ59" s="68">
        <f t="shared" si="76"/>
        <v>3.5269999999999997</v>
      </c>
      <c r="BA59" s="68">
        <f t="shared" si="77"/>
        <v>3.4644999999999997</v>
      </c>
      <c r="BB59" s="68">
        <f t="shared" si="78"/>
        <v>3.2869999999999999</v>
      </c>
      <c r="BC59" s="68">
        <f t="shared" si="79"/>
        <v>3.2669999999999999</v>
      </c>
      <c r="BD59" s="68">
        <f t="shared" si="98"/>
        <v>2.8094999999999999</v>
      </c>
      <c r="BE59" s="68">
        <f t="shared" si="99"/>
        <v>3.1019999999999999</v>
      </c>
      <c r="BF59" s="68"/>
      <c r="BG59" s="89"/>
      <c r="BH59" s="67">
        <f>download!AD79</f>
        <v>1.4171884711320004</v>
      </c>
      <c r="BI59" s="40">
        <f>download!AH78</f>
        <v>6.1916983730759018E-2</v>
      </c>
      <c r="BJ59" s="40">
        <f>download!AL78</f>
        <v>7.0994413015907004E-2</v>
      </c>
      <c r="BK59" s="48">
        <f t="shared" si="100"/>
        <v>0.77471191473205148</v>
      </c>
      <c r="BL59" s="48">
        <f t="shared" si="100"/>
        <v>0.74673735488183168</v>
      </c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8"/>
      <c r="CN59" s="40"/>
      <c r="CO59" s="56"/>
      <c r="CP59" s="56"/>
      <c r="CQ59" s="72"/>
      <c r="CR59" s="40"/>
      <c r="CS59" s="56"/>
      <c r="CT59" s="40"/>
      <c r="CU59" s="49"/>
      <c r="CV59" s="49"/>
      <c r="CW59" s="40"/>
      <c r="CX59" s="56"/>
      <c r="CY59" s="40"/>
      <c r="CZ59" s="40"/>
      <c r="DA59" s="41"/>
      <c r="DB59" s="41"/>
      <c r="DC59" s="49"/>
      <c r="DD59" s="40"/>
      <c r="DE59" s="49"/>
      <c r="DF59" s="40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</row>
    <row r="60" spans="1:124">
      <c r="A60" s="165">
        <v>38292</v>
      </c>
      <c r="B60" s="579">
        <f t="shared" si="28"/>
        <v>7.4999999999999963E-3</v>
      </c>
      <c r="C60" s="394">
        <f t="shared" si="90"/>
        <v>0.22500000000000001</v>
      </c>
      <c r="D60" s="394">
        <f t="shared" si="34"/>
        <v>0.22500000000000001</v>
      </c>
      <c r="E60" s="93">
        <f t="shared" si="47"/>
        <v>0.22500000000000001</v>
      </c>
      <c r="F60" s="288">
        <f t="shared" si="61"/>
        <v>0.19</v>
      </c>
      <c r="G60" s="93">
        <f t="shared" ref="G60:G75" si="101">E60</f>
        <v>0.22500000000000001</v>
      </c>
      <c r="H60" s="294">
        <f>K60+0.01</f>
        <v>0.33500000000000002</v>
      </c>
      <c r="I60" s="288">
        <f t="shared" si="62"/>
        <v>0.33500000000000002</v>
      </c>
      <c r="J60" s="397">
        <f t="shared" si="60"/>
        <v>0.33500000000000002</v>
      </c>
      <c r="K60" s="41">
        <f>C60+0.1</f>
        <v>0.32500000000000001</v>
      </c>
      <c r="L60" s="417">
        <f t="shared" si="55"/>
        <v>0.32500000000000001</v>
      </c>
      <c r="M60" s="288">
        <f t="shared" si="63"/>
        <v>0.32500000000000001</v>
      </c>
      <c r="N60" s="93">
        <f>+K60+0.03</f>
        <v>0.35499999999999998</v>
      </c>
      <c r="O60" s="50">
        <f>H60</f>
        <v>0.33500000000000002</v>
      </c>
      <c r="P60" s="184">
        <f t="shared" si="31"/>
        <v>0.33500000000000002</v>
      </c>
      <c r="Q60" s="288">
        <f t="shared" si="64"/>
        <v>0.33500000000000002</v>
      </c>
      <c r="R60" s="93">
        <f>+O60+0.02</f>
        <v>0.35500000000000004</v>
      </c>
      <c r="T60" s="571">
        <f>C60-0.16</f>
        <v>6.5000000000000002E-2</v>
      </c>
      <c r="U60" s="571">
        <f t="shared" si="89"/>
        <v>0.12</v>
      </c>
      <c r="V60" s="571">
        <f>+(T60+AJ60)*0.032+T60+0.01</f>
        <v>0.17967200000000003</v>
      </c>
      <c r="X60" s="538">
        <f>download!B79</f>
        <v>0.19750000000000001</v>
      </c>
      <c r="Y60" s="539">
        <f>download!AX79</f>
        <v>0.19750000000000001</v>
      </c>
      <c r="Z60" s="538">
        <f>download!F79</f>
        <v>0.1075</v>
      </c>
      <c r="AA60" s="538">
        <f>download!AP79</f>
        <v>-2.5000000000000001E-2</v>
      </c>
      <c r="AB60" s="556">
        <f>download!J79</f>
        <v>0.72</v>
      </c>
      <c r="AC60" s="556">
        <f>download!N79</f>
        <v>0.45</v>
      </c>
      <c r="AD60" s="556">
        <f>download!R79</f>
        <v>0.28749999999999998</v>
      </c>
      <c r="AE60" s="557">
        <f>download!V79</f>
        <v>0.24</v>
      </c>
      <c r="AF60" s="325">
        <v>-0.25</v>
      </c>
      <c r="AG60" s="325">
        <f>download!AT81</f>
        <v>0</v>
      </c>
      <c r="AH60" s="325"/>
      <c r="AI60" s="74">
        <v>38292</v>
      </c>
      <c r="AJ60" s="483">
        <f>download!Z80</f>
        <v>3.2060000000000004</v>
      </c>
      <c r="AK60" s="67"/>
      <c r="AL60" s="68"/>
      <c r="AM60" s="68">
        <f t="shared" si="65"/>
        <v>2.5467173086065609</v>
      </c>
      <c r="AN60" s="68">
        <f t="shared" si="66"/>
        <v>3.4310000000000005</v>
      </c>
      <c r="AO60" s="68">
        <f t="shared" si="67"/>
        <v>3.4310000000000005</v>
      </c>
      <c r="AP60" s="68">
        <f t="shared" si="68"/>
        <v>3.4310000000000005</v>
      </c>
      <c r="AQ60" s="68">
        <f t="shared" si="69"/>
        <v>3.5410000000000004</v>
      </c>
      <c r="AR60" s="68">
        <f t="shared" si="70"/>
        <v>3.5310000000000006</v>
      </c>
      <c r="AS60" s="68">
        <f t="shared" si="71"/>
        <v>3.5610000000000004</v>
      </c>
      <c r="AT60" s="68">
        <f t="shared" si="72"/>
        <v>3.5410000000000004</v>
      </c>
      <c r="AU60" s="68">
        <f t="shared" si="73"/>
        <v>3.5610000000000004</v>
      </c>
      <c r="AV60" s="68"/>
      <c r="AW60" s="68"/>
      <c r="AX60" s="68">
        <f t="shared" si="74"/>
        <v>3.4035000000000002</v>
      </c>
      <c r="AY60" s="68">
        <f t="shared" si="75"/>
        <v>3.3135000000000003</v>
      </c>
      <c r="AZ60" s="68">
        <f t="shared" si="76"/>
        <v>3.9260000000000002</v>
      </c>
      <c r="BA60" s="68">
        <f t="shared" si="77"/>
        <v>3.6560000000000006</v>
      </c>
      <c r="BB60" s="68">
        <f t="shared" si="78"/>
        <v>3.4935000000000005</v>
      </c>
      <c r="BC60" s="68">
        <f t="shared" si="79"/>
        <v>3.4460000000000006</v>
      </c>
      <c r="BD60" s="68">
        <f t="shared" si="98"/>
        <v>2.9560000000000004</v>
      </c>
      <c r="BE60" s="68">
        <f t="shared" si="99"/>
        <v>3.2060000000000004</v>
      </c>
      <c r="BF60" s="68"/>
      <c r="BG60" s="89"/>
      <c r="BH60" s="67">
        <f>download!AD80</f>
        <v>1.4161836418560001</v>
      </c>
      <c r="BI60" s="40">
        <f>download!AH79</f>
        <v>6.1940150825926014E-2</v>
      </c>
      <c r="BJ60" s="40">
        <f>download!AL79</f>
        <v>7.1014718564786014E-2</v>
      </c>
      <c r="BK60" s="48">
        <f t="shared" si="100"/>
        <v>0.77063886237873203</v>
      </c>
      <c r="BL60" s="48">
        <f t="shared" si="100"/>
        <v>0.74226677604388236</v>
      </c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8"/>
      <c r="CN60" s="40"/>
      <c r="CO60" s="56"/>
      <c r="CP60" s="56"/>
      <c r="CQ60" s="72"/>
      <c r="CR60" s="40"/>
      <c r="CS60" s="56"/>
      <c r="CT60" s="40"/>
      <c r="CU60" s="49"/>
      <c r="CV60" s="49"/>
      <c r="CW60" s="40"/>
      <c r="CX60" s="56"/>
      <c r="CY60" s="40"/>
      <c r="CZ60" s="40"/>
      <c r="DA60" s="41"/>
      <c r="DB60" s="41"/>
      <c r="DC60" s="49"/>
      <c r="DD60" s="40"/>
      <c r="DE60" s="49"/>
      <c r="DF60" s="40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</row>
    <row r="61" spans="1:124">
      <c r="A61" s="165">
        <v>38322</v>
      </c>
      <c r="B61" s="579">
        <f t="shared" si="28"/>
        <v>-3.2499999999999987E-2</v>
      </c>
      <c r="C61" s="394">
        <f t="shared" si="90"/>
        <v>0.22500000000000001</v>
      </c>
      <c r="D61" s="394">
        <f t="shared" si="34"/>
        <v>0.22500000000000001</v>
      </c>
      <c r="E61" s="93">
        <f t="shared" ref="E61:E92" si="102">C61</f>
        <v>0.22500000000000001</v>
      </c>
      <c r="F61" s="288">
        <f t="shared" si="61"/>
        <v>0.19</v>
      </c>
      <c r="G61" s="93">
        <f t="shared" si="101"/>
        <v>0.22500000000000001</v>
      </c>
      <c r="H61" s="294">
        <f>K61+0.01</f>
        <v>0.33500000000000002</v>
      </c>
      <c r="I61" s="288">
        <f t="shared" si="62"/>
        <v>0.33500000000000002</v>
      </c>
      <c r="J61" s="397">
        <f t="shared" si="60"/>
        <v>0.33500000000000002</v>
      </c>
      <c r="K61" s="41">
        <f>C61+0.1</f>
        <v>0.32500000000000001</v>
      </c>
      <c r="L61" s="417">
        <f t="shared" si="55"/>
        <v>0.32500000000000001</v>
      </c>
      <c r="M61" s="288">
        <f t="shared" si="63"/>
        <v>0.32500000000000001</v>
      </c>
      <c r="N61" s="93">
        <f>+K61+0.03</f>
        <v>0.35499999999999998</v>
      </c>
      <c r="O61" s="50">
        <f>H61</f>
        <v>0.33500000000000002</v>
      </c>
      <c r="P61" s="184">
        <f t="shared" si="31"/>
        <v>0.33500000000000002</v>
      </c>
      <c r="Q61" s="288">
        <f t="shared" si="64"/>
        <v>0.33500000000000002</v>
      </c>
      <c r="R61" s="93">
        <f>+O61+0.02</f>
        <v>0.35500000000000004</v>
      </c>
      <c r="T61" s="571">
        <f>C61-0.16</f>
        <v>6.5000000000000002E-2</v>
      </c>
      <c r="U61" s="571">
        <f t="shared" si="89"/>
        <v>0.12</v>
      </c>
      <c r="V61" s="571">
        <f>+(T61+AJ61)*0.032+T61+0.01</f>
        <v>0.18293600000000002</v>
      </c>
      <c r="X61" s="538">
        <f>download!B80</f>
        <v>0.23749999999999999</v>
      </c>
      <c r="Y61" s="539">
        <f>download!AX80</f>
        <v>0.23749999999999999</v>
      </c>
      <c r="Z61" s="538">
        <f>download!F80</f>
        <v>0.14749999999999999</v>
      </c>
      <c r="AA61" s="538">
        <f>download!AP80</f>
        <v>-1.7500000000000002E-2</v>
      </c>
      <c r="AB61" s="556">
        <f>download!J80</f>
        <v>1.22</v>
      </c>
      <c r="AC61" s="556">
        <f>download!N80</f>
        <v>0.78</v>
      </c>
      <c r="AD61" s="556">
        <f>download!R80</f>
        <v>0.33750000000000002</v>
      </c>
      <c r="AE61" s="557">
        <f>download!V80</f>
        <v>0.29499999999999998</v>
      </c>
      <c r="AF61" s="325">
        <v>-0.25</v>
      </c>
      <c r="AG61" s="325">
        <f>download!AT82</f>
        <v>0</v>
      </c>
      <c r="AH61" s="325"/>
      <c r="AI61" s="74">
        <v>38322</v>
      </c>
      <c r="AJ61" s="483">
        <f>download!Z81</f>
        <v>3.3080000000000003</v>
      </c>
      <c r="AK61" s="67"/>
      <c r="AL61" s="68"/>
      <c r="AM61" s="68">
        <f t="shared" si="65"/>
        <v>2.6072252441493196</v>
      </c>
      <c r="AN61" s="68">
        <f t="shared" si="66"/>
        <v>3.5330000000000004</v>
      </c>
      <c r="AO61" s="68">
        <f t="shared" si="67"/>
        <v>3.5330000000000004</v>
      </c>
      <c r="AP61" s="68">
        <f t="shared" si="68"/>
        <v>3.5330000000000004</v>
      </c>
      <c r="AQ61" s="68">
        <f t="shared" si="69"/>
        <v>3.6430000000000002</v>
      </c>
      <c r="AR61" s="68">
        <f t="shared" si="70"/>
        <v>3.6330000000000005</v>
      </c>
      <c r="AS61" s="68">
        <f t="shared" si="71"/>
        <v>3.6630000000000003</v>
      </c>
      <c r="AT61" s="68">
        <f t="shared" si="72"/>
        <v>3.6430000000000002</v>
      </c>
      <c r="AU61" s="68">
        <f t="shared" si="73"/>
        <v>3.6630000000000003</v>
      </c>
      <c r="AV61" s="68"/>
      <c r="AW61" s="68"/>
      <c r="AX61" s="68">
        <f t="shared" si="74"/>
        <v>3.5455000000000001</v>
      </c>
      <c r="AY61" s="68">
        <f t="shared" si="75"/>
        <v>3.4555000000000002</v>
      </c>
      <c r="AZ61" s="68">
        <f t="shared" si="76"/>
        <v>4.5280000000000005</v>
      </c>
      <c r="BA61" s="68">
        <f t="shared" si="77"/>
        <v>4.0880000000000001</v>
      </c>
      <c r="BB61" s="68">
        <f t="shared" si="78"/>
        <v>3.6455000000000002</v>
      </c>
      <c r="BC61" s="68">
        <f t="shared" si="79"/>
        <v>3.6030000000000002</v>
      </c>
      <c r="BD61" s="68">
        <f t="shared" si="98"/>
        <v>3.0580000000000003</v>
      </c>
      <c r="BE61" s="68">
        <f t="shared" si="99"/>
        <v>3.3080000000000003</v>
      </c>
      <c r="BF61" s="68"/>
      <c r="BG61" s="89"/>
      <c r="BH61" s="67">
        <f>download!AD81</f>
        <v>1.4151467427419999</v>
      </c>
      <c r="BI61" s="40">
        <f>download!AH80</f>
        <v>6.1962570595612013E-2</v>
      </c>
      <c r="BJ61" s="40">
        <f>download!AL80</f>
        <v>7.1034369096089012E-2</v>
      </c>
      <c r="BK61" s="48">
        <f t="shared" si="100"/>
        <v>0.76671480524554658</v>
      </c>
      <c r="BL61" s="48">
        <f t="shared" si="100"/>
        <v>0.73796355622680987</v>
      </c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8"/>
      <c r="CN61" s="40"/>
      <c r="CO61" s="56"/>
      <c r="CP61" s="56"/>
      <c r="CQ61" s="72"/>
      <c r="CR61" s="40"/>
      <c r="CS61" s="56"/>
      <c r="CT61" s="40"/>
      <c r="CU61" s="49"/>
      <c r="CV61" s="49"/>
      <c r="CW61" s="40"/>
      <c r="CX61" s="56"/>
      <c r="CY61" s="40"/>
      <c r="CZ61" s="40"/>
      <c r="DA61" s="41"/>
      <c r="DB61" s="41"/>
      <c r="DC61" s="49"/>
      <c r="DD61" s="40"/>
      <c r="DE61" s="49"/>
      <c r="DF61" s="40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</row>
    <row r="62" spans="1:124">
      <c r="A62" s="165">
        <v>38353</v>
      </c>
      <c r="B62" s="579">
        <f t="shared" si="28"/>
        <v>-0.02</v>
      </c>
      <c r="C62" s="394">
        <f t="shared" si="90"/>
        <v>0.25</v>
      </c>
      <c r="D62" s="394">
        <f t="shared" ref="D62:D125" si="103">C62</f>
        <v>0.25</v>
      </c>
      <c r="E62" s="93">
        <f t="shared" si="102"/>
        <v>0.25</v>
      </c>
      <c r="F62" s="288">
        <f t="shared" si="61"/>
        <v>0.215</v>
      </c>
      <c r="G62" s="93">
        <f t="shared" si="101"/>
        <v>0.25</v>
      </c>
      <c r="H62" s="294">
        <f>K62+0.01</f>
        <v>0.36</v>
      </c>
      <c r="I62" s="288">
        <f t="shared" si="62"/>
        <v>0.36</v>
      </c>
      <c r="J62" s="397">
        <f t="shared" si="60"/>
        <v>0.36</v>
      </c>
      <c r="K62" s="41">
        <f>C62+0.1</f>
        <v>0.35</v>
      </c>
      <c r="L62" s="417">
        <f t="shared" si="55"/>
        <v>0.35</v>
      </c>
      <c r="M62" s="288">
        <f t="shared" si="63"/>
        <v>0.35</v>
      </c>
      <c r="N62" s="93">
        <f>+K62+0.03</f>
        <v>0.38</v>
      </c>
      <c r="O62" s="50">
        <f>H62</f>
        <v>0.36</v>
      </c>
      <c r="P62" s="184">
        <f t="shared" ref="P62:P125" si="104">O62</f>
        <v>0.36</v>
      </c>
      <c r="Q62" s="288">
        <f t="shared" si="64"/>
        <v>0.36</v>
      </c>
      <c r="R62" s="93">
        <f>+O62+0.02</f>
        <v>0.38</v>
      </c>
      <c r="T62" s="571">
        <f>C62-0.16</f>
        <v>0.09</v>
      </c>
      <c r="U62" s="571">
        <f t="shared" si="89"/>
        <v>0.14499999999999999</v>
      </c>
      <c r="V62" s="571">
        <f>+(T62+AJ62)*0.032+T62+0.01</f>
        <v>0.21244800000000003</v>
      </c>
      <c r="X62" s="538">
        <f>download!B81</f>
        <v>0.25</v>
      </c>
      <c r="Y62" s="539">
        <f>download!AX81</f>
        <v>0.25</v>
      </c>
      <c r="Z62" s="538">
        <f>download!F81</f>
        <v>0.1825</v>
      </c>
      <c r="AA62" s="538">
        <f>download!AP81</f>
        <v>-2.5000000000000001E-3</v>
      </c>
      <c r="AB62" s="556">
        <f>download!J81</f>
        <v>1.56</v>
      </c>
      <c r="AC62" s="556">
        <f>download!N81</f>
        <v>0.94</v>
      </c>
      <c r="AD62" s="556">
        <f>download!R81</f>
        <v>0.4375</v>
      </c>
      <c r="AE62" s="557">
        <f>download!V81</f>
        <v>0.34250000000000003</v>
      </c>
      <c r="AF62" s="325">
        <v>-0.25</v>
      </c>
      <c r="AG62" s="325">
        <f>download!AT83</f>
        <v>0</v>
      </c>
      <c r="AH62" s="325"/>
      <c r="AI62" s="74">
        <v>38353</v>
      </c>
      <c r="AJ62" s="483">
        <f>download!Z82</f>
        <v>3.4240000000000004</v>
      </c>
      <c r="AK62" s="67"/>
      <c r="AL62" s="68"/>
      <c r="AM62" s="68">
        <f t="shared" si="65"/>
        <v>2.6950285359406285</v>
      </c>
      <c r="AN62" s="68">
        <f t="shared" si="66"/>
        <v>3.6740000000000004</v>
      </c>
      <c r="AO62" s="68">
        <f t="shared" si="67"/>
        <v>3.6740000000000004</v>
      </c>
      <c r="AP62" s="68">
        <f t="shared" si="68"/>
        <v>3.6740000000000004</v>
      </c>
      <c r="AQ62" s="68">
        <f t="shared" si="69"/>
        <v>3.7840000000000003</v>
      </c>
      <c r="AR62" s="68">
        <f t="shared" si="70"/>
        <v>3.7740000000000005</v>
      </c>
      <c r="AS62" s="68">
        <f t="shared" si="71"/>
        <v>3.8040000000000003</v>
      </c>
      <c r="AT62" s="68">
        <f t="shared" si="72"/>
        <v>3.7840000000000003</v>
      </c>
      <c r="AU62" s="68">
        <f t="shared" si="73"/>
        <v>3.8040000000000003</v>
      </c>
      <c r="AV62" s="68"/>
      <c r="AW62" s="68"/>
      <c r="AX62" s="68">
        <f t="shared" si="74"/>
        <v>3.6740000000000004</v>
      </c>
      <c r="AY62" s="68">
        <f t="shared" si="75"/>
        <v>3.6065000000000005</v>
      </c>
      <c r="AZ62" s="68">
        <f t="shared" si="76"/>
        <v>4.984</v>
      </c>
      <c r="BA62" s="68">
        <f t="shared" si="77"/>
        <v>4.3640000000000008</v>
      </c>
      <c r="BB62" s="68">
        <f t="shared" si="78"/>
        <v>3.8615000000000004</v>
      </c>
      <c r="BC62" s="68">
        <f t="shared" si="79"/>
        <v>3.7665000000000006</v>
      </c>
      <c r="BD62" s="68">
        <f t="shared" si="98"/>
        <v>3.1740000000000004</v>
      </c>
      <c r="BE62" s="68">
        <f t="shared" si="99"/>
        <v>3.4240000000000004</v>
      </c>
      <c r="BF62" s="68"/>
      <c r="BG62" s="89"/>
      <c r="BH62" s="67">
        <f>download!AD82</f>
        <v>1.4141112893850001</v>
      </c>
      <c r="BI62" s="40">
        <f>download!AH81</f>
        <v>6.1985737691131013E-2</v>
      </c>
      <c r="BJ62" s="40">
        <f>download!AL81</f>
        <v>7.1054674645237015E-2</v>
      </c>
      <c r="BK62" s="48">
        <f t="shared" si="100"/>
        <v>0.7626780748991655</v>
      </c>
      <c r="BL62" s="48">
        <f t="shared" si="100"/>
        <v>0.7335407011270082</v>
      </c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8"/>
      <c r="CN62" s="40"/>
      <c r="CO62" s="56"/>
      <c r="CP62" s="56"/>
      <c r="CQ62" s="72"/>
      <c r="CR62" s="40"/>
      <c r="CS62" s="56"/>
      <c r="CT62" s="40"/>
      <c r="CU62" s="49"/>
      <c r="CV62" s="49"/>
      <c r="CW62" s="40"/>
      <c r="CX62" s="56"/>
      <c r="CY62" s="40"/>
      <c r="CZ62" s="40"/>
      <c r="DA62" s="41"/>
      <c r="DB62" s="41"/>
      <c r="DC62" s="49"/>
      <c r="DD62" s="40"/>
      <c r="DE62" s="49"/>
      <c r="DF62" s="40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</row>
    <row r="63" spans="1:124">
      <c r="A63" s="165">
        <v>38384</v>
      </c>
      <c r="B63" s="579">
        <f t="shared" si="28"/>
        <v>6.2499999999999986E-2</v>
      </c>
      <c r="C63" s="394">
        <f t="shared" si="90"/>
        <v>0.31</v>
      </c>
      <c r="D63" s="394">
        <f t="shared" si="103"/>
        <v>0.31</v>
      </c>
      <c r="E63" s="93">
        <f t="shared" si="102"/>
        <v>0.31</v>
      </c>
      <c r="F63" s="288">
        <f t="shared" si="61"/>
        <v>0.27500000000000002</v>
      </c>
      <c r="G63" s="93">
        <f t="shared" si="101"/>
        <v>0.31</v>
      </c>
      <c r="H63" s="294">
        <f>K63+0.01</f>
        <v>0.42000000000000004</v>
      </c>
      <c r="I63" s="288">
        <f t="shared" si="62"/>
        <v>0.42000000000000004</v>
      </c>
      <c r="J63" s="397">
        <f t="shared" si="60"/>
        <v>0.42000000000000004</v>
      </c>
      <c r="K63" s="41">
        <f>C63+0.1</f>
        <v>0.41000000000000003</v>
      </c>
      <c r="L63" s="417">
        <f t="shared" si="55"/>
        <v>0.41000000000000003</v>
      </c>
      <c r="M63" s="288">
        <f t="shared" si="63"/>
        <v>0.41000000000000003</v>
      </c>
      <c r="N63" s="93">
        <f>+K63+0.03</f>
        <v>0.44000000000000006</v>
      </c>
      <c r="O63" s="50">
        <f>H63</f>
        <v>0.42000000000000004</v>
      </c>
      <c r="P63" s="184">
        <f t="shared" si="104"/>
        <v>0.42000000000000004</v>
      </c>
      <c r="Q63" s="288">
        <f t="shared" si="64"/>
        <v>0.42000000000000004</v>
      </c>
      <c r="R63" s="93">
        <f>+O63+0.02</f>
        <v>0.44000000000000006</v>
      </c>
      <c r="T63" s="571">
        <f>C63-0.16</f>
        <v>0.15</v>
      </c>
      <c r="U63" s="571">
        <f t="shared" si="89"/>
        <v>0.20499999999999999</v>
      </c>
      <c r="V63" s="571">
        <f>+(T63+AJ63)*0.032+T63+0.01</f>
        <v>0.27046400000000004</v>
      </c>
      <c r="X63" s="538">
        <f>download!B82</f>
        <v>0.22750000000000001</v>
      </c>
      <c r="Y63" s="539">
        <f>download!AX82</f>
        <v>0.22750000000000001</v>
      </c>
      <c r="Z63" s="538">
        <f>download!F82</f>
        <v>0.16250000000000001</v>
      </c>
      <c r="AA63" s="538">
        <f>download!AP82</f>
        <v>-2.5000000000000001E-3</v>
      </c>
      <c r="AB63" s="556">
        <f>download!J82</f>
        <v>1.48</v>
      </c>
      <c r="AC63" s="556">
        <f>download!N82</f>
        <v>0.93</v>
      </c>
      <c r="AD63" s="556">
        <f>download!R82</f>
        <v>0.435</v>
      </c>
      <c r="AE63" s="557">
        <f>download!V82</f>
        <v>0.33750000000000002</v>
      </c>
      <c r="AF63" s="325">
        <v>-0.25</v>
      </c>
      <c r="AG63" s="325">
        <f>download!AT84</f>
        <v>0</v>
      </c>
      <c r="AH63" s="325"/>
      <c r="AI63" s="74">
        <v>38384</v>
      </c>
      <c r="AJ63" s="483">
        <f>download!Z83</f>
        <v>3.302</v>
      </c>
      <c r="AK63" s="67"/>
      <c r="AL63" s="68"/>
      <c r="AM63" s="68">
        <f t="shared" si="65"/>
        <v>2.6336606412922925</v>
      </c>
      <c r="AN63" s="68">
        <f t="shared" si="66"/>
        <v>3.6120000000000001</v>
      </c>
      <c r="AO63" s="68">
        <f t="shared" si="67"/>
        <v>3.6120000000000001</v>
      </c>
      <c r="AP63" s="68">
        <f t="shared" si="68"/>
        <v>3.6120000000000001</v>
      </c>
      <c r="AQ63" s="68">
        <f t="shared" si="69"/>
        <v>3.722</v>
      </c>
      <c r="AR63" s="68">
        <f t="shared" si="70"/>
        <v>3.7120000000000002</v>
      </c>
      <c r="AS63" s="68">
        <f t="shared" si="71"/>
        <v>3.742</v>
      </c>
      <c r="AT63" s="68">
        <f t="shared" si="72"/>
        <v>3.722</v>
      </c>
      <c r="AU63" s="68">
        <f t="shared" si="73"/>
        <v>3.742</v>
      </c>
      <c r="AV63" s="68"/>
      <c r="AW63" s="68"/>
      <c r="AX63" s="68">
        <f t="shared" si="74"/>
        <v>3.5295000000000001</v>
      </c>
      <c r="AY63" s="68">
        <f t="shared" si="75"/>
        <v>3.4645000000000001</v>
      </c>
      <c r="AZ63" s="68">
        <f t="shared" si="76"/>
        <v>4.782</v>
      </c>
      <c r="BA63" s="68">
        <f t="shared" si="77"/>
        <v>4.2320000000000002</v>
      </c>
      <c r="BB63" s="68">
        <f t="shared" si="78"/>
        <v>3.7370000000000001</v>
      </c>
      <c r="BC63" s="68">
        <f t="shared" si="79"/>
        <v>3.6395</v>
      </c>
      <c r="BD63" s="68">
        <f t="shared" si="98"/>
        <v>3.052</v>
      </c>
      <c r="BE63" s="68">
        <f t="shared" si="99"/>
        <v>3.302</v>
      </c>
      <c r="BF63" s="68"/>
      <c r="BG63" s="89"/>
      <c r="BH63" s="67">
        <f>download!AD83</f>
        <v>1.4131772821180002</v>
      </c>
      <c r="BI63" s="40">
        <f>download!AH82</f>
        <v>6.200890478682701E-2</v>
      </c>
      <c r="BJ63" s="40">
        <f>download!AL82</f>
        <v>7.1074980194521034E-2</v>
      </c>
      <c r="BK63" s="48">
        <f t="shared" si="100"/>
        <v>0.75865970488769019</v>
      </c>
      <c r="BL63" s="48">
        <f t="shared" si="100"/>
        <v>0.72914192726807647</v>
      </c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8"/>
      <c r="CN63" s="40"/>
      <c r="CO63" s="56"/>
      <c r="CP63" s="56"/>
      <c r="CQ63" s="72"/>
      <c r="CR63" s="40"/>
      <c r="CS63" s="56"/>
      <c r="CT63" s="40"/>
      <c r="CU63" s="49"/>
      <c r="CV63" s="49"/>
      <c r="CW63" s="40"/>
      <c r="CX63" s="56"/>
      <c r="CY63" s="40"/>
      <c r="CZ63" s="40"/>
      <c r="DA63" s="41"/>
      <c r="DB63" s="41"/>
      <c r="DC63" s="49"/>
      <c r="DD63" s="40"/>
      <c r="DE63" s="49"/>
      <c r="DF63" s="40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</row>
    <row r="64" spans="1:124">
      <c r="A64" s="165">
        <v>38412</v>
      </c>
      <c r="B64" s="579">
        <f t="shared" si="28"/>
        <v>5.9999999999999984E-2</v>
      </c>
      <c r="C64" s="394">
        <f t="shared" si="90"/>
        <v>0.30499999999999999</v>
      </c>
      <c r="D64" s="394">
        <f t="shared" si="103"/>
        <v>0.30499999999999999</v>
      </c>
      <c r="E64" s="93">
        <f t="shared" si="102"/>
        <v>0.30499999999999999</v>
      </c>
      <c r="F64" s="288">
        <f t="shared" si="61"/>
        <v>0.27</v>
      </c>
      <c r="G64" s="93">
        <f t="shared" si="101"/>
        <v>0.30499999999999999</v>
      </c>
      <c r="H64" s="294">
        <f>K64+0.01</f>
        <v>0.41500000000000004</v>
      </c>
      <c r="I64" s="288">
        <f t="shared" si="62"/>
        <v>0.41500000000000004</v>
      </c>
      <c r="J64" s="397">
        <f t="shared" si="60"/>
        <v>0.41500000000000004</v>
      </c>
      <c r="K64" s="41">
        <f>C64+0.1</f>
        <v>0.40500000000000003</v>
      </c>
      <c r="L64" s="417">
        <f t="shared" si="55"/>
        <v>0.40500000000000003</v>
      </c>
      <c r="M64" s="288">
        <f t="shared" si="63"/>
        <v>0.40500000000000003</v>
      </c>
      <c r="N64" s="93">
        <f>+K64+0.03</f>
        <v>0.43500000000000005</v>
      </c>
      <c r="O64" s="50">
        <f>H64</f>
        <v>0.41500000000000004</v>
      </c>
      <c r="P64" s="184">
        <f t="shared" si="104"/>
        <v>0.41500000000000004</v>
      </c>
      <c r="Q64" s="288">
        <f t="shared" si="64"/>
        <v>0.41500000000000004</v>
      </c>
      <c r="R64" s="93">
        <f>+O64+0.02</f>
        <v>0.43500000000000005</v>
      </c>
      <c r="T64" s="571">
        <f>C64-0.16</f>
        <v>0.14499999999999999</v>
      </c>
      <c r="U64" s="571">
        <f t="shared" si="89"/>
        <v>0.19999999999999998</v>
      </c>
      <c r="V64" s="571">
        <f>+(T64+AJ64)*0.032+T64+0.01</f>
        <v>0.26101600000000003</v>
      </c>
      <c r="X64" s="538">
        <f>download!B83</f>
        <v>0.22500000000000001</v>
      </c>
      <c r="Y64" s="539">
        <f>download!AX83</f>
        <v>0.22500000000000001</v>
      </c>
      <c r="Z64" s="538">
        <f>download!F83</f>
        <v>0.16250000000000001</v>
      </c>
      <c r="AA64" s="538">
        <f>download!AP83</f>
        <v>-2.5000000000000001E-3</v>
      </c>
      <c r="AB64" s="556">
        <f>download!J83</f>
        <v>0.89</v>
      </c>
      <c r="AC64" s="556">
        <f>download!N83</f>
        <v>0.59750000000000003</v>
      </c>
      <c r="AD64" s="556">
        <f>download!R83</f>
        <v>0.30249999999999999</v>
      </c>
      <c r="AE64" s="557">
        <f>download!V83</f>
        <v>0.26</v>
      </c>
      <c r="AF64" s="325">
        <v>-0.25</v>
      </c>
      <c r="AG64" s="325">
        <f>download!AT85</f>
        <v>0</v>
      </c>
      <c r="AH64" s="325"/>
      <c r="AI64" s="74">
        <v>38412</v>
      </c>
      <c r="AJ64" s="483">
        <f>download!Z84</f>
        <v>3.1680000000000001</v>
      </c>
      <c r="AK64" s="67"/>
      <c r="AL64" s="68"/>
      <c r="AM64" s="68">
        <f t="shared" si="65"/>
        <v>2.5185829380544753</v>
      </c>
      <c r="AN64" s="68">
        <f t="shared" si="66"/>
        <v>3.4730000000000003</v>
      </c>
      <c r="AO64" s="68">
        <f t="shared" si="67"/>
        <v>3.4730000000000003</v>
      </c>
      <c r="AP64" s="68">
        <f t="shared" si="68"/>
        <v>3.4730000000000003</v>
      </c>
      <c r="AQ64" s="68">
        <f t="shared" si="69"/>
        <v>3.5830000000000002</v>
      </c>
      <c r="AR64" s="68">
        <f t="shared" si="70"/>
        <v>3.5730000000000004</v>
      </c>
      <c r="AS64" s="68">
        <f t="shared" si="71"/>
        <v>3.6030000000000002</v>
      </c>
      <c r="AT64" s="68">
        <f t="shared" si="72"/>
        <v>3.5830000000000002</v>
      </c>
      <c r="AU64" s="68">
        <f t="shared" si="73"/>
        <v>3.6030000000000002</v>
      </c>
      <c r="AV64" s="68"/>
      <c r="AW64" s="68"/>
      <c r="AX64" s="68">
        <f t="shared" si="74"/>
        <v>3.3930000000000002</v>
      </c>
      <c r="AY64" s="68">
        <f t="shared" si="75"/>
        <v>3.3305000000000002</v>
      </c>
      <c r="AZ64" s="68">
        <f t="shared" si="76"/>
        <v>4.0579999999999998</v>
      </c>
      <c r="BA64" s="68">
        <f t="shared" si="77"/>
        <v>3.7655000000000003</v>
      </c>
      <c r="BB64" s="68">
        <f t="shared" si="78"/>
        <v>3.4705000000000004</v>
      </c>
      <c r="BC64" s="68">
        <f t="shared" si="79"/>
        <v>3.4279999999999999</v>
      </c>
      <c r="BD64" s="68">
        <f t="shared" si="98"/>
        <v>2.9180000000000001</v>
      </c>
      <c r="BE64" s="68">
        <f t="shared" si="99"/>
        <v>3.1680000000000001</v>
      </c>
      <c r="BF64" s="68"/>
      <c r="BG64" s="89"/>
      <c r="BH64" s="67">
        <f>download!AD84</f>
        <v>1.4121445746080001</v>
      </c>
      <c r="BI64" s="40">
        <f>download!AH83</f>
        <v>6.2029829905672997E-2</v>
      </c>
      <c r="BJ64" s="40">
        <f>download!AL83</f>
        <v>7.1093320690766015E-2</v>
      </c>
      <c r="BK64" s="48">
        <f t="shared" si="100"/>
        <v>0.75504593548951027</v>
      </c>
      <c r="BL64" s="48">
        <f t="shared" si="100"/>
        <v>0.72518944372429461</v>
      </c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8"/>
      <c r="CN64" s="40"/>
      <c r="CO64" s="56"/>
      <c r="CP64" s="56"/>
      <c r="CQ64" s="72"/>
      <c r="CR64" s="40"/>
      <c r="CS64" s="56"/>
      <c r="CT64" s="40"/>
      <c r="CU64" s="49"/>
      <c r="CV64" s="49"/>
      <c r="CW64" s="40"/>
      <c r="CX64" s="56"/>
      <c r="CY64" s="40"/>
      <c r="CZ64" s="40"/>
      <c r="DA64" s="41"/>
      <c r="DB64" s="41"/>
      <c r="DC64" s="49"/>
      <c r="DD64" s="40"/>
      <c r="DE64" s="49"/>
      <c r="DF64" s="40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</row>
    <row r="65" spans="1:124">
      <c r="A65" s="165">
        <v>38443</v>
      </c>
      <c r="B65" s="579">
        <f t="shared" si="28"/>
        <v>-3.2499999999999987E-2</v>
      </c>
      <c r="C65" s="394">
        <f t="shared" si="90"/>
        <v>0.14000000000000001</v>
      </c>
      <c r="D65" s="394">
        <f t="shared" si="103"/>
        <v>0.14000000000000001</v>
      </c>
      <c r="E65" s="93">
        <f t="shared" si="102"/>
        <v>0.14000000000000001</v>
      </c>
      <c r="F65" s="288">
        <f t="shared" si="61"/>
        <v>0.10500000000000001</v>
      </c>
      <c r="G65" s="93">
        <f t="shared" si="101"/>
        <v>0.14000000000000001</v>
      </c>
      <c r="H65" s="294">
        <f t="shared" ref="H65:H71" si="105">H53-0.005</f>
        <v>0.13500000000000001</v>
      </c>
      <c r="I65" s="288">
        <f t="shared" si="62"/>
        <v>0.13500000000000001</v>
      </c>
      <c r="J65" s="397">
        <f t="shared" si="60"/>
        <v>0.13500000000000001</v>
      </c>
      <c r="K65" s="50">
        <f>C65+0.02</f>
        <v>0.16</v>
      </c>
      <c r="L65" s="417">
        <f t="shared" si="55"/>
        <v>0.16</v>
      </c>
      <c r="M65" s="288">
        <f t="shared" si="63"/>
        <v>0.16</v>
      </c>
      <c r="N65" s="93">
        <f>+K65+0.02</f>
        <v>0.18</v>
      </c>
      <c r="O65" s="50">
        <f>C65-0.005</f>
        <v>0.13500000000000001</v>
      </c>
      <c r="P65" s="184">
        <f t="shared" si="104"/>
        <v>0.13500000000000001</v>
      </c>
      <c r="Q65" s="288">
        <f t="shared" si="64"/>
        <v>0.13500000000000001</v>
      </c>
      <c r="R65" s="93">
        <f>+O65</f>
        <v>0.13500000000000001</v>
      </c>
      <c r="T65" s="571">
        <f t="shared" ref="T65:T71" si="106">C65-0.2</f>
        <v>-0.06</v>
      </c>
      <c r="U65" s="571">
        <f t="shared" si="89"/>
        <v>-4.9999999999999975E-3</v>
      </c>
      <c r="V65" s="571">
        <f>Y65</f>
        <v>0.1525</v>
      </c>
      <c r="X65" s="538">
        <f>download!B84</f>
        <v>0.1525</v>
      </c>
      <c r="Y65" s="539">
        <f>download!AX84</f>
        <v>0.1525</v>
      </c>
      <c r="Z65" s="538">
        <f>download!F84</f>
        <v>6.7500000000000004E-2</v>
      </c>
      <c r="AA65" s="538">
        <f>download!AP84</f>
        <v>-0.09</v>
      </c>
      <c r="AB65" s="556">
        <f>download!J84</f>
        <v>0.45</v>
      </c>
      <c r="AC65" s="556">
        <f>download!N84</f>
        <v>0.35499999999999998</v>
      </c>
      <c r="AD65" s="556">
        <f>download!R84</f>
        <v>0.19750000000000001</v>
      </c>
      <c r="AE65" s="557">
        <f>download!V84</f>
        <v>0.17749999999999999</v>
      </c>
      <c r="AF65" s="325">
        <v>-0.29249999999999998</v>
      </c>
      <c r="AG65" s="325">
        <f>download!AT86</f>
        <v>0</v>
      </c>
      <c r="AH65" s="325"/>
      <c r="AI65" s="74">
        <v>38443</v>
      </c>
      <c r="AJ65" s="483">
        <f>download!Z85</f>
        <v>3.0340000000000003</v>
      </c>
      <c r="AK65" s="67"/>
      <c r="AL65" s="68"/>
      <c r="AM65" s="68">
        <f t="shared" si="65"/>
        <v>2.2879340482006847</v>
      </c>
      <c r="AN65" s="68">
        <f t="shared" si="66"/>
        <v>3.1740000000000004</v>
      </c>
      <c r="AO65" s="68">
        <f t="shared" si="67"/>
        <v>3.1740000000000004</v>
      </c>
      <c r="AP65" s="68">
        <f t="shared" si="68"/>
        <v>3.1740000000000004</v>
      </c>
      <c r="AQ65" s="68">
        <f t="shared" si="69"/>
        <v>3.1690000000000005</v>
      </c>
      <c r="AR65" s="68">
        <f t="shared" si="70"/>
        <v>3.1940000000000004</v>
      </c>
      <c r="AS65" s="68">
        <f t="shared" si="71"/>
        <v>3.2140000000000004</v>
      </c>
      <c r="AT65" s="68">
        <f t="shared" si="72"/>
        <v>3.1690000000000005</v>
      </c>
      <c r="AU65" s="68">
        <f t="shared" si="73"/>
        <v>3.1690000000000005</v>
      </c>
      <c r="AV65" s="68"/>
      <c r="AW65" s="68"/>
      <c r="AX65" s="68">
        <f t="shared" si="74"/>
        <v>3.1865000000000001</v>
      </c>
      <c r="AY65" s="68">
        <f t="shared" si="75"/>
        <v>3.1015000000000001</v>
      </c>
      <c r="AZ65" s="68">
        <f t="shared" si="76"/>
        <v>3.4840000000000004</v>
      </c>
      <c r="BA65" s="68">
        <f t="shared" si="77"/>
        <v>3.3890000000000002</v>
      </c>
      <c r="BB65" s="68">
        <f t="shared" si="78"/>
        <v>3.2315000000000005</v>
      </c>
      <c r="BC65" s="68">
        <f t="shared" si="79"/>
        <v>3.2115</v>
      </c>
      <c r="BD65" s="68">
        <f t="shared" si="98"/>
        <v>2.7415000000000003</v>
      </c>
      <c r="BE65" s="68">
        <f t="shared" si="99"/>
        <v>3.0340000000000003</v>
      </c>
      <c r="BF65" s="68"/>
      <c r="BG65" s="89"/>
      <c r="BH65" s="67">
        <f>download!AD85</f>
        <v>1.411146551066</v>
      </c>
      <c r="BI65" s="40">
        <f>download!AH84</f>
        <v>6.205299700170902E-2</v>
      </c>
      <c r="BJ65" s="40">
        <f>download!AL84</f>
        <v>7.1113626240309022E-2</v>
      </c>
      <c r="BK65" s="48">
        <f t="shared" si="100"/>
        <v>0.75106232677609985</v>
      </c>
      <c r="BL65" s="48">
        <f t="shared" si="100"/>
        <v>0.72083618405818661</v>
      </c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8"/>
      <c r="CN65" s="40"/>
      <c r="CO65" s="56"/>
      <c r="CP65" s="56"/>
      <c r="CQ65" s="72"/>
      <c r="CR65" s="40"/>
      <c r="CS65" s="56"/>
      <c r="CT65" s="40"/>
      <c r="CU65" s="49"/>
      <c r="CV65" s="49"/>
      <c r="CW65" s="40"/>
      <c r="CX65" s="56"/>
      <c r="CY65" s="40"/>
      <c r="CZ65" s="40"/>
      <c r="DA65" s="41"/>
      <c r="DB65" s="41"/>
      <c r="DC65" s="49"/>
      <c r="DD65" s="40"/>
      <c r="DE65" s="49"/>
      <c r="DF65" s="40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</row>
    <row r="66" spans="1:124">
      <c r="A66" s="165">
        <v>38473</v>
      </c>
      <c r="B66" s="579">
        <f t="shared" si="28"/>
        <v>-2.2499999999999975E-2</v>
      </c>
      <c r="C66" s="394">
        <f t="shared" si="90"/>
        <v>0.14000000000000001</v>
      </c>
      <c r="D66" s="394">
        <f t="shared" si="103"/>
        <v>0.14000000000000001</v>
      </c>
      <c r="E66" s="93">
        <f t="shared" si="102"/>
        <v>0.14000000000000001</v>
      </c>
      <c r="F66" s="288">
        <f t="shared" si="61"/>
        <v>0.10500000000000001</v>
      </c>
      <c r="G66" s="93">
        <f t="shared" si="101"/>
        <v>0.14000000000000001</v>
      </c>
      <c r="H66" s="294">
        <f t="shared" si="105"/>
        <v>0.13500000000000001</v>
      </c>
      <c r="I66" s="288">
        <f t="shared" si="62"/>
        <v>0.13500000000000001</v>
      </c>
      <c r="J66" s="397">
        <f t="shared" si="60"/>
        <v>0.13500000000000001</v>
      </c>
      <c r="K66" s="50">
        <f t="shared" ref="K66:K71" si="107">C66+0.02</f>
        <v>0.16</v>
      </c>
      <c r="L66" s="417">
        <f t="shared" si="55"/>
        <v>0.16</v>
      </c>
      <c r="M66" s="288">
        <f t="shared" si="63"/>
        <v>0.16</v>
      </c>
      <c r="N66" s="93">
        <f t="shared" ref="N66:N71" si="108">+K66+0.02</f>
        <v>0.18</v>
      </c>
      <c r="O66" s="50">
        <f t="shared" ref="O66:O71" si="109">C66-0.005</f>
        <v>0.13500000000000001</v>
      </c>
      <c r="P66" s="184">
        <f t="shared" si="104"/>
        <v>0.13500000000000001</v>
      </c>
      <c r="Q66" s="288">
        <f t="shared" si="64"/>
        <v>0.13500000000000001</v>
      </c>
      <c r="R66" s="93">
        <f t="shared" ref="R66:R71" si="110">+O66</f>
        <v>0.13500000000000001</v>
      </c>
      <c r="T66" s="571">
        <f t="shared" si="106"/>
        <v>-0.06</v>
      </c>
      <c r="U66" s="571">
        <f t="shared" si="89"/>
        <v>-4.9999999999999975E-3</v>
      </c>
      <c r="V66" s="571">
        <f t="shared" ref="V66:V71" si="111">Y66</f>
        <v>0.14249999999999999</v>
      </c>
      <c r="X66" s="538">
        <f>download!B85</f>
        <v>0.14249999999999999</v>
      </c>
      <c r="Y66" s="539">
        <f>download!AX85</f>
        <v>0.14249999999999999</v>
      </c>
      <c r="Z66" s="538">
        <f>download!F85</f>
        <v>7.7499999999999999E-2</v>
      </c>
      <c r="AA66" s="538">
        <f>download!AP85</f>
        <v>-0.105</v>
      </c>
      <c r="AB66" s="556">
        <f>download!J85</f>
        <v>0.36499999999999999</v>
      </c>
      <c r="AC66" s="556">
        <f>download!N85</f>
        <v>0.28749999999999998</v>
      </c>
      <c r="AD66" s="556">
        <f>download!R85</f>
        <v>0.17249999999999999</v>
      </c>
      <c r="AE66" s="557">
        <f>download!V85</f>
        <v>0.16250000000000001</v>
      </c>
      <c r="AF66" s="325">
        <v>-0.29249999999999998</v>
      </c>
      <c r="AG66" s="325">
        <f>download!AT87</f>
        <v>0</v>
      </c>
      <c r="AH66" s="325"/>
      <c r="AI66" s="74">
        <v>38473</v>
      </c>
      <c r="AJ66" s="483">
        <f>download!Z86</f>
        <v>3.0260000000000002</v>
      </c>
      <c r="AK66" s="67"/>
      <c r="AL66" s="68"/>
      <c r="AM66" s="68">
        <f t="shared" si="65"/>
        <v>2.2689011240198633</v>
      </c>
      <c r="AN66" s="68">
        <f t="shared" si="66"/>
        <v>3.1660000000000004</v>
      </c>
      <c r="AO66" s="68">
        <f t="shared" si="67"/>
        <v>3.1660000000000004</v>
      </c>
      <c r="AP66" s="68">
        <f t="shared" si="68"/>
        <v>3.1660000000000004</v>
      </c>
      <c r="AQ66" s="68">
        <f t="shared" si="69"/>
        <v>3.1610000000000005</v>
      </c>
      <c r="AR66" s="68">
        <f t="shared" si="70"/>
        <v>3.1860000000000004</v>
      </c>
      <c r="AS66" s="68">
        <f t="shared" si="71"/>
        <v>3.2060000000000004</v>
      </c>
      <c r="AT66" s="68">
        <f t="shared" si="72"/>
        <v>3.1610000000000005</v>
      </c>
      <c r="AU66" s="68">
        <f t="shared" si="73"/>
        <v>3.1610000000000005</v>
      </c>
      <c r="AV66" s="68"/>
      <c r="AW66" s="68"/>
      <c r="AX66" s="68">
        <f t="shared" si="74"/>
        <v>3.1685000000000003</v>
      </c>
      <c r="AY66" s="68">
        <f t="shared" si="75"/>
        <v>3.1035000000000004</v>
      </c>
      <c r="AZ66" s="68">
        <f t="shared" si="76"/>
        <v>3.391</v>
      </c>
      <c r="BA66" s="68">
        <f t="shared" si="77"/>
        <v>3.3135000000000003</v>
      </c>
      <c r="BB66" s="68">
        <f t="shared" si="78"/>
        <v>3.1985000000000001</v>
      </c>
      <c r="BC66" s="68">
        <f t="shared" si="79"/>
        <v>3.1885000000000003</v>
      </c>
      <c r="BD66" s="68">
        <f t="shared" si="98"/>
        <v>2.7335000000000003</v>
      </c>
      <c r="BE66" s="68">
        <f t="shared" si="99"/>
        <v>3.0260000000000002</v>
      </c>
      <c r="BF66" s="68"/>
      <c r="BG66" s="89"/>
      <c r="BH66" s="67">
        <f>download!AD86</f>
        <v>1.4101166745710001</v>
      </c>
      <c r="BI66" s="40">
        <f>download!AH85</f>
        <v>6.2075416772235013E-2</v>
      </c>
      <c r="BJ66" s="40">
        <f>download!AL85</f>
        <v>7.1133276772255019E-2</v>
      </c>
      <c r="BK66" s="48">
        <f t="shared" si="100"/>
        <v>0.7472245213123605</v>
      </c>
      <c r="BL66" s="48">
        <f t="shared" si="100"/>
        <v>0.71664596463040531</v>
      </c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8"/>
      <c r="CN66" s="40"/>
      <c r="CO66" s="56"/>
      <c r="CP66" s="56"/>
      <c r="CQ66" s="72"/>
      <c r="CR66" s="40"/>
      <c r="CS66" s="56"/>
      <c r="CT66" s="40"/>
      <c r="CU66" s="49"/>
      <c r="CV66" s="49"/>
      <c r="CW66" s="40"/>
      <c r="CX66" s="56"/>
      <c r="CY66" s="40"/>
      <c r="CZ66" s="40"/>
      <c r="DA66" s="41"/>
      <c r="DB66" s="41"/>
      <c r="DC66" s="49"/>
      <c r="DD66" s="40"/>
      <c r="DE66" s="49"/>
      <c r="DF66" s="40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</row>
    <row r="67" spans="1:124">
      <c r="A67" s="165">
        <v>38504</v>
      </c>
      <c r="B67" s="579">
        <f t="shared" si="28"/>
        <v>-1.7499999999999998E-2</v>
      </c>
      <c r="C67" s="394">
        <f t="shared" si="90"/>
        <v>0.14000000000000001</v>
      </c>
      <c r="D67" s="394">
        <f t="shared" si="103"/>
        <v>0.14000000000000001</v>
      </c>
      <c r="E67" s="93">
        <f t="shared" si="102"/>
        <v>0.14000000000000001</v>
      </c>
      <c r="F67" s="288">
        <f t="shared" si="61"/>
        <v>0.10500000000000001</v>
      </c>
      <c r="G67" s="93">
        <f t="shared" si="101"/>
        <v>0.14000000000000001</v>
      </c>
      <c r="H67" s="294">
        <f t="shared" si="105"/>
        <v>0.13500000000000001</v>
      </c>
      <c r="I67" s="288">
        <f t="shared" si="62"/>
        <v>0.13500000000000001</v>
      </c>
      <c r="J67" s="397">
        <f t="shared" si="60"/>
        <v>0.13500000000000001</v>
      </c>
      <c r="K67" s="50">
        <f t="shared" si="107"/>
        <v>0.16</v>
      </c>
      <c r="L67" s="417">
        <f t="shared" si="55"/>
        <v>0.16</v>
      </c>
      <c r="M67" s="288">
        <f t="shared" si="63"/>
        <v>0.16</v>
      </c>
      <c r="N67" s="93">
        <f t="shared" si="108"/>
        <v>0.18</v>
      </c>
      <c r="O67" s="50">
        <f t="shared" si="109"/>
        <v>0.13500000000000001</v>
      </c>
      <c r="P67" s="184">
        <f t="shared" si="104"/>
        <v>0.13500000000000001</v>
      </c>
      <c r="Q67" s="288">
        <f t="shared" si="64"/>
        <v>0.13500000000000001</v>
      </c>
      <c r="R67" s="93">
        <f t="shared" si="110"/>
        <v>0.13500000000000001</v>
      </c>
      <c r="T67" s="571">
        <f t="shared" si="106"/>
        <v>-0.06</v>
      </c>
      <c r="U67" s="571">
        <f t="shared" si="89"/>
        <v>-4.9999999999999975E-3</v>
      </c>
      <c r="V67" s="571">
        <f t="shared" si="111"/>
        <v>0.13750000000000001</v>
      </c>
      <c r="X67" s="538">
        <f>download!B86</f>
        <v>0.13750000000000001</v>
      </c>
      <c r="Y67" s="539">
        <f>download!AX86</f>
        <v>0.13750000000000001</v>
      </c>
      <c r="Z67" s="538">
        <f>download!F86</f>
        <v>7.2499999999999995E-2</v>
      </c>
      <c r="AA67" s="538">
        <f>download!AP86</f>
        <v>-0.115</v>
      </c>
      <c r="AB67" s="556">
        <f>download!J86</f>
        <v>0.35499999999999998</v>
      </c>
      <c r="AC67" s="556">
        <f>download!N86</f>
        <v>0.28749999999999998</v>
      </c>
      <c r="AD67" s="556">
        <f>download!R86</f>
        <v>0.17249999999999999</v>
      </c>
      <c r="AE67" s="557">
        <f>download!V86</f>
        <v>0.16250000000000001</v>
      </c>
      <c r="AF67" s="325">
        <v>-0.29249999999999998</v>
      </c>
      <c r="AG67" s="325">
        <f>download!AT88</f>
        <v>0</v>
      </c>
      <c r="AH67" s="325"/>
      <c r="AI67" s="74">
        <v>38504</v>
      </c>
      <c r="AJ67" s="483">
        <f>download!Z87</f>
        <v>3.0580000000000003</v>
      </c>
      <c r="AK67" s="67"/>
      <c r="AL67" s="68"/>
      <c r="AM67" s="68">
        <f t="shared" si="65"/>
        <v>2.2780611665898602</v>
      </c>
      <c r="AN67" s="68">
        <f t="shared" si="66"/>
        <v>3.1980000000000004</v>
      </c>
      <c r="AO67" s="68">
        <f t="shared" si="67"/>
        <v>3.1980000000000004</v>
      </c>
      <c r="AP67" s="68">
        <f t="shared" si="68"/>
        <v>3.1980000000000004</v>
      </c>
      <c r="AQ67" s="68">
        <f t="shared" si="69"/>
        <v>3.1930000000000005</v>
      </c>
      <c r="AR67" s="68">
        <f t="shared" si="70"/>
        <v>3.2180000000000004</v>
      </c>
      <c r="AS67" s="68">
        <f t="shared" si="71"/>
        <v>3.2380000000000004</v>
      </c>
      <c r="AT67" s="68">
        <f t="shared" si="72"/>
        <v>3.1930000000000005</v>
      </c>
      <c r="AU67" s="68">
        <f t="shared" si="73"/>
        <v>3.1930000000000005</v>
      </c>
      <c r="AV67" s="68"/>
      <c r="AW67" s="68"/>
      <c r="AX67" s="68">
        <f t="shared" si="74"/>
        <v>3.1955000000000005</v>
      </c>
      <c r="AY67" s="68">
        <f t="shared" si="75"/>
        <v>3.1305000000000001</v>
      </c>
      <c r="AZ67" s="68">
        <f t="shared" si="76"/>
        <v>3.4130000000000003</v>
      </c>
      <c r="BA67" s="68">
        <f t="shared" si="77"/>
        <v>3.3455000000000004</v>
      </c>
      <c r="BB67" s="68">
        <f t="shared" si="78"/>
        <v>3.2305000000000001</v>
      </c>
      <c r="BC67" s="68">
        <f t="shared" si="79"/>
        <v>3.2205000000000004</v>
      </c>
      <c r="BD67" s="68">
        <f t="shared" si="98"/>
        <v>2.7655000000000003</v>
      </c>
      <c r="BE67" s="68">
        <f t="shared" si="99"/>
        <v>3.0580000000000003</v>
      </c>
      <c r="BF67" s="68"/>
      <c r="BG67" s="89"/>
      <c r="BH67" s="67">
        <f>download!AD87</f>
        <v>1.4091213868380001</v>
      </c>
      <c r="BI67" s="40">
        <f>download!AH86</f>
        <v>6.2098583868621021E-2</v>
      </c>
      <c r="BJ67" s="40">
        <f>download!AL86</f>
        <v>7.115358232206602E-2</v>
      </c>
      <c r="BK67" s="48">
        <f t="shared" si="100"/>
        <v>0.743276601435231</v>
      </c>
      <c r="BL67" s="48">
        <f t="shared" si="100"/>
        <v>0.71233932663848032</v>
      </c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8"/>
      <c r="CN67" s="40"/>
      <c r="CO67" s="56"/>
      <c r="CP67" s="56"/>
      <c r="CQ67" s="72"/>
      <c r="CR67" s="40"/>
      <c r="CS67" s="56"/>
      <c r="CT67" s="40"/>
      <c r="CU67" s="49"/>
      <c r="CV67" s="49"/>
      <c r="CW67" s="40"/>
      <c r="CX67" s="56"/>
      <c r="CY67" s="40"/>
      <c r="CZ67" s="40"/>
      <c r="DA67" s="41"/>
      <c r="DB67" s="41"/>
      <c r="DC67" s="49"/>
      <c r="DD67" s="40"/>
      <c r="DE67" s="49"/>
      <c r="DF67" s="40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</row>
    <row r="68" spans="1:124">
      <c r="A68" s="165">
        <v>38534</v>
      </c>
      <c r="B68" s="579">
        <f t="shared" si="28"/>
        <v>-7.4999999999999893E-3</v>
      </c>
      <c r="C68" s="394">
        <f t="shared" si="90"/>
        <v>0.14000000000000001</v>
      </c>
      <c r="D68" s="394">
        <f t="shared" si="103"/>
        <v>0.14000000000000001</v>
      </c>
      <c r="E68" s="93">
        <f t="shared" si="102"/>
        <v>0.14000000000000001</v>
      </c>
      <c r="F68" s="288">
        <f t="shared" si="61"/>
        <v>0.10500000000000001</v>
      </c>
      <c r="G68" s="93">
        <f t="shared" si="101"/>
        <v>0.14000000000000001</v>
      </c>
      <c r="H68" s="294">
        <f t="shared" si="105"/>
        <v>0.13500000000000001</v>
      </c>
      <c r="I68" s="288">
        <f t="shared" si="62"/>
        <v>0.13500000000000001</v>
      </c>
      <c r="J68" s="397">
        <f t="shared" ref="J68:J99" si="112">H68+0</f>
        <v>0.13500000000000001</v>
      </c>
      <c r="K68" s="50">
        <f t="shared" si="107"/>
        <v>0.16</v>
      </c>
      <c r="L68" s="417">
        <f t="shared" si="55"/>
        <v>0.16</v>
      </c>
      <c r="M68" s="288">
        <f t="shared" si="63"/>
        <v>0.16</v>
      </c>
      <c r="N68" s="93">
        <f t="shared" si="108"/>
        <v>0.18</v>
      </c>
      <c r="O68" s="50">
        <f t="shared" si="109"/>
        <v>0.13500000000000001</v>
      </c>
      <c r="P68" s="184">
        <f t="shared" si="104"/>
        <v>0.13500000000000001</v>
      </c>
      <c r="Q68" s="288">
        <f t="shared" si="64"/>
        <v>0.13500000000000001</v>
      </c>
      <c r="R68" s="93">
        <f t="shared" si="110"/>
        <v>0.13500000000000001</v>
      </c>
      <c r="T68" s="571">
        <f t="shared" si="106"/>
        <v>-0.06</v>
      </c>
      <c r="U68" s="571">
        <f t="shared" si="89"/>
        <v>-4.9999999999999975E-3</v>
      </c>
      <c r="V68" s="571">
        <f t="shared" si="111"/>
        <v>0.1275</v>
      </c>
      <c r="X68" s="538">
        <f>download!B87</f>
        <v>0.1275</v>
      </c>
      <c r="Y68" s="539">
        <f>download!AX87</f>
        <v>0.1275</v>
      </c>
      <c r="Z68" s="538">
        <f>download!F87</f>
        <v>6.25E-2</v>
      </c>
      <c r="AA68" s="538">
        <f>download!AP87</f>
        <v>-0.115</v>
      </c>
      <c r="AB68" s="556">
        <f>download!J87</f>
        <v>0.39</v>
      </c>
      <c r="AC68" s="556">
        <f>download!N87</f>
        <v>0.3</v>
      </c>
      <c r="AD68" s="556">
        <f>download!R87</f>
        <v>0.185</v>
      </c>
      <c r="AE68" s="557">
        <f>download!V87</f>
        <v>0.16250000000000001</v>
      </c>
      <c r="AF68" s="325">
        <v>-0.29249999999999998</v>
      </c>
      <c r="AG68" s="325">
        <f>download!AT89</f>
        <v>0</v>
      </c>
      <c r="AH68" s="325"/>
      <c r="AI68" s="74">
        <v>38534</v>
      </c>
      <c r="AJ68" s="483">
        <f>download!Z88</f>
        <v>3.0580000000000003</v>
      </c>
      <c r="AK68" s="67"/>
      <c r="AL68" s="68"/>
      <c r="AM68" s="68">
        <f t="shared" si="65"/>
        <v>2.2648044503969302</v>
      </c>
      <c r="AN68" s="68">
        <f t="shared" si="66"/>
        <v>3.1980000000000004</v>
      </c>
      <c r="AO68" s="68">
        <f t="shared" si="67"/>
        <v>3.1980000000000004</v>
      </c>
      <c r="AP68" s="68">
        <f t="shared" si="68"/>
        <v>3.1980000000000004</v>
      </c>
      <c r="AQ68" s="68">
        <f t="shared" si="69"/>
        <v>3.1930000000000005</v>
      </c>
      <c r="AR68" s="68">
        <f t="shared" si="70"/>
        <v>3.2180000000000004</v>
      </c>
      <c r="AS68" s="68">
        <f t="shared" si="71"/>
        <v>3.2380000000000004</v>
      </c>
      <c r="AT68" s="68">
        <f t="shared" si="72"/>
        <v>3.1930000000000005</v>
      </c>
      <c r="AU68" s="68">
        <f t="shared" si="73"/>
        <v>3.1930000000000005</v>
      </c>
      <c r="AV68" s="68"/>
      <c r="AW68" s="68"/>
      <c r="AX68" s="68">
        <f t="shared" si="74"/>
        <v>3.1855000000000002</v>
      </c>
      <c r="AY68" s="68">
        <f t="shared" si="75"/>
        <v>3.1205000000000003</v>
      </c>
      <c r="AZ68" s="68">
        <f t="shared" si="76"/>
        <v>3.4480000000000004</v>
      </c>
      <c r="BA68" s="68">
        <f t="shared" si="77"/>
        <v>3.3580000000000001</v>
      </c>
      <c r="BB68" s="68">
        <f t="shared" si="78"/>
        <v>3.2430000000000003</v>
      </c>
      <c r="BC68" s="68">
        <f t="shared" si="79"/>
        <v>3.2205000000000004</v>
      </c>
      <c r="BD68" s="68">
        <f t="shared" si="98"/>
        <v>2.7655000000000003</v>
      </c>
      <c r="BE68" s="68">
        <f t="shared" si="99"/>
        <v>3.0580000000000003</v>
      </c>
      <c r="BF68" s="68"/>
      <c r="BG68" s="89"/>
      <c r="BH68" s="67">
        <f>download!AD88</f>
        <v>1.408062373615</v>
      </c>
      <c r="BI68" s="40">
        <f>download!AH87</f>
        <v>6.2121003639486014E-2</v>
      </c>
      <c r="BJ68" s="40">
        <f>download!AL87</f>
        <v>7.1173232854272003E-2</v>
      </c>
      <c r="BK68" s="48">
        <f t="shared" si="100"/>
        <v>0.73947321055184922</v>
      </c>
      <c r="BL68" s="48">
        <f t="shared" si="100"/>
        <v>0.70819401200654464</v>
      </c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8"/>
      <c r="CN68" s="40"/>
      <c r="CO68" s="56"/>
      <c r="CP68" s="56"/>
      <c r="CQ68" s="72"/>
      <c r="CR68" s="40"/>
      <c r="CS68" s="56"/>
      <c r="CT68" s="40"/>
      <c r="CU68" s="49"/>
      <c r="CV68" s="49"/>
      <c r="CW68" s="40"/>
      <c r="CX68" s="56"/>
      <c r="CY68" s="40"/>
      <c r="CZ68" s="40"/>
      <c r="DA68" s="41"/>
      <c r="DB68" s="41"/>
      <c r="DC68" s="49"/>
      <c r="DD68" s="40"/>
      <c r="DE68" s="49"/>
      <c r="DF68" s="40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</row>
    <row r="69" spans="1:124">
      <c r="A69" s="165">
        <v>38565</v>
      </c>
      <c r="B69" s="579">
        <f t="shared" si="28"/>
        <v>-4.9999999999999871E-3</v>
      </c>
      <c r="C69" s="394">
        <f t="shared" si="90"/>
        <v>0.14000000000000001</v>
      </c>
      <c r="D69" s="394">
        <f t="shared" si="103"/>
        <v>0.14000000000000001</v>
      </c>
      <c r="E69" s="93">
        <f t="shared" si="102"/>
        <v>0.14000000000000001</v>
      </c>
      <c r="F69" s="288">
        <f t="shared" si="61"/>
        <v>0.10500000000000001</v>
      </c>
      <c r="G69" s="93">
        <f t="shared" si="101"/>
        <v>0.14000000000000001</v>
      </c>
      <c r="H69" s="294">
        <f t="shared" si="105"/>
        <v>0.13500000000000001</v>
      </c>
      <c r="I69" s="288">
        <f t="shared" si="62"/>
        <v>0.13500000000000001</v>
      </c>
      <c r="J69" s="397">
        <f t="shared" si="112"/>
        <v>0.13500000000000001</v>
      </c>
      <c r="K69" s="50">
        <f t="shared" si="107"/>
        <v>0.16</v>
      </c>
      <c r="L69" s="417">
        <f t="shared" si="55"/>
        <v>0.16</v>
      </c>
      <c r="M69" s="288">
        <f t="shared" si="63"/>
        <v>0.16</v>
      </c>
      <c r="N69" s="93">
        <f t="shared" si="108"/>
        <v>0.18</v>
      </c>
      <c r="O69" s="50">
        <f t="shared" si="109"/>
        <v>0.13500000000000001</v>
      </c>
      <c r="P69" s="184">
        <f t="shared" si="104"/>
        <v>0.13500000000000001</v>
      </c>
      <c r="Q69" s="288">
        <f t="shared" si="64"/>
        <v>0.13500000000000001</v>
      </c>
      <c r="R69" s="93">
        <f t="shared" si="110"/>
        <v>0.13500000000000001</v>
      </c>
      <c r="T69" s="571">
        <f t="shared" si="106"/>
        <v>-0.06</v>
      </c>
      <c r="U69" s="571">
        <f t="shared" si="89"/>
        <v>-4.9999999999999975E-3</v>
      </c>
      <c r="V69" s="571">
        <f t="shared" si="111"/>
        <v>0.125</v>
      </c>
      <c r="X69" s="538">
        <f>download!B88</f>
        <v>0.125</v>
      </c>
      <c r="Y69" s="539">
        <f>download!AX88</f>
        <v>0.125</v>
      </c>
      <c r="Z69" s="538">
        <f>download!F88</f>
        <v>0.06</v>
      </c>
      <c r="AA69" s="538">
        <f>download!AP88</f>
        <v>-0.115</v>
      </c>
      <c r="AB69" s="556">
        <f>download!J88</f>
        <v>0.45500000000000002</v>
      </c>
      <c r="AC69" s="556">
        <f>download!N88</f>
        <v>0.3</v>
      </c>
      <c r="AD69" s="556">
        <f>download!R88</f>
        <v>0.185</v>
      </c>
      <c r="AE69" s="557">
        <f>download!V88</f>
        <v>0.16250000000000001</v>
      </c>
      <c r="AF69" s="325">
        <v>-0.29249999999999998</v>
      </c>
      <c r="AG69" s="325">
        <f>download!AT90</f>
        <v>0</v>
      </c>
      <c r="AH69" s="325"/>
      <c r="AI69" s="74">
        <v>38565</v>
      </c>
      <c r="AJ69" s="483">
        <f>download!Z89</f>
        <v>3.1030000000000002</v>
      </c>
      <c r="AK69" s="67"/>
      <c r="AL69" s="68"/>
      <c r="AM69" s="68">
        <f t="shared" si="65"/>
        <v>2.2828144112595572</v>
      </c>
      <c r="AN69" s="68">
        <f t="shared" si="66"/>
        <v>3.2430000000000003</v>
      </c>
      <c r="AO69" s="68">
        <f t="shared" si="67"/>
        <v>3.2430000000000003</v>
      </c>
      <c r="AP69" s="68">
        <f t="shared" si="68"/>
        <v>3.2430000000000003</v>
      </c>
      <c r="AQ69" s="68">
        <f t="shared" si="69"/>
        <v>3.2380000000000004</v>
      </c>
      <c r="AR69" s="68">
        <f t="shared" si="70"/>
        <v>3.2630000000000003</v>
      </c>
      <c r="AS69" s="68">
        <f t="shared" si="71"/>
        <v>3.2830000000000004</v>
      </c>
      <c r="AT69" s="68">
        <f t="shared" si="72"/>
        <v>3.2380000000000004</v>
      </c>
      <c r="AU69" s="68">
        <f t="shared" si="73"/>
        <v>3.2380000000000004</v>
      </c>
      <c r="AV69" s="68"/>
      <c r="AW69" s="68"/>
      <c r="AX69" s="68">
        <f t="shared" si="74"/>
        <v>3.2280000000000002</v>
      </c>
      <c r="AY69" s="68">
        <f t="shared" si="75"/>
        <v>3.1630000000000003</v>
      </c>
      <c r="AZ69" s="68">
        <f t="shared" si="76"/>
        <v>3.5580000000000003</v>
      </c>
      <c r="BA69" s="68">
        <f t="shared" si="77"/>
        <v>3.403</v>
      </c>
      <c r="BB69" s="68">
        <f t="shared" si="78"/>
        <v>3.2880000000000003</v>
      </c>
      <c r="BC69" s="68">
        <f t="shared" si="79"/>
        <v>3.2655000000000003</v>
      </c>
      <c r="BD69" s="68">
        <f t="shared" si="98"/>
        <v>2.8105000000000002</v>
      </c>
      <c r="BE69" s="68">
        <f t="shared" si="99"/>
        <v>3.1030000000000002</v>
      </c>
      <c r="BF69" s="68"/>
      <c r="BG69" s="89"/>
      <c r="BH69" s="67">
        <f>download!AD89</f>
        <v>1.4069021266290003</v>
      </c>
      <c r="BI69" s="40">
        <f>download!AH88</f>
        <v>6.2143307697000001E-2</v>
      </c>
      <c r="BJ69" s="40">
        <f>download!AL88</f>
        <v>7.1197345142741023E-2</v>
      </c>
      <c r="BK69" s="48">
        <f t="shared" si="100"/>
        <v>0.73556381539322702</v>
      </c>
      <c r="BL69" s="48">
        <f t="shared" si="100"/>
        <v>0.70392057084784365</v>
      </c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8"/>
      <c r="CN69" s="40"/>
      <c r="CO69" s="56"/>
      <c r="CP69" s="56"/>
      <c r="CQ69" s="72"/>
      <c r="CR69" s="40"/>
      <c r="CS69" s="56"/>
      <c r="CT69" s="40"/>
      <c r="CU69" s="49"/>
      <c r="CV69" s="49"/>
      <c r="CW69" s="40"/>
      <c r="CX69" s="56"/>
      <c r="CY69" s="40"/>
      <c r="CZ69" s="40"/>
      <c r="DA69" s="41"/>
      <c r="DB69" s="41"/>
      <c r="DC69" s="49"/>
      <c r="DD69" s="40"/>
      <c r="DE69" s="49"/>
      <c r="DF69" s="40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</row>
    <row r="70" spans="1:124">
      <c r="A70" s="165">
        <v>38596</v>
      </c>
      <c r="B70" s="579">
        <f t="shared" si="28"/>
        <v>-2.4999999999999849E-3</v>
      </c>
      <c r="C70" s="394">
        <f t="shared" si="90"/>
        <v>0.14000000000000001</v>
      </c>
      <c r="D70" s="394">
        <f t="shared" si="103"/>
        <v>0.14000000000000001</v>
      </c>
      <c r="E70" s="93">
        <f t="shared" si="102"/>
        <v>0.14000000000000001</v>
      </c>
      <c r="F70" s="288">
        <f t="shared" si="61"/>
        <v>0.10500000000000001</v>
      </c>
      <c r="G70" s="93">
        <f t="shared" si="101"/>
        <v>0.14000000000000001</v>
      </c>
      <c r="H70" s="294">
        <f t="shared" si="105"/>
        <v>0.13500000000000001</v>
      </c>
      <c r="I70" s="288">
        <f t="shared" si="62"/>
        <v>0.13500000000000001</v>
      </c>
      <c r="J70" s="397">
        <f t="shared" si="112"/>
        <v>0.13500000000000001</v>
      </c>
      <c r="K70" s="50">
        <f t="shared" si="107"/>
        <v>0.16</v>
      </c>
      <c r="L70" s="417">
        <f t="shared" si="55"/>
        <v>0.16</v>
      </c>
      <c r="M70" s="288">
        <f t="shared" si="63"/>
        <v>0.16</v>
      </c>
      <c r="N70" s="93">
        <f t="shared" si="108"/>
        <v>0.18</v>
      </c>
      <c r="O70" s="50">
        <f t="shared" si="109"/>
        <v>0.13500000000000001</v>
      </c>
      <c r="P70" s="184">
        <f t="shared" si="104"/>
        <v>0.13500000000000001</v>
      </c>
      <c r="Q70" s="288">
        <f t="shared" si="64"/>
        <v>0.13500000000000001</v>
      </c>
      <c r="R70" s="93">
        <f t="shared" si="110"/>
        <v>0.13500000000000001</v>
      </c>
      <c r="T70" s="571">
        <f t="shared" si="106"/>
        <v>-0.06</v>
      </c>
      <c r="U70" s="571">
        <f t="shared" si="89"/>
        <v>-4.9999999999999975E-3</v>
      </c>
      <c r="V70" s="571">
        <f t="shared" si="111"/>
        <v>0.1225</v>
      </c>
      <c r="X70" s="538">
        <f>download!B89</f>
        <v>0.1225</v>
      </c>
      <c r="Y70" s="539">
        <f>download!AX89</f>
        <v>0.1225</v>
      </c>
      <c r="Z70" s="538">
        <f>download!F89</f>
        <v>5.7500000000000002E-2</v>
      </c>
      <c r="AA70" s="538">
        <f>download!AP89</f>
        <v>-0.105</v>
      </c>
      <c r="AB70" s="556">
        <f>download!J89</f>
        <v>0.35499999999999998</v>
      </c>
      <c r="AC70" s="556">
        <f>download!N89</f>
        <v>0.28999999999999998</v>
      </c>
      <c r="AD70" s="556">
        <f>download!R89</f>
        <v>0.16250000000000001</v>
      </c>
      <c r="AE70" s="557">
        <f>download!V89</f>
        <v>0.16250000000000001</v>
      </c>
      <c r="AF70" s="325">
        <v>-0.29249999999999998</v>
      </c>
      <c r="AG70" s="325">
        <f>download!AT91</f>
        <v>0</v>
      </c>
      <c r="AH70" s="325"/>
      <c r="AI70" s="74">
        <v>38596</v>
      </c>
      <c r="AJ70" s="483">
        <f>download!Z90</f>
        <v>3.0910000000000002</v>
      </c>
      <c r="AK70" s="67"/>
      <c r="AL70" s="68"/>
      <c r="AM70" s="68">
        <f t="shared" si="65"/>
        <v>2.2604888707149571</v>
      </c>
      <c r="AN70" s="68">
        <f t="shared" si="66"/>
        <v>3.2310000000000003</v>
      </c>
      <c r="AO70" s="68">
        <f t="shared" si="67"/>
        <v>3.2310000000000003</v>
      </c>
      <c r="AP70" s="68">
        <f t="shared" si="68"/>
        <v>3.2310000000000003</v>
      </c>
      <c r="AQ70" s="68">
        <f t="shared" si="69"/>
        <v>3.226</v>
      </c>
      <c r="AR70" s="68">
        <f t="shared" si="70"/>
        <v>3.2510000000000003</v>
      </c>
      <c r="AS70" s="68">
        <f t="shared" si="71"/>
        <v>3.2710000000000004</v>
      </c>
      <c r="AT70" s="68">
        <f t="shared" si="72"/>
        <v>3.226</v>
      </c>
      <c r="AU70" s="68">
        <f t="shared" si="73"/>
        <v>3.226</v>
      </c>
      <c r="AV70" s="68"/>
      <c r="AW70" s="68"/>
      <c r="AX70" s="68">
        <f t="shared" si="74"/>
        <v>3.2135000000000002</v>
      </c>
      <c r="AY70" s="68">
        <f t="shared" si="75"/>
        <v>3.1485000000000003</v>
      </c>
      <c r="AZ70" s="68">
        <f t="shared" si="76"/>
        <v>3.4460000000000002</v>
      </c>
      <c r="BA70" s="68">
        <f t="shared" si="77"/>
        <v>3.3810000000000002</v>
      </c>
      <c r="BB70" s="68">
        <f t="shared" si="78"/>
        <v>3.2535000000000003</v>
      </c>
      <c r="BC70" s="68">
        <f t="shared" si="79"/>
        <v>3.2535000000000003</v>
      </c>
      <c r="BD70" s="68">
        <f t="shared" si="98"/>
        <v>2.7985000000000002</v>
      </c>
      <c r="BE70" s="68">
        <f t="shared" si="99"/>
        <v>3.0910000000000002</v>
      </c>
      <c r="BF70" s="68"/>
      <c r="BG70" s="89"/>
      <c r="BH70" s="67">
        <f>download!AD90</f>
        <v>1.4057766359120001</v>
      </c>
      <c r="BI70" s="40">
        <f>download!AH89</f>
        <v>6.2164042592428026E-2</v>
      </c>
      <c r="BJ70" s="40">
        <f>download!AL89</f>
        <v>7.1234509106019014E-2</v>
      </c>
      <c r="BK70" s="48">
        <f t="shared" si="100"/>
        <v>0.73167808496047282</v>
      </c>
      <c r="BL70" s="48">
        <f t="shared" si="100"/>
        <v>0.69962515342462295</v>
      </c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8"/>
      <c r="CN70" s="40"/>
      <c r="CO70" s="56"/>
      <c r="CP70" s="56"/>
      <c r="CQ70" s="72"/>
      <c r="CR70" s="40"/>
      <c r="CS70" s="56"/>
      <c r="CT70" s="40"/>
      <c r="CU70" s="49"/>
      <c r="CV70" s="49"/>
      <c r="CW70" s="40"/>
      <c r="CX70" s="56"/>
      <c r="CY70" s="40"/>
      <c r="CZ70" s="40"/>
      <c r="DA70" s="41"/>
      <c r="DB70" s="41"/>
      <c r="DC70" s="49"/>
      <c r="DD70" s="40"/>
      <c r="DE70" s="49"/>
      <c r="DF70" s="40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</row>
    <row r="71" spans="1:124">
      <c r="A71" s="165">
        <v>38626</v>
      </c>
      <c r="B71" s="579">
        <f t="shared" si="28"/>
        <v>-1.7499999999999998E-2</v>
      </c>
      <c r="C71" s="394">
        <f t="shared" si="90"/>
        <v>0.14000000000000001</v>
      </c>
      <c r="D71" s="394">
        <f t="shared" si="103"/>
        <v>0.14000000000000001</v>
      </c>
      <c r="E71" s="93">
        <f t="shared" si="102"/>
        <v>0.14000000000000001</v>
      </c>
      <c r="F71" s="288">
        <f t="shared" ref="F71:F102" si="113">C71-0.035</f>
        <v>0.10500000000000001</v>
      </c>
      <c r="G71" s="93">
        <f t="shared" si="101"/>
        <v>0.14000000000000001</v>
      </c>
      <c r="H71" s="294">
        <f t="shared" si="105"/>
        <v>0.13500000000000001</v>
      </c>
      <c r="I71" s="288">
        <f t="shared" ref="I71:I102" si="114">H71</f>
        <v>0.13500000000000001</v>
      </c>
      <c r="J71" s="397">
        <f t="shared" si="112"/>
        <v>0.13500000000000001</v>
      </c>
      <c r="K71" s="50">
        <f t="shared" si="107"/>
        <v>0.16</v>
      </c>
      <c r="L71" s="417">
        <f t="shared" si="55"/>
        <v>0.16</v>
      </c>
      <c r="M71" s="288">
        <f t="shared" ref="M71:M102" si="115">K71</f>
        <v>0.16</v>
      </c>
      <c r="N71" s="93">
        <f t="shared" si="108"/>
        <v>0.18</v>
      </c>
      <c r="O71" s="50">
        <f t="shared" si="109"/>
        <v>0.13500000000000001</v>
      </c>
      <c r="P71" s="184">
        <f t="shared" si="104"/>
        <v>0.13500000000000001</v>
      </c>
      <c r="Q71" s="288">
        <f t="shared" ref="Q71:Q102" si="116">O71</f>
        <v>0.13500000000000001</v>
      </c>
      <c r="R71" s="93">
        <f t="shared" si="110"/>
        <v>0.13500000000000001</v>
      </c>
      <c r="T71" s="571">
        <f t="shared" si="106"/>
        <v>-0.06</v>
      </c>
      <c r="U71" s="571">
        <f t="shared" si="89"/>
        <v>-4.9999999999999975E-3</v>
      </c>
      <c r="V71" s="571">
        <f t="shared" si="111"/>
        <v>0.13750000000000001</v>
      </c>
      <c r="X71" s="538">
        <f>download!B90</f>
        <v>0.13750000000000001</v>
      </c>
      <c r="Y71" s="539">
        <f>download!AX90</f>
        <v>0.13750000000000001</v>
      </c>
      <c r="Z71" s="538">
        <f>download!F90</f>
        <v>7.2499999999999995E-2</v>
      </c>
      <c r="AA71" s="538">
        <f>download!AP90</f>
        <v>-0.09</v>
      </c>
      <c r="AB71" s="556">
        <f>download!J90</f>
        <v>0.42499999999999999</v>
      </c>
      <c r="AC71" s="556">
        <f>download!N90</f>
        <v>0.36249999999999999</v>
      </c>
      <c r="AD71" s="556">
        <f>download!R90</f>
        <v>0.185</v>
      </c>
      <c r="AE71" s="557">
        <f>download!V90</f>
        <v>0.16500000000000001</v>
      </c>
      <c r="AF71" s="325">
        <v>-0.29249999999999998</v>
      </c>
      <c r="AG71" s="325">
        <f>download!AT92</f>
        <v>0</v>
      </c>
      <c r="AH71" s="325"/>
      <c r="AI71" s="74">
        <v>38626</v>
      </c>
      <c r="AJ71" s="483">
        <f>download!Z91</f>
        <v>3.1090000000000004</v>
      </c>
      <c r="AK71" s="67"/>
      <c r="AL71" s="68"/>
      <c r="AM71" s="68">
        <f t="shared" ref="AM71:AM102" si="117">($AJ71+C71)*BL71</f>
        <v>2.2596444902017132</v>
      </c>
      <c r="AN71" s="68">
        <f t="shared" ref="AN71:AN102" si="118">+AJ71+C71</f>
        <v>3.2490000000000006</v>
      </c>
      <c r="AO71" s="68">
        <f t="shared" ref="AO71:AO102" si="119">$AJ71+E71</f>
        <v>3.2490000000000006</v>
      </c>
      <c r="AP71" s="68">
        <f t="shared" ref="AP71:AP102" si="120">$AJ71+G71</f>
        <v>3.2490000000000006</v>
      </c>
      <c r="AQ71" s="68">
        <f t="shared" ref="AQ71:AQ102" si="121">$AJ71+H71</f>
        <v>3.2440000000000007</v>
      </c>
      <c r="AR71" s="68">
        <f t="shared" ref="AR71:AR102" si="122">$AJ71+K71</f>
        <v>3.2690000000000006</v>
      </c>
      <c r="AS71" s="68">
        <f t="shared" ref="AS71:AS102" si="123">$AJ71+N71</f>
        <v>3.2890000000000006</v>
      </c>
      <c r="AT71" s="68">
        <f t="shared" ref="AT71:AT102" si="124">$AJ71+O71</f>
        <v>3.2440000000000007</v>
      </c>
      <c r="AU71" s="68">
        <f t="shared" ref="AU71:AU102" si="125">$AJ71+R71</f>
        <v>3.2440000000000007</v>
      </c>
      <c r="AV71" s="68"/>
      <c r="AW71" s="68"/>
      <c r="AX71" s="68">
        <f t="shared" ref="AX71:AX102" si="126">$AJ71+X71</f>
        <v>3.2465000000000006</v>
      </c>
      <c r="AY71" s="68">
        <f t="shared" ref="AY71:AY102" si="127">$AJ71+Z71</f>
        <v>3.1815000000000002</v>
      </c>
      <c r="AZ71" s="68">
        <f t="shared" ref="AZ71:AZ102" si="128">$AJ71+AB71</f>
        <v>3.5340000000000003</v>
      </c>
      <c r="BA71" s="68">
        <f t="shared" ref="BA71:BA102" si="129">$AJ71+AC71</f>
        <v>3.4715000000000003</v>
      </c>
      <c r="BB71" s="68">
        <f t="shared" ref="BB71:BB102" si="130">$AJ71+AD71</f>
        <v>3.2940000000000005</v>
      </c>
      <c r="BC71" s="68">
        <f t="shared" ref="BC71:BC102" si="131">$AJ71+AE71</f>
        <v>3.2740000000000005</v>
      </c>
      <c r="BD71" s="68">
        <f t="shared" si="98"/>
        <v>2.8165000000000004</v>
      </c>
      <c r="BE71" s="68">
        <f t="shared" si="99"/>
        <v>3.1090000000000004</v>
      </c>
      <c r="BF71" s="68"/>
      <c r="BG71" s="89"/>
      <c r="BH71" s="67">
        <f>download!AD91</f>
        <v>1.4046108772170005</v>
      </c>
      <c r="BI71" s="40">
        <f>download!AH90</f>
        <v>6.2184108620402009E-2</v>
      </c>
      <c r="BJ71" s="40">
        <f>download!AL90</f>
        <v>7.1270474232207004E-2</v>
      </c>
      <c r="BK71" s="48">
        <f t="shared" si="100"/>
        <v>0.72793488098684789</v>
      </c>
      <c r="BL71" s="48">
        <f t="shared" si="100"/>
        <v>0.69548922443881589</v>
      </c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8"/>
      <c r="CN71" s="40"/>
      <c r="CO71" s="56"/>
      <c r="CP71" s="56"/>
      <c r="CQ71" s="72"/>
      <c r="CR71" s="40"/>
      <c r="CS71" s="56"/>
      <c r="CT71" s="40"/>
      <c r="CU71" s="49"/>
      <c r="CV71" s="49"/>
      <c r="CW71" s="40"/>
      <c r="CX71" s="56"/>
      <c r="CY71" s="40"/>
      <c r="CZ71" s="40"/>
      <c r="DA71" s="41"/>
      <c r="DB71" s="41"/>
      <c r="DC71" s="49"/>
      <c r="DD71" s="40"/>
      <c r="DE71" s="49"/>
      <c r="DF71" s="40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</row>
    <row r="72" spans="1:124">
      <c r="A72" s="165">
        <v>38657</v>
      </c>
      <c r="B72" s="579">
        <f t="shared" si="28"/>
        <v>4.999999999999994E-3</v>
      </c>
      <c r="C72" s="394">
        <f t="shared" si="90"/>
        <v>0.22500000000000001</v>
      </c>
      <c r="D72" s="394">
        <f t="shared" si="103"/>
        <v>0.22500000000000001</v>
      </c>
      <c r="E72" s="93">
        <f t="shared" si="102"/>
        <v>0.22500000000000001</v>
      </c>
      <c r="F72" s="288">
        <f t="shared" si="113"/>
        <v>0.19</v>
      </c>
      <c r="G72" s="93">
        <f t="shared" si="101"/>
        <v>0.22500000000000001</v>
      </c>
      <c r="H72" s="294">
        <f>K72+0.01</f>
        <v>0.33500000000000002</v>
      </c>
      <c r="I72" s="288">
        <f t="shared" si="114"/>
        <v>0.33500000000000002</v>
      </c>
      <c r="J72" s="397">
        <f t="shared" si="112"/>
        <v>0.33500000000000002</v>
      </c>
      <c r="K72" s="41">
        <f>C72+0.1</f>
        <v>0.32500000000000001</v>
      </c>
      <c r="L72" s="417">
        <f t="shared" si="55"/>
        <v>0.32500000000000001</v>
      </c>
      <c r="M72" s="288">
        <f t="shared" si="115"/>
        <v>0.32500000000000001</v>
      </c>
      <c r="N72" s="93">
        <f>+K72+0.03</f>
        <v>0.35499999999999998</v>
      </c>
      <c r="O72" s="50">
        <f>H72</f>
        <v>0.33500000000000002</v>
      </c>
      <c r="P72" s="184">
        <f t="shared" si="104"/>
        <v>0.33500000000000002</v>
      </c>
      <c r="Q72" s="288">
        <f t="shared" si="116"/>
        <v>0.33500000000000002</v>
      </c>
      <c r="R72" s="93">
        <f>+O72+0.02</f>
        <v>0.35500000000000004</v>
      </c>
      <c r="T72" s="571">
        <f>C72-0.16</f>
        <v>6.5000000000000002E-2</v>
      </c>
      <c r="U72" s="571">
        <f t="shared" si="89"/>
        <v>0.12</v>
      </c>
      <c r="V72" s="571">
        <f>+(T72+AJ72)*0.032+T72+0.01</f>
        <v>0.17973600000000001</v>
      </c>
      <c r="X72" s="538">
        <f>download!B91</f>
        <v>0.2</v>
      </c>
      <c r="Y72" s="539">
        <f>download!AX91</f>
        <v>0.2</v>
      </c>
      <c r="Z72" s="538">
        <f>download!F91</f>
        <v>0.13</v>
      </c>
      <c r="AA72" s="538">
        <f>download!AP91</f>
        <v>-2.5000000000000001E-2</v>
      </c>
      <c r="AB72" s="556">
        <f>download!J91</f>
        <v>0.72499999999999998</v>
      </c>
      <c r="AC72" s="556">
        <f>download!N91</f>
        <v>0.45500000000000002</v>
      </c>
      <c r="AD72" s="556">
        <f>download!R91</f>
        <v>0.28749999999999998</v>
      </c>
      <c r="AE72" s="557">
        <f>download!V91</f>
        <v>0.24</v>
      </c>
      <c r="AF72" s="325">
        <v>-0.25</v>
      </c>
      <c r="AG72" s="325">
        <f>download!AT93</f>
        <v>0</v>
      </c>
      <c r="AH72" s="325"/>
      <c r="AI72" s="74">
        <v>38657</v>
      </c>
      <c r="AJ72" s="483">
        <f>download!Z92</f>
        <v>3.2080000000000002</v>
      </c>
      <c r="AK72" s="67"/>
      <c r="AL72" s="68"/>
      <c r="AM72" s="68">
        <f t="shared" si="117"/>
        <v>2.3730165359708923</v>
      </c>
      <c r="AN72" s="68">
        <f t="shared" si="118"/>
        <v>3.4330000000000003</v>
      </c>
      <c r="AO72" s="68">
        <f t="shared" si="119"/>
        <v>3.4330000000000003</v>
      </c>
      <c r="AP72" s="68">
        <f t="shared" si="120"/>
        <v>3.4330000000000003</v>
      </c>
      <c r="AQ72" s="68">
        <f t="shared" si="121"/>
        <v>3.5430000000000001</v>
      </c>
      <c r="AR72" s="68">
        <f t="shared" si="122"/>
        <v>3.5330000000000004</v>
      </c>
      <c r="AS72" s="68">
        <f t="shared" si="123"/>
        <v>3.5630000000000002</v>
      </c>
      <c r="AT72" s="68">
        <f t="shared" si="124"/>
        <v>3.5430000000000001</v>
      </c>
      <c r="AU72" s="68">
        <f t="shared" si="125"/>
        <v>3.5630000000000002</v>
      </c>
      <c r="AV72" s="68"/>
      <c r="AW72" s="68"/>
      <c r="AX72" s="68">
        <f t="shared" si="126"/>
        <v>3.4080000000000004</v>
      </c>
      <c r="AY72" s="68">
        <f t="shared" si="127"/>
        <v>3.3380000000000001</v>
      </c>
      <c r="AZ72" s="68">
        <f t="shared" si="128"/>
        <v>3.9330000000000003</v>
      </c>
      <c r="BA72" s="68">
        <f t="shared" si="129"/>
        <v>3.6630000000000003</v>
      </c>
      <c r="BB72" s="68">
        <f t="shared" si="130"/>
        <v>3.4955000000000003</v>
      </c>
      <c r="BC72" s="68">
        <f t="shared" si="131"/>
        <v>3.4480000000000004</v>
      </c>
      <c r="BD72" s="68">
        <f t="shared" si="98"/>
        <v>2.9580000000000002</v>
      </c>
      <c r="BE72" s="68">
        <f t="shared" si="99"/>
        <v>3.2080000000000002</v>
      </c>
      <c r="BF72" s="68"/>
      <c r="BG72" s="89"/>
      <c r="BH72" s="67">
        <f>download!AD92</f>
        <v>1.4034800689000002</v>
      </c>
      <c r="BI72" s="40">
        <f>download!AH91</f>
        <v>6.2204843516115001E-2</v>
      </c>
      <c r="BJ72" s="40">
        <f>download!AL91</f>
        <v>7.1307638196383E-2</v>
      </c>
      <c r="BK72" s="48">
        <f t="shared" si="100"/>
        <v>0.72408458936823195</v>
      </c>
      <c r="BL72" s="48">
        <f t="shared" si="100"/>
        <v>0.6912369752318358</v>
      </c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8"/>
      <c r="CN72" s="40"/>
      <c r="CO72" s="56"/>
      <c r="CP72" s="56"/>
      <c r="CQ72" s="72"/>
      <c r="CR72" s="40"/>
      <c r="CS72" s="56"/>
      <c r="CT72" s="40"/>
      <c r="CU72" s="49"/>
      <c r="CV72" s="49"/>
      <c r="CW72" s="40"/>
      <c r="CX72" s="56"/>
      <c r="CY72" s="40"/>
      <c r="CZ72" s="40"/>
      <c r="DA72" s="41"/>
      <c r="DB72" s="41"/>
      <c r="DC72" s="49"/>
      <c r="DD72" s="40"/>
      <c r="DE72" s="49"/>
      <c r="DF72" s="40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</row>
    <row r="73" spans="1:124">
      <c r="A73" s="165">
        <v>38687</v>
      </c>
      <c r="B73" s="579">
        <f t="shared" ref="B73:B101" si="132">C73-X73-0.02</f>
        <v>-3.4999999999999989E-2</v>
      </c>
      <c r="C73" s="394">
        <f t="shared" si="90"/>
        <v>0.22500000000000001</v>
      </c>
      <c r="D73" s="394">
        <f t="shared" si="103"/>
        <v>0.22500000000000001</v>
      </c>
      <c r="E73" s="93">
        <f t="shared" si="102"/>
        <v>0.22500000000000001</v>
      </c>
      <c r="F73" s="288">
        <f t="shared" si="113"/>
        <v>0.19</v>
      </c>
      <c r="G73" s="93">
        <f t="shared" si="101"/>
        <v>0.22500000000000001</v>
      </c>
      <c r="H73" s="294">
        <f>K73+0.01</f>
        <v>0.33500000000000002</v>
      </c>
      <c r="I73" s="288">
        <f t="shared" si="114"/>
        <v>0.33500000000000002</v>
      </c>
      <c r="J73" s="397">
        <f t="shared" si="112"/>
        <v>0.33500000000000002</v>
      </c>
      <c r="K73" s="41">
        <f>C73+0.1</f>
        <v>0.32500000000000001</v>
      </c>
      <c r="L73" s="417">
        <f t="shared" si="55"/>
        <v>0.32500000000000001</v>
      </c>
      <c r="M73" s="288">
        <f t="shared" si="115"/>
        <v>0.32500000000000001</v>
      </c>
      <c r="N73" s="93">
        <f>+K73+0.03</f>
        <v>0.35499999999999998</v>
      </c>
      <c r="O73" s="50">
        <f>H73</f>
        <v>0.33500000000000002</v>
      </c>
      <c r="P73" s="184">
        <f t="shared" si="104"/>
        <v>0.33500000000000002</v>
      </c>
      <c r="Q73" s="288">
        <f t="shared" si="116"/>
        <v>0.33500000000000002</v>
      </c>
      <c r="R73" s="93">
        <f>+O73+0.02</f>
        <v>0.35500000000000004</v>
      </c>
      <c r="T73" s="571">
        <f>C73-0.16</f>
        <v>6.5000000000000002E-2</v>
      </c>
      <c r="U73" s="571">
        <f t="shared" si="89"/>
        <v>0.12</v>
      </c>
      <c r="V73" s="571">
        <f>+(T73+AJ73)*0.032+T73+0.01</f>
        <v>0.18290400000000001</v>
      </c>
      <c r="X73" s="538">
        <f>download!B92</f>
        <v>0.24</v>
      </c>
      <c r="Y73" s="539">
        <f>download!AX92</f>
        <v>0.24</v>
      </c>
      <c r="Z73" s="538">
        <f>download!F92</f>
        <v>0.17</v>
      </c>
      <c r="AA73" s="538">
        <f>download!AP92</f>
        <v>-1.7500000000000002E-2</v>
      </c>
      <c r="AB73" s="556">
        <f>download!J92</f>
        <v>1.23</v>
      </c>
      <c r="AC73" s="556">
        <f>download!N92</f>
        <v>0.79</v>
      </c>
      <c r="AD73" s="556">
        <f>download!R92</f>
        <v>0.33750000000000002</v>
      </c>
      <c r="AE73" s="557">
        <f>download!V92</f>
        <v>0.29499999999999998</v>
      </c>
      <c r="AF73" s="325">
        <v>-0.25</v>
      </c>
      <c r="AG73" s="325">
        <f>download!AT94</f>
        <v>0</v>
      </c>
      <c r="AH73" s="325"/>
      <c r="AI73" s="74">
        <v>38687</v>
      </c>
      <c r="AJ73" s="483">
        <f>download!Z93</f>
        <v>3.3069999999999999</v>
      </c>
      <c r="AK73" s="67"/>
      <c r="AL73" s="68"/>
      <c r="AM73" s="68">
        <f t="shared" si="117"/>
        <v>2.4269879030960637</v>
      </c>
      <c r="AN73" s="68">
        <f t="shared" si="118"/>
        <v>3.532</v>
      </c>
      <c r="AO73" s="68">
        <f t="shared" si="119"/>
        <v>3.532</v>
      </c>
      <c r="AP73" s="68">
        <f t="shared" si="120"/>
        <v>3.532</v>
      </c>
      <c r="AQ73" s="68">
        <f t="shared" si="121"/>
        <v>3.6419999999999999</v>
      </c>
      <c r="AR73" s="68">
        <f t="shared" si="122"/>
        <v>3.6320000000000001</v>
      </c>
      <c r="AS73" s="68">
        <f t="shared" si="123"/>
        <v>3.6619999999999999</v>
      </c>
      <c r="AT73" s="68">
        <f t="shared" si="124"/>
        <v>3.6419999999999999</v>
      </c>
      <c r="AU73" s="68">
        <f t="shared" si="125"/>
        <v>3.6619999999999999</v>
      </c>
      <c r="AV73" s="68"/>
      <c r="AW73" s="68"/>
      <c r="AX73" s="68">
        <f t="shared" si="126"/>
        <v>3.5469999999999997</v>
      </c>
      <c r="AY73" s="68">
        <f t="shared" si="127"/>
        <v>3.4769999999999999</v>
      </c>
      <c r="AZ73" s="68">
        <f t="shared" si="128"/>
        <v>4.5369999999999999</v>
      </c>
      <c r="BA73" s="68">
        <f t="shared" si="129"/>
        <v>4.0969999999999995</v>
      </c>
      <c r="BB73" s="68">
        <f t="shared" si="130"/>
        <v>3.6444999999999999</v>
      </c>
      <c r="BC73" s="68">
        <f t="shared" si="131"/>
        <v>3.6019999999999999</v>
      </c>
      <c r="BD73" s="68">
        <f t="shared" si="98"/>
        <v>3.0569999999999999</v>
      </c>
      <c r="BE73" s="68">
        <f t="shared" si="99"/>
        <v>3.3069999999999999</v>
      </c>
      <c r="BF73" s="68"/>
      <c r="BG73" s="89"/>
      <c r="BH73" s="67">
        <f>download!AD93</f>
        <v>1.4023088322290003</v>
      </c>
      <c r="BI73" s="40">
        <f>download!AH92</f>
        <v>6.2224909544361016E-2</v>
      </c>
      <c r="BJ73" s="40">
        <f>download!AL92</f>
        <v>7.1343603323439031E-2</v>
      </c>
      <c r="BK73" s="48">
        <f t="shared" si="100"/>
        <v>0.72037555188210911</v>
      </c>
      <c r="BL73" s="48">
        <f t="shared" si="100"/>
        <v>0.68714266792074286</v>
      </c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8"/>
      <c r="CN73" s="40"/>
      <c r="CO73" s="56"/>
      <c r="CP73" s="56"/>
      <c r="CQ73" s="72"/>
      <c r="CR73" s="40"/>
      <c r="CS73" s="56"/>
      <c r="CT73" s="40"/>
      <c r="CU73" s="49"/>
      <c r="CV73" s="49"/>
      <c r="CW73" s="40"/>
      <c r="CX73" s="56"/>
      <c r="CY73" s="40"/>
      <c r="CZ73" s="40"/>
      <c r="DA73" s="41"/>
      <c r="DB73" s="41"/>
      <c r="DC73" s="49"/>
      <c r="DD73" s="40"/>
      <c r="DE73" s="49"/>
      <c r="DF73" s="40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</row>
    <row r="74" spans="1:124">
      <c r="A74" s="165">
        <v>38718</v>
      </c>
      <c r="B74" s="579">
        <f t="shared" si="132"/>
        <v>-2.2500000000000003E-2</v>
      </c>
      <c r="C74" s="394">
        <f t="shared" si="90"/>
        <v>0.25</v>
      </c>
      <c r="D74" s="394">
        <f t="shared" si="103"/>
        <v>0.25</v>
      </c>
      <c r="E74" s="93">
        <f t="shared" si="102"/>
        <v>0.25</v>
      </c>
      <c r="F74" s="288">
        <f t="shared" si="113"/>
        <v>0.215</v>
      </c>
      <c r="G74" s="93">
        <f t="shared" si="101"/>
        <v>0.25</v>
      </c>
      <c r="H74" s="294">
        <f>K74+0.01</f>
        <v>0.36</v>
      </c>
      <c r="I74" s="288">
        <f t="shared" si="114"/>
        <v>0.36</v>
      </c>
      <c r="J74" s="397">
        <f t="shared" si="112"/>
        <v>0.36</v>
      </c>
      <c r="K74" s="41">
        <f>C74+0.1</f>
        <v>0.35</v>
      </c>
      <c r="L74" s="417">
        <f t="shared" si="55"/>
        <v>0.35</v>
      </c>
      <c r="M74" s="288">
        <f t="shared" si="115"/>
        <v>0.35</v>
      </c>
      <c r="N74" s="93">
        <f>+K74+0.03</f>
        <v>0.38</v>
      </c>
      <c r="O74" s="50">
        <f>H74</f>
        <v>0.36</v>
      </c>
      <c r="P74" s="184">
        <f t="shared" si="104"/>
        <v>0.36</v>
      </c>
      <c r="Q74" s="288">
        <f t="shared" si="116"/>
        <v>0.36</v>
      </c>
      <c r="R74" s="93">
        <f>+O74+0.02</f>
        <v>0.38</v>
      </c>
      <c r="T74" s="571">
        <f>C74-0.16</f>
        <v>0.09</v>
      </c>
      <c r="U74" s="571">
        <f t="shared" si="89"/>
        <v>0.14499999999999999</v>
      </c>
      <c r="V74" s="571">
        <f>+(T74+AJ74)*0.032+T74+0.01</f>
        <v>0.21283200000000002</v>
      </c>
      <c r="X74" s="538">
        <f>download!B93</f>
        <v>0.2525</v>
      </c>
      <c r="Y74" s="539">
        <f>download!AX93</f>
        <v>0.2525</v>
      </c>
      <c r="Z74" s="538">
        <f>download!F93</f>
        <v>0.215</v>
      </c>
      <c r="AA74" s="538">
        <f>download!AP93</f>
        <v>-2.5000000000000001E-3</v>
      </c>
      <c r="AB74" s="556">
        <f>download!J93</f>
        <v>1.575</v>
      </c>
      <c r="AC74" s="556">
        <f>download!N93</f>
        <v>0.95499999999999996</v>
      </c>
      <c r="AD74" s="556">
        <f>download!R93</f>
        <v>0.4375</v>
      </c>
      <c r="AE74" s="557">
        <f>download!V93</f>
        <v>0.34250000000000003</v>
      </c>
      <c r="AF74" s="325">
        <v>-0.25</v>
      </c>
      <c r="AG74" s="325">
        <f>download!AT95</f>
        <v>0</v>
      </c>
      <c r="AH74" s="325"/>
      <c r="AI74" s="74">
        <v>38718</v>
      </c>
      <c r="AJ74" s="483">
        <f>download!Z94</f>
        <v>3.4360000000000004</v>
      </c>
      <c r="AK74" s="67"/>
      <c r="AL74" s="68"/>
      <c r="AM74" s="68">
        <f t="shared" si="117"/>
        <v>2.5172920288766756</v>
      </c>
      <c r="AN74" s="68">
        <f t="shared" si="118"/>
        <v>3.6860000000000004</v>
      </c>
      <c r="AO74" s="68">
        <f t="shared" si="119"/>
        <v>3.6860000000000004</v>
      </c>
      <c r="AP74" s="68">
        <f t="shared" si="120"/>
        <v>3.6860000000000004</v>
      </c>
      <c r="AQ74" s="68">
        <f t="shared" si="121"/>
        <v>3.7960000000000003</v>
      </c>
      <c r="AR74" s="68">
        <f t="shared" si="122"/>
        <v>3.7860000000000005</v>
      </c>
      <c r="AS74" s="68">
        <f t="shared" si="123"/>
        <v>3.8160000000000003</v>
      </c>
      <c r="AT74" s="68">
        <f t="shared" si="124"/>
        <v>3.7960000000000003</v>
      </c>
      <c r="AU74" s="68">
        <f t="shared" si="125"/>
        <v>3.8160000000000003</v>
      </c>
      <c r="AV74" s="68"/>
      <c r="AW74" s="68"/>
      <c r="AX74" s="68">
        <f t="shared" si="126"/>
        <v>3.6885000000000003</v>
      </c>
      <c r="AY74" s="68">
        <f t="shared" si="127"/>
        <v>3.6510000000000002</v>
      </c>
      <c r="AZ74" s="68">
        <f t="shared" si="128"/>
        <v>5.0110000000000001</v>
      </c>
      <c r="BA74" s="68">
        <f t="shared" si="129"/>
        <v>4.391</v>
      </c>
      <c r="BB74" s="68">
        <f t="shared" si="130"/>
        <v>3.8735000000000004</v>
      </c>
      <c r="BC74" s="68">
        <f t="shared" si="131"/>
        <v>3.7785000000000002</v>
      </c>
      <c r="BD74" s="68">
        <f t="shared" si="98"/>
        <v>3.1860000000000004</v>
      </c>
      <c r="BE74" s="68">
        <f t="shared" si="99"/>
        <v>3.4360000000000004</v>
      </c>
      <c r="BF74" s="68"/>
      <c r="BG74" s="89"/>
      <c r="BH74" s="67">
        <f>download!AD94</f>
        <v>1.4011348246340001</v>
      </c>
      <c r="BI74" s="40">
        <f>download!AH93</f>
        <v>6.2245644440355012E-2</v>
      </c>
      <c r="BJ74" s="40">
        <f>download!AL93</f>
        <v>7.1380767288514002E-2</v>
      </c>
      <c r="BK74" s="48">
        <f t="shared" si="100"/>
        <v>0.71656043253644119</v>
      </c>
      <c r="BL74" s="48">
        <f t="shared" si="100"/>
        <v>0.68293326882166994</v>
      </c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8"/>
      <c r="CN74" s="40"/>
      <c r="CO74" s="56"/>
      <c r="CP74" s="56"/>
      <c r="CQ74" s="72"/>
      <c r="CR74" s="40"/>
      <c r="CS74" s="56"/>
      <c r="CT74" s="40"/>
      <c r="CU74" s="49"/>
      <c r="CV74" s="49"/>
      <c r="CW74" s="40"/>
      <c r="CX74" s="56"/>
      <c r="CY74" s="40"/>
      <c r="CZ74" s="40"/>
      <c r="DA74" s="41"/>
      <c r="DB74" s="41"/>
      <c r="DC74" s="49"/>
      <c r="DD74" s="40"/>
      <c r="DE74" s="49"/>
      <c r="DF74" s="40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</row>
    <row r="75" spans="1:124">
      <c r="A75" s="165">
        <v>38749</v>
      </c>
      <c r="B75" s="579">
        <f t="shared" si="132"/>
        <v>5.9999999999999984E-2</v>
      </c>
      <c r="C75" s="394">
        <f t="shared" si="90"/>
        <v>0.31</v>
      </c>
      <c r="D75" s="394">
        <f t="shared" si="103"/>
        <v>0.31</v>
      </c>
      <c r="E75" s="93">
        <f t="shared" si="102"/>
        <v>0.31</v>
      </c>
      <c r="F75" s="288">
        <f t="shared" si="113"/>
        <v>0.27500000000000002</v>
      </c>
      <c r="G75" s="93">
        <f t="shared" si="101"/>
        <v>0.31</v>
      </c>
      <c r="H75" s="294">
        <f>K75+0.01</f>
        <v>0.42000000000000004</v>
      </c>
      <c r="I75" s="288">
        <f t="shared" si="114"/>
        <v>0.42000000000000004</v>
      </c>
      <c r="J75" s="397">
        <f t="shared" si="112"/>
        <v>0.42000000000000004</v>
      </c>
      <c r="K75" s="41">
        <f>C75+0.1</f>
        <v>0.41000000000000003</v>
      </c>
      <c r="L75" s="417">
        <f t="shared" si="55"/>
        <v>0.41000000000000003</v>
      </c>
      <c r="M75" s="288">
        <f t="shared" si="115"/>
        <v>0.41000000000000003</v>
      </c>
      <c r="N75" s="93">
        <f>+K75+0.03</f>
        <v>0.44000000000000006</v>
      </c>
      <c r="O75" s="50">
        <f>H75</f>
        <v>0.42000000000000004</v>
      </c>
      <c r="P75" s="184">
        <f t="shared" si="104"/>
        <v>0.42000000000000004</v>
      </c>
      <c r="Q75" s="288">
        <f t="shared" si="116"/>
        <v>0.42000000000000004</v>
      </c>
      <c r="R75" s="93">
        <f>+O75+0.02</f>
        <v>0.44000000000000006</v>
      </c>
      <c r="T75" s="571">
        <f>C75-0.16</f>
        <v>0.15</v>
      </c>
      <c r="U75" s="571">
        <f t="shared" si="89"/>
        <v>0.20499999999999999</v>
      </c>
      <c r="V75" s="571">
        <f>+(T75+AJ75)*0.032+T75+0.01</f>
        <v>0.27097599999999999</v>
      </c>
      <c r="X75" s="538">
        <f>download!B94</f>
        <v>0.23</v>
      </c>
      <c r="Y75" s="539">
        <f>download!AX94</f>
        <v>0.23</v>
      </c>
      <c r="Z75" s="538">
        <f>download!F94</f>
        <v>0.19</v>
      </c>
      <c r="AA75" s="538">
        <f>download!AP94</f>
        <v>-2.5000000000000001E-3</v>
      </c>
      <c r="AB75" s="556">
        <f>download!J94</f>
        <v>1.4950000000000001</v>
      </c>
      <c r="AC75" s="556">
        <f>download!N94</f>
        <v>0.94499999999999995</v>
      </c>
      <c r="AD75" s="556">
        <f>download!R94</f>
        <v>0.435</v>
      </c>
      <c r="AE75" s="557">
        <f>download!V94</f>
        <v>0.33750000000000002</v>
      </c>
      <c r="AF75" s="325">
        <v>-0.25</v>
      </c>
      <c r="AG75" s="325">
        <f>download!AT96</f>
        <v>0</v>
      </c>
      <c r="AH75" s="325"/>
      <c r="AI75" s="74">
        <v>38749</v>
      </c>
      <c r="AJ75" s="483">
        <f>download!Z95</f>
        <v>3.3180000000000001</v>
      </c>
      <c r="AK75" s="67"/>
      <c r="AL75" s="68"/>
      <c r="AM75" s="68">
        <f t="shared" si="117"/>
        <v>2.4624887623456861</v>
      </c>
      <c r="AN75" s="68">
        <f t="shared" si="118"/>
        <v>3.6280000000000001</v>
      </c>
      <c r="AO75" s="68">
        <f t="shared" si="119"/>
        <v>3.6280000000000001</v>
      </c>
      <c r="AP75" s="68">
        <f t="shared" si="120"/>
        <v>3.6280000000000001</v>
      </c>
      <c r="AQ75" s="68">
        <f t="shared" si="121"/>
        <v>3.738</v>
      </c>
      <c r="AR75" s="68">
        <f t="shared" si="122"/>
        <v>3.7280000000000002</v>
      </c>
      <c r="AS75" s="68">
        <f t="shared" si="123"/>
        <v>3.758</v>
      </c>
      <c r="AT75" s="68">
        <f t="shared" si="124"/>
        <v>3.738</v>
      </c>
      <c r="AU75" s="68">
        <f t="shared" si="125"/>
        <v>3.758</v>
      </c>
      <c r="AV75" s="68"/>
      <c r="AW75" s="68"/>
      <c r="AX75" s="68">
        <f t="shared" si="126"/>
        <v>3.548</v>
      </c>
      <c r="AY75" s="68">
        <f t="shared" si="127"/>
        <v>3.508</v>
      </c>
      <c r="AZ75" s="68">
        <f t="shared" si="128"/>
        <v>4.8130000000000006</v>
      </c>
      <c r="BA75" s="68">
        <f t="shared" si="129"/>
        <v>4.2629999999999999</v>
      </c>
      <c r="BB75" s="68">
        <f t="shared" si="130"/>
        <v>3.7530000000000001</v>
      </c>
      <c r="BC75" s="68">
        <f t="shared" si="131"/>
        <v>3.6555</v>
      </c>
      <c r="BD75" s="68">
        <f t="shared" si="98"/>
        <v>3.0680000000000001</v>
      </c>
      <c r="BE75" s="68">
        <f t="shared" si="99"/>
        <v>3.3180000000000001</v>
      </c>
      <c r="BF75" s="68"/>
      <c r="BG75" s="89"/>
      <c r="BH75" s="67">
        <f>download!AD95</f>
        <v>1.4000720562910001</v>
      </c>
      <c r="BI75" s="40">
        <f>download!AH94</f>
        <v>6.2266379336492012E-2</v>
      </c>
      <c r="BJ75" s="40">
        <f>download!AL94</f>
        <v>7.1417931254044012E-2</v>
      </c>
      <c r="BK75" s="48">
        <f t="shared" si="100"/>
        <v>0.71276308591923032</v>
      </c>
      <c r="BL75" s="48">
        <f t="shared" si="100"/>
        <v>0.67874552435107116</v>
      </c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8"/>
      <c r="CN75" s="40"/>
      <c r="CO75" s="56"/>
      <c r="CP75" s="56"/>
      <c r="CQ75" s="72"/>
      <c r="CR75" s="40"/>
      <c r="CS75" s="56"/>
      <c r="CT75" s="40"/>
      <c r="CU75" s="49"/>
      <c r="CV75" s="49"/>
      <c r="CW75" s="40"/>
      <c r="CX75" s="56"/>
      <c r="CY75" s="40"/>
      <c r="CZ75" s="40"/>
      <c r="DA75" s="41"/>
      <c r="DB75" s="41"/>
      <c r="DC75" s="49"/>
      <c r="DD75" s="40"/>
      <c r="DE75" s="49"/>
      <c r="DF75" s="40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</row>
    <row r="76" spans="1:124">
      <c r="A76" s="165">
        <v>38777</v>
      </c>
      <c r="B76" s="579">
        <f t="shared" si="132"/>
        <v>5.7499999999999982E-2</v>
      </c>
      <c r="C76" s="394">
        <f t="shared" si="90"/>
        <v>0.30499999999999999</v>
      </c>
      <c r="D76" s="394">
        <f t="shared" si="103"/>
        <v>0.30499999999999999</v>
      </c>
      <c r="E76" s="93">
        <f t="shared" si="102"/>
        <v>0.30499999999999999</v>
      </c>
      <c r="F76" s="288">
        <f t="shared" si="113"/>
        <v>0.27</v>
      </c>
      <c r="G76" s="93">
        <f t="shared" ref="G76:G91" si="133">E76</f>
        <v>0.30499999999999999</v>
      </c>
      <c r="H76" s="294">
        <f>K76+0.01</f>
        <v>0.41500000000000004</v>
      </c>
      <c r="I76" s="288">
        <f t="shared" si="114"/>
        <v>0.41500000000000004</v>
      </c>
      <c r="J76" s="397">
        <f t="shared" si="112"/>
        <v>0.41500000000000004</v>
      </c>
      <c r="K76" s="41">
        <f>C76+0.1</f>
        <v>0.40500000000000003</v>
      </c>
      <c r="L76" s="417">
        <f t="shared" si="55"/>
        <v>0.40500000000000003</v>
      </c>
      <c r="M76" s="288">
        <f t="shared" si="115"/>
        <v>0.40500000000000003</v>
      </c>
      <c r="N76" s="93">
        <f>+K76+0.03</f>
        <v>0.43500000000000005</v>
      </c>
      <c r="O76" s="50">
        <f>H76</f>
        <v>0.41500000000000004</v>
      </c>
      <c r="P76" s="184">
        <f t="shared" si="104"/>
        <v>0.41500000000000004</v>
      </c>
      <c r="Q76" s="288">
        <f t="shared" si="116"/>
        <v>0.41500000000000004</v>
      </c>
      <c r="R76" s="93">
        <f>+O76+0.02</f>
        <v>0.43500000000000005</v>
      </c>
      <c r="T76" s="571">
        <f>C76-0.16</f>
        <v>0.14499999999999999</v>
      </c>
      <c r="U76" s="571">
        <f t="shared" si="89"/>
        <v>0.19999999999999998</v>
      </c>
      <c r="V76" s="571">
        <f>+(T76+AJ76)*0.032+T76+0.01</f>
        <v>0.26162399999999997</v>
      </c>
      <c r="X76" s="538">
        <f>download!B95</f>
        <v>0.22750000000000001</v>
      </c>
      <c r="Y76" s="539">
        <f>download!AX95</f>
        <v>0.22750000000000001</v>
      </c>
      <c r="Z76" s="538">
        <f>download!F95</f>
        <v>0.1875</v>
      </c>
      <c r="AA76" s="538">
        <f>download!AP95</f>
        <v>-2.5000000000000001E-3</v>
      </c>
      <c r="AB76" s="556">
        <f>download!J95</f>
        <v>0.89500000000000002</v>
      </c>
      <c r="AC76" s="556">
        <f>download!N95</f>
        <v>0.60250000000000004</v>
      </c>
      <c r="AD76" s="556">
        <f>download!R95</f>
        <v>0.30249999999999999</v>
      </c>
      <c r="AE76" s="557">
        <f>download!V95</f>
        <v>0.26</v>
      </c>
      <c r="AF76" s="325">
        <v>-0.25</v>
      </c>
      <c r="AG76" s="325">
        <f>download!AT97</f>
        <v>0</v>
      </c>
      <c r="AH76" s="325"/>
      <c r="AI76" s="74">
        <v>38777</v>
      </c>
      <c r="AJ76" s="483">
        <f>download!Z96</f>
        <v>3.1869999999999998</v>
      </c>
      <c r="AK76" s="67"/>
      <c r="AL76" s="68"/>
      <c r="AM76" s="68">
        <f t="shared" si="117"/>
        <v>2.3570357123095054</v>
      </c>
      <c r="AN76" s="68">
        <f t="shared" si="118"/>
        <v>3.492</v>
      </c>
      <c r="AO76" s="68">
        <f t="shared" si="119"/>
        <v>3.492</v>
      </c>
      <c r="AP76" s="68">
        <f t="shared" si="120"/>
        <v>3.492</v>
      </c>
      <c r="AQ76" s="68">
        <f t="shared" si="121"/>
        <v>3.6019999999999999</v>
      </c>
      <c r="AR76" s="68">
        <f t="shared" si="122"/>
        <v>3.5919999999999996</v>
      </c>
      <c r="AS76" s="68">
        <f t="shared" si="123"/>
        <v>3.6219999999999999</v>
      </c>
      <c r="AT76" s="68">
        <f t="shared" si="124"/>
        <v>3.6019999999999999</v>
      </c>
      <c r="AU76" s="68">
        <f t="shared" si="125"/>
        <v>3.6219999999999999</v>
      </c>
      <c r="AV76" s="68"/>
      <c r="AW76" s="68"/>
      <c r="AX76" s="68">
        <f t="shared" si="126"/>
        <v>3.4144999999999999</v>
      </c>
      <c r="AY76" s="68">
        <f t="shared" si="127"/>
        <v>3.3744999999999998</v>
      </c>
      <c r="AZ76" s="68">
        <f t="shared" si="128"/>
        <v>4.0819999999999999</v>
      </c>
      <c r="BA76" s="68">
        <f t="shared" si="129"/>
        <v>3.7894999999999999</v>
      </c>
      <c r="BB76" s="68">
        <f t="shared" si="130"/>
        <v>3.4894999999999996</v>
      </c>
      <c r="BC76" s="68">
        <f t="shared" si="131"/>
        <v>3.4470000000000001</v>
      </c>
      <c r="BD76" s="68">
        <f t="shared" si="98"/>
        <v>2.9369999999999998</v>
      </c>
      <c r="BE76" s="68">
        <f t="shared" si="99"/>
        <v>3.1869999999999998</v>
      </c>
      <c r="BF76" s="68"/>
      <c r="BG76" s="89"/>
      <c r="BH76" s="67">
        <f>download!AD96</f>
        <v>1.3988927992020004</v>
      </c>
      <c r="BI76" s="40">
        <f>download!AH95</f>
        <v>6.2285107629899007E-2</v>
      </c>
      <c r="BJ76" s="40">
        <f>download!AL95</f>
        <v>7.145149870717403E-2</v>
      </c>
      <c r="BK76" s="48">
        <f t="shared" si="100"/>
        <v>0.70934844368130623</v>
      </c>
      <c r="BL76" s="48">
        <f t="shared" si="100"/>
        <v>0.67498159000844937</v>
      </c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8"/>
      <c r="CN76" s="40"/>
      <c r="CO76" s="56"/>
      <c r="CP76" s="56"/>
      <c r="CQ76" s="72"/>
      <c r="CR76" s="40"/>
      <c r="CS76" s="56"/>
      <c r="CT76" s="40"/>
      <c r="CU76" s="49"/>
      <c r="CV76" s="49"/>
      <c r="CW76" s="40"/>
      <c r="CX76" s="56"/>
      <c r="CY76" s="40"/>
      <c r="CZ76" s="40"/>
      <c r="DA76" s="41"/>
      <c r="DB76" s="41"/>
      <c r="DC76" s="49"/>
      <c r="DD76" s="40"/>
      <c r="DE76" s="49"/>
      <c r="DF76" s="40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</row>
    <row r="77" spans="1:124">
      <c r="A77" s="165">
        <v>38808</v>
      </c>
      <c r="B77" s="579">
        <f t="shared" si="132"/>
        <v>-3.4999999999999989E-2</v>
      </c>
      <c r="C77" s="394">
        <f t="shared" si="90"/>
        <v>0.14000000000000001</v>
      </c>
      <c r="D77" s="394">
        <f t="shared" si="103"/>
        <v>0.14000000000000001</v>
      </c>
      <c r="E77" s="93">
        <f t="shared" si="102"/>
        <v>0.14000000000000001</v>
      </c>
      <c r="F77" s="288">
        <f t="shared" si="113"/>
        <v>0.10500000000000001</v>
      </c>
      <c r="G77" s="93">
        <f t="shared" si="133"/>
        <v>0.14000000000000001</v>
      </c>
      <c r="H77" s="294">
        <f>C77</f>
        <v>0.14000000000000001</v>
      </c>
      <c r="I77" s="288">
        <f t="shared" si="114"/>
        <v>0.14000000000000001</v>
      </c>
      <c r="J77" s="397">
        <f t="shared" si="112"/>
        <v>0.14000000000000001</v>
      </c>
      <c r="K77" s="50">
        <f>C77+0.02</f>
        <v>0.16</v>
      </c>
      <c r="L77" s="417">
        <f t="shared" si="55"/>
        <v>0.16</v>
      </c>
      <c r="M77" s="288">
        <f t="shared" si="115"/>
        <v>0.16</v>
      </c>
      <c r="N77" s="93">
        <f>+K77+0.02</f>
        <v>0.18</v>
      </c>
      <c r="O77" s="50">
        <f>C77</f>
        <v>0.14000000000000001</v>
      </c>
      <c r="P77" s="184">
        <f t="shared" si="104"/>
        <v>0.14000000000000001</v>
      </c>
      <c r="Q77" s="288">
        <f t="shared" si="116"/>
        <v>0.14000000000000001</v>
      </c>
      <c r="R77" s="93">
        <f>+O77</f>
        <v>0.14000000000000001</v>
      </c>
      <c r="T77" s="571">
        <f t="shared" ref="T77:T83" si="134">C77-0.2</f>
        <v>-0.06</v>
      </c>
      <c r="U77" s="571">
        <f t="shared" si="89"/>
        <v>-4.9999999999999975E-3</v>
      </c>
      <c r="V77" s="571">
        <f>Y77</f>
        <v>0.155</v>
      </c>
      <c r="X77" s="538">
        <f>download!B96</f>
        <v>0.155</v>
      </c>
      <c r="Y77" s="539">
        <f>download!AX96</f>
        <v>0.155</v>
      </c>
      <c r="Z77" s="538">
        <f>download!F96</f>
        <v>8.7499999999999994E-2</v>
      </c>
      <c r="AA77" s="538">
        <f>download!AP96</f>
        <v>-0.13</v>
      </c>
      <c r="AB77" s="556">
        <f>download!J96</f>
        <v>0.45</v>
      </c>
      <c r="AC77" s="556">
        <f>download!N96</f>
        <v>0.35499999999999998</v>
      </c>
      <c r="AD77" s="556">
        <f>download!R96</f>
        <v>0.19750000000000001</v>
      </c>
      <c r="AE77" s="557">
        <f>download!V96</f>
        <v>0.17749999999999999</v>
      </c>
      <c r="AF77" s="325">
        <v>-0.29249999999999998</v>
      </c>
      <c r="AG77" s="325">
        <f>download!AT98</f>
        <v>0</v>
      </c>
      <c r="AH77" s="325"/>
      <c r="AI77" s="74">
        <v>38808</v>
      </c>
      <c r="AJ77" s="483">
        <f>download!Z97</f>
        <v>3.0560000000000005</v>
      </c>
      <c r="AK77" s="67"/>
      <c r="AL77" s="68"/>
      <c r="AM77" s="68">
        <f t="shared" si="117"/>
        <v>2.14398812676535</v>
      </c>
      <c r="AN77" s="68">
        <f t="shared" si="118"/>
        <v>3.1960000000000006</v>
      </c>
      <c r="AO77" s="68">
        <f t="shared" si="119"/>
        <v>3.1960000000000006</v>
      </c>
      <c r="AP77" s="68">
        <f t="shared" si="120"/>
        <v>3.1960000000000006</v>
      </c>
      <c r="AQ77" s="68">
        <f t="shared" si="121"/>
        <v>3.1960000000000006</v>
      </c>
      <c r="AR77" s="68">
        <f t="shared" si="122"/>
        <v>3.2160000000000006</v>
      </c>
      <c r="AS77" s="68">
        <f t="shared" si="123"/>
        <v>3.2360000000000007</v>
      </c>
      <c r="AT77" s="68">
        <f t="shared" si="124"/>
        <v>3.1960000000000006</v>
      </c>
      <c r="AU77" s="68">
        <f t="shared" si="125"/>
        <v>3.1960000000000006</v>
      </c>
      <c r="AV77" s="68"/>
      <c r="AW77" s="68"/>
      <c r="AX77" s="68">
        <f t="shared" si="126"/>
        <v>3.2110000000000003</v>
      </c>
      <c r="AY77" s="68">
        <f t="shared" si="127"/>
        <v>3.1435000000000004</v>
      </c>
      <c r="AZ77" s="68">
        <f t="shared" si="128"/>
        <v>3.5060000000000007</v>
      </c>
      <c r="BA77" s="68">
        <f t="shared" si="129"/>
        <v>3.4110000000000005</v>
      </c>
      <c r="BB77" s="68">
        <f t="shared" si="130"/>
        <v>3.2535000000000007</v>
      </c>
      <c r="BC77" s="68">
        <f t="shared" si="131"/>
        <v>3.2335000000000003</v>
      </c>
      <c r="BD77" s="68">
        <f t="shared" si="98"/>
        <v>2.7635000000000005</v>
      </c>
      <c r="BE77" s="68">
        <f t="shared" si="99"/>
        <v>3.0560000000000005</v>
      </c>
      <c r="BF77" s="68"/>
      <c r="BG77" s="89"/>
      <c r="BH77" s="67">
        <f>download!AD97</f>
        <v>1.3977489685270001</v>
      </c>
      <c r="BI77" s="40">
        <f>download!AH96</f>
        <v>6.2305842526308004E-2</v>
      </c>
      <c r="BJ77" s="40">
        <f>download!AL96</f>
        <v>7.1488662673574024E-2</v>
      </c>
      <c r="BK77" s="48">
        <f t="shared" si="100"/>
        <v>0.70558473403015309</v>
      </c>
      <c r="BL77" s="48">
        <f t="shared" si="100"/>
        <v>0.67083483315561621</v>
      </c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8"/>
      <c r="CN77" s="40"/>
      <c r="CO77" s="56"/>
      <c r="CP77" s="56"/>
      <c r="CQ77" s="72"/>
      <c r="CR77" s="40"/>
      <c r="CS77" s="56"/>
      <c r="CT77" s="40"/>
      <c r="CU77" s="49"/>
      <c r="CV77" s="49"/>
      <c r="CW77" s="40"/>
      <c r="CX77" s="56"/>
      <c r="CY77" s="40"/>
      <c r="CZ77" s="40"/>
      <c r="DA77" s="41"/>
      <c r="DB77" s="41"/>
      <c r="DC77" s="49"/>
      <c r="DD77" s="40"/>
      <c r="DE77" s="49"/>
      <c r="DF77" s="40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</row>
    <row r="78" spans="1:124">
      <c r="A78" s="165">
        <v>38838</v>
      </c>
      <c r="B78" s="579">
        <f t="shared" si="132"/>
        <v>-2.4999999999999977E-2</v>
      </c>
      <c r="C78" s="394">
        <f t="shared" si="90"/>
        <v>0.14000000000000001</v>
      </c>
      <c r="D78" s="394">
        <f t="shared" si="103"/>
        <v>0.14000000000000001</v>
      </c>
      <c r="E78" s="93">
        <f t="shared" si="102"/>
        <v>0.14000000000000001</v>
      </c>
      <c r="F78" s="288">
        <f t="shared" si="113"/>
        <v>0.10500000000000001</v>
      </c>
      <c r="G78" s="93">
        <f t="shared" si="133"/>
        <v>0.14000000000000001</v>
      </c>
      <c r="H78" s="294">
        <f t="shared" ref="H78:H83" si="135">C78</f>
        <v>0.14000000000000001</v>
      </c>
      <c r="I78" s="288">
        <f t="shared" si="114"/>
        <v>0.14000000000000001</v>
      </c>
      <c r="J78" s="397">
        <f t="shared" si="112"/>
        <v>0.14000000000000001</v>
      </c>
      <c r="K78" s="50">
        <f t="shared" ref="K78:K83" si="136">C78+0.02</f>
        <v>0.16</v>
      </c>
      <c r="L78" s="417">
        <f t="shared" si="55"/>
        <v>0.16</v>
      </c>
      <c r="M78" s="288">
        <f t="shared" si="115"/>
        <v>0.16</v>
      </c>
      <c r="N78" s="93">
        <f t="shared" ref="N78:N83" si="137">+K78+0.02</f>
        <v>0.18</v>
      </c>
      <c r="O78" s="50">
        <f t="shared" ref="O78:O83" si="138">C78</f>
        <v>0.14000000000000001</v>
      </c>
      <c r="P78" s="184">
        <f t="shared" si="104"/>
        <v>0.14000000000000001</v>
      </c>
      <c r="Q78" s="288">
        <f t="shared" si="116"/>
        <v>0.14000000000000001</v>
      </c>
      <c r="R78" s="93">
        <f t="shared" ref="R78:R83" si="139">+O78</f>
        <v>0.14000000000000001</v>
      </c>
      <c r="T78" s="571">
        <f t="shared" si="134"/>
        <v>-0.06</v>
      </c>
      <c r="U78" s="571">
        <f t="shared" si="89"/>
        <v>-4.9999999999999975E-3</v>
      </c>
      <c r="V78" s="571">
        <f t="shared" ref="V78:V83" si="140">Y78</f>
        <v>0.14499999999999999</v>
      </c>
      <c r="X78" s="538">
        <f>download!B97</f>
        <v>0.14499999999999999</v>
      </c>
      <c r="Y78" s="539">
        <f>download!AX97</f>
        <v>0.14499999999999999</v>
      </c>
      <c r="Z78" s="538">
        <f>download!F97</f>
        <v>9.7500000000000003E-2</v>
      </c>
      <c r="AA78" s="538">
        <f>download!AP97</f>
        <v>-0.14499999999999999</v>
      </c>
      <c r="AB78" s="556">
        <f>download!J97</f>
        <v>0.36499999999999999</v>
      </c>
      <c r="AC78" s="556">
        <f>download!N97</f>
        <v>0.28749999999999998</v>
      </c>
      <c r="AD78" s="556">
        <f>download!R97</f>
        <v>0.17249999999999999</v>
      </c>
      <c r="AE78" s="557">
        <f>download!V97</f>
        <v>0.16250000000000001</v>
      </c>
      <c r="AF78" s="325">
        <v>-0.29249999999999998</v>
      </c>
      <c r="AG78" s="325">
        <f>download!AT99</f>
        <v>0</v>
      </c>
      <c r="AH78" s="325"/>
      <c r="AI78" s="74">
        <v>38838</v>
      </c>
      <c r="AJ78" s="483">
        <f>download!Z98</f>
        <v>3.0490000000000004</v>
      </c>
      <c r="AK78" s="67"/>
      <c r="AL78" s="68"/>
      <c r="AM78" s="68">
        <f t="shared" si="117"/>
        <v>2.1265598893890116</v>
      </c>
      <c r="AN78" s="68">
        <f t="shared" si="118"/>
        <v>3.1890000000000005</v>
      </c>
      <c r="AO78" s="68">
        <f t="shared" si="119"/>
        <v>3.1890000000000005</v>
      </c>
      <c r="AP78" s="68">
        <f t="shared" si="120"/>
        <v>3.1890000000000005</v>
      </c>
      <c r="AQ78" s="68">
        <f t="shared" si="121"/>
        <v>3.1890000000000005</v>
      </c>
      <c r="AR78" s="68">
        <f t="shared" si="122"/>
        <v>3.2090000000000005</v>
      </c>
      <c r="AS78" s="68">
        <f t="shared" si="123"/>
        <v>3.2290000000000005</v>
      </c>
      <c r="AT78" s="68">
        <f t="shared" si="124"/>
        <v>3.1890000000000005</v>
      </c>
      <c r="AU78" s="68">
        <f t="shared" si="125"/>
        <v>3.1890000000000005</v>
      </c>
      <c r="AV78" s="68"/>
      <c r="AW78" s="68"/>
      <c r="AX78" s="68">
        <f t="shared" si="126"/>
        <v>3.1940000000000004</v>
      </c>
      <c r="AY78" s="68">
        <f t="shared" si="127"/>
        <v>3.1465000000000005</v>
      </c>
      <c r="AZ78" s="68">
        <f t="shared" si="128"/>
        <v>3.4140000000000006</v>
      </c>
      <c r="BA78" s="68">
        <f t="shared" si="129"/>
        <v>3.3365000000000005</v>
      </c>
      <c r="BB78" s="68">
        <f t="shared" si="130"/>
        <v>3.2215000000000003</v>
      </c>
      <c r="BC78" s="68">
        <f t="shared" si="131"/>
        <v>3.2115000000000005</v>
      </c>
      <c r="BD78" s="68">
        <f t="shared" si="98"/>
        <v>2.7565000000000004</v>
      </c>
      <c r="BE78" s="68">
        <f t="shared" si="99"/>
        <v>3.0490000000000004</v>
      </c>
      <c r="BF78" s="68"/>
      <c r="BG78" s="89"/>
      <c r="BH78" s="67">
        <f>download!AD98</f>
        <v>1.3965643174470004</v>
      </c>
      <c r="BI78" s="40">
        <f>download!AH97</f>
        <v>6.2325908555226017E-2</v>
      </c>
      <c r="BJ78" s="40">
        <f>download!AL97</f>
        <v>7.1524627802781016E-2</v>
      </c>
      <c r="BK78" s="48">
        <f t="shared" si="100"/>
        <v>0.70195916873935038</v>
      </c>
      <c r="BL78" s="48">
        <f t="shared" si="100"/>
        <v>0.66684223561900635</v>
      </c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8"/>
      <c r="CN78" s="40"/>
      <c r="CO78" s="56"/>
      <c r="CP78" s="56"/>
      <c r="CQ78" s="72"/>
      <c r="CR78" s="40"/>
      <c r="CS78" s="56"/>
      <c r="CT78" s="40"/>
      <c r="CU78" s="49"/>
      <c r="CV78" s="49"/>
      <c r="CW78" s="40"/>
      <c r="CX78" s="56"/>
      <c r="CY78" s="40"/>
      <c r="CZ78" s="40"/>
      <c r="DA78" s="41"/>
      <c r="DB78" s="41"/>
      <c r="DC78" s="49"/>
      <c r="DD78" s="40"/>
      <c r="DE78" s="49"/>
      <c r="DF78" s="40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</row>
    <row r="79" spans="1:124">
      <c r="A79" s="165">
        <v>38869</v>
      </c>
      <c r="B79" s="579">
        <f t="shared" si="132"/>
        <v>-0.02</v>
      </c>
      <c r="C79" s="394">
        <f t="shared" si="90"/>
        <v>0.14000000000000001</v>
      </c>
      <c r="D79" s="394">
        <f t="shared" si="103"/>
        <v>0.14000000000000001</v>
      </c>
      <c r="E79" s="93">
        <f t="shared" si="102"/>
        <v>0.14000000000000001</v>
      </c>
      <c r="F79" s="288">
        <f t="shared" si="113"/>
        <v>0.10500000000000001</v>
      </c>
      <c r="G79" s="93">
        <f t="shared" si="133"/>
        <v>0.14000000000000001</v>
      </c>
      <c r="H79" s="294">
        <f t="shared" si="135"/>
        <v>0.14000000000000001</v>
      </c>
      <c r="I79" s="288">
        <f t="shared" si="114"/>
        <v>0.14000000000000001</v>
      </c>
      <c r="J79" s="397">
        <f t="shared" si="112"/>
        <v>0.14000000000000001</v>
      </c>
      <c r="K79" s="50">
        <f t="shared" si="136"/>
        <v>0.16</v>
      </c>
      <c r="L79" s="417">
        <f t="shared" si="55"/>
        <v>0.16</v>
      </c>
      <c r="M79" s="288">
        <f t="shared" si="115"/>
        <v>0.16</v>
      </c>
      <c r="N79" s="93">
        <f t="shared" si="137"/>
        <v>0.18</v>
      </c>
      <c r="O79" s="50">
        <f t="shared" si="138"/>
        <v>0.14000000000000001</v>
      </c>
      <c r="P79" s="184">
        <f t="shared" si="104"/>
        <v>0.14000000000000001</v>
      </c>
      <c r="Q79" s="288">
        <f t="shared" si="116"/>
        <v>0.14000000000000001</v>
      </c>
      <c r="R79" s="93">
        <f t="shared" si="139"/>
        <v>0.14000000000000001</v>
      </c>
      <c r="T79" s="571">
        <f t="shared" si="134"/>
        <v>-0.06</v>
      </c>
      <c r="U79" s="571">
        <f t="shared" si="89"/>
        <v>-4.9999999999999975E-3</v>
      </c>
      <c r="V79" s="571">
        <f t="shared" si="140"/>
        <v>0.14000000000000001</v>
      </c>
      <c r="X79" s="538">
        <f>download!B98</f>
        <v>0.14000000000000001</v>
      </c>
      <c r="Y79" s="539">
        <f>download!AX98</f>
        <v>0.14000000000000001</v>
      </c>
      <c r="Z79" s="538">
        <f>download!F98</f>
        <v>9.2499999999999999E-2</v>
      </c>
      <c r="AA79" s="538">
        <f>download!AP98</f>
        <v>-0.155</v>
      </c>
      <c r="AB79" s="556">
        <f>download!J98</f>
        <v>0.35499999999999998</v>
      </c>
      <c r="AC79" s="556">
        <f>download!N98</f>
        <v>0.28749999999999998</v>
      </c>
      <c r="AD79" s="556">
        <f>download!R98</f>
        <v>0.17249999999999999</v>
      </c>
      <c r="AE79" s="557">
        <f>download!V98</f>
        <v>0.16250000000000001</v>
      </c>
      <c r="AF79" s="325">
        <v>-0.29249999999999998</v>
      </c>
      <c r="AG79" s="325">
        <f>download!AT100</f>
        <v>0</v>
      </c>
      <c r="AH79" s="325"/>
      <c r="AI79" s="74">
        <v>38869</v>
      </c>
      <c r="AJ79" s="483">
        <f>download!Z99</f>
        <v>3.0819999999999999</v>
      </c>
      <c r="AK79" s="67"/>
      <c r="AL79" s="68"/>
      <c r="AM79" s="68">
        <f t="shared" si="117"/>
        <v>2.1353403695866024</v>
      </c>
      <c r="AN79" s="68">
        <f t="shared" si="118"/>
        <v>3.222</v>
      </c>
      <c r="AO79" s="68">
        <f t="shared" si="119"/>
        <v>3.222</v>
      </c>
      <c r="AP79" s="68">
        <f t="shared" si="120"/>
        <v>3.222</v>
      </c>
      <c r="AQ79" s="68">
        <f t="shared" si="121"/>
        <v>3.222</v>
      </c>
      <c r="AR79" s="68">
        <f t="shared" si="122"/>
        <v>3.242</v>
      </c>
      <c r="AS79" s="68">
        <f t="shared" si="123"/>
        <v>3.262</v>
      </c>
      <c r="AT79" s="68">
        <f t="shared" si="124"/>
        <v>3.222</v>
      </c>
      <c r="AU79" s="68">
        <f t="shared" si="125"/>
        <v>3.222</v>
      </c>
      <c r="AV79" s="68"/>
      <c r="AW79" s="68"/>
      <c r="AX79" s="68">
        <f t="shared" si="126"/>
        <v>3.222</v>
      </c>
      <c r="AY79" s="68">
        <f t="shared" si="127"/>
        <v>3.1744999999999997</v>
      </c>
      <c r="AZ79" s="68">
        <f t="shared" si="128"/>
        <v>3.4369999999999998</v>
      </c>
      <c r="BA79" s="68">
        <f t="shared" si="129"/>
        <v>3.3694999999999999</v>
      </c>
      <c r="BB79" s="68">
        <f t="shared" si="130"/>
        <v>3.2544999999999997</v>
      </c>
      <c r="BC79" s="68">
        <f t="shared" si="131"/>
        <v>3.2444999999999999</v>
      </c>
      <c r="BD79" s="68">
        <f t="shared" si="98"/>
        <v>2.7894999999999999</v>
      </c>
      <c r="BE79" s="68">
        <f t="shared" si="99"/>
        <v>3.0819999999999999</v>
      </c>
      <c r="BF79" s="68"/>
      <c r="BG79" s="89"/>
      <c r="BH79" s="67">
        <f>download!AD99</f>
        <v>1.3954152832750004</v>
      </c>
      <c r="BI79" s="40">
        <f>download!AH98</f>
        <v>6.2346643451915006E-2</v>
      </c>
      <c r="BJ79" s="40">
        <f>download!AL98</f>
        <v>7.1561791770079014E-2</v>
      </c>
      <c r="BK79" s="48">
        <f t="shared" si="100"/>
        <v>0.69822997748669235</v>
      </c>
      <c r="BL79" s="48">
        <f t="shared" si="100"/>
        <v>0.66273754487479908</v>
      </c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8"/>
      <c r="CN79" s="40"/>
      <c r="CO79" s="56"/>
      <c r="CP79" s="56"/>
      <c r="CQ79" s="72"/>
      <c r="CR79" s="40"/>
      <c r="CS79" s="56"/>
      <c r="CT79" s="40"/>
      <c r="CU79" s="49"/>
      <c r="CV79" s="49"/>
      <c r="CW79" s="40"/>
      <c r="CX79" s="56"/>
      <c r="CY79" s="40"/>
      <c r="CZ79" s="40"/>
      <c r="DA79" s="41"/>
      <c r="DB79" s="41"/>
      <c r="DC79" s="49"/>
      <c r="DD79" s="40"/>
      <c r="DE79" s="49"/>
      <c r="DF79" s="40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</row>
    <row r="80" spans="1:124">
      <c r="A80" s="165">
        <v>38899</v>
      </c>
      <c r="B80" s="579">
        <f t="shared" si="132"/>
        <v>-9.9999999999999915E-3</v>
      </c>
      <c r="C80" s="394">
        <f t="shared" si="90"/>
        <v>0.14000000000000001</v>
      </c>
      <c r="D80" s="394">
        <f t="shared" si="103"/>
        <v>0.14000000000000001</v>
      </c>
      <c r="E80" s="93">
        <f t="shared" si="102"/>
        <v>0.14000000000000001</v>
      </c>
      <c r="F80" s="288">
        <f t="shared" si="113"/>
        <v>0.10500000000000001</v>
      </c>
      <c r="G80" s="93">
        <f t="shared" si="133"/>
        <v>0.14000000000000001</v>
      </c>
      <c r="H80" s="294">
        <f t="shared" si="135"/>
        <v>0.14000000000000001</v>
      </c>
      <c r="I80" s="288">
        <f t="shared" si="114"/>
        <v>0.14000000000000001</v>
      </c>
      <c r="J80" s="397">
        <f t="shared" si="112"/>
        <v>0.14000000000000001</v>
      </c>
      <c r="K80" s="50">
        <f t="shared" si="136"/>
        <v>0.16</v>
      </c>
      <c r="L80" s="417">
        <f t="shared" si="55"/>
        <v>0.16</v>
      </c>
      <c r="M80" s="288">
        <f t="shared" si="115"/>
        <v>0.16</v>
      </c>
      <c r="N80" s="93">
        <f t="shared" si="137"/>
        <v>0.18</v>
      </c>
      <c r="O80" s="50">
        <f t="shared" si="138"/>
        <v>0.14000000000000001</v>
      </c>
      <c r="P80" s="184">
        <f t="shared" si="104"/>
        <v>0.14000000000000001</v>
      </c>
      <c r="Q80" s="288">
        <f t="shared" si="116"/>
        <v>0.14000000000000001</v>
      </c>
      <c r="R80" s="93">
        <f t="shared" si="139"/>
        <v>0.14000000000000001</v>
      </c>
      <c r="T80" s="571">
        <f t="shared" si="134"/>
        <v>-0.06</v>
      </c>
      <c r="U80" s="571">
        <f t="shared" si="89"/>
        <v>-4.9999999999999975E-3</v>
      </c>
      <c r="V80" s="571">
        <f t="shared" si="140"/>
        <v>0.13</v>
      </c>
      <c r="X80" s="538">
        <f>download!B99</f>
        <v>0.13</v>
      </c>
      <c r="Y80" s="539">
        <f>download!AX99</f>
        <v>0.13</v>
      </c>
      <c r="Z80" s="538">
        <f>download!F99</f>
        <v>8.2500000000000004E-2</v>
      </c>
      <c r="AA80" s="538">
        <f>download!AP99</f>
        <v>-0.155</v>
      </c>
      <c r="AB80" s="556">
        <f>download!J99</f>
        <v>0.39</v>
      </c>
      <c r="AC80" s="556">
        <f>download!N99</f>
        <v>0.3</v>
      </c>
      <c r="AD80" s="556">
        <f>download!R99</f>
        <v>0.185</v>
      </c>
      <c r="AE80" s="557">
        <f>download!V99</f>
        <v>0.16250000000000001</v>
      </c>
      <c r="AF80" s="325">
        <v>-0.29249999999999998</v>
      </c>
      <c r="AG80" s="325">
        <f>download!AT101</f>
        <v>0</v>
      </c>
      <c r="AH80" s="325"/>
      <c r="AI80" s="74">
        <v>38899</v>
      </c>
      <c r="AJ80" s="483">
        <f>download!Z100</f>
        <v>3.0819999999999999</v>
      </c>
      <c r="AK80" s="67"/>
      <c r="AL80" s="68"/>
      <c r="AM80" s="68">
        <f t="shared" si="117"/>
        <v>2.1226068933159175</v>
      </c>
      <c r="AN80" s="68">
        <f t="shared" si="118"/>
        <v>3.222</v>
      </c>
      <c r="AO80" s="68">
        <f t="shared" si="119"/>
        <v>3.222</v>
      </c>
      <c r="AP80" s="68">
        <f t="shared" si="120"/>
        <v>3.222</v>
      </c>
      <c r="AQ80" s="68">
        <f t="shared" si="121"/>
        <v>3.222</v>
      </c>
      <c r="AR80" s="68">
        <f t="shared" si="122"/>
        <v>3.242</v>
      </c>
      <c r="AS80" s="68">
        <f t="shared" si="123"/>
        <v>3.262</v>
      </c>
      <c r="AT80" s="68">
        <f t="shared" si="124"/>
        <v>3.222</v>
      </c>
      <c r="AU80" s="68">
        <f t="shared" si="125"/>
        <v>3.222</v>
      </c>
      <c r="AV80" s="68"/>
      <c r="AW80" s="68"/>
      <c r="AX80" s="68">
        <f t="shared" si="126"/>
        <v>3.2119999999999997</v>
      </c>
      <c r="AY80" s="68">
        <f t="shared" si="127"/>
        <v>3.1644999999999999</v>
      </c>
      <c r="AZ80" s="68">
        <f t="shared" si="128"/>
        <v>3.472</v>
      </c>
      <c r="BA80" s="68">
        <f t="shared" si="129"/>
        <v>3.3819999999999997</v>
      </c>
      <c r="BB80" s="68">
        <f t="shared" si="130"/>
        <v>3.2669999999999999</v>
      </c>
      <c r="BC80" s="68">
        <f t="shared" si="131"/>
        <v>3.2444999999999999</v>
      </c>
      <c r="BD80" s="68">
        <f t="shared" si="98"/>
        <v>2.7894999999999999</v>
      </c>
      <c r="BE80" s="68">
        <f t="shared" si="99"/>
        <v>3.0819999999999999</v>
      </c>
      <c r="BF80" s="68"/>
      <c r="BG80" s="89"/>
      <c r="BH80" s="67">
        <f>download!AD100</f>
        <v>1.394225272321</v>
      </c>
      <c r="BI80" s="40">
        <f>download!AH99</f>
        <v>6.2366709481105016E-2</v>
      </c>
      <c r="BJ80" s="40">
        <f>download!AL99</f>
        <v>7.1597756900156032E-2</v>
      </c>
      <c r="BK80" s="48">
        <f t="shared" si="100"/>
        <v>0.69463769027430533</v>
      </c>
      <c r="BL80" s="48">
        <f t="shared" si="100"/>
        <v>0.65878550382244494</v>
      </c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8"/>
      <c r="CN80" s="40"/>
      <c r="CO80" s="56"/>
      <c r="CP80" s="56"/>
      <c r="CQ80" s="72"/>
      <c r="CR80" s="40"/>
      <c r="CS80" s="56"/>
      <c r="CT80" s="40"/>
      <c r="CU80" s="49"/>
      <c r="CV80" s="49"/>
      <c r="CW80" s="40"/>
      <c r="CX80" s="56"/>
      <c r="CY80" s="40"/>
      <c r="CZ80" s="40"/>
      <c r="DA80" s="41"/>
      <c r="DB80" s="41"/>
      <c r="DC80" s="49"/>
      <c r="DD80" s="40"/>
      <c r="DE80" s="49"/>
      <c r="DF80" s="40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</row>
    <row r="81" spans="1:124">
      <c r="A81" s="165">
        <v>38930</v>
      </c>
      <c r="B81" s="579">
        <f t="shared" si="132"/>
        <v>-7.4999999999999893E-3</v>
      </c>
      <c r="C81" s="394">
        <f t="shared" si="90"/>
        <v>0.14000000000000001</v>
      </c>
      <c r="D81" s="394">
        <f t="shared" si="103"/>
        <v>0.14000000000000001</v>
      </c>
      <c r="E81" s="93">
        <f t="shared" si="102"/>
        <v>0.14000000000000001</v>
      </c>
      <c r="F81" s="288">
        <f t="shared" si="113"/>
        <v>0.10500000000000001</v>
      </c>
      <c r="G81" s="93">
        <f t="shared" si="133"/>
        <v>0.14000000000000001</v>
      </c>
      <c r="H81" s="294">
        <f t="shared" si="135"/>
        <v>0.14000000000000001</v>
      </c>
      <c r="I81" s="288">
        <f t="shared" si="114"/>
        <v>0.14000000000000001</v>
      </c>
      <c r="J81" s="397">
        <f t="shared" si="112"/>
        <v>0.14000000000000001</v>
      </c>
      <c r="K81" s="50">
        <f t="shared" si="136"/>
        <v>0.16</v>
      </c>
      <c r="L81" s="417">
        <f t="shared" si="55"/>
        <v>0.16</v>
      </c>
      <c r="M81" s="288">
        <f t="shared" si="115"/>
        <v>0.16</v>
      </c>
      <c r="N81" s="93">
        <f t="shared" si="137"/>
        <v>0.18</v>
      </c>
      <c r="O81" s="50">
        <f t="shared" si="138"/>
        <v>0.14000000000000001</v>
      </c>
      <c r="P81" s="184">
        <f t="shared" si="104"/>
        <v>0.14000000000000001</v>
      </c>
      <c r="Q81" s="288">
        <f t="shared" si="116"/>
        <v>0.14000000000000001</v>
      </c>
      <c r="R81" s="93">
        <f t="shared" si="139"/>
        <v>0.14000000000000001</v>
      </c>
      <c r="T81" s="571">
        <f t="shared" si="134"/>
        <v>-0.06</v>
      </c>
      <c r="U81" s="571">
        <f t="shared" ref="U81:U112" si="141">T81+0.055</f>
        <v>-4.9999999999999975E-3</v>
      </c>
      <c r="V81" s="571">
        <f t="shared" si="140"/>
        <v>0.1275</v>
      </c>
      <c r="X81" s="538">
        <f>download!B100</f>
        <v>0.1275</v>
      </c>
      <c r="Y81" s="539">
        <f>download!AX100</f>
        <v>0.1275</v>
      </c>
      <c r="Z81" s="538">
        <f>download!F100</f>
        <v>0.08</v>
      </c>
      <c r="AA81" s="538">
        <f>download!AP100</f>
        <v>-0.155</v>
      </c>
      <c r="AB81" s="556">
        <f>download!J100</f>
        <v>0.45500000000000002</v>
      </c>
      <c r="AC81" s="556">
        <f>download!N100</f>
        <v>0.3</v>
      </c>
      <c r="AD81" s="556">
        <f>download!R100</f>
        <v>0.185</v>
      </c>
      <c r="AE81" s="557">
        <f>download!V100</f>
        <v>0.16250000000000001</v>
      </c>
      <c r="AF81" s="325">
        <v>-0.29249999999999998</v>
      </c>
      <c r="AG81" s="325">
        <f>download!AT102</f>
        <v>0</v>
      </c>
      <c r="AH81" s="325"/>
      <c r="AI81" s="74">
        <v>38930</v>
      </c>
      <c r="AJ81" s="483">
        <f>download!Z101</f>
        <v>3.1269999999999998</v>
      </c>
      <c r="AK81" s="67"/>
      <c r="AL81" s="68"/>
      <c r="AM81" s="68">
        <f t="shared" si="117"/>
        <v>2.1389786163197604</v>
      </c>
      <c r="AN81" s="68">
        <f t="shared" si="118"/>
        <v>3.2669999999999999</v>
      </c>
      <c r="AO81" s="68">
        <f t="shared" si="119"/>
        <v>3.2669999999999999</v>
      </c>
      <c r="AP81" s="68">
        <f t="shared" si="120"/>
        <v>3.2669999999999999</v>
      </c>
      <c r="AQ81" s="68">
        <f t="shared" si="121"/>
        <v>3.2669999999999999</v>
      </c>
      <c r="AR81" s="68">
        <f t="shared" si="122"/>
        <v>3.2869999999999999</v>
      </c>
      <c r="AS81" s="68">
        <f t="shared" si="123"/>
        <v>3.3069999999999999</v>
      </c>
      <c r="AT81" s="68">
        <f t="shared" si="124"/>
        <v>3.2669999999999999</v>
      </c>
      <c r="AU81" s="68">
        <f t="shared" si="125"/>
        <v>3.2669999999999999</v>
      </c>
      <c r="AV81" s="68"/>
      <c r="AW81" s="68"/>
      <c r="AX81" s="68">
        <f t="shared" si="126"/>
        <v>3.2544999999999997</v>
      </c>
      <c r="AY81" s="68">
        <f t="shared" si="127"/>
        <v>3.2069999999999999</v>
      </c>
      <c r="AZ81" s="68">
        <f t="shared" si="128"/>
        <v>3.5819999999999999</v>
      </c>
      <c r="BA81" s="68">
        <f t="shared" si="129"/>
        <v>3.4269999999999996</v>
      </c>
      <c r="BB81" s="68">
        <f t="shared" si="130"/>
        <v>3.3119999999999998</v>
      </c>
      <c r="BC81" s="68">
        <f t="shared" si="131"/>
        <v>3.2894999999999999</v>
      </c>
      <c r="BD81" s="68">
        <f t="shared" si="98"/>
        <v>2.8344999999999998</v>
      </c>
      <c r="BE81" s="68">
        <f t="shared" si="99"/>
        <v>3.1269999999999998</v>
      </c>
      <c r="BF81" s="68"/>
      <c r="BG81" s="89"/>
      <c r="BH81" s="67">
        <f>download!AD101</f>
        <v>1.3930325506050005</v>
      </c>
      <c r="BI81" s="40">
        <f>download!AH100</f>
        <v>6.2387444378075009E-2</v>
      </c>
      <c r="BJ81" s="40">
        <f>download!AL100</f>
        <v>7.1634920868351021E-2</v>
      </c>
      <c r="BK81" s="48">
        <f t="shared" si="100"/>
        <v>0.69094275566449581</v>
      </c>
      <c r="BL81" s="48">
        <f t="shared" si="100"/>
        <v>0.65472256391789418</v>
      </c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8"/>
      <c r="CN81" s="40"/>
      <c r="CO81" s="56"/>
      <c r="CP81" s="56"/>
      <c r="CQ81" s="72"/>
      <c r="CR81" s="40"/>
      <c r="CS81" s="56"/>
      <c r="CT81" s="40"/>
      <c r="CU81" s="49"/>
      <c r="CV81" s="49"/>
      <c r="CW81" s="40"/>
      <c r="CX81" s="56"/>
      <c r="CY81" s="40"/>
      <c r="CZ81" s="40"/>
      <c r="DA81" s="41"/>
      <c r="DB81" s="41"/>
      <c r="DC81" s="49"/>
      <c r="DD81" s="40"/>
      <c r="DE81" s="49"/>
      <c r="DF81" s="40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</row>
    <row r="82" spans="1:124">
      <c r="A82" s="165">
        <v>38961</v>
      </c>
      <c r="B82" s="579">
        <f t="shared" si="132"/>
        <v>-4.9999999999999871E-3</v>
      </c>
      <c r="C82" s="394">
        <f t="shared" si="90"/>
        <v>0.14000000000000001</v>
      </c>
      <c r="D82" s="394">
        <f t="shared" si="103"/>
        <v>0.14000000000000001</v>
      </c>
      <c r="E82" s="93">
        <f t="shared" si="102"/>
        <v>0.14000000000000001</v>
      </c>
      <c r="F82" s="288">
        <f t="shared" si="113"/>
        <v>0.10500000000000001</v>
      </c>
      <c r="G82" s="93">
        <f t="shared" si="133"/>
        <v>0.14000000000000001</v>
      </c>
      <c r="H82" s="294">
        <f t="shared" si="135"/>
        <v>0.14000000000000001</v>
      </c>
      <c r="I82" s="288">
        <f t="shared" si="114"/>
        <v>0.14000000000000001</v>
      </c>
      <c r="J82" s="397">
        <f t="shared" si="112"/>
        <v>0.14000000000000001</v>
      </c>
      <c r="K82" s="50">
        <f t="shared" si="136"/>
        <v>0.16</v>
      </c>
      <c r="L82" s="417">
        <f t="shared" si="55"/>
        <v>0.16</v>
      </c>
      <c r="M82" s="288">
        <f t="shared" si="115"/>
        <v>0.16</v>
      </c>
      <c r="N82" s="93">
        <f t="shared" si="137"/>
        <v>0.18</v>
      </c>
      <c r="O82" s="50">
        <f t="shared" si="138"/>
        <v>0.14000000000000001</v>
      </c>
      <c r="P82" s="184">
        <f t="shared" si="104"/>
        <v>0.14000000000000001</v>
      </c>
      <c r="Q82" s="288">
        <f t="shared" si="116"/>
        <v>0.14000000000000001</v>
      </c>
      <c r="R82" s="93">
        <f t="shared" si="139"/>
        <v>0.14000000000000001</v>
      </c>
      <c r="T82" s="571">
        <f t="shared" si="134"/>
        <v>-0.06</v>
      </c>
      <c r="U82" s="571">
        <f t="shared" si="141"/>
        <v>-4.9999999999999975E-3</v>
      </c>
      <c r="V82" s="571">
        <f t="shared" si="140"/>
        <v>0.125</v>
      </c>
      <c r="X82" s="538">
        <f>download!B101</f>
        <v>0.125</v>
      </c>
      <c r="Y82" s="539">
        <f>download!AX101</f>
        <v>0.125</v>
      </c>
      <c r="Z82" s="538">
        <f>download!F101</f>
        <v>7.7499999999999999E-2</v>
      </c>
      <c r="AA82" s="538">
        <f>download!AP101</f>
        <v>-0.14499999999999999</v>
      </c>
      <c r="AB82" s="556">
        <f>download!J101</f>
        <v>0.35499999999999998</v>
      </c>
      <c r="AC82" s="556">
        <f>download!N101</f>
        <v>0.28999999999999998</v>
      </c>
      <c r="AD82" s="556">
        <f>download!R101</f>
        <v>0.16250000000000001</v>
      </c>
      <c r="AE82" s="557">
        <f>download!V101</f>
        <v>0.16250000000000001</v>
      </c>
      <c r="AF82" s="325">
        <v>-0.29249999999999998</v>
      </c>
      <c r="AG82" s="325">
        <f>download!AT103</f>
        <v>0</v>
      </c>
      <c r="AH82" s="325"/>
      <c r="AI82" s="74">
        <v>38961</v>
      </c>
      <c r="AJ82" s="483">
        <f>download!Z102</f>
        <v>3.1140000000000003</v>
      </c>
      <c r="AK82" s="67"/>
      <c r="AL82" s="68"/>
      <c r="AM82" s="68">
        <f t="shared" si="117"/>
        <v>2.1173150664849616</v>
      </c>
      <c r="AN82" s="68">
        <f t="shared" si="118"/>
        <v>3.2540000000000004</v>
      </c>
      <c r="AO82" s="68">
        <f t="shared" si="119"/>
        <v>3.2540000000000004</v>
      </c>
      <c r="AP82" s="68">
        <f t="shared" si="120"/>
        <v>3.2540000000000004</v>
      </c>
      <c r="AQ82" s="68">
        <f t="shared" si="121"/>
        <v>3.2540000000000004</v>
      </c>
      <c r="AR82" s="68">
        <f t="shared" si="122"/>
        <v>3.2740000000000005</v>
      </c>
      <c r="AS82" s="68">
        <f t="shared" si="123"/>
        <v>3.2940000000000005</v>
      </c>
      <c r="AT82" s="68">
        <f t="shared" si="124"/>
        <v>3.2540000000000004</v>
      </c>
      <c r="AU82" s="68">
        <f t="shared" si="125"/>
        <v>3.2540000000000004</v>
      </c>
      <c r="AV82" s="68"/>
      <c r="AW82" s="68"/>
      <c r="AX82" s="68">
        <f t="shared" si="126"/>
        <v>3.2390000000000003</v>
      </c>
      <c r="AY82" s="68">
        <f t="shared" si="127"/>
        <v>3.1915000000000004</v>
      </c>
      <c r="AZ82" s="68">
        <f t="shared" si="128"/>
        <v>3.4690000000000003</v>
      </c>
      <c r="BA82" s="68">
        <f t="shared" si="129"/>
        <v>3.4040000000000004</v>
      </c>
      <c r="BB82" s="68">
        <f t="shared" si="130"/>
        <v>3.2765000000000004</v>
      </c>
      <c r="BC82" s="68">
        <f t="shared" si="131"/>
        <v>3.2765000000000004</v>
      </c>
      <c r="BD82" s="68">
        <f t="shared" si="98"/>
        <v>2.8215000000000003</v>
      </c>
      <c r="BE82" s="68">
        <f t="shared" si="99"/>
        <v>3.1140000000000003</v>
      </c>
      <c r="BF82" s="68"/>
      <c r="BG82" s="89"/>
      <c r="BH82" s="67">
        <f>download!AD102</f>
        <v>1.3918757311140002</v>
      </c>
      <c r="BI82" s="40">
        <f>download!AH101</f>
        <v>6.2408179275187999E-2</v>
      </c>
      <c r="BJ82" s="40">
        <f>download!AL101</f>
        <v>7.1672084837003019E-2</v>
      </c>
      <c r="BK82" s="48">
        <f t="shared" si="100"/>
        <v>0.68726513029646685</v>
      </c>
      <c r="BL82" s="48">
        <f t="shared" si="100"/>
        <v>0.65068072110785535</v>
      </c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8"/>
      <c r="CN82" s="40"/>
      <c r="CO82" s="56"/>
      <c r="CP82" s="56"/>
      <c r="CQ82" s="72"/>
      <c r="CR82" s="40"/>
      <c r="CS82" s="56"/>
      <c r="CT82" s="40"/>
      <c r="CU82" s="49"/>
      <c r="CV82" s="49"/>
      <c r="CW82" s="40"/>
      <c r="CX82" s="56"/>
      <c r="CY82" s="40"/>
      <c r="CZ82" s="40"/>
      <c r="DA82" s="41"/>
      <c r="DB82" s="41"/>
      <c r="DC82" s="49"/>
      <c r="DD82" s="40"/>
      <c r="DE82" s="49"/>
      <c r="DF82" s="40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</row>
    <row r="83" spans="1:124">
      <c r="A83" s="165">
        <v>38991</v>
      </c>
      <c r="B83" s="579">
        <f t="shared" si="132"/>
        <v>-0.02</v>
      </c>
      <c r="C83" s="394">
        <f t="shared" si="90"/>
        <v>0.14000000000000001</v>
      </c>
      <c r="D83" s="394">
        <f t="shared" si="103"/>
        <v>0.14000000000000001</v>
      </c>
      <c r="E83" s="93">
        <f t="shared" si="102"/>
        <v>0.14000000000000001</v>
      </c>
      <c r="F83" s="288">
        <f t="shared" si="113"/>
        <v>0.10500000000000001</v>
      </c>
      <c r="G83" s="93">
        <f t="shared" si="133"/>
        <v>0.14000000000000001</v>
      </c>
      <c r="H83" s="294">
        <f t="shared" si="135"/>
        <v>0.14000000000000001</v>
      </c>
      <c r="I83" s="288">
        <f t="shared" si="114"/>
        <v>0.14000000000000001</v>
      </c>
      <c r="J83" s="397">
        <f t="shared" si="112"/>
        <v>0.14000000000000001</v>
      </c>
      <c r="K83" s="50">
        <f t="shared" si="136"/>
        <v>0.16</v>
      </c>
      <c r="L83" s="417">
        <f t="shared" si="55"/>
        <v>0.16</v>
      </c>
      <c r="M83" s="288">
        <f t="shared" si="115"/>
        <v>0.16</v>
      </c>
      <c r="N83" s="93">
        <f t="shared" si="137"/>
        <v>0.18</v>
      </c>
      <c r="O83" s="50">
        <f t="shared" si="138"/>
        <v>0.14000000000000001</v>
      </c>
      <c r="P83" s="184">
        <f t="shared" si="104"/>
        <v>0.14000000000000001</v>
      </c>
      <c r="Q83" s="288">
        <f t="shared" si="116"/>
        <v>0.14000000000000001</v>
      </c>
      <c r="R83" s="93">
        <f t="shared" si="139"/>
        <v>0.14000000000000001</v>
      </c>
      <c r="T83" s="571">
        <f t="shared" si="134"/>
        <v>-0.06</v>
      </c>
      <c r="U83" s="571">
        <f t="shared" si="141"/>
        <v>-4.9999999999999975E-3</v>
      </c>
      <c r="V83" s="571">
        <f t="shared" si="140"/>
        <v>0.14000000000000001</v>
      </c>
      <c r="X83" s="538">
        <f>download!B102</f>
        <v>0.14000000000000001</v>
      </c>
      <c r="Y83" s="539">
        <f>download!AX102</f>
        <v>0.14000000000000001</v>
      </c>
      <c r="Z83" s="538">
        <f>download!F102</f>
        <v>9.2499999999999999E-2</v>
      </c>
      <c r="AA83" s="538">
        <f>download!AP102</f>
        <v>-0.13</v>
      </c>
      <c r="AB83" s="556">
        <f>download!J102</f>
        <v>0.42499999999999999</v>
      </c>
      <c r="AC83" s="556">
        <f>download!N102</f>
        <v>0.36249999999999999</v>
      </c>
      <c r="AD83" s="556">
        <f>download!R102</f>
        <v>0.185</v>
      </c>
      <c r="AE83" s="557">
        <f>download!V102</f>
        <v>0.16500000000000001</v>
      </c>
      <c r="AF83" s="325">
        <v>-0.29249999999999998</v>
      </c>
      <c r="AG83" s="325">
        <f>download!AT104</f>
        <v>0</v>
      </c>
      <c r="AH83" s="325"/>
      <c r="AI83" s="74">
        <v>38991</v>
      </c>
      <c r="AJ83" s="483">
        <f>download!Z103</f>
        <v>3.1310000000000002</v>
      </c>
      <c r="AK83" s="67"/>
      <c r="AL83" s="68"/>
      <c r="AM83" s="68">
        <f t="shared" si="117"/>
        <v>2.115647706072842</v>
      </c>
      <c r="AN83" s="68">
        <f t="shared" si="118"/>
        <v>3.2710000000000004</v>
      </c>
      <c r="AO83" s="68">
        <f t="shared" si="119"/>
        <v>3.2710000000000004</v>
      </c>
      <c r="AP83" s="68">
        <f t="shared" si="120"/>
        <v>3.2710000000000004</v>
      </c>
      <c r="AQ83" s="68">
        <f t="shared" si="121"/>
        <v>3.2710000000000004</v>
      </c>
      <c r="AR83" s="68">
        <f t="shared" si="122"/>
        <v>3.2910000000000004</v>
      </c>
      <c r="AS83" s="68">
        <f t="shared" si="123"/>
        <v>3.3110000000000004</v>
      </c>
      <c r="AT83" s="68">
        <f t="shared" si="124"/>
        <v>3.2710000000000004</v>
      </c>
      <c r="AU83" s="68">
        <f t="shared" si="125"/>
        <v>3.2710000000000004</v>
      </c>
      <c r="AV83" s="68"/>
      <c r="AW83" s="68"/>
      <c r="AX83" s="68">
        <f t="shared" si="126"/>
        <v>3.2710000000000004</v>
      </c>
      <c r="AY83" s="68">
        <f t="shared" si="127"/>
        <v>3.2235</v>
      </c>
      <c r="AZ83" s="68">
        <f t="shared" si="128"/>
        <v>3.556</v>
      </c>
      <c r="BA83" s="68">
        <f t="shared" si="129"/>
        <v>3.4935</v>
      </c>
      <c r="BB83" s="68">
        <f t="shared" si="130"/>
        <v>3.3160000000000003</v>
      </c>
      <c r="BC83" s="68">
        <f t="shared" si="131"/>
        <v>3.2960000000000003</v>
      </c>
      <c r="BD83" s="68">
        <f t="shared" si="98"/>
        <v>2.8385000000000002</v>
      </c>
      <c r="BE83" s="68">
        <f t="shared" si="99"/>
        <v>3.1310000000000002</v>
      </c>
      <c r="BF83" s="68"/>
      <c r="BG83" s="89"/>
      <c r="BH83" s="67">
        <f>download!AD103</f>
        <v>1.3906777011770002</v>
      </c>
      <c r="BI83" s="40">
        <f>download!AH102</f>
        <v>6.2428245304787008E-2</v>
      </c>
      <c r="BJ83" s="40">
        <f>download!AL102</f>
        <v>7.1708049968391016E-2</v>
      </c>
      <c r="BK83" s="48">
        <f t="shared" si="100"/>
        <v>0.68372255553788308</v>
      </c>
      <c r="BL83" s="48">
        <f t="shared" si="100"/>
        <v>0.64678927119316476</v>
      </c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8"/>
      <c r="CN83" s="40"/>
      <c r="CO83" s="56"/>
      <c r="CP83" s="56"/>
      <c r="CQ83" s="72"/>
      <c r="CR83" s="40"/>
      <c r="CS83" s="56"/>
      <c r="CT83" s="40"/>
      <c r="CU83" s="49"/>
      <c r="CV83" s="49"/>
      <c r="CW83" s="40"/>
      <c r="CX83" s="56"/>
      <c r="CY83" s="40"/>
      <c r="CZ83" s="40"/>
      <c r="DA83" s="41"/>
      <c r="DB83" s="41"/>
      <c r="DC83" s="49"/>
      <c r="DD83" s="40"/>
      <c r="DE83" s="49"/>
      <c r="DF83" s="40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</row>
    <row r="84" spans="1:124">
      <c r="A84" s="165">
        <v>39022</v>
      </c>
      <c r="B84" s="579">
        <f t="shared" si="132"/>
        <v>2.4999999999999918E-3</v>
      </c>
      <c r="C84" s="394">
        <f t="shared" si="90"/>
        <v>0.22500000000000001</v>
      </c>
      <c r="D84" s="394">
        <f t="shared" si="103"/>
        <v>0.22500000000000001</v>
      </c>
      <c r="E84" s="93">
        <f t="shared" si="102"/>
        <v>0.22500000000000001</v>
      </c>
      <c r="F84" s="288">
        <f t="shared" si="113"/>
        <v>0.19</v>
      </c>
      <c r="G84" s="93">
        <f t="shared" si="133"/>
        <v>0.22500000000000001</v>
      </c>
      <c r="H84" s="294">
        <f>K84+0.01</f>
        <v>0.35499999999999998</v>
      </c>
      <c r="I84" s="288">
        <f t="shared" si="114"/>
        <v>0.35499999999999998</v>
      </c>
      <c r="J84" s="397">
        <f t="shared" si="112"/>
        <v>0.35499999999999998</v>
      </c>
      <c r="K84" s="41">
        <f>C84+0.12</f>
        <v>0.34499999999999997</v>
      </c>
      <c r="L84" s="417">
        <f t="shared" si="55"/>
        <v>0.34499999999999997</v>
      </c>
      <c r="M84" s="288">
        <f t="shared" si="115"/>
        <v>0.34499999999999997</v>
      </c>
      <c r="N84" s="93">
        <f>+K84+0.03</f>
        <v>0.375</v>
      </c>
      <c r="O84" s="50">
        <f>K84+0.1</f>
        <v>0.44499999999999995</v>
      </c>
      <c r="P84" s="184">
        <f t="shared" si="104"/>
        <v>0.44499999999999995</v>
      </c>
      <c r="Q84" s="288">
        <f t="shared" si="116"/>
        <v>0.44499999999999995</v>
      </c>
      <c r="R84" s="93">
        <f>+O84+0.02</f>
        <v>0.46499999999999997</v>
      </c>
      <c r="T84" s="571">
        <f>C84-0.16</f>
        <v>6.5000000000000002E-2</v>
      </c>
      <c r="U84" s="571">
        <f t="shared" si="141"/>
        <v>0.12</v>
      </c>
      <c r="V84" s="571">
        <f>+(T84+AJ84)*0.032+T84+0.01</f>
        <v>0.18028</v>
      </c>
      <c r="X84" s="538">
        <f>download!B103</f>
        <v>0.20250000000000001</v>
      </c>
      <c r="Y84" s="539">
        <f>download!AX103</f>
        <v>0.20250000000000001</v>
      </c>
      <c r="Z84" s="538">
        <f>download!F103</f>
        <v>0.13500000000000001</v>
      </c>
      <c r="AA84" s="538">
        <f>download!AP103</f>
        <v>-9.2499999999999999E-2</v>
      </c>
      <c r="AB84" s="556">
        <f>download!J103</f>
        <v>0.72499999999999998</v>
      </c>
      <c r="AC84" s="556">
        <f>download!N103</f>
        <v>0.45500000000000002</v>
      </c>
      <c r="AD84" s="556">
        <f>download!R103</f>
        <v>0.28749999999999998</v>
      </c>
      <c r="AE84" s="557">
        <f>download!V103</f>
        <v>0.24</v>
      </c>
      <c r="AF84" s="325">
        <v>-0.25</v>
      </c>
      <c r="AG84" s="325">
        <f>download!AT105</f>
        <v>0</v>
      </c>
      <c r="AH84" s="325"/>
      <c r="AI84" s="74">
        <v>39022</v>
      </c>
      <c r="AJ84" s="483">
        <f>download!Z104</f>
        <v>3.2250000000000001</v>
      </c>
      <c r="AK84" s="67"/>
      <c r="AL84" s="68"/>
      <c r="AM84" s="68">
        <f t="shared" si="117"/>
        <v>2.2176210335305031</v>
      </c>
      <c r="AN84" s="68">
        <f t="shared" si="118"/>
        <v>3.45</v>
      </c>
      <c r="AO84" s="68">
        <f t="shared" si="119"/>
        <v>3.45</v>
      </c>
      <c r="AP84" s="68">
        <f t="shared" si="120"/>
        <v>3.45</v>
      </c>
      <c r="AQ84" s="68">
        <f t="shared" si="121"/>
        <v>3.58</v>
      </c>
      <c r="AR84" s="68">
        <f t="shared" si="122"/>
        <v>3.5700000000000003</v>
      </c>
      <c r="AS84" s="68">
        <f t="shared" si="123"/>
        <v>3.6</v>
      </c>
      <c r="AT84" s="68">
        <f t="shared" si="124"/>
        <v>3.67</v>
      </c>
      <c r="AU84" s="68">
        <f t="shared" si="125"/>
        <v>3.69</v>
      </c>
      <c r="AV84" s="68"/>
      <c r="AW84" s="68"/>
      <c r="AX84" s="68">
        <f t="shared" si="126"/>
        <v>3.4275000000000002</v>
      </c>
      <c r="AY84" s="68">
        <f t="shared" si="127"/>
        <v>3.3600000000000003</v>
      </c>
      <c r="AZ84" s="68">
        <f t="shared" si="128"/>
        <v>3.95</v>
      </c>
      <c r="BA84" s="68">
        <f t="shared" si="129"/>
        <v>3.68</v>
      </c>
      <c r="BB84" s="68">
        <f t="shared" si="130"/>
        <v>3.5125000000000002</v>
      </c>
      <c r="BC84" s="68">
        <f t="shared" si="131"/>
        <v>3.4649999999999999</v>
      </c>
      <c r="BD84" s="68">
        <f t="shared" si="98"/>
        <v>2.9750000000000001</v>
      </c>
      <c r="BE84" s="68">
        <f t="shared" si="99"/>
        <v>3.2250000000000001</v>
      </c>
      <c r="BF84" s="68"/>
      <c r="BG84" s="89"/>
      <c r="BH84" s="67">
        <f>download!AD104</f>
        <v>1.3895157613200002</v>
      </c>
      <c r="BI84" s="40">
        <f>download!AH103</f>
        <v>6.2448980202181009E-2</v>
      </c>
      <c r="BJ84" s="40">
        <f>download!AL103</f>
        <v>7.1745213937940006E-2</v>
      </c>
      <c r="BK84" s="48">
        <f t="shared" si="100"/>
        <v>0.68007879463611076</v>
      </c>
      <c r="BL84" s="48">
        <f t="shared" si="100"/>
        <v>0.64278870537116028</v>
      </c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8"/>
      <c r="CN84" s="40"/>
      <c r="CO84" s="56"/>
      <c r="CP84" s="56"/>
      <c r="CQ84" s="72"/>
      <c r="CR84" s="40"/>
      <c r="CS84" s="56"/>
      <c r="CT84" s="40"/>
      <c r="CU84" s="49"/>
      <c r="CV84" s="49"/>
      <c r="CW84" s="40"/>
      <c r="CX84" s="56"/>
      <c r="CY84" s="40"/>
      <c r="CZ84" s="40"/>
      <c r="DA84" s="41"/>
      <c r="DB84" s="41"/>
      <c r="DC84" s="49"/>
      <c r="DD84" s="40"/>
      <c r="DE84" s="49"/>
      <c r="DF84" s="40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</row>
    <row r="85" spans="1:124">
      <c r="A85" s="165">
        <v>39052</v>
      </c>
      <c r="B85" s="579">
        <f t="shared" si="132"/>
        <v>-3.7499999999999992E-2</v>
      </c>
      <c r="C85" s="394">
        <f t="shared" si="90"/>
        <v>0.22500000000000001</v>
      </c>
      <c r="D85" s="394">
        <f t="shared" si="103"/>
        <v>0.22500000000000001</v>
      </c>
      <c r="E85" s="93">
        <f t="shared" si="102"/>
        <v>0.22500000000000001</v>
      </c>
      <c r="F85" s="288">
        <f t="shared" si="113"/>
        <v>0.19</v>
      </c>
      <c r="G85" s="93">
        <f t="shared" si="133"/>
        <v>0.22500000000000001</v>
      </c>
      <c r="H85" s="294">
        <f>K85+0.01</f>
        <v>0.35499999999999998</v>
      </c>
      <c r="I85" s="288">
        <f t="shared" si="114"/>
        <v>0.35499999999999998</v>
      </c>
      <c r="J85" s="397">
        <f t="shared" si="112"/>
        <v>0.35499999999999998</v>
      </c>
      <c r="K85" s="41">
        <f>C85+0.12</f>
        <v>0.34499999999999997</v>
      </c>
      <c r="L85" s="417">
        <f t="shared" si="55"/>
        <v>0.34499999999999997</v>
      </c>
      <c r="M85" s="288">
        <f t="shared" si="115"/>
        <v>0.34499999999999997</v>
      </c>
      <c r="N85" s="93">
        <f>+K85+0.03</f>
        <v>0.375</v>
      </c>
      <c r="O85" s="50">
        <f>K85+0.1</f>
        <v>0.44499999999999995</v>
      </c>
      <c r="P85" s="184">
        <f t="shared" si="104"/>
        <v>0.44499999999999995</v>
      </c>
      <c r="Q85" s="288">
        <f t="shared" si="116"/>
        <v>0.44499999999999995</v>
      </c>
      <c r="R85" s="93">
        <f>+O85+0.02</f>
        <v>0.46499999999999997</v>
      </c>
      <c r="T85" s="571">
        <f>C85-0.16</f>
        <v>6.5000000000000002E-2</v>
      </c>
      <c r="U85" s="571">
        <f t="shared" si="141"/>
        <v>0.12</v>
      </c>
      <c r="V85" s="571">
        <f>+(T85+AJ85)*0.032+T85+0.01</f>
        <v>0.18335200000000001</v>
      </c>
      <c r="X85" s="538">
        <f>download!B104</f>
        <v>0.24249999999999999</v>
      </c>
      <c r="Y85" s="539">
        <f>download!AX104</f>
        <v>0.24249999999999999</v>
      </c>
      <c r="Z85" s="538">
        <f>download!F104</f>
        <v>0.17499999999999999</v>
      </c>
      <c r="AA85" s="538">
        <f>download!AP104</f>
        <v>-8.5000000000000006E-2</v>
      </c>
      <c r="AB85" s="556">
        <f>download!J104</f>
        <v>1.23</v>
      </c>
      <c r="AC85" s="556">
        <f>download!N104</f>
        <v>0.79</v>
      </c>
      <c r="AD85" s="556">
        <f>download!R104</f>
        <v>0.33750000000000002</v>
      </c>
      <c r="AE85" s="557">
        <f>download!V104</f>
        <v>0.29499999999999998</v>
      </c>
      <c r="AF85" s="325">
        <v>-0.25</v>
      </c>
      <c r="AG85" s="325">
        <f>download!AT106</f>
        <v>0</v>
      </c>
      <c r="AH85" s="325"/>
      <c r="AI85" s="74">
        <v>39052</v>
      </c>
      <c r="AJ85" s="483">
        <f>download!Z105</f>
        <v>3.3210000000000002</v>
      </c>
      <c r="AK85" s="67"/>
      <c r="AL85" s="68"/>
      <c r="AM85" s="68">
        <f t="shared" si="117"/>
        <v>2.2656707769354636</v>
      </c>
      <c r="AN85" s="68">
        <f t="shared" si="118"/>
        <v>3.5460000000000003</v>
      </c>
      <c r="AO85" s="68">
        <f t="shared" si="119"/>
        <v>3.5460000000000003</v>
      </c>
      <c r="AP85" s="68">
        <f t="shared" si="120"/>
        <v>3.5460000000000003</v>
      </c>
      <c r="AQ85" s="68">
        <f t="shared" si="121"/>
        <v>3.6760000000000002</v>
      </c>
      <c r="AR85" s="68">
        <f t="shared" si="122"/>
        <v>3.6660000000000004</v>
      </c>
      <c r="AS85" s="68">
        <f t="shared" si="123"/>
        <v>3.6960000000000002</v>
      </c>
      <c r="AT85" s="68">
        <f t="shared" si="124"/>
        <v>3.766</v>
      </c>
      <c r="AU85" s="68">
        <f t="shared" si="125"/>
        <v>3.786</v>
      </c>
      <c r="AV85" s="68"/>
      <c r="AW85" s="68"/>
      <c r="AX85" s="68">
        <f t="shared" si="126"/>
        <v>3.5635000000000003</v>
      </c>
      <c r="AY85" s="68">
        <f t="shared" si="127"/>
        <v>3.496</v>
      </c>
      <c r="AZ85" s="68">
        <f t="shared" si="128"/>
        <v>4.5510000000000002</v>
      </c>
      <c r="BA85" s="68">
        <f t="shared" si="129"/>
        <v>4.1110000000000007</v>
      </c>
      <c r="BB85" s="68">
        <f t="shared" si="130"/>
        <v>3.6585000000000001</v>
      </c>
      <c r="BC85" s="68">
        <f t="shared" si="131"/>
        <v>3.6160000000000001</v>
      </c>
      <c r="BD85" s="68">
        <f t="shared" si="98"/>
        <v>3.0710000000000002</v>
      </c>
      <c r="BE85" s="68">
        <f t="shared" si="99"/>
        <v>3.3210000000000002</v>
      </c>
      <c r="BF85" s="68"/>
      <c r="BG85" s="89"/>
      <c r="BH85" s="67">
        <f>download!AD105</f>
        <v>1.3883124575420001</v>
      </c>
      <c r="BI85" s="40">
        <f>download!AH104</f>
        <v>6.246904623205201E-2</v>
      </c>
      <c r="BJ85" s="40">
        <f>download!AL104</f>
        <v>7.1781179070197015E-2</v>
      </c>
      <c r="BK85" s="48">
        <f t="shared" si="100"/>
        <v>0.6765688667878943</v>
      </c>
      <c r="BL85" s="48">
        <f t="shared" si="100"/>
        <v>0.63893704933318196</v>
      </c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8"/>
      <c r="CN85" s="40"/>
      <c r="CO85" s="56"/>
      <c r="CP85" s="56"/>
      <c r="CQ85" s="72"/>
      <c r="CR85" s="40"/>
      <c r="CS85" s="56"/>
      <c r="CT85" s="40"/>
      <c r="CU85" s="49"/>
      <c r="CV85" s="49"/>
      <c r="CW85" s="40"/>
      <c r="CX85" s="56"/>
      <c r="CY85" s="40"/>
      <c r="CZ85" s="40"/>
      <c r="DA85" s="41"/>
      <c r="DB85" s="41"/>
      <c r="DC85" s="49"/>
      <c r="DD85" s="40"/>
      <c r="DE85" s="49"/>
      <c r="DF85" s="40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</row>
    <row r="86" spans="1:124">
      <c r="A86" s="165">
        <v>39083</v>
      </c>
      <c r="B86" s="579">
        <f t="shared" si="132"/>
        <v>-2.5000000000000005E-2</v>
      </c>
      <c r="C86" s="394">
        <f t="shared" si="90"/>
        <v>0.25</v>
      </c>
      <c r="D86" s="394">
        <f t="shared" si="103"/>
        <v>0.25</v>
      </c>
      <c r="E86" s="93">
        <f t="shared" si="102"/>
        <v>0.25</v>
      </c>
      <c r="F86" s="288">
        <f t="shared" si="113"/>
        <v>0.215</v>
      </c>
      <c r="G86" s="93">
        <f t="shared" si="133"/>
        <v>0.25</v>
      </c>
      <c r="H86" s="294">
        <f>K86+0.01</f>
        <v>0.38</v>
      </c>
      <c r="I86" s="288">
        <f t="shared" si="114"/>
        <v>0.38</v>
      </c>
      <c r="J86" s="397">
        <f t="shared" si="112"/>
        <v>0.38</v>
      </c>
      <c r="K86" s="41">
        <f>C86+0.12</f>
        <v>0.37</v>
      </c>
      <c r="L86" s="417">
        <f t="shared" si="55"/>
        <v>0.37</v>
      </c>
      <c r="M86" s="288">
        <f t="shared" si="115"/>
        <v>0.37</v>
      </c>
      <c r="N86" s="93">
        <f>+K86+0.03</f>
        <v>0.4</v>
      </c>
      <c r="O86" s="50">
        <f>K86+0.1</f>
        <v>0.47</v>
      </c>
      <c r="P86" s="184">
        <f t="shared" si="104"/>
        <v>0.47</v>
      </c>
      <c r="Q86" s="288">
        <f t="shared" si="116"/>
        <v>0.47</v>
      </c>
      <c r="R86" s="93">
        <f>+O86+0.02</f>
        <v>0.49</v>
      </c>
      <c r="T86" s="571">
        <f>C86-0.16</f>
        <v>0.09</v>
      </c>
      <c r="U86" s="571">
        <f t="shared" si="141"/>
        <v>0.14499999999999999</v>
      </c>
      <c r="V86" s="571">
        <f>+(T86+AJ86)*0.032+T86+0.01</f>
        <v>0.213696</v>
      </c>
      <c r="X86" s="538">
        <f>download!B105</f>
        <v>0.255</v>
      </c>
      <c r="Y86" s="539">
        <f>download!AX105</f>
        <v>0.255</v>
      </c>
      <c r="Z86" s="538">
        <f>download!F105</f>
        <v>0.22</v>
      </c>
      <c r="AA86" s="538">
        <f>download!AP105</f>
        <v>-7.0000000000000007E-2</v>
      </c>
      <c r="AB86" s="556">
        <f>download!J105</f>
        <v>1.575</v>
      </c>
      <c r="AC86" s="556">
        <f>download!N105</f>
        <v>0.95499999999999996</v>
      </c>
      <c r="AD86" s="556">
        <f>download!R105</f>
        <v>0.4375</v>
      </c>
      <c r="AE86" s="557">
        <f>download!V105</f>
        <v>0.34250000000000003</v>
      </c>
      <c r="AF86" s="325">
        <v>-0.25</v>
      </c>
      <c r="AG86" s="325">
        <f>download!AT107</f>
        <v>0</v>
      </c>
      <c r="AH86" s="325"/>
      <c r="AI86" s="74">
        <v>39083</v>
      </c>
      <c r="AJ86" s="483">
        <f>download!Z106</f>
        <v>3.4630000000000001</v>
      </c>
      <c r="AK86" s="67"/>
      <c r="AL86" s="68"/>
      <c r="AM86" s="68">
        <f t="shared" si="117"/>
        <v>2.3576712623000411</v>
      </c>
      <c r="AN86" s="68">
        <f t="shared" si="118"/>
        <v>3.7130000000000001</v>
      </c>
      <c r="AO86" s="68">
        <f t="shared" si="119"/>
        <v>3.7130000000000001</v>
      </c>
      <c r="AP86" s="68">
        <f t="shared" si="120"/>
        <v>3.7130000000000001</v>
      </c>
      <c r="AQ86" s="68">
        <f t="shared" si="121"/>
        <v>3.843</v>
      </c>
      <c r="AR86" s="68">
        <f t="shared" si="122"/>
        <v>3.8330000000000002</v>
      </c>
      <c r="AS86" s="68">
        <f t="shared" si="123"/>
        <v>3.863</v>
      </c>
      <c r="AT86" s="68">
        <f t="shared" si="124"/>
        <v>3.9329999999999998</v>
      </c>
      <c r="AU86" s="68">
        <f t="shared" si="125"/>
        <v>3.9530000000000003</v>
      </c>
      <c r="AV86" s="68"/>
      <c r="AW86" s="68"/>
      <c r="AX86" s="68">
        <f t="shared" si="126"/>
        <v>3.718</v>
      </c>
      <c r="AY86" s="68">
        <f t="shared" si="127"/>
        <v>3.6830000000000003</v>
      </c>
      <c r="AZ86" s="68">
        <f t="shared" si="128"/>
        <v>5.0380000000000003</v>
      </c>
      <c r="BA86" s="68">
        <f t="shared" si="129"/>
        <v>4.4180000000000001</v>
      </c>
      <c r="BB86" s="68">
        <f t="shared" si="130"/>
        <v>3.9005000000000001</v>
      </c>
      <c r="BC86" s="68">
        <f t="shared" si="131"/>
        <v>3.8055000000000003</v>
      </c>
      <c r="BD86" s="68">
        <f t="shared" ref="BD86:BD117" si="142">$AJ86+AF86</f>
        <v>3.2130000000000001</v>
      </c>
      <c r="BE86" s="68">
        <f t="shared" si="99"/>
        <v>3.4630000000000001</v>
      </c>
      <c r="BF86" s="68"/>
      <c r="BG86" s="89"/>
      <c r="BH86" s="67">
        <f>download!AD106</f>
        <v>1.3871064868229999</v>
      </c>
      <c r="BI86" s="40">
        <f>download!AH105</f>
        <v>6.2489781129726016E-2</v>
      </c>
      <c r="BJ86" s="40">
        <f>download!AL105</f>
        <v>7.1818343040644023E-2</v>
      </c>
      <c r="BK86" s="48">
        <f t="shared" si="100"/>
        <v>0.6729587120468552</v>
      </c>
      <c r="BL86" s="48">
        <f t="shared" si="100"/>
        <v>0.63497744742796691</v>
      </c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8"/>
      <c r="CN86" s="40"/>
      <c r="CO86" s="56"/>
      <c r="CP86" s="56"/>
      <c r="CQ86" s="72"/>
      <c r="CR86" s="40"/>
      <c r="CS86" s="56"/>
      <c r="CT86" s="40"/>
      <c r="CU86" s="49"/>
      <c r="CV86" s="49"/>
      <c r="CW86" s="40"/>
      <c r="CX86" s="56"/>
      <c r="CY86" s="40"/>
      <c r="CZ86" s="40"/>
      <c r="DA86" s="41"/>
      <c r="DB86" s="41"/>
      <c r="DC86" s="49"/>
      <c r="DD86" s="40"/>
      <c r="DE86" s="49"/>
      <c r="DF86" s="40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</row>
    <row r="87" spans="1:124">
      <c r="A87" s="165">
        <v>39114</v>
      </c>
      <c r="B87" s="579">
        <f t="shared" si="132"/>
        <v>5.7499999999999982E-2</v>
      </c>
      <c r="C87" s="394">
        <f t="shared" si="90"/>
        <v>0.31</v>
      </c>
      <c r="D87" s="394">
        <f t="shared" si="103"/>
        <v>0.31</v>
      </c>
      <c r="E87" s="93">
        <f t="shared" si="102"/>
        <v>0.31</v>
      </c>
      <c r="F87" s="288">
        <f t="shared" si="113"/>
        <v>0.27500000000000002</v>
      </c>
      <c r="G87" s="93">
        <f t="shared" si="133"/>
        <v>0.31</v>
      </c>
      <c r="H87" s="294">
        <f>K87+0.01</f>
        <v>0.44</v>
      </c>
      <c r="I87" s="288">
        <f t="shared" si="114"/>
        <v>0.44</v>
      </c>
      <c r="J87" s="397">
        <f t="shared" si="112"/>
        <v>0.44</v>
      </c>
      <c r="K87" s="41">
        <f>C87+0.12</f>
        <v>0.43</v>
      </c>
      <c r="L87" s="417">
        <f t="shared" si="55"/>
        <v>0.43</v>
      </c>
      <c r="M87" s="288">
        <f t="shared" si="115"/>
        <v>0.43</v>
      </c>
      <c r="N87" s="93">
        <f>+K87+0.03</f>
        <v>0.45999999999999996</v>
      </c>
      <c r="O87" s="50">
        <f>K87+0.1</f>
        <v>0.53</v>
      </c>
      <c r="P87" s="184">
        <f t="shared" si="104"/>
        <v>0.53</v>
      </c>
      <c r="Q87" s="288">
        <f t="shared" si="116"/>
        <v>0.53</v>
      </c>
      <c r="R87" s="93">
        <f>+O87+0.02</f>
        <v>0.55000000000000004</v>
      </c>
      <c r="T87" s="571">
        <f>C87-0.16</f>
        <v>0.15</v>
      </c>
      <c r="U87" s="571">
        <f t="shared" si="141"/>
        <v>0.20499999999999999</v>
      </c>
      <c r="V87" s="571">
        <f>+(T87+AJ87)*0.032+T87+0.01</f>
        <v>0.27196799999999999</v>
      </c>
      <c r="X87" s="538">
        <f>download!B106</f>
        <v>0.23250000000000001</v>
      </c>
      <c r="Y87" s="539">
        <f>download!AX106</f>
        <v>0.23250000000000001</v>
      </c>
      <c r="Z87" s="538">
        <f>download!F106</f>
        <v>0.19500000000000001</v>
      </c>
      <c r="AA87" s="538">
        <f>download!AP106</f>
        <v>-7.0000000000000007E-2</v>
      </c>
      <c r="AB87" s="556">
        <f>download!J106</f>
        <v>1.4950000000000001</v>
      </c>
      <c r="AC87" s="556">
        <f>download!N106</f>
        <v>0.94499999999999995</v>
      </c>
      <c r="AD87" s="556">
        <f>download!R106</f>
        <v>0.435</v>
      </c>
      <c r="AE87" s="557">
        <f>download!V106</f>
        <v>0.33750000000000002</v>
      </c>
      <c r="AF87" s="325">
        <v>-0.25</v>
      </c>
      <c r="AG87" s="325">
        <f>download!AT108</f>
        <v>0</v>
      </c>
      <c r="AH87" s="325"/>
      <c r="AI87" s="74">
        <v>39114</v>
      </c>
      <c r="AJ87" s="483">
        <f>download!Z107</f>
        <v>3.3490000000000002</v>
      </c>
      <c r="AK87" s="67"/>
      <c r="AL87" s="68"/>
      <c r="AM87" s="68">
        <f t="shared" si="117"/>
        <v>2.3089700308979402</v>
      </c>
      <c r="AN87" s="68">
        <f t="shared" si="118"/>
        <v>3.6590000000000003</v>
      </c>
      <c r="AO87" s="68">
        <f t="shared" si="119"/>
        <v>3.6590000000000003</v>
      </c>
      <c r="AP87" s="68">
        <f t="shared" si="120"/>
        <v>3.6590000000000003</v>
      </c>
      <c r="AQ87" s="68">
        <f t="shared" si="121"/>
        <v>3.7890000000000001</v>
      </c>
      <c r="AR87" s="68">
        <f t="shared" si="122"/>
        <v>3.7790000000000004</v>
      </c>
      <c r="AS87" s="68">
        <f t="shared" si="123"/>
        <v>3.8090000000000002</v>
      </c>
      <c r="AT87" s="68">
        <f t="shared" si="124"/>
        <v>3.8790000000000004</v>
      </c>
      <c r="AU87" s="68">
        <f t="shared" si="125"/>
        <v>3.899</v>
      </c>
      <c r="AV87" s="68"/>
      <c r="AW87" s="68"/>
      <c r="AX87" s="68">
        <f t="shared" si="126"/>
        <v>3.5815000000000001</v>
      </c>
      <c r="AY87" s="68">
        <f t="shared" si="127"/>
        <v>3.544</v>
      </c>
      <c r="AZ87" s="68">
        <f t="shared" si="128"/>
        <v>4.8440000000000003</v>
      </c>
      <c r="BA87" s="68">
        <f t="shared" si="129"/>
        <v>4.2940000000000005</v>
      </c>
      <c r="BB87" s="68">
        <f t="shared" si="130"/>
        <v>3.7840000000000003</v>
      </c>
      <c r="BC87" s="68">
        <f t="shared" si="131"/>
        <v>3.6865000000000001</v>
      </c>
      <c r="BD87" s="68">
        <f t="shared" si="142"/>
        <v>3.0990000000000002</v>
      </c>
      <c r="BE87" s="68">
        <f t="shared" si="99"/>
        <v>3.3490000000000002</v>
      </c>
      <c r="BF87" s="68"/>
      <c r="BG87" s="89"/>
      <c r="BH87" s="67">
        <f>download!AD107</f>
        <v>1.3860149380740001</v>
      </c>
      <c r="BI87" s="40">
        <f>download!AH106</f>
        <v>6.2510516027542998E-2</v>
      </c>
      <c r="BJ87" s="40">
        <f>download!AL106</f>
        <v>7.1855507011548025E-2</v>
      </c>
      <c r="BK87" s="48">
        <f t="shared" ref="BK87:BL118" si="143">(1+BI87/2)^(-2*($A87-$A$5)/365.25)</f>
        <v>0.66936553729638049</v>
      </c>
      <c r="BL87" s="48">
        <f t="shared" si="143"/>
        <v>0.63103854356325229</v>
      </c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8"/>
      <c r="CN87" s="40"/>
      <c r="CO87" s="56"/>
      <c r="CP87" s="56"/>
      <c r="CQ87" s="72"/>
      <c r="CR87" s="40"/>
      <c r="CS87" s="56"/>
      <c r="CT87" s="40"/>
      <c r="CU87" s="49"/>
      <c r="CV87" s="49"/>
      <c r="CW87" s="40"/>
      <c r="CX87" s="56"/>
      <c r="CY87" s="40"/>
      <c r="CZ87" s="40"/>
      <c r="DA87" s="41"/>
      <c r="DB87" s="41"/>
      <c r="DC87" s="49"/>
      <c r="DD87" s="40"/>
      <c r="DE87" s="49"/>
      <c r="DF87" s="40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</row>
    <row r="88" spans="1:124">
      <c r="A88" s="165">
        <v>39142</v>
      </c>
      <c r="B88" s="579">
        <f t="shared" si="132"/>
        <v>5.4999999999999979E-2</v>
      </c>
      <c r="C88" s="394">
        <f t="shared" si="90"/>
        <v>0.30499999999999999</v>
      </c>
      <c r="D88" s="394">
        <f t="shared" si="103"/>
        <v>0.30499999999999999</v>
      </c>
      <c r="E88" s="93">
        <f t="shared" si="102"/>
        <v>0.30499999999999999</v>
      </c>
      <c r="F88" s="288">
        <f t="shared" si="113"/>
        <v>0.27</v>
      </c>
      <c r="G88" s="93">
        <f t="shared" si="133"/>
        <v>0.30499999999999999</v>
      </c>
      <c r="H88" s="294">
        <f>K88+0.01</f>
        <v>0.435</v>
      </c>
      <c r="I88" s="288">
        <f t="shared" si="114"/>
        <v>0.435</v>
      </c>
      <c r="J88" s="397">
        <f t="shared" si="112"/>
        <v>0.435</v>
      </c>
      <c r="K88" s="41">
        <f>C88+0.12</f>
        <v>0.42499999999999999</v>
      </c>
      <c r="L88" s="417">
        <f t="shared" si="55"/>
        <v>0.42499999999999999</v>
      </c>
      <c r="M88" s="288">
        <f t="shared" si="115"/>
        <v>0.42499999999999999</v>
      </c>
      <c r="N88" s="93">
        <f>+K88+0.03</f>
        <v>0.45499999999999996</v>
      </c>
      <c r="O88" s="50">
        <f>K88+0.1</f>
        <v>0.52500000000000002</v>
      </c>
      <c r="P88" s="184">
        <f t="shared" si="104"/>
        <v>0.52500000000000002</v>
      </c>
      <c r="Q88" s="288">
        <f t="shared" si="116"/>
        <v>0.52500000000000002</v>
      </c>
      <c r="R88" s="93">
        <f>+O88+0.02</f>
        <v>0.54500000000000004</v>
      </c>
      <c r="T88" s="571">
        <f>C88-0.16</f>
        <v>0.14499999999999999</v>
      </c>
      <c r="U88" s="571">
        <f t="shared" si="141"/>
        <v>0.19999999999999998</v>
      </c>
      <c r="V88" s="571">
        <f>+(T88+AJ88)*0.032+T88+0.01</f>
        <v>0.262712</v>
      </c>
      <c r="X88" s="538">
        <f>download!B107</f>
        <v>0.23</v>
      </c>
      <c r="Y88" s="539">
        <f>download!AX107</f>
        <v>0.23</v>
      </c>
      <c r="Z88" s="538">
        <f>download!F107</f>
        <v>0.1925</v>
      </c>
      <c r="AA88" s="538">
        <f>download!AP107</f>
        <v>-7.0000000000000007E-2</v>
      </c>
      <c r="AB88" s="556">
        <f>download!J107</f>
        <v>0.89500000000000002</v>
      </c>
      <c r="AC88" s="556">
        <f>download!N107</f>
        <v>0.60250000000000004</v>
      </c>
      <c r="AD88" s="556">
        <f>download!R107</f>
        <v>0.30249999999999999</v>
      </c>
      <c r="AE88" s="557">
        <f>download!V107</f>
        <v>0.26</v>
      </c>
      <c r="AF88" s="325">
        <v>-0.25</v>
      </c>
      <c r="AG88" s="325">
        <f>download!AT109</f>
        <v>0</v>
      </c>
      <c r="AH88" s="325"/>
      <c r="AI88" s="74">
        <v>39142</v>
      </c>
      <c r="AJ88" s="483">
        <f>download!Z108</f>
        <v>3.2210000000000001</v>
      </c>
      <c r="AK88" s="67"/>
      <c r="AL88" s="68"/>
      <c r="AM88" s="68">
        <f t="shared" si="117"/>
        <v>2.2125598780957207</v>
      </c>
      <c r="AN88" s="68">
        <f t="shared" si="118"/>
        <v>3.5260000000000002</v>
      </c>
      <c r="AO88" s="68">
        <f t="shared" si="119"/>
        <v>3.5260000000000002</v>
      </c>
      <c r="AP88" s="68">
        <f t="shared" si="120"/>
        <v>3.5260000000000002</v>
      </c>
      <c r="AQ88" s="68">
        <f t="shared" si="121"/>
        <v>3.6560000000000001</v>
      </c>
      <c r="AR88" s="68">
        <f t="shared" si="122"/>
        <v>3.6459999999999999</v>
      </c>
      <c r="AS88" s="68">
        <f t="shared" si="123"/>
        <v>3.6760000000000002</v>
      </c>
      <c r="AT88" s="68">
        <f t="shared" si="124"/>
        <v>3.746</v>
      </c>
      <c r="AU88" s="68">
        <f t="shared" si="125"/>
        <v>3.766</v>
      </c>
      <c r="AV88" s="68"/>
      <c r="AW88" s="68"/>
      <c r="AX88" s="68">
        <f t="shared" si="126"/>
        <v>3.4510000000000001</v>
      </c>
      <c r="AY88" s="68">
        <f t="shared" si="127"/>
        <v>3.4135</v>
      </c>
      <c r="AZ88" s="68">
        <f t="shared" si="128"/>
        <v>4.1159999999999997</v>
      </c>
      <c r="BA88" s="68">
        <f t="shared" si="129"/>
        <v>3.8235000000000001</v>
      </c>
      <c r="BB88" s="68">
        <f t="shared" si="130"/>
        <v>3.5235000000000003</v>
      </c>
      <c r="BC88" s="68">
        <f t="shared" si="131"/>
        <v>3.4809999999999999</v>
      </c>
      <c r="BD88" s="68">
        <f t="shared" si="142"/>
        <v>2.9710000000000001</v>
      </c>
      <c r="BE88" s="68">
        <f t="shared" si="99"/>
        <v>3.2210000000000001</v>
      </c>
      <c r="BF88" s="68"/>
      <c r="BG88" s="89"/>
      <c r="BH88" s="67">
        <f>download!AD108</f>
        <v>1.3848039162160002</v>
      </c>
      <c r="BI88" s="40">
        <f>download!AH107</f>
        <v>6.2529244322468008E-2</v>
      </c>
      <c r="BJ88" s="40">
        <f>download!AL107</f>
        <v>7.1889074469530009E-2</v>
      </c>
      <c r="BK88" s="48">
        <f t="shared" si="143"/>
        <v>0.66613462875050344</v>
      </c>
      <c r="BL88" s="48">
        <f t="shared" si="143"/>
        <v>0.62749854738959743</v>
      </c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8"/>
      <c r="CN88" s="40"/>
      <c r="CO88" s="56"/>
      <c r="CP88" s="56"/>
      <c r="CQ88" s="72"/>
      <c r="CR88" s="40"/>
      <c r="CS88" s="56"/>
      <c r="CT88" s="40"/>
      <c r="CU88" s="49"/>
      <c r="CV88" s="49"/>
      <c r="CW88" s="40"/>
      <c r="CX88" s="56"/>
      <c r="CY88" s="40"/>
      <c r="CZ88" s="40"/>
      <c r="DA88" s="41"/>
      <c r="DB88" s="41"/>
      <c r="DC88" s="49"/>
      <c r="DD88" s="40"/>
      <c r="DE88" s="49"/>
      <c r="DF88" s="40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</row>
    <row r="89" spans="1:124">
      <c r="A89" s="165">
        <v>39173</v>
      </c>
      <c r="B89" s="579">
        <f t="shared" si="132"/>
        <v>-3.7499999999999992E-2</v>
      </c>
      <c r="C89" s="394">
        <f t="shared" si="90"/>
        <v>0.14000000000000001</v>
      </c>
      <c r="D89" s="394">
        <f t="shared" si="103"/>
        <v>0.14000000000000001</v>
      </c>
      <c r="E89" s="93">
        <f t="shared" si="102"/>
        <v>0.14000000000000001</v>
      </c>
      <c r="F89" s="288">
        <f t="shared" si="113"/>
        <v>0.10500000000000001</v>
      </c>
      <c r="G89" s="93">
        <f t="shared" si="133"/>
        <v>0.14000000000000001</v>
      </c>
      <c r="H89" s="294">
        <f>C89</f>
        <v>0.14000000000000001</v>
      </c>
      <c r="I89" s="288">
        <f t="shared" si="114"/>
        <v>0.14000000000000001</v>
      </c>
      <c r="J89" s="397">
        <f t="shared" si="112"/>
        <v>0.14000000000000001</v>
      </c>
      <c r="K89" s="50">
        <f>C89+0.02</f>
        <v>0.16</v>
      </c>
      <c r="L89" s="417">
        <f t="shared" si="55"/>
        <v>0.16</v>
      </c>
      <c r="M89" s="288">
        <f t="shared" si="115"/>
        <v>0.16</v>
      </c>
      <c r="N89" s="93">
        <f>+K89+0.02</f>
        <v>0.18</v>
      </c>
      <c r="O89" s="50">
        <f>C89</f>
        <v>0.14000000000000001</v>
      </c>
      <c r="P89" s="184">
        <f t="shared" si="104"/>
        <v>0.14000000000000001</v>
      </c>
      <c r="Q89" s="288">
        <f t="shared" si="116"/>
        <v>0.14000000000000001</v>
      </c>
      <c r="R89" s="93">
        <f>+O89</f>
        <v>0.14000000000000001</v>
      </c>
      <c r="T89" s="571">
        <f t="shared" ref="T89:T95" si="144">C89-0.2</f>
        <v>-0.06</v>
      </c>
      <c r="U89" s="571">
        <f t="shared" si="141"/>
        <v>-4.9999999999999975E-3</v>
      </c>
      <c r="V89" s="571">
        <f>Y89</f>
        <v>0.1575</v>
      </c>
      <c r="X89" s="538">
        <f>download!B108</f>
        <v>0.1575</v>
      </c>
      <c r="Y89" s="539">
        <f>download!AX108</f>
        <v>0.1575</v>
      </c>
      <c r="Z89" s="538">
        <f>download!F108</f>
        <v>9.7500000000000003E-2</v>
      </c>
      <c r="AA89" s="538">
        <f>download!AP108</f>
        <v>-0.15</v>
      </c>
      <c r="AB89" s="556">
        <f>download!J108</f>
        <v>0.45</v>
      </c>
      <c r="AC89" s="556">
        <f>download!N108</f>
        <v>0.35499999999999998</v>
      </c>
      <c r="AD89" s="556">
        <f>download!R108</f>
        <v>0.19750000000000001</v>
      </c>
      <c r="AE89" s="557">
        <f>download!V108</f>
        <v>0.17749999999999999</v>
      </c>
      <c r="AF89" s="325">
        <v>-0.29249999999999998</v>
      </c>
      <c r="AG89" s="325">
        <f>download!AT110</f>
        <v>0</v>
      </c>
      <c r="AH89" s="325"/>
      <c r="AI89" s="74">
        <v>39173</v>
      </c>
      <c r="AJ89" s="483">
        <f>download!Z109</f>
        <v>3.093</v>
      </c>
      <c r="AK89" s="67"/>
      <c r="AL89" s="68"/>
      <c r="AM89" s="68">
        <f t="shared" si="117"/>
        <v>2.0160949665434962</v>
      </c>
      <c r="AN89" s="68">
        <f t="shared" si="118"/>
        <v>3.2330000000000001</v>
      </c>
      <c r="AO89" s="68">
        <f t="shared" si="119"/>
        <v>3.2330000000000001</v>
      </c>
      <c r="AP89" s="68">
        <f t="shared" si="120"/>
        <v>3.2330000000000001</v>
      </c>
      <c r="AQ89" s="68">
        <f t="shared" si="121"/>
        <v>3.2330000000000001</v>
      </c>
      <c r="AR89" s="68">
        <f t="shared" si="122"/>
        <v>3.2530000000000001</v>
      </c>
      <c r="AS89" s="68">
        <f t="shared" si="123"/>
        <v>3.2730000000000001</v>
      </c>
      <c r="AT89" s="68">
        <f t="shared" si="124"/>
        <v>3.2330000000000001</v>
      </c>
      <c r="AU89" s="68">
        <f t="shared" si="125"/>
        <v>3.2330000000000001</v>
      </c>
      <c r="AV89" s="68"/>
      <c r="AW89" s="68"/>
      <c r="AX89" s="68">
        <f t="shared" si="126"/>
        <v>3.2505000000000002</v>
      </c>
      <c r="AY89" s="68">
        <f t="shared" si="127"/>
        <v>3.1905000000000001</v>
      </c>
      <c r="AZ89" s="68">
        <f t="shared" si="128"/>
        <v>3.5430000000000001</v>
      </c>
      <c r="BA89" s="68">
        <f t="shared" si="129"/>
        <v>3.448</v>
      </c>
      <c r="BB89" s="68">
        <f t="shared" si="130"/>
        <v>3.2904999999999998</v>
      </c>
      <c r="BC89" s="68">
        <f t="shared" si="131"/>
        <v>3.2705000000000002</v>
      </c>
      <c r="BD89" s="68">
        <f t="shared" si="142"/>
        <v>2.8005</v>
      </c>
      <c r="BE89" s="68">
        <f t="shared" si="99"/>
        <v>3.093</v>
      </c>
      <c r="BF89" s="68"/>
      <c r="BG89" s="89"/>
      <c r="BH89" s="67">
        <f>download!AD109</f>
        <v>1.3836294448920001</v>
      </c>
      <c r="BI89" s="40">
        <f>download!AH108</f>
        <v>6.2549979220556023E-2</v>
      </c>
      <c r="BJ89" s="40">
        <f>download!AL108</f>
        <v>7.1926238441302998E-2</v>
      </c>
      <c r="BK89" s="48">
        <f t="shared" si="143"/>
        <v>0.66257358807936584</v>
      </c>
      <c r="BL89" s="48">
        <f t="shared" si="143"/>
        <v>0.62359881427265573</v>
      </c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8"/>
      <c r="CN89" s="40"/>
      <c r="CO89" s="56"/>
      <c r="CP89" s="56"/>
      <c r="CQ89" s="72"/>
      <c r="CR89" s="40"/>
      <c r="CS89" s="56"/>
      <c r="CT89" s="40"/>
      <c r="CU89" s="49"/>
      <c r="CV89" s="49"/>
      <c r="CW89" s="40"/>
      <c r="CX89" s="56"/>
      <c r="CY89" s="40"/>
      <c r="CZ89" s="40"/>
      <c r="DA89" s="41"/>
      <c r="DB89" s="41"/>
      <c r="DC89" s="49"/>
      <c r="DD89" s="40"/>
      <c r="DE89" s="49"/>
      <c r="DF89" s="40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</row>
    <row r="90" spans="1:124">
      <c r="A90" s="165">
        <v>39203</v>
      </c>
      <c r="B90" s="579">
        <f t="shared" si="132"/>
        <v>-2.7499999999999979E-2</v>
      </c>
      <c r="C90" s="394">
        <f t="shared" si="90"/>
        <v>0.14000000000000001</v>
      </c>
      <c r="D90" s="394">
        <f t="shared" si="103"/>
        <v>0.14000000000000001</v>
      </c>
      <c r="E90" s="93">
        <f t="shared" si="102"/>
        <v>0.14000000000000001</v>
      </c>
      <c r="F90" s="288">
        <f t="shared" si="113"/>
        <v>0.10500000000000001</v>
      </c>
      <c r="G90" s="93">
        <f t="shared" si="133"/>
        <v>0.14000000000000001</v>
      </c>
      <c r="H90" s="294">
        <f t="shared" ref="H90:H95" si="145">C90</f>
        <v>0.14000000000000001</v>
      </c>
      <c r="I90" s="288">
        <f t="shared" si="114"/>
        <v>0.14000000000000001</v>
      </c>
      <c r="J90" s="397">
        <f t="shared" si="112"/>
        <v>0.14000000000000001</v>
      </c>
      <c r="K90" s="50">
        <f t="shared" ref="K90:K95" si="146">C90+0.02</f>
        <v>0.16</v>
      </c>
      <c r="L90" s="417">
        <f t="shared" si="55"/>
        <v>0.16</v>
      </c>
      <c r="M90" s="288">
        <f t="shared" si="115"/>
        <v>0.16</v>
      </c>
      <c r="N90" s="93">
        <f t="shared" ref="N90:N95" si="147">+K90+0.02</f>
        <v>0.18</v>
      </c>
      <c r="O90" s="50">
        <f t="shared" ref="O90:O95" si="148">C90</f>
        <v>0.14000000000000001</v>
      </c>
      <c r="P90" s="184">
        <f t="shared" si="104"/>
        <v>0.14000000000000001</v>
      </c>
      <c r="Q90" s="288">
        <f t="shared" si="116"/>
        <v>0.14000000000000001</v>
      </c>
      <c r="R90" s="93">
        <f t="shared" ref="R90:R95" si="149">+O90</f>
        <v>0.14000000000000001</v>
      </c>
      <c r="T90" s="571">
        <f t="shared" si="144"/>
        <v>-0.06</v>
      </c>
      <c r="U90" s="571">
        <f t="shared" si="141"/>
        <v>-4.9999999999999975E-3</v>
      </c>
      <c r="V90" s="571">
        <f t="shared" ref="V90:V95" si="150">Y90</f>
        <v>0.14749999999999999</v>
      </c>
      <c r="X90" s="538">
        <f>download!B109</f>
        <v>0.14749999999999999</v>
      </c>
      <c r="Y90" s="539">
        <f>download!AX109</f>
        <v>0.14749999999999999</v>
      </c>
      <c r="Z90" s="538">
        <f>download!F109</f>
        <v>0.1075</v>
      </c>
      <c r="AA90" s="538">
        <f>download!AP109</f>
        <v>-0.16500000000000001</v>
      </c>
      <c r="AB90" s="556">
        <f>download!J109</f>
        <v>0.36499999999999999</v>
      </c>
      <c r="AC90" s="556">
        <f>download!N109</f>
        <v>0.28749999999999998</v>
      </c>
      <c r="AD90" s="556">
        <f>download!R109</f>
        <v>0.17249999999999999</v>
      </c>
      <c r="AE90" s="557">
        <f>download!V109</f>
        <v>0.16250000000000001</v>
      </c>
      <c r="AF90" s="325">
        <v>-0.29249999999999998</v>
      </c>
      <c r="AG90" s="325">
        <f>download!AT111</f>
        <v>0</v>
      </c>
      <c r="AH90" s="325"/>
      <c r="AI90" s="74">
        <v>39203</v>
      </c>
      <c r="AJ90" s="483">
        <f>download!Z110</f>
        <v>3.0869999999999997</v>
      </c>
      <c r="AK90" s="67"/>
      <c r="AL90" s="68"/>
      <c r="AM90" s="68">
        <f t="shared" si="117"/>
        <v>2.0002377655742341</v>
      </c>
      <c r="AN90" s="68">
        <f t="shared" si="118"/>
        <v>3.2269999999999999</v>
      </c>
      <c r="AO90" s="68">
        <f t="shared" si="119"/>
        <v>3.2269999999999999</v>
      </c>
      <c r="AP90" s="68">
        <f t="shared" si="120"/>
        <v>3.2269999999999999</v>
      </c>
      <c r="AQ90" s="68">
        <f t="shared" si="121"/>
        <v>3.2269999999999999</v>
      </c>
      <c r="AR90" s="68">
        <f t="shared" si="122"/>
        <v>3.2469999999999999</v>
      </c>
      <c r="AS90" s="68">
        <f t="shared" si="123"/>
        <v>3.2669999999999999</v>
      </c>
      <c r="AT90" s="68">
        <f t="shared" si="124"/>
        <v>3.2269999999999999</v>
      </c>
      <c r="AU90" s="68">
        <f t="shared" si="125"/>
        <v>3.2269999999999999</v>
      </c>
      <c r="AV90" s="68"/>
      <c r="AW90" s="68"/>
      <c r="AX90" s="68">
        <f t="shared" si="126"/>
        <v>3.2344999999999997</v>
      </c>
      <c r="AY90" s="68">
        <f t="shared" si="127"/>
        <v>3.1944999999999997</v>
      </c>
      <c r="AZ90" s="68">
        <f t="shared" si="128"/>
        <v>3.452</v>
      </c>
      <c r="BA90" s="68">
        <f t="shared" si="129"/>
        <v>3.3744999999999998</v>
      </c>
      <c r="BB90" s="68">
        <f t="shared" si="130"/>
        <v>3.2594999999999996</v>
      </c>
      <c r="BC90" s="68">
        <f t="shared" si="131"/>
        <v>3.2494999999999998</v>
      </c>
      <c r="BD90" s="68">
        <f t="shared" si="142"/>
        <v>2.7944999999999998</v>
      </c>
      <c r="BE90" s="68">
        <f t="shared" si="99"/>
        <v>3.0869999999999997</v>
      </c>
      <c r="BF90" s="68"/>
      <c r="BG90" s="89"/>
      <c r="BH90" s="67">
        <f>download!AD110</f>
        <v>1.3824132347310001</v>
      </c>
      <c r="BI90" s="40">
        <f>download!AH109</f>
        <v>6.257004525110102E-2</v>
      </c>
      <c r="BJ90" s="40">
        <f>download!AL109</f>
        <v>7.196220357571001E-2</v>
      </c>
      <c r="BK90" s="48">
        <f t="shared" si="143"/>
        <v>0.65914340512052005</v>
      </c>
      <c r="BL90" s="48">
        <f t="shared" si="143"/>
        <v>0.61984436491299477</v>
      </c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8"/>
      <c r="CN90" s="40"/>
      <c r="CO90" s="56"/>
      <c r="CP90" s="56"/>
      <c r="CQ90" s="72"/>
      <c r="CR90" s="40"/>
      <c r="CS90" s="56"/>
      <c r="CT90" s="40"/>
      <c r="CU90" s="49"/>
      <c r="CV90" s="49"/>
      <c r="CW90" s="40"/>
      <c r="CX90" s="56"/>
      <c r="CY90" s="40"/>
      <c r="CZ90" s="40"/>
      <c r="DA90" s="41"/>
      <c r="DB90" s="41"/>
      <c r="DC90" s="49"/>
      <c r="DD90" s="40"/>
      <c r="DE90" s="49"/>
      <c r="DF90" s="40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</row>
    <row r="91" spans="1:124">
      <c r="A91" s="165">
        <v>39234</v>
      </c>
      <c r="B91" s="579">
        <f t="shared" si="132"/>
        <v>-2.2499999999999975E-2</v>
      </c>
      <c r="C91" s="394">
        <f t="shared" si="90"/>
        <v>0.14000000000000001</v>
      </c>
      <c r="D91" s="394">
        <f t="shared" si="103"/>
        <v>0.14000000000000001</v>
      </c>
      <c r="E91" s="93">
        <f t="shared" si="102"/>
        <v>0.14000000000000001</v>
      </c>
      <c r="F91" s="288">
        <f t="shared" si="113"/>
        <v>0.10500000000000001</v>
      </c>
      <c r="G91" s="93">
        <f t="shared" si="133"/>
        <v>0.14000000000000001</v>
      </c>
      <c r="H91" s="294">
        <f t="shared" si="145"/>
        <v>0.14000000000000001</v>
      </c>
      <c r="I91" s="288">
        <f t="shared" si="114"/>
        <v>0.14000000000000001</v>
      </c>
      <c r="J91" s="397">
        <f t="shared" si="112"/>
        <v>0.14000000000000001</v>
      </c>
      <c r="K91" s="50">
        <f t="shared" si="146"/>
        <v>0.16</v>
      </c>
      <c r="L91" s="417">
        <f t="shared" si="55"/>
        <v>0.16</v>
      </c>
      <c r="M91" s="288">
        <f t="shared" si="115"/>
        <v>0.16</v>
      </c>
      <c r="N91" s="93">
        <f t="shared" si="147"/>
        <v>0.18</v>
      </c>
      <c r="O91" s="50">
        <f t="shared" si="148"/>
        <v>0.14000000000000001</v>
      </c>
      <c r="P91" s="184">
        <f t="shared" si="104"/>
        <v>0.14000000000000001</v>
      </c>
      <c r="Q91" s="288">
        <f t="shared" si="116"/>
        <v>0.14000000000000001</v>
      </c>
      <c r="R91" s="93">
        <f t="shared" si="149"/>
        <v>0.14000000000000001</v>
      </c>
      <c r="T91" s="571">
        <f t="shared" si="144"/>
        <v>-0.06</v>
      </c>
      <c r="U91" s="571">
        <f t="shared" si="141"/>
        <v>-4.9999999999999975E-3</v>
      </c>
      <c r="V91" s="571">
        <f t="shared" si="150"/>
        <v>0.14249999999999999</v>
      </c>
      <c r="X91" s="538">
        <f>download!B110</f>
        <v>0.14249999999999999</v>
      </c>
      <c r="Y91" s="539">
        <f>download!AX110</f>
        <v>0.14249999999999999</v>
      </c>
      <c r="Z91" s="538">
        <f>download!F110</f>
        <v>0.10249999999999999</v>
      </c>
      <c r="AA91" s="538">
        <f>download!AP110</f>
        <v>-0.17499999999999999</v>
      </c>
      <c r="AB91" s="556">
        <f>download!J110</f>
        <v>0.35499999999999998</v>
      </c>
      <c r="AC91" s="556">
        <f>download!N110</f>
        <v>0.28749999999999998</v>
      </c>
      <c r="AD91" s="556">
        <f>download!R110</f>
        <v>0.17249999999999999</v>
      </c>
      <c r="AE91" s="557">
        <f>download!V110</f>
        <v>0.16250000000000001</v>
      </c>
      <c r="AF91" s="325">
        <v>-0.29249999999999998</v>
      </c>
      <c r="AG91" s="325">
        <f>download!AT112</f>
        <v>0</v>
      </c>
      <c r="AH91" s="325"/>
      <c r="AI91" s="74">
        <v>39234</v>
      </c>
      <c r="AJ91" s="483">
        <f>download!Z111</f>
        <v>3.1210000000000004</v>
      </c>
      <c r="AK91" s="67"/>
      <c r="AL91" s="68"/>
      <c r="AM91" s="68">
        <f t="shared" si="117"/>
        <v>2.0087265132967786</v>
      </c>
      <c r="AN91" s="68">
        <f t="shared" si="118"/>
        <v>3.2610000000000006</v>
      </c>
      <c r="AO91" s="68">
        <f t="shared" si="119"/>
        <v>3.2610000000000006</v>
      </c>
      <c r="AP91" s="68">
        <f t="shared" si="120"/>
        <v>3.2610000000000006</v>
      </c>
      <c r="AQ91" s="68">
        <f t="shared" si="121"/>
        <v>3.2610000000000006</v>
      </c>
      <c r="AR91" s="68">
        <f t="shared" si="122"/>
        <v>3.2810000000000006</v>
      </c>
      <c r="AS91" s="68">
        <f t="shared" si="123"/>
        <v>3.3010000000000006</v>
      </c>
      <c r="AT91" s="68">
        <f t="shared" si="124"/>
        <v>3.2610000000000006</v>
      </c>
      <c r="AU91" s="68">
        <f t="shared" si="125"/>
        <v>3.2610000000000006</v>
      </c>
      <c r="AV91" s="68"/>
      <c r="AW91" s="68"/>
      <c r="AX91" s="68">
        <f t="shared" si="126"/>
        <v>3.2635000000000005</v>
      </c>
      <c r="AY91" s="68">
        <f t="shared" si="127"/>
        <v>3.2235000000000005</v>
      </c>
      <c r="AZ91" s="68">
        <f t="shared" si="128"/>
        <v>3.4760000000000004</v>
      </c>
      <c r="BA91" s="68">
        <f t="shared" si="129"/>
        <v>3.4085000000000005</v>
      </c>
      <c r="BB91" s="68">
        <f t="shared" si="130"/>
        <v>3.2935000000000003</v>
      </c>
      <c r="BC91" s="68">
        <f t="shared" si="131"/>
        <v>3.2835000000000005</v>
      </c>
      <c r="BD91" s="68">
        <f t="shared" si="142"/>
        <v>2.8285000000000005</v>
      </c>
      <c r="BE91" s="68">
        <f t="shared" si="99"/>
        <v>3.1210000000000004</v>
      </c>
      <c r="BF91" s="68"/>
      <c r="BG91" s="89"/>
      <c r="BH91" s="67">
        <f>download!AD111</f>
        <v>1.3812337592620001</v>
      </c>
      <c r="BI91" s="40">
        <f>download!AH110</f>
        <v>6.2590780149470018E-2</v>
      </c>
      <c r="BJ91" s="40">
        <f>download!AL110</f>
        <v>7.1999367548380017E-2</v>
      </c>
      <c r="BK91" s="48">
        <f t="shared" si="143"/>
        <v>0.65561533710808639</v>
      </c>
      <c r="BL91" s="48">
        <f t="shared" si="143"/>
        <v>0.61598482468469129</v>
      </c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8"/>
      <c r="CN91" s="40"/>
      <c r="CO91" s="56"/>
      <c r="CP91" s="56"/>
      <c r="CQ91" s="72"/>
      <c r="CR91" s="40"/>
      <c r="CS91" s="56"/>
      <c r="CT91" s="40"/>
      <c r="CU91" s="49"/>
      <c r="CV91" s="49"/>
      <c r="CW91" s="40"/>
      <c r="CX91" s="56"/>
      <c r="CY91" s="40"/>
      <c r="CZ91" s="40"/>
      <c r="DA91" s="41"/>
      <c r="DB91" s="41"/>
      <c r="DC91" s="49"/>
      <c r="DD91" s="40"/>
      <c r="DE91" s="49"/>
      <c r="DF91" s="40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</row>
    <row r="92" spans="1:124">
      <c r="A92" s="165">
        <v>39264</v>
      </c>
      <c r="B92" s="579">
        <f t="shared" si="132"/>
        <v>-1.2499999999999994E-2</v>
      </c>
      <c r="C92" s="394">
        <f t="shared" si="90"/>
        <v>0.14000000000000001</v>
      </c>
      <c r="D92" s="394">
        <f t="shared" si="103"/>
        <v>0.14000000000000001</v>
      </c>
      <c r="E92" s="93">
        <f t="shared" si="102"/>
        <v>0.14000000000000001</v>
      </c>
      <c r="F92" s="288">
        <f t="shared" si="113"/>
        <v>0.10500000000000001</v>
      </c>
      <c r="G92" s="93">
        <f t="shared" ref="G92:G107" si="151">E92</f>
        <v>0.14000000000000001</v>
      </c>
      <c r="H92" s="294">
        <f t="shared" si="145"/>
        <v>0.14000000000000001</v>
      </c>
      <c r="I92" s="288">
        <f t="shared" si="114"/>
        <v>0.14000000000000001</v>
      </c>
      <c r="J92" s="397">
        <f t="shared" si="112"/>
        <v>0.14000000000000001</v>
      </c>
      <c r="K92" s="50">
        <f t="shared" si="146"/>
        <v>0.16</v>
      </c>
      <c r="L92" s="417">
        <f t="shared" si="55"/>
        <v>0.16</v>
      </c>
      <c r="M92" s="288">
        <f t="shared" si="115"/>
        <v>0.16</v>
      </c>
      <c r="N92" s="93">
        <f t="shared" si="147"/>
        <v>0.18</v>
      </c>
      <c r="O92" s="50">
        <f t="shared" si="148"/>
        <v>0.14000000000000001</v>
      </c>
      <c r="P92" s="184">
        <f t="shared" si="104"/>
        <v>0.14000000000000001</v>
      </c>
      <c r="Q92" s="288">
        <f t="shared" si="116"/>
        <v>0.14000000000000001</v>
      </c>
      <c r="R92" s="93">
        <f t="shared" si="149"/>
        <v>0.14000000000000001</v>
      </c>
      <c r="T92" s="571">
        <f t="shared" si="144"/>
        <v>-0.06</v>
      </c>
      <c r="U92" s="571">
        <f t="shared" si="141"/>
        <v>-4.9999999999999975E-3</v>
      </c>
      <c r="V92" s="571">
        <f t="shared" si="150"/>
        <v>0.13250000000000001</v>
      </c>
      <c r="X92" s="538">
        <f>download!B111</f>
        <v>0.13250000000000001</v>
      </c>
      <c r="Y92" s="539">
        <f>download!AX111</f>
        <v>0.13250000000000001</v>
      </c>
      <c r="Z92" s="538">
        <f>download!F111</f>
        <v>9.2499999999999999E-2</v>
      </c>
      <c r="AA92" s="538">
        <f>download!AP111</f>
        <v>-0.17499999999999999</v>
      </c>
      <c r="AB92" s="556">
        <f>download!J111</f>
        <v>0.39</v>
      </c>
      <c r="AC92" s="556">
        <f>download!N111</f>
        <v>0.3</v>
      </c>
      <c r="AD92" s="556">
        <f>download!R111</f>
        <v>0.185</v>
      </c>
      <c r="AE92" s="557">
        <f>download!V111</f>
        <v>0.16250000000000001</v>
      </c>
      <c r="AF92" s="325">
        <v>-0.29249999999999998</v>
      </c>
      <c r="AG92" s="325">
        <f>download!AT113</f>
        <v>0</v>
      </c>
      <c r="AH92" s="325"/>
      <c r="AI92" s="74">
        <v>39264</v>
      </c>
      <c r="AJ92" s="483">
        <f>download!Z112</f>
        <v>3.1210000000000004</v>
      </c>
      <c r="AK92" s="67"/>
      <c r="AL92" s="68"/>
      <c r="AM92" s="68">
        <f t="shared" si="117"/>
        <v>1.9966096056460843</v>
      </c>
      <c r="AN92" s="68">
        <f t="shared" si="118"/>
        <v>3.2610000000000006</v>
      </c>
      <c r="AO92" s="68">
        <f t="shared" si="119"/>
        <v>3.2610000000000006</v>
      </c>
      <c r="AP92" s="68">
        <f t="shared" si="120"/>
        <v>3.2610000000000006</v>
      </c>
      <c r="AQ92" s="68">
        <f t="shared" si="121"/>
        <v>3.2610000000000006</v>
      </c>
      <c r="AR92" s="68">
        <f t="shared" si="122"/>
        <v>3.2810000000000006</v>
      </c>
      <c r="AS92" s="68">
        <f t="shared" si="123"/>
        <v>3.3010000000000006</v>
      </c>
      <c r="AT92" s="68">
        <f t="shared" si="124"/>
        <v>3.2610000000000006</v>
      </c>
      <c r="AU92" s="68">
        <f t="shared" si="125"/>
        <v>3.2610000000000006</v>
      </c>
      <c r="AV92" s="68"/>
      <c r="AW92" s="68"/>
      <c r="AX92" s="68">
        <f t="shared" si="126"/>
        <v>3.2535000000000003</v>
      </c>
      <c r="AY92" s="68">
        <f t="shared" si="127"/>
        <v>3.2135000000000002</v>
      </c>
      <c r="AZ92" s="68">
        <f t="shared" si="128"/>
        <v>3.5110000000000006</v>
      </c>
      <c r="BA92" s="68">
        <f t="shared" si="129"/>
        <v>3.4210000000000003</v>
      </c>
      <c r="BB92" s="68">
        <f t="shared" si="130"/>
        <v>3.3060000000000005</v>
      </c>
      <c r="BC92" s="68">
        <f t="shared" si="131"/>
        <v>3.2835000000000005</v>
      </c>
      <c r="BD92" s="68">
        <f t="shared" si="142"/>
        <v>2.8285000000000005</v>
      </c>
      <c r="BE92" s="68">
        <f t="shared" si="99"/>
        <v>3.1210000000000004</v>
      </c>
      <c r="BF92" s="68"/>
      <c r="BG92" s="89"/>
      <c r="BH92" s="67">
        <f>download!AD112</f>
        <v>1.3800980404000003</v>
      </c>
      <c r="BI92" s="40">
        <f>download!AH111</f>
        <v>6.2610846180284993E-2</v>
      </c>
      <c r="BJ92" s="40">
        <f>download!AL111</f>
        <v>7.2035332683656014E-2</v>
      </c>
      <c r="BK92" s="48">
        <f t="shared" si="143"/>
        <v>0.65221694032980559</v>
      </c>
      <c r="BL92" s="48">
        <f t="shared" si="143"/>
        <v>0.61226912163326708</v>
      </c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8"/>
      <c r="CN92" s="40"/>
      <c r="CO92" s="56"/>
      <c r="CP92" s="56"/>
      <c r="CQ92" s="72"/>
      <c r="CR92" s="40"/>
      <c r="CS92" s="56"/>
      <c r="CT92" s="40"/>
      <c r="CU92" s="49"/>
      <c r="CV92" s="49"/>
      <c r="CW92" s="40"/>
      <c r="CX92" s="56"/>
      <c r="CY92" s="40"/>
      <c r="CZ92" s="40"/>
      <c r="DA92" s="41"/>
      <c r="DB92" s="41"/>
      <c r="DC92" s="49"/>
      <c r="DD92" s="40"/>
      <c r="DE92" s="49"/>
      <c r="DF92" s="40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</row>
    <row r="93" spans="1:124">
      <c r="A93" s="165">
        <v>39295</v>
      </c>
      <c r="B93" s="579">
        <f t="shared" si="132"/>
        <v>-9.9999999999999915E-3</v>
      </c>
      <c r="C93" s="394">
        <f t="shared" si="90"/>
        <v>0.14000000000000001</v>
      </c>
      <c r="D93" s="394">
        <f t="shared" si="103"/>
        <v>0.14000000000000001</v>
      </c>
      <c r="E93" s="93">
        <f t="shared" ref="E93:E124" si="152">C93</f>
        <v>0.14000000000000001</v>
      </c>
      <c r="F93" s="288">
        <f t="shared" si="113"/>
        <v>0.10500000000000001</v>
      </c>
      <c r="G93" s="93">
        <f t="shared" si="151"/>
        <v>0.14000000000000001</v>
      </c>
      <c r="H93" s="294">
        <f t="shared" si="145"/>
        <v>0.14000000000000001</v>
      </c>
      <c r="I93" s="288">
        <f t="shared" si="114"/>
        <v>0.14000000000000001</v>
      </c>
      <c r="J93" s="397">
        <f t="shared" si="112"/>
        <v>0.14000000000000001</v>
      </c>
      <c r="K93" s="50">
        <f t="shared" si="146"/>
        <v>0.16</v>
      </c>
      <c r="L93" s="417">
        <f t="shared" si="55"/>
        <v>0.16</v>
      </c>
      <c r="M93" s="288">
        <f t="shared" si="115"/>
        <v>0.16</v>
      </c>
      <c r="N93" s="93">
        <f t="shared" si="147"/>
        <v>0.18</v>
      </c>
      <c r="O93" s="50">
        <f t="shared" si="148"/>
        <v>0.14000000000000001</v>
      </c>
      <c r="P93" s="184">
        <f t="shared" si="104"/>
        <v>0.14000000000000001</v>
      </c>
      <c r="Q93" s="288">
        <f t="shared" si="116"/>
        <v>0.14000000000000001</v>
      </c>
      <c r="R93" s="93">
        <f t="shared" si="149"/>
        <v>0.14000000000000001</v>
      </c>
      <c r="T93" s="571">
        <f t="shared" si="144"/>
        <v>-0.06</v>
      </c>
      <c r="U93" s="571">
        <f t="shared" si="141"/>
        <v>-4.9999999999999975E-3</v>
      </c>
      <c r="V93" s="571">
        <f t="shared" si="150"/>
        <v>0.13</v>
      </c>
      <c r="X93" s="538">
        <f>download!B112</f>
        <v>0.13</v>
      </c>
      <c r="Y93" s="539">
        <f>download!AX112</f>
        <v>0.13</v>
      </c>
      <c r="Z93" s="538">
        <f>download!F112</f>
        <v>0.09</v>
      </c>
      <c r="AA93" s="538">
        <f>download!AP112</f>
        <v>-0.17499999999999999</v>
      </c>
      <c r="AB93" s="556">
        <f>download!J112</f>
        <v>0.45500000000000002</v>
      </c>
      <c r="AC93" s="556">
        <f>download!N112</f>
        <v>0.3</v>
      </c>
      <c r="AD93" s="556">
        <f>download!R112</f>
        <v>0.185</v>
      </c>
      <c r="AE93" s="557">
        <f>download!V112</f>
        <v>0.16250000000000001</v>
      </c>
      <c r="AF93" s="325">
        <v>-0.29249999999999998</v>
      </c>
      <c r="AG93" s="325">
        <f>download!AT114</f>
        <v>0</v>
      </c>
      <c r="AH93" s="325"/>
      <c r="AI93" s="74">
        <v>39295</v>
      </c>
      <c r="AJ93" s="483">
        <f>download!Z113</f>
        <v>3.1660000000000004</v>
      </c>
      <c r="AK93" s="67"/>
      <c r="AL93" s="68"/>
      <c r="AM93" s="68">
        <f t="shared" si="117"/>
        <v>2.0116585726747189</v>
      </c>
      <c r="AN93" s="68">
        <f t="shared" si="118"/>
        <v>3.3060000000000005</v>
      </c>
      <c r="AO93" s="68">
        <f t="shared" si="119"/>
        <v>3.3060000000000005</v>
      </c>
      <c r="AP93" s="68">
        <f t="shared" si="120"/>
        <v>3.3060000000000005</v>
      </c>
      <c r="AQ93" s="68">
        <f t="shared" si="121"/>
        <v>3.3060000000000005</v>
      </c>
      <c r="AR93" s="68">
        <f t="shared" si="122"/>
        <v>3.3260000000000005</v>
      </c>
      <c r="AS93" s="68">
        <f t="shared" si="123"/>
        <v>3.3460000000000005</v>
      </c>
      <c r="AT93" s="68">
        <f t="shared" si="124"/>
        <v>3.3060000000000005</v>
      </c>
      <c r="AU93" s="68">
        <f t="shared" si="125"/>
        <v>3.3060000000000005</v>
      </c>
      <c r="AV93" s="68"/>
      <c r="AW93" s="68"/>
      <c r="AX93" s="68">
        <f t="shared" si="126"/>
        <v>3.2960000000000003</v>
      </c>
      <c r="AY93" s="68">
        <f t="shared" si="127"/>
        <v>3.2560000000000002</v>
      </c>
      <c r="AZ93" s="68">
        <f t="shared" si="128"/>
        <v>3.6210000000000004</v>
      </c>
      <c r="BA93" s="68">
        <f t="shared" si="129"/>
        <v>3.4660000000000002</v>
      </c>
      <c r="BB93" s="68">
        <f t="shared" si="130"/>
        <v>3.3510000000000004</v>
      </c>
      <c r="BC93" s="68">
        <f t="shared" si="131"/>
        <v>3.3285000000000005</v>
      </c>
      <c r="BD93" s="68">
        <f t="shared" si="142"/>
        <v>2.8735000000000004</v>
      </c>
      <c r="BE93" s="68">
        <f t="shared" si="99"/>
        <v>3.1660000000000004</v>
      </c>
      <c r="BF93" s="68"/>
      <c r="BG93" s="89"/>
      <c r="BH93" s="67">
        <f>download!AD113</f>
        <v>1.3792586144550003</v>
      </c>
      <c r="BI93" s="40">
        <f>download!AH112</f>
        <v>6.2631581078935017E-2</v>
      </c>
      <c r="BJ93" s="40">
        <f>download!AL112</f>
        <v>7.2063348297090019E-2</v>
      </c>
      <c r="BK93" s="48">
        <f t="shared" si="143"/>
        <v>0.64872159144327712</v>
      </c>
      <c r="BL93" s="48">
        <f t="shared" si="143"/>
        <v>0.60848716656827539</v>
      </c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8"/>
      <c r="CN93" s="40"/>
      <c r="CO93" s="56"/>
      <c r="CP93" s="56"/>
      <c r="CQ93" s="72"/>
      <c r="CR93" s="40"/>
      <c r="CS93" s="56"/>
      <c r="CT93" s="40"/>
      <c r="CU93" s="49"/>
      <c r="CV93" s="49"/>
      <c r="CW93" s="40"/>
      <c r="CX93" s="56"/>
      <c r="CY93" s="40"/>
      <c r="CZ93" s="40"/>
      <c r="DA93" s="41"/>
      <c r="DB93" s="41"/>
      <c r="DC93" s="49"/>
      <c r="DD93" s="40"/>
      <c r="DE93" s="49"/>
      <c r="DF93" s="40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</row>
    <row r="94" spans="1:124">
      <c r="A94" s="165">
        <v>39326</v>
      </c>
      <c r="B94" s="579">
        <f t="shared" si="132"/>
        <v>-7.4999999999999893E-3</v>
      </c>
      <c r="C94" s="394">
        <f t="shared" si="90"/>
        <v>0.14000000000000001</v>
      </c>
      <c r="D94" s="394">
        <f t="shared" si="103"/>
        <v>0.14000000000000001</v>
      </c>
      <c r="E94" s="93">
        <f t="shared" si="152"/>
        <v>0.14000000000000001</v>
      </c>
      <c r="F94" s="288">
        <f t="shared" si="113"/>
        <v>0.10500000000000001</v>
      </c>
      <c r="G94" s="93">
        <f t="shared" si="151"/>
        <v>0.14000000000000001</v>
      </c>
      <c r="H94" s="294">
        <f t="shared" si="145"/>
        <v>0.14000000000000001</v>
      </c>
      <c r="I94" s="288">
        <f t="shared" si="114"/>
        <v>0.14000000000000001</v>
      </c>
      <c r="J94" s="397">
        <f t="shared" si="112"/>
        <v>0.14000000000000001</v>
      </c>
      <c r="K94" s="50">
        <f t="shared" si="146"/>
        <v>0.16</v>
      </c>
      <c r="L94" s="417">
        <f t="shared" ref="L94:L157" si="153">K94-0</f>
        <v>0.16</v>
      </c>
      <c r="M94" s="288">
        <f t="shared" si="115"/>
        <v>0.16</v>
      </c>
      <c r="N94" s="93">
        <f t="shared" si="147"/>
        <v>0.18</v>
      </c>
      <c r="O94" s="50">
        <f t="shared" si="148"/>
        <v>0.14000000000000001</v>
      </c>
      <c r="P94" s="184">
        <f t="shared" si="104"/>
        <v>0.14000000000000001</v>
      </c>
      <c r="Q94" s="288">
        <f t="shared" si="116"/>
        <v>0.14000000000000001</v>
      </c>
      <c r="R94" s="93">
        <f t="shared" si="149"/>
        <v>0.14000000000000001</v>
      </c>
      <c r="T94" s="571">
        <f t="shared" si="144"/>
        <v>-0.06</v>
      </c>
      <c r="U94" s="571">
        <f t="shared" si="141"/>
        <v>-4.9999999999999975E-3</v>
      </c>
      <c r="V94" s="571">
        <f t="shared" si="150"/>
        <v>0.1275</v>
      </c>
      <c r="X94" s="538">
        <f>download!B113</f>
        <v>0.1275</v>
      </c>
      <c r="Y94" s="539">
        <f>download!AX113</f>
        <v>0.1275</v>
      </c>
      <c r="Z94" s="538">
        <f>download!F113</f>
        <v>8.7499999999999994E-2</v>
      </c>
      <c r="AA94" s="538">
        <f>download!AP113</f>
        <v>-0.16500000000000001</v>
      </c>
      <c r="AB94" s="556">
        <f>download!J113</f>
        <v>0.35499999999999998</v>
      </c>
      <c r="AC94" s="556">
        <f>download!N113</f>
        <v>0.28999999999999998</v>
      </c>
      <c r="AD94" s="556">
        <f>download!R113</f>
        <v>0.16250000000000001</v>
      </c>
      <c r="AE94" s="557">
        <f>download!V113</f>
        <v>0.16250000000000001</v>
      </c>
      <c r="AF94" s="325">
        <v>-0.29249999999999998</v>
      </c>
      <c r="AG94" s="325">
        <f>download!AT115</f>
        <v>0</v>
      </c>
      <c r="AH94" s="325"/>
      <c r="AI94" s="74">
        <v>39326</v>
      </c>
      <c r="AJ94" s="483">
        <f>download!Z114</f>
        <v>3.1520000000000001</v>
      </c>
      <c r="AK94" s="67"/>
      <c r="AL94" s="68"/>
      <c r="AM94" s="68">
        <f t="shared" si="117"/>
        <v>1.9911854083162592</v>
      </c>
      <c r="AN94" s="68">
        <f t="shared" si="118"/>
        <v>3.2920000000000003</v>
      </c>
      <c r="AO94" s="68">
        <f t="shared" si="119"/>
        <v>3.2920000000000003</v>
      </c>
      <c r="AP94" s="68">
        <f t="shared" si="120"/>
        <v>3.2920000000000003</v>
      </c>
      <c r="AQ94" s="68">
        <f t="shared" si="121"/>
        <v>3.2920000000000003</v>
      </c>
      <c r="AR94" s="68">
        <f t="shared" si="122"/>
        <v>3.3120000000000003</v>
      </c>
      <c r="AS94" s="68">
        <f t="shared" si="123"/>
        <v>3.3320000000000003</v>
      </c>
      <c r="AT94" s="68">
        <f t="shared" si="124"/>
        <v>3.2920000000000003</v>
      </c>
      <c r="AU94" s="68">
        <f t="shared" si="125"/>
        <v>3.2920000000000003</v>
      </c>
      <c r="AV94" s="68"/>
      <c r="AW94" s="68"/>
      <c r="AX94" s="68">
        <f t="shared" si="126"/>
        <v>3.2795000000000001</v>
      </c>
      <c r="AY94" s="68">
        <f t="shared" si="127"/>
        <v>3.2395</v>
      </c>
      <c r="AZ94" s="68">
        <f t="shared" si="128"/>
        <v>3.5070000000000001</v>
      </c>
      <c r="BA94" s="68">
        <f t="shared" si="129"/>
        <v>3.4420000000000002</v>
      </c>
      <c r="BB94" s="68">
        <f t="shared" si="130"/>
        <v>3.3145000000000002</v>
      </c>
      <c r="BC94" s="68">
        <f t="shared" si="131"/>
        <v>3.3145000000000002</v>
      </c>
      <c r="BD94" s="68">
        <f t="shared" si="142"/>
        <v>2.8595000000000002</v>
      </c>
      <c r="BE94" s="68">
        <f t="shared" si="99"/>
        <v>3.1520000000000001</v>
      </c>
      <c r="BF94" s="68"/>
      <c r="BG94" s="89"/>
      <c r="BH94" s="67">
        <f>download!AD114</f>
        <v>1.3784519506400004</v>
      </c>
      <c r="BI94" s="40">
        <f>download!AH113</f>
        <v>6.2652315977727996E-2</v>
      </c>
      <c r="BJ94" s="40">
        <f>download!AL113</f>
        <v>7.2059998104527012E-2</v>
      </c>
      <c r="BK94" s="48">
        <f t="shared" si="143"/>
        <v>0.64524277358717641</v>
      </c>
      <c r="BL94" s="48">
        <f t="shared" si="143"/>
        <v>0.60485583484698024</v>
      </c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8"/>
      <c r="CN94" s="40"/>
      <c r="CO94" s="56"/>
      <c r="CP94" s="56"/>
      <c r="CQ94" s="72"/>
      <c r="CR94" s="40"/>
      <c r="CS94" s="56"/>
      <c r="CT94" s="40"/>
      <c r="CU94" s="49"/>
      <c r="CV94" s="49"/>
      <c r="CW94" s="40"/>
      <c r="CX94" s="56"/>
      <c r="CY94" s="40"/>
      <c r="CZ94" s="40"/>
      <c r="DA94" s="41"/>
      <c r="DB94" s="41"/>
      <c r="DC94" s="49"/>
      <c r="DD94" s="40"/>
      <c r="DE94" s="49"/>
      <c r="DF94" s="40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</row>
    <row r="95" spans="1:124">
      <c r="A95" s="165">
        <v>39356</v>
      </c>
      <c r="B95" s="579">
        <f t="shared" si="132"/>
        <v>-2.2499999999999975E-2</v>
      </c>
      <c r="C95" s="394">
        <f t="shared" si="90"/>
        <v>0.14000000000000001</v>
      </c>
      <c r="D95" s="394">
        <f t="shared" si="103"/>
        <v>0.14000000000000001</v>
      </c>
      <c r="E95" s="93">
        <f t="shared" si="152"/>
        <v>0.14000000000000001</v>
      </c>
      <c r="F95" s="288">
        <f t="shared" si="113"/>
        <v>0.10500000000000001</v>
      </c>
      <c r="G95" s="93">
        <f t="shared" si="151"/>
        <v>0.14000000000000001</v>
      </c>
      <c r="H95" s="294">
        <f t="shared" si="145"/>
        <v>0.14000000000000001</v>
      </c>
      <c r="I95" s="288">
        <f t="shared" si="114"/>
        <v>0.14000000000000001</v>
      </c>
      <c r="J95" s="397">
        <f t="shared" si="112"/>
        <v>0.14000000000000001</v>
      </c>
      <c r="K95" s="50">
        <f t="shared" si="146"/>
        <v>0.16</v>
      </c>
      <c r="L95" s="417">
        <f t="shared" si="153"/>
        <v>0.16</v>
      </c>
      <c r="M95" s="288">
        <f t="shared" si="115"/>
        <v>0.16</v>
      </c>
      <c r="N95" s="93">
        <f t="shared" si="147"/>
        <v>0.18</v>
      </c>
      <c r="O95" s="50">
        <f t="shared" si="148"/>
        <v>0.14000000000000001</v>
      </c>
      <c r="P95" s="184">
        <f t="shared" si="104"/>
        <v>0.14000000000000001</v>
      </c>
      <c r="Q95" s="288">
        <f t="shared" si="116"/>
        <v>0.14000000000000001</v>
      </c>
      <c r="R95" s="93">
        <f t="shared" si="149"/>
        <v>0.14000000000000001</v>
      </c>
      <c r="T95" s="571">
        <f t="shared" si="144"/>
        <v>-0.06</v>
      </c>
      <c r="U95" s="571">
        <f t="shared" si="141"/>
        <v>-4.9999999999999975E-3</v>
      </c>
      <c r="V95" s="571">
        <f t="shared" si="150"/>
        <v>0.14249999999999999</v>
      </c>
      <c r="X95" s="538">
        <f>download!B114</f>
        <v>0.14249999999999999</v>
      </c>
      <c r="Y95" s="539">
        <f>download!AX114</f>
        <v>0.14249999999999999</v>
      </c>
      <c r="Z95" s="538">
        <f>download!F114</f>
        <v>0.10249999999999999</v>
      </c>
      <c r="AA95" s="538">
        <f>download!AP114</f>
        <v>-0.15</v>
      </c>
      <c r="AB95" s="556">
        <f>download!J114</f>
        <v>0.42499999999999999</v>
      </c>
      <c r="AC95" s="556">
        <f>download!N114</f>
        <v>0.36249999999999999</v>
      </c>
      <c r="AD95" s="556">
        <f>download!R114</f>
        <v>0.185</v>
      </c>
      <c r="AE95" s="557">
        <f>download!V114</f>
        <v>0.16500000000000001</v>
      </c>
      <c r="AF95" s="325">
        <v>-0.29249999999999998</v>
      </c>
      <c r="AG95" s="325">
        <f>download!AT116</f>
        <v>0</v>
      </c>
      <c r="AH95" s="325"/>
      <c r="AI95" s="74">
        <v>39356</v>
      </c>
      <c r="AJ95" s="483">
        <f>download!Z115</f>
        <v>3.1680000000000001</v>
      </c>
      <c r="AK95" s="67"/>
      <c r="AL95" s="68"/>
      <c r="AM95" s="68">
        <f t="shared" si="117"/>
        <v>1.9893074551499348</v>
      </c>
      <c r="AN95" s="68">
        <f t="shared" si="118"/>
        <v>3.3080000000000003</v>
      </c>
      <c r="AO95" s="68">
        <f t="shared" si="119"/>
        <v>3.3080000000000003</v>
      </c>
      <c r="AP95" s="68">
        <f t="shared" si="120"/>
        <v>3.3080000000000003</v>
      </c>
      <c r="AQ95" s="68">
        <f t="shared" si="121"/>
        <v>3.3080000000000003</v>
      </c>
      <c r="AR95" s="68">
        <f t="shared" si="122"/>
        <v>3.3280000000000003</v>
      </c>
      <c r="AS95" s="68">
        <f t="shared" si="123"/>
        <v>3.3480000000000003</v>
      </c>
      <c r="AT95" s="68">
        <f t="shared" si="124"/>
        <v>3.3080000000000003</v>
      </c>
      <c r="AU95" s="68">
        <f t="shared" si="125"/>
        <v>3.3080000000000003</v>
      </c>
      <c r="AV95" s="68"/>
      <c r="AW95" s="68"/>
      <c r="AX95" s="68">
        <f t="shared" si="126"/>
        <v>3.3105000000000002</v>
      </c>
      <c r="AY95" s="68">
        <f t="shared" si="127"/>
        <v>3.2705000000000002</v>
      </c>
      <c r="AZ95" s="68">
        <f t="shared" si="128"/>
        <v>3.593</v>
      </c>
      <c r="BA95" s="68">
        <f t="shared" si="129"/>
        <v>3.5305</v>
      </c>
      <c r="BB95" s="68">
        <f t="shared" si="130"/>
        <v>3.3530000000000002</v>
      </c>
      <c r="BC95" s="68">
        <f t="shared" si="131"/>
        <v>3.3330000000000002</v>
      </c>
      <c r="BD95" s="68">
        <f t="shared" si="142"/>
        <v>2.8755000000000002</v>
      </c>
      <c r="BE95" s="68">
        <f t="shared" si="99"/>
        <v>3.1680000000000001</v>
      </c>
      <c r="BF95" s="68"/>
      <c r="BG95" s="89"/>
      <c r="BH95" s="67">
        <f>download!AD115</f>
        <v>1.377624261364</v>
      </c>
      <c r="BI95" s="40">
        <f>download!AH114</f>
        <v>6.2672382008953004E-2</v>
      </c>
      <c r="BJ95" s="40">
        <f>download!AL114</f>
        <v>7.2056755982696022E-2</v>
      </c>
      <c r="BK95" s="48">
        <f t="shared" si="143"/>
        <v>0.64189185423257589</v>
      </c>
      <c r="BL95" s="48">
        <f t="shared" si="143"/>
        <v>0.60136259224605038</v>
      </c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8"/>
      <c r="CN95" s="40"/>
      <c r="CO95" s="56"/>
      <c r="CP95" s="56"/>
      <c r="CQ95" s="72"/>
      <c r="CR95" s="40"/>
      <c r="CS95" s="56"/>
      <c r="CT95" s="40"/>
      <c r="CU95" s="49"/>
      <c r="CV95" s="49"/>
      <c r="CW95" s="40"/>
      <c r="CX95" s="56"/>
      <c r="CY95" s="40"/>
      <c r="CZ95" s="40"/>
      <c r="DA95" s="41"/>
      <c r="DB95" s="41"/>
      <c r="DC95" s="49"/>
      <c r="DD95" s="40"/>
      <c r="DE95" s="49"/>
      <c r="DF95" s="40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</row>
    <row r="96" spans="1:124">
      <c r="A96" s="165">
        <v>39387</v>
      </c>
      <c r="B96" s="579">
        <f t="shared" si="132"/>
        <v>0</v>
      </c>
      <c r="C96" s="394">
        <f t="shared" si="90"/>
        <v>0.22500000000000001</v>
      </c>
      <c r="D96" s="394">
        <f t="shared" si="103"/>
        <v>0.22500000000000001</v>
      </c>
      <c r="E96" s="93">
        <f t="shared" si="152"/>
        <v>0.22500000000000001</v>
      </c>
      <c r="F96" s="288">
        <f t="shared" si="113"/>
        <v>0.19</v>
      </c>
      <c r="G96" s="93">
        <f t="shared" si="151"/>
        <v>0.22500000000000001</v>
      </c>
      <c r="H96" s="294">
        <f>K96+0.01</f>
        <v>0.35499999999999998</v>
      </c>
      <c r="I96" s="288">
        <f t="shared" si="114"/>
        <v>0.35499999999999998</v>
      </c>
      <c r="J96" s="397">
        <f t="shared" si="112"/>
        <v>0.35499999999999998</v>
      </c>
      <c r="K96" s="41">
        <f>C96+0.12</f>
        <v>0.34499999999999997</v>
      </c>
      <c r="L96" s="417">
        <f t="shared" si="153"/>
        <v>0.34499999999999997</v>
      </c>
      <c r="M96" s="288">
        <f t="shared" si="115"/>
        <v>0.34499999999999997</v>
      </c>
      <c r="N96" s="93">
        <f>+K96+0.03</f>
        <v>0.375</v>
      </c>
      <c r="O96" s="50">
        <f>K96+0.1</f>
        <v>0.44499999999999995</v>
      </c>
      <c r="P96" s="184">
        <f t="shared" si="104"/>
        <v>0.44499999999999995</v>
      </c>
      <c r="Q96" s="288">
        <f t="shared" si="116"/>
        <v>0.44499999999999995</v>
      </c>
      <c r="R96" s="93">
        <f>+O96+0.02</f>
        <v>0.46499999999999997</v>
      </c>
      <c r="T96" s="571">
        <f>C96-0.16</f>
        <v>6.5000000000000002E-2</v>
      </c>
      <c r="U96" s="571">
        <f t="shared" si="141"/>
        <v>0.12</v>
      </c>
      <c r="V96" s="571">
        <f>+(T96+AJ96)*0.032+T96+0.01</f>
        <v>0.18130400000000002</v>
      </c>
      <c r="X96" s="538">
        <f>download!B115</f>
        <v>0.20499999999999999</v>
      </c>
      <c r="Y96" s="539">
        <f>download!AX115</f>
        <v>0.20499999999999999</v>
      </c>
      <c r="Z96" s="538">
        <f>download!F115</f>
        <v>0.16500000000000001</v>
      </c>
      <c r="AA96" s="538">
        <f>download!AP115</f>
        <v>-0.1125</v>
      </c>
      <c r="AB96" s="556">
        <f>download!J115</f>
        <v>0.72499999999999998</v>
      </c>
      <c r="AC96" s="556">
        <f>download!N115</f>
        <v>0.45500000000000002</v>
      </c>
      <c r="AD96" s="556">
        <f>download!R115</f>
        <v>0.28749999999999998</v>
      </c>
      <c r="AE96" s="557">
        <f>download!V115</f>
        <v>0.24</v>
      </c>
      <c r="AF96" s="325">
        <v>-0.25</v>
      </c>
      <c r="AG96" s="325">
        <f>download!AT117</f>
        <v>0</v>
      </c>
      <c r="AH96" s="325"/>
      <c r="AI96" s="74">
        <v>39387</v>
      </c>
      <c r="AJ96" s="483">
        <f>download!Z116</f>
        <v>3.2570000000000001</v>
      </c>
      <c r="AK96" s="67"/>
      <c r="AL96" s="68"/>
      <c r="AM96" s="68">
        <f t="shared" si="117"/>
        <v>2.0814505453697829</v>
      </c>
      <c r="AN96" s="68">
        <f t="shared" si="118"/>
        <v>3.4820000000000002</v>
      </c>
      <c r="AO96" s="68">
        <f t="shared" si="119"/>
        <v>3.4820000000000002</v>
      </c>
      <c r="AP96" s="68">
        <f t="shared" si="120"/>
        <v>3.4820000000000002</v>
      </c>
      <c r="AQ96" s="68">
        <f t="shared" si="121"/>
        <v>3.6120000000000001</v>
      </c>
      <c r="AR96" s="68">
        <f t="shared" si="122"/>
        <v>3.6020000000000003</v>
      </c>
      <c r="AS96" s="68">
        <f t="shared" si="123"/>
        <v>3.6320000000000001</v>
      </c>
      <c r="AT96" s="68">
        <f t="shared" si="124"/>
        <v>3.702</v>
      </c>
      <c r="AU96" s="68">
        <f t="shared" si="125"/>
        <v>3.722</v>
      </c>
      <c r="AV96" s="68"/>
      <c r="AW96" s="68"/>
      <c r="AX96" s="68">
        <f t="shared" si="126"/>
        <v>3.4620000000000002</v>
      </c>
      <c r="AY96" s="68">
        <f t="shared" si="127"/>
        <v>3.4220000000000002</v>
      </c>
      <c r="AZ96" s="68">
        <f t="shared" si="128"/>
        <v>3.9820000000000002</v>
      </c>
      <c r="BA96" s="68">
        <f t="shared" si="129"/>
        <v>3.7120000000000002</v>
      </c>
      <c r="BB96" s="68">
        <f t="shared" si="130"/>
        <v>3.5445000000000002</v>
      </c>
      <c r="BC96" s="68">
        <f t="shared" si="131"/>
        <v>3.4969999999999999</v>
      </c>
      <c r="BD96" s="68">
        <f t="shared" si="142"/>
        <v>3.0070000000000001</v>
      </c>
      <c r="BE96" s="68">
        <f t="shared" si="99"/>
        <v>3.2570000000000001</v>
      </c>
      <c r="BF96" s="68"/>
      <c r="BG96" s="89"/>
      <c r="BH96" s="67">
        <f>download!AD116</f>
        <v>1.3768289364309998</v>
      </c>
      <c r="BI96" s="40">
        <f>download!AH115</f>
        <v>6.2693116908027008E-2</v>
      </c>
      <c r="BJ96" s="40">
        <f>download!AL115</f>
        <v>7.2053405790139996E-2</v>
      </c>
      <c r="BK96" s="48">
        <f t="shared" si="143"/>
        <v>0.63844537571816828</v>
      </c>
      <c r="BL96" s="48">
        <f t="shared" si="143"/>
        <v>0.59777442428770333</v>
      </c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8"/>
      <c r="CN96" s="40"/>
      <c r="CO96" s="56"/>
      <c r="CP96" s="56"/>
      <c r="CQ96" s="72"/>
      <c r="CR96" s="40"/>
      <c r="CS96" s="56"/>
      <c r="CT96" s="40"/>
      <c r="CU96" s="49"/>
      <c r="CV96" s="49"/>
      <c r="CW96" s="40"/>
      <c r="CX96" s="56"/>
      <c r="CY96" s="40"/>
      <c r="CZ96" s="40"/>
      <c r="DA96" s="41"/>
      <c r="DB96" s="41"/>
      <c r="DC96" s="49"/>
      <c r="DD96" s="40"/>
      <c r="DE96" s="49"/>
      <c r="DF96" s="40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</row>
    <row r="97" spans="1:124">
      <c r="A97" s="165">
        <v>39417</v>
      </c>
      <c r="B97" s="579">
        <f t="shared" si="132"/>
        <v>-3.9999999999999994E-2</v>
      </c>
      <c r="C97" s="394">
        <f t="shared" si="90"/>
        <v>0.22500000000000001</v>
      </c>
      <c r="D97" s="394">
        <f t="shared" si="103"/>
        <v>0.22500000000000001</v>
      </c>
      <c r="E97" s="93">
        <f t="shared" si="152"/>
        <v>0.22500000000000001</v>
      </c>
      <c r="F97" s="288">
        <f t="shared" si="113"/>
        <v>0.19</v>
      </c>
      <c r="G97" s="93">
        <f t="shared" si="151"/>
        <v>0.22500000000000001</v>
      </c>
      <c r="H97" s="294">
        <f>K97+0.01</f>
        <v>0.35499999999999998</v>
      </c>
      <c r="I97" s="288">
        <f t="shared" si="114"/>
        <v>0.35499999999999998</v>
      </c>
      <c r="J97" s="397">
        <f t="shared" si="112"/>
        <v>0.35499999999999998</v>
      </c>
      <c r="K97" s="41">
        <f>C97+0.12</f>
        <v>0.34499999999999997</v>
      </c>
      <c r="L97" s="417">
        <f t="shared" si="153"/>
        <v>0.34499999999999997</v>
      </c>
      <c r="M97" s="288">
        <f t="shared" si="115"/>
        <v>0.34499999999999997</v>
      </c>
      <c r="N97" s="93">
        <f>+K97+0.03</f>
        <v>0.375</v>
      </c>
      <c r="O97" s="50">
        <f>K97+0.1</f>
        <v>0.44499999999999995</v>
      </c>
      <c r="P97" s="184">
        <f t="shared" si="104"/>
        <v>0.44499999999999995</v>
      </c>
      <c r="Q97" s="288">
        <f t="shared" si="116"/>
        <v>0.44499999999999995</v>
      </c>
      <c r="R97" s="93">
        <f>+O97+0.02</f>
        <v>0.46499999999999997</v>
      </c>
      <c r="T97" s="571">
        <f>C97-0.16</f>
        <v>6.5000000000000002E-2</v>
      </c>
      <c r="U97" s="571">
        <f t="shared" si="141"/>
        <v>0.12</v>
      </c>
      <c r="V97" s="571">
        <f>+(T97+AJ97)*0.032+T97+0.01</f>
        <v>0.18428</v>
      </c>
      <c r="X97" s="538">
        <f>download!B116</f>
        <v>0.245</v>
      </c>
      <c r="Y97" s="539">
        <f>download!AX116</f>
        <v>0.245</v>
      </c>
      <c r="Z97" s="538">
        <f>download!F116</f>
        <v>0.20499999999999999</v>
      </c>
      <c r="AA97" s="538">
        <f>download!AP116</f>
        <v>-0.105</v>
      </c>
      <c r="AB97" s="556">
        <f>download!J116</f>
        <v>1.23</v>
      </c>
      <c r="AC97" s="556">
        <f>download!N116</f>
        <v>0.79</v>
      </c>
      <c r="AD97" s="556">
        <f>download!R116</f>
        <v>0.33750000000000002</v>
      </c>
      <c r="AE97" s="557">
        <f>download!V116</f>
        <v>0.29499999999999998</v>
      </c>
      <c r="AF97" s="325">
        <v>-0.25</v>
      </c>
      <c r="AG97" s="325">
        <f>download!AT118</f>
        <v>0</v>
      </c>
      <c r="AH97" s="325"/>
      <c r="AI97" s="74">
        <v>39417</v>
      </c>
      <c r="AJ97" s="483">
        <f>download!Z117</f>
        <v>3.35</v>
      </c>
      <c r="AK97" s="67"/>
      <c r="AL97" s="68"/>
      <c r="AM97" s="68">
        <f t="shared" si="117"/>
        <v>2.1247036540907338</v>
      </c>
      <c r="AN97" s="68">
        <f t="shared" si="118"/>
        <v>3.5750000000000002</v>
      </c>
      <c r="AO97" s="68">
        <f t="shared" si="119"/>
        <v>3.5750000000000002</v>
      </c>
      <c r="AP97" s="68">
        <f t="shared" si="120"/>
        <v>3.5750000000000002</v>
      </c>
      <c r="AQ97" s="68">
        <f t="shared" si="121"/>
        <v>3.7050000000000001</v>
      </c>
      <c r="AR97" s="68">
        <f t="shared" si="122"/>
        <v>3.6950000000000003</v>
      </c>
      <c r="AS97" s="68">
        <f t="shared" si="123"/>
        <v>3.7250000000000001</v>
      </c>
      <c r="AT97" s="68">
        <f t="shared" si="124"/>
        <v>3.7949999999999999</v>
      </c>
      <c r="AU97" s="68">
        <f t="shared" si="125"/>
        <v>3.8149999999999999</v>
      </c>
      <c r="AV97" s="68"/>
      <c r="AW97" s="68"/>
      <c r="AX97" s="68">
        <f t="shared" si="126"/>
        <v>3.5950000000000002</v>
      </c>
      <c r="AY97" s="68">
        <f t="shared" si="127"/>
        <v>3.5550000000000002</v>
      </c>
      <c r="AZ97" s="68">
        <f t="shared" si="128"/>
        <v>4.58</v>
      </c>
      <c r="BA97" s="68">
        <f t="shared" si="129"/>
        <v>4.1400000000000006</v>
      </c>
      <c r="BB97" s="68">
        <f t="shared" si="130"/>
        <v>3.6875</v>
      </c>
      <c r="BC97" s="68">
        <f t="shared" si="131"/>
        <v>3.645</v>
      </c>
      <c r="BD97" s="68">
        <f t="shared" si="142"/>
        <v>3.1</v>
      </c>
      <c r="BE97" s="68">
        <f t="shared" si="99"/>
        <v>3.35</v>
      </c>
      <c r="BF97" s="68"/>
      <c r="BG97" s="89"/>
      <c r="BH97" s="67">
        <f>download!AD117</f>
        <v>1.3760129443239999</v>
      </c>
      <c r="BI97" s="40">
        <f>download!AH116</f>
        <v>6.2713182939524006E-2</v>
      </c>
      <c r="BJ97" s="40">
        <f>download!AL116</f>
        <v>7.2050163668317013E-2</v>
      </c>
      <c r="BK97" s="48">
        <f t="shared" si="143"/>
        <v>0.635125631320134</v>
      </c>
      <c r="BL97" s="48">
        <f t="shared" si="143"/>
        <v>0.59432270044496049</v>
      </c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8"/>
      <c r="CN97" s="40"/>
      <c r="CO97" s="56"/>
      <c r="CP97" s="56"/>
      <c r="CQ97" s="72"/>
      <c r="CR97" s="40"/>
      <c r="CS97" s="56"/>
      <c r="CT97" s="40"/>
      <c r="CU97" s="49"/>
      <c r="CV97" s="49"/>
      <c r="CW97" s="40"/>
      <c r="CX97" s="56"/>
      <c r="CY97" s="40"/>
      <c r="CZ97" s="40"/>
      <c r="DA97" s="41"/>
      <c r="DB97" s="41"/>
      <c r="DC97" s="49"/>
      <c r="DD97" s="40"/>
      <c r="DE97" s="49"/>
      <c r="DF97" s="40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</row>
    <row r="98" spans="1:124">
      <c r="A98" s="165">
        <v>39448</v>
      </c>
      <c r="B98" s="579">
        <f t="shared" si="132"/>
        <v>-2.7500000000000007E-2</v>
      </c>
      <c r="C98" s="394">
        <f t="shared" si="90"/>
        <v>0.25</v>
      </c>
      <c r="D98" s="394">
        <f t="shared" si="103"/>
        <v>0.25</v>
      </c>
      <c r="E98" s="93">
        <f t="shared" si="152"/>
        <v>0.25</v>
      </c>
      <c r="F98" s="288">
        <f t="shared" si="113"/>
        <v>0.215</v>
      </c>
      <c r="G98" s="93">
        <f t="shared" si="151"/>
        <v>0.25</v>
      </c>
      <c r="H98" s="294">
        <f>K98+0.01</f>
        <v>0.38</v>
      </c>
      <c r="I98" s="288">
        <f t="shared" si="114"/>
        <v>0.38</v>
      </c>
      <c r="J98" s="397">
        <f t="shared" si="112"/>
        <v>0.38</v>
      </c>
      <c r="K98" s="41">
        <f>C98+0.12</f>
        <v>0.37</v>
      </c>
      <c r="L98" s="417">
        <f t="shared" si="153"/>
        <v>0.37</v>
      </c>
      <c r="M98" s="288">
        <f t="shared" si="115"/>
        <v>0.37</v>
      </c>
      <c r="N98" s="93">
        <f>+K98+0.03</f>
        <v>0.4</v>
      </c>
      <c r="O98" s="50">
        <f>K98+0.1</f>
        <v>0.47</v>
      </c>
      <c r="P98" s="184">
        <f t="shared" si="104"/>
        <v>0.47</v>
      </c>
      <c r="Q98" s="288">
        <f t="shared" si="116"/>
        <v>0.47</v>
      </c>
      <c r="R98" s="93">
        <f>+O98+0.02</f>
        <v>0.49</v>
      </c>
      <c r="T98" s="571">
        <f>C98-0.16</f>
        <v>0.09</v>
      </c>
      <c r="U98" s="571">
        <f t="shared" si="141"/>
        <v>0.14499999999999999</v>
      </c>
      <c r="V98" s="571">
        <f>+(T98+AJ98)*0.032+T98+0.01</f>
        <v>0.21504000000000001</v>
      </c>
      <c r="X98" s="538">
        <f>download!B117</f>
        <v>0.25750000000000001</v>
      </c>
      <c r="Y98" s="539">
        <f>download!AX117</f>
        <v>0.25750000000000001</v>
      </c>
      <c r="Z98" s="538">
        <f>download!F117</f>
        <v>0.26</v>
      </c>
      <c r="AA98" s="538">
        <f>download!AP117</f>
        <v>-0.09</v>
      </c>
      <c r="AB98" s="556">
        <f>download!J117</f>
        <v>1.575</v>
      </c>
      <c r="AC98" s="556">
        <f>download!N117</f>
        <v>0.95499999999999996</v>
      </c>
      <c r="AD98" s="556">
        <f>download!R117</f>
        <v>0.4375</v>
      </c>
      <c r="AE98" s="557">
        <f>download!V117</f>
        <v>0.34250000000000003</v>
      </c>
      <c r="AF98" s="325">
        <v>-0.25</v>
      </c>
      <c r="AG98" s="325">
        <f>download!AT119</f>
        <v>0</v>
      </c>
      <c r="AH98" s="325"/>
      <c r="AI98" s="74">
        <v>39448</v>
      </c>
      <c r="AJ98" s="483">
        <f>download!Z118</f>
        <v>3.5049999999999999</v>
      </c>
      <c r="AK98" s="67"/>
      <c r="AL98" s="68"/>
      <c r="AM98" s="68">
        <f t="shared" si="117"/>
        <v>2.2183682950039341</v>
      </c>
      <c r="AN98" s="68">
        <f t="shared" si="118"/>
        <v>3.7549999999999999</v>
      </c>
      <c r="AO98" s="68">
        <f t="shared" si="119"/>
        <v>3.7549999999999999</v>
      </c>
      <c r="AP98" s="68">
        <f t="shared" si="120"/>
        <v>3.7549999999999999</v>
      </c>
      <c r="AQ98" s="68">
        <f t="shared" si="121"/>
        <v>3.8849999999999998</v>
      </c>
      <c r="AR98" s="68">
        <f t="shared" si="122"/>
        <v>3.875</v>
      </c>
      <c r="AS98" s="68">
        <f t="shared" si="123"/>
        <v>3.9049999999999998</v>
      </c>
      <c r="AT98" s="68">
        <f t="shared" si="124"/>
        <v>3.9749999999999996</v>
      </c>
      <c r="AU98" s="68">
        <f t="shared" si="125"/>
        <v>3.9950000000000001</v>
      </c>
      <c r="AV98" s="68"/>
      <c r="AW98" s="68"/>
      <c r="AX98" s="68">
        <f t="shared" si="126"/>
        <v>3.7624999999999997</v>
      </c>
      <c r="AY98" s="68">
        <f t="shared" si="127"/>
        <v>3.7649999999999997</v>
      </c>
      <c r="AZ98" s="68">
        <f t="shared" si="128"/>
        <v>5.08</v>
      </c>
      <c r="BA98" s="68">
        <f t="shared" si="129"/>
        <v>4.46</v>
      </c>
      <c r="BB98" s="68">
        <f t="shared" si="130"/>
        <v>3.9424999999999999</v>
      </c>
      <c r="BC98" s="68">
        <f t="shared" si="131"/>
        <v>3.8475000000000001</v>
      </c>
      <c r="BD98" s="68">
        <f t="shared" si="142"/>
        <v>3.2549999999999999</v>
      </c>
      <c r="BE98" s="68">
        <f t="shared" si="99"/>
        <v>3.5049999999999999</v>
      </c>
      <c r="BF98" s="68"/>
      <c r="BG98" s="89"/>
      <c r="BH98" s="67">
        <f>download!AD118</f>
        <v>1.3752028817300002</v>
      </c>
      <c r="BI98" s="40">
        <f>download!AH117</f>
        <v>6.273391783887701E-2</v>
      </c>
      <c r="BJ98" s="40">
        <f>download!AL117</f>
        <v>7.204681347576801E-2</v>
      </c>
      <c r="BK98" s="48">
        <f t="shared" si="143"/>
        <v>0.63171124205170592</v>
      </c>
      <c r="BL98" s="48">
        <f t="shared" si="143"/>
        <v>0.59077717576669353</v>
      </c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8"/>
      <c r="CN98" s="40"/>
      <c r="CO98" s="56"/>
      <c r="CP98" s="56"/>
      <c r="CQ98" s="72"/>
      <c r="CR98" s="40"/>
      <c r="CS98" s="56"/>
      <c r="CT98" s="40"/>
      <c r="CU98" s="49"/>
      <c r="CV98" s="49"/>
      <c r="CW98" s="40"/>
      <c r="CX98" s="56"/>
      <c r="CY98" s="40"/>
      <c r="CZ98" s="40"/>
      <c r="DA98" s="41"/>
      <c r="DB98" s="41"/>
      <c r="DC98" s="49"/>
      <c r="DD98" s="40"/>
      <c r="DE98" s="49"/>
      <c r="DF98" s="40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</row>
    <row r="99" spans="1:124">
      <c r="A99" s="165">
        <v>39479</v>
      </c>
      <c r="B99" s="579">
        <f t="shared" si="132"/>
        <v>5.5000000000000007E-2</v>
      </c>
      <c r="C99" s="394">
        <f t="shared" si="90"/>
        <v>0.31</v>
      </c>
      <c r="D99" s="394">
        <f t="shared" si="103"/>
        <v>0.31</v>
      </c>
      <c r="E99" s="93">
        <f t="shared" si="152"/>
        <v>0.31</v>
      </c>
      <c r="F99" s="288">
        <f t="shared" si="113"/>
        <v>0.27500000000000002</v>
      </c>
      <c r="G99" s="93">
        <f t="shared" si="151"/>
        <v>0.31</v>
      </c>
      <c r="H99" s="294">
        <f>K99+0.01</f>
        <v>0.44</v>
      </c>
      <c r="I99" s="288">
        <f t="shared" si="114"/>
        <v>0.44</v>
      </c>
      <c r="J99" s="397">
        <f t="shared" si="112"/>
        <v>0.44</v>
      </c>
      <c r="K99" s="41">
        <f>C99+0.12</f>
        <v>0.43</v>
      </c>
      <c r="L99" s="417">
        <f t="shared" si="153"/>
        <v>0.43</v>
      </c>
      <c r="M99" s="288">
        <f t="shared" si="115"/>
        <v>0.43</v>
      </c>
      <c r="N99" s="93">
        <f>+K99+0.03</f>
        <v>0.45999999999999996</v>
      </c>
      <c r="O99" s="50">
        <f>K99+0.1</f>
        <v>0.53</v>
      </c>
      <c r="P99" s="184">
        <f t="shared" si="104"/>
        <v>0.53</v>
      </c>
      <c r="Q99" s="288">
        <f t="shared" si="116"/>
        <v>0.53</v>
      </c>
      <c r="R99" s="93">
        <f>+O99+0.02</f>
        <v>0.55000000000000004</v>
      </c>
      <c r="T99" s="571">
        <f>C99-0.16</f>
        <v>0.15</v>
      </c>
      <c r="U99" s="571">
        <f t="shared" si="141"/>
        <v>0.20499999999999999</v>
      </c>
      <c r="V99" s="571">
        <f>+(T99+AJ99)*0.032+T99+0.01</f>
        <v>0.27344000000000002</v>
      </c>
      <c r="X99" s="538">
        <f>download!B118</f>
        <v>0.23499999999999999</v>
      </c>
      <c r="Y99" s="539">
        <f>download!AX118</f>
        <v>0.23499999999999999</v>
      </c>
      <c r="Z99" s="538">
        <f>download!F118</f>
        <v>0.23499999999999999</v>
      </c>
      <c r="AA99" s="538">
        <f>download!AP118</f>
        <v>-0.09</v>
      </c>
      <c r="AB99" s="556">
        <f>download!J118</f>
        <v>1.4950000000000001</v>
      </c>
      <c r="AC99" s="556">
        <f>download!N118</f>
        <v>0.94499999999999995</v>
      </c>
      <c r="AD99" s="556">
        <f>download!R118</f>
        <v>0.435</v>
      </c>
      <c r="AE99" s="557">
        <f>download!V118</f>
        <v>0.33750000000000002</v>
      </c>
      <c r="AF99" s="325">
        <v>-0.25</v>
      </c>
      <c r="AG99" s="325">
        <f>download!AT120</f>
        <v>0</v>
      </c>
      <c r="AH99" s="325"/>
      <c r="AI99" s="74">
        <v>39479</v>
      </c>
      <c r="AJ99" s="483">
        <f>download!Z119</f>
        <v>3.395</v>
      </c>
      <c r="AK99" s="67"/>
      <c r="AL99" s="68"/>
      <c r="AM99" s="68">
        <f t="shared" si="117"/>
        <v>2.1757728275343791</v>
      </c>
      <c r="AN99" s="68">
        <f t="shared" si="118"/>
        <v>3.7050000000000001</v>
      </c>
      <c r="AO99" s="68">
        <f t="shared" si="119"/>
        <v>3.7050000000000001</v>
      </c>
      <c r="AP99" s="68">
        <f t="shared" si="120"/>
        <v>3.7050000000000001</v>
      </c>
      <c r="AQ99" s="68">
        <f t="shared" si="121"/>
        <v>3.835</v>
      </c>
      <c r="AR99" s="68">
        <f t="shared" si="122"/>
        <v>3.8250000000000002</v>
      </c>
      <c r="AS99" s="68">
        <f t="shared" si="123"/>
        <v>3.855</v>
      </c>
      <c r="AT99" s="68">
        <f t="shared" si="124"/>
        <v>3.9249999999999998</v>
      </c>
      <c r="AU99" s="68">
        <f t="shared" si="125"/>
        <v>3.9450000000000003</v>
      </c>
      <c r="AV99" s="68"/>
      <c r="AW99" s="68"/>
      <c r="AX99" s="68">
        <f t="shared" si="126"/>
        <v>3.63</v>
      </c>
      <c r="AY99" s="68">
        <f t="shared" si="127"/>
        <v>3.63</v>
      </c>
      <c r="AZ99" s="68">
        <f t="shared" si="128"/>
        <v>4.8900000000000006</v>
      </c>
      <c r="BA99" s="68">
        <f t="shared" si="129"/>
        <v>4.34</v>
      </c>
      <c r="BB99" s="68">
        <f t="shared" si="130"/>
        <v>3.83</v>
      </c>
      <c r="BC99" s="68">
        <f t="shared" si="131"/>
        <v>3.7324999999999999</v>
      </c>
      <c r="BD99" s="68">
        <f t="shared" si="142"/>
        <v>3.145</v>
      </c>
      <c r="BE99" s="68">
        <f t="shared" si="99"/>
        <v>3.395</v>
      </c>
      <c r="BF99" s="68"/>
      <c r="BG99" s="89"/>
      <c r="BH99" s="67">
        <f>download!AD119</f>
        <v>1.3744504404340001</v>
      </c>
      <c r="BI99" s="40">
        <f>download!AH118</f>
        <v>6.2754652738374009E-2</v>
      </c>
      <c r="BJ99" s="40">
        <f>download!AL118</f>
        <v>7.2043463283224002E-2</v>
      </c>
      <c r="BK99" s="48">
        <f t="shared" si="143"/>
        <v>0.62831306502705642</v>
      </c>
      <c r="BL99" s="48">
        <f t="shared" si="143"/>
        <v>0.58725312484058811</v>
      </c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8"/>
      <c r="CN99" s="40"/>
      <c r="CO99" s="56"/>
      <c r="CP99" s="56"/>
      <c r="CQ99" s="72"/>
      <c r="CR99" s="40"/>
      <c r="CS99" s="56"/>
      <c r="CT99" s="40"/>
      <c r="CU99" s="49"/>
      <c r="CV99" s="49"/>
      <c r="CW99" s="40"/>
      <c r="CX99" s="56"/>
      <c r="CY99" s="40"/>
      <c r="CZ99" s="40"/>
      <c r="DA99" s="41"/>
      <c r="DB99" s="41"/>
      <c r="DC99" s="49"/>
      <c r="DD99" s="40"/>
      <c r="DE99" s="49"/>
      <c r="DF99" s="40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</row>
    <row r="100" spans="1:124">
      <c r="A100" s="165">
        <v>39508</v>
      </c>
      <c r="B100" s="579">
        <f t="shared" si="132"/>
        <v>5.2499999999999977E-2</v>
      </c>
      <c r="C100" s="394">
        <f t="shared" si="90"/>
        <v>0.30499999999999999</v>
      </c>
      <c r="D100" s="394">
        <f t="shared" si="103"/>
        <v>0.30499999999999999</v>
      </c>
      <c r="E100" s="93">
        <f t="shared" si="152"/>
        <v>0.30499999999999999</v>
      </c>
      <c r="F100" s="288">
        <f t="shared" si="113"/>
        <v>0.27</v>
      </c>
      <c r="G100" s="93">
        <f t="shared" si="151"/>
        <v>0.30499999999999999</v>
      </c>
      <c r="H100" s="294">
        <f>K100+0.01</f>
        <v>0.435</v>
      </c>
      <c r="I100" s="288">
        <f t="shared" si="114"/>
        <v>0.435</v>
      </c>
      <c r="J100" s="397">
        <f t="shared" ref="J100:J131" si="154">H100+0</f>
        <v>0.435</v>
      </c>
      <c r="K100" s="41">
        <f>C100+0.12</f>
        <v>0.42499999999999999</v>
      </c>
      <c r="L100" s="417">
        <f t="shared" si="153"/>
        <v>0.42499999999999999</v>
      </c>
      <c r="M100" s="288">
        <f t="shared" si="115"/>
        <v>0.42499999999999999</v>
      </c>
      <c r="N100" s="93">
        <f>+K100+0.03</f>
        <v>0.45499999999999996</v>
      </c>
      <c r="O100" s="50">
        <f>K100+0.1</f>
        <v>0.52500000000000002</v>
      </c>
      <c r="P100" s="184">
        <f t="shared" si="104"/>
        <v>0.52500000000000002</v>
      </c>
      <c r="Q100" s="288">
        <f t="shared" si="116"/>
        <v>0.52500000000000002</v>
      </c>
      <c r="R100" s="93">
        <f>+O100+0.02</f>
        <v>0.54500000000000004</v>
      </c>
      <c r="T100" s="571">
        <f>C100-0.16</f>
        <v>0.14499999999999999</v>
      </c>
      <c r="U100" s="571">
        <f t="shared" si="141"/>
        <v>0.19999999999999998</v>
      </c>
      <c r="V100" s="571">
        <f>+(T100+AJ100)*0.032+T100+0.01</f>
        <v>0.26428000000000001</v>
      </c>
      <c r="X100" s="538">
        <f>download!B119</f>
        <v>0.23250000000000001</v>
      </c>
      <c r="Y100" s="539">
        <f>download!AX119</f>
        <v>0.23250000000000001</v>
      </c>
      <c r="Z100" s="538">
        <f>download!F119</f>
        <v>0.23250000000000001</v>
      </c>
      <c r="AA100" s="538">
        <f>download!AP119</f>
        <v>-0.09</v>
      </c>
      <c r="AB100" s="556">
        <f>download!J119</f>
        <v>0.89500000000000002</v>
      </c>
      <c r="AC100" s="556">
        <f>download!N119</f>
        <v>0.60250000000000004</v>
      </c>
      <c r="AD100" s="556">
        <f>download!R119</f>
        <v>0.30249999999999999</v>
      </c>
      <c r="AE100" s="557">
        <f>download!V119</f>
        <v>0.26</v>
      </c>
      <c r="AF100" s="325">
        <v>-0.25</v>
      </c>
      <c r="AG100" s="325">
        <f>download!AT121</f>
        <v>0</v>
      </c>
      <c r="AH100" s="325"/>
      <c r="AI100" s="74">
        <v>39508</v>
      </c>
      <c r="AJ100" s="483">
        <f>download!Z120</f>
        <v>3.27</v>
      </c>
      <c r="AK100" s="67"/>
      <c r="AL100" s="68"/>
      <c r="AM100" s="68">
        <f t="shared" si="117"/>
        <v>2.087713325834518</v>
      </c>
      <c r="AN100" s="68">
        <f t="shared" si="118"/>
        <v>3.5750000000000002</v>
      </c>
      <c r="AO100" s="68">
        <f t="shared" si="119"/>
        <v>3.5750000000000002</v>
      </c>
      <c r="AP100" s="68">
        <f t="shared" si="120"/>
        <v>3.5750000000000002</v>
      </c>
      <c r="AQ100" s="68">
        <f t="shared" si="121"/>
        <v>3.7050000000000001</v>
      </c>
      <c r="AR100" s="68">
        <f t="shared" si="122"/>
        <v>3.6949999999999998</v>
      </c>
      <c r="AS100" s="68">
        <f t="shared" si="123"/>
        <v>3.7250000000000001</v>
      </c>
      <c r="AT100" s="68">
        <f t="shared" si="124"/>
        <v>3.7949999999999999</v>
      </c>
      <c r="AU100" s="68">
        <f t="shared" si="125"/>
        <v>3.8149999999999999</v>
      </c>
      <c r="AV100" s="68"/>
      <c r="AW100" s="68"/>
      <c r="AX100" s="68">
        <f t="shared" si="126"/>
        <v>3.5024999999999999</v>
      </c>
      <c r="AY100" s="68">
        <f t="shared" si="127"/>
        <v>3.5024999999999999</v>
      </c>
      <c r="AZ100" s="68">
        <f t="shared" si="128"/>
        <v>4.165</v>
      </c>
      <c r="BA100" s="68">
        <f t="shared" si="129"/>
        <v>3.8725000000000001</v>
      </c>
      <c r="BB100" s="68">
        <f t="shared" si="130"/>
        <v>3.5724999999999998</v>
      </c>
      <c r="BC100" s="68">
        <f t="shared" si="131"/>
        <v>3.5300000000000002</v>
      </c>
      <c r="BD100" s="68">
        <f t="shared" si="142"/>
        <v>3.02</v>
      </c>
      <c r="BE100" s="68">
        <f t="shared" si="99"/>
        <v>3.27</v>
      </c>
      <c r="BF100" s="68"/>
      <c r="BG100" s="89"/>
      <c r="BH100" s="67">
        <f>download!AD120</f>
        <v>1.3736518260530002</v>
      </c>
      <c r="BI100" s="40">
        <f>download!AH119</f>
        <v>6.2774049902549006E-2</v>
      </c>
      <c r="BJ100" s="40">
        <f>download!AL119</f>
        <v>7.2040329232137032E-2</v>
      </c>
      <c r="BK100" s="48">
        <f t="shared" si="143"/>
        <v>0.62514874553969701</v>
      </c>
      <c r="BL100" s="48">
        <f t="shared" si="143"/>
        <v>0.58397575547818681</v>
      </c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8"/>
      <c r="CN100" s="40"/>
      <c r="CO100" s="56"/>
      <c r="CP100" s="56"/>
      <c r="CQ100" s="72"/>
      <c r="CR100" s="40"/>
      <c r="CS100" s="56"/>
      <c r="CT100" s="40"/>
      <c r="CU100" s="49"/>
      <c r="CV100" s="49"/>
      <c r="CW100" s="40"/>
      <c r="CX100" s="56"/>
      <c r="CY100" s="40"/>
      <c r="CZ100" s="40"/>
      <c r="DA100" s="41"/>
      <c r="DB100" s="41"/>
      <c r="DC100" s="49"/>
      <c r="DD100" s="40"/>
      <c r="DE100" s="49"/>
      <c r="DF100" s="40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</row>
    <row r="101" spans="1:124">
      <c r="A101" s="165">
        <v>39539</v>
      </c>
      <c r="B101" s="579">
        <f t="shared" si="132"/>
        <v>-3.9999999999999994E-2</v>
      </c>
      <c r="C101" s="394">
        <f t="shared" si="90"/>
        <v>0.14000000000000001</v>
      </c>
      <c r="D101" s="394">
        <f t="shared" si="103"/>
        <v>0.14000000000000001</v>
      </c>
      <c r="E101" s="93">
        <f t="shared" si="152"/>
        <v>0.14000000000000001</v>
      </c>
      <c r="F101" s="288">
        <f t="shared" si="113"/>
        <v>0.10500000000000001</v>
      </c>
      <c r="G101" s="93">
        <f t="shared" si="151"/>
        <v>0.14000000000000001</v>
      </c>
      <c r="H101" s="294">
        <f>C101</f>
        <v>0.14000000000000001</v>
      </c>
      <c r="I101" s="288">
        <f t="shared" si="114"/>
        <v>0.14000000000000001</v>
      </c>
      <c r="J101" s="397">
        <f t="shared" si="154"/>
        <v>0.14000000000000001</v>
      </c>
      <c r="K101" s="50">
        <f>C101+0.02</f>
        <v>0.16</v>
      </c>
      <c r="L101" s="417">
        <f t="shared" si="153"/>
        <v>0.16</v>
      </c>
      <c r="M101" s="288">
        <f t="shared" si="115"/>
        <v>0.16</v>
      </c>
      <c r="N101" s="93">
        <f>+K101+0.02</f>
        <v>0.18</v>
      </c>
      <c r="O101" s="50">
        <f>C101</f>
        <v>0.14000000000000001</v>
      </c>
      <c r="P101" s="184">
        <f t="shared" si="104"/>
        <v>0.14000000000000001</v>
      </c>
      <c r="Q101" s="288">
        <f t="shared" si="116"/>
        <v>0.14000000000000001</v>
      </c>
      <c r="R101" s="93">
        <f>+O101</f>
        <v>0.14000000000000001</v>
      </c>
      <c r="T101" s="571">
        <f t="shared" ref="T101:T107" si="155">C101-0.2</f>
        <v>-0.06</v>
      </c>
      <c r="U101" s="571">
        <f t="shared" si="141"/>
        <v>-4.9999999999999975E-3</v>
      </c>
      <c r="V101" s="571">
        <f>Y101</f>
        <v>0.16</v>
      </c>
      <c r="X101" s="538">
        <f>download!B120</f>
        <v>0.16</v>
      </c>
      <c r="Y101" s="539">
        <f>download!AX120</f>
        <v>0.16</v>
      </c>
      <c r="Z101" s="538">
        <f>download!F120</f>
        <v>0.13750000000000001</v>
      </c>
      <c r="AA101" s="538">
        <f>download!AP120</f>
        <v>-0.17</v>
      </c>
      <c r="AB101" s="556">
        <f>download!J120</f>
        <v>0.45</v>
      </c>
      <c r="AC101" s="556">
        <f>download!N120</f>
        <v>0.35499999999999998</v>
      </c>
      <c r="AD101" s="556">
        <f>download!R120</f>
        <v>0.19750000000000001</v>
      </c>
      <c r="AE101" s="557">
        <f>download!V120</f>
        <v>0.17749999999999999</v>
      </c>
      <c r="AF101" s="325">
        <v>-0.29249999999999998</v>
      </c>
      <c r="AG101" s="325">
        <f>download!AT122</f>
        <v>0</v>
      </c>
      <c r="AH101" s="325"/>
      <c r="AI101" s="74">
        <v>39539</v>
      </c>
      <c r="AJ101" s="483">
        <f>download!Z121</f>
        <v>3.145</v>
      </c>
      <c r="AK101" s="67"/>
      <c r="AL101" s="68"/>
      <c r="AM101" s="68">
        <f t="shared" si="117"/>
        <v>1.9069191519903286</v>
      </c>
      <c r="AN101" s="68">
        <f t="shared" si="118"/>
        <v>3.2850000000000001</v>
      </c>
      <c r="AO101" s="68">
        <f t="shared" si="119"/>
        <v>3.2850000000000001</v>
      </c>
      <c r="AP101" s="68">
        <f t="shared" si="120"/>
        <v>3.2850000000000001</v>
      </c>
      <c r="AQ101" s="68">
        <f t="shared" si="121"/>
        <v>3.2850000000000001</v>
      </c>
      <c r="AR101" s="68">
        <f t="shared" si="122"/>
        <v>3.3050000000000002</v>
      </c>
      <c r="AS101" s="68">
        <f t="shared" si="123"/>
        <v>3.3250000000000002</v>
      </c>
      <c r="AT101" s="68">
        <f t="shared" si="124"/>
        <v>3.2850000000000001</v>
      </c>
      <c r="AU101" s="68">
        <f t="shared" si="125"/>
        <v>3.2850000000000001</v>
      </c>
      <c r="AV101" s="68"/>
      <c r="AW101" s="68"/>
      <c r="AX101" s="68">
        <f t="shared" si="126"/>
        <v>3.3050000000000002</v>
      </c>
      <c r="AY101" s="68">
        <f t="shared" si="127"/>
        <v>3.2825000000000002</v>
      </c>
      <c r="AZ101" s="68">
        <f t="shared" si="128"/>
        <v>3.5950000000000002</v>
      </c>
      <c r="BA101" s="68">
        <f t="shared" si="129"/>
        <v>3.5</v>
      </c>
      <c r="BB101" s="68">
        <f t="shared" si="130"/>
        <v>3.3425000000000002</v>
      </c>
      <c r="BC101" s="68">
        <f t="shared" si="131"/>
        <v>3.3224999999999998</v>
      </c>
      <c r="BD101" s="68">
        <f t="shared" si="142"/>
        <v>2.8525</v>
      </c>
      <c r="BE101" s="68">
        <f t="shared" si="99"/>
        <v>3.145</v>
      </c>
      <c r="BF101" s="68"/>
      <c r="BG101" s="89"/>
      <c r="BH101" s="67">
        <f>download!AD121</f>
        <v>1.3728845915440002</v>
      </c>
      <c r="BI101" s="40">
        <f>download!AH120</f>
        <v>6.2794784802322007E-2</v>
      </c>
      <c r="BJ101" s="40">
        <f>download!AL120</f>
        <v>7.2036979039601032E-2</v>
      </c>
      <c r="BK101" s="48">
        <f t="shared" si="143"/>
        <v>0.62178176523536888</v>
      </c>
      <c r="BL101" s="48">
        <f t="shared" si="143"/>
        <v>0.58049289253891279</v>
      </c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8"/>
      <c r="CN101" s="40"/>
      <c r="CO101" s="56"/>
      <c r="CP101" s="56"/>
      <c r="CQ101" s="72"/>
      <c r="CR101" s="40"/>
      <c r="CS101" s="56"/>
      <c r="CT101" s="40"/>
      <c r="CU101" s="49"/>
      <c r="CV101" s="49"/>
      <c r="CW101" s="40"/>
      <c r="CX101" s="56"/>
      <c r="CY101" s="40"/>
      <c r="CZ101" s="40"/>
      <c r="DA101" s="41"/>
      <c r="DB101" s="41"/>
      <c r="DC101" s="49"/>
      <c r="DD101" s="40"/>
      <c r="DE101" s="49"/>
      <c r="DF101" s="40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</row>
    <row r="102" spans="1:124">
      <c r="A102" s="165">
        <v>39569</v>
      </c>
      <c r="B102" s="93"/>
      <c r="C102" s="394">
        <f t="shared" si="90"/>
        <v>0.14000000000000001</v>
      </c>
      <c r="D102" s="394">
        <f t="shared" si="103"/>
        <v>0.14000000000000001</v>
      </c>
      <c r="E102" s="93">
        <f t="shared" si="152"/>
        <v>0.14000000000000001</v>
      </c>
      <c r="F102" s="288">
        <f t="shared" si="113"/>
        <v>0.10500000000000001</v>
      </c>
      <c r="G102" s="93">
        <f t="shared" si="151"/>
        <v>0.14000000000000001</v>
      </c>
      <c r="H102" s="294">
        <f t="shared" ref="H102:H107" si="156">C102</f>
        <v>0.14000000000000001</v>
      </c>
      <c r="I102" s="288">
        <f t="shared" si="114"/>
        <v>0.14000000000000001</v>
      </c>
      <c r="J102" s="397">
        <f t="shared" si="154"/>
        <v>0.14000000000000001</v>
      </c>
      <c r="K102" s="50">
        <f t="shared" ref="K102:K107" si="157">C102+0.02</f>
        <v>0.16</v>
      </c>
      <c r="L102" s="417">
        <f t="shared" si="153"/>
        <v>0.16</v>
      </c>
      <c r="M102" s="288">
        <f t="shared" si="115"/>
        <v>0.16</v>
      </c>
      <c r="N102" s="93">
        <f t="shared" ref="N102:N107" si="158">+K102+0.02</f>
        <v>0.18</v>
      </c>
      <c r="O102" s="50">
        <f t="shared" ref="O102:O107" si="159">C102</f>
        <v>0.14000000000000001</v>
      </c>
      <c r="P102" s="184">
        <f t="shared" si="104"/>
        <v>0.14000000000000001</v>
      </c>
      <c r="Q102" s="288">
        <f t="shared" si="116"/>
        <v>0.14000000000000001</v>
      </c>
      <c r="R102" s="93">
        <f t="shared" ref="R102:R107" si="160">+O102</f>
        <v>0.14000000000000001</v>
      </c>
      <c r="T102" s="571">
        <f t="shared" si="155"/>
        <v>-0.06</v>
      </c>
      <c r="U102" s="571">
        <f t="shared" si="141"/>
        <v>-4.9999999999999975E-3</v>
      </c>
      <c r="V102" s="571">
        <f t="shared" ref="V102:V107" si="161">Y102</f>
        <v>0.15</v>
      </c>
      <c r="X102" s="538">
        <f>download!B121</f>
        <v>0.15</v>
      </c>
      <c r="Y102" s="539">
        <f>download!AX121</f>
        <v>0.15</v>
      </c>
      <c r="Z102" s="538">
        <f>download!F121</f>
        <v>0.14749999999999999</v>
      </c>
      <c r="AA102" s="538">
        <f>download!AP121</f>
        <v>-0.185</v>
      </c>
      <c r="AB102" s="556">
        <f>download!J121</f>
        <v>0.36499999999999999</v>
      </c>
      <c r="AC102" s="556">
        <f>download!N121</f>
        <v>0.28749999999999998</v>
      </c>
      <c r="AD102" s="556">
        <f>download!R121</f>
        <v>0.17249999999999999</v>
      </c>
      <c r="AE102" s="557">
        <f>download!V121</f>
        <v>0.16250000000000001</v>
      </c>
      <c r="AF102" s="325">
        <v>-0.29249999999999998</v>
      </c>
      <c r="AG102" s="325">
        <f>download!AT123</f>
        <v>0</v>
      </c>
      <c r="AH102" s="325"/>
      <c r="AI102" s="74">
        <v>39569</v>
      </c>
      <c r="AJ102" s="483">
        <f>download!Z122</f>
        <v>3.14</v>
      </c>
      <c r="AK102" s="67"/>
      <c r="AL102" s="68"/>
      <c r="AM102" s="68">
        <f t="shared" si="117"/>
        <v>1.8930272709004892</v>
      </c>
      <c r="AN102" s="68">
        <f t="shared" si="118"/>
        <v>3.2800000000000002</v>
      </c>
      <c r="AO102" s="68">
        <f t="shared" si="119"/>
        <v>3.2800000000000002</v>
      </c>
      <c r="AP102" s="68">
        <f t="shared" si="120"/>
        <v>3.2800000000000002</v>
      </c>
      <c r="AQ102" s="68">
        <f t="shared" si="121"/>
        <v>3.2800000000000002</v>
      </c>
      <c r="AR102" s="68">
        <f t="shared" si="122"/>
        <v>3.3000000000000003</v>
      </c>
      <c r="AS102" s="68">
        <f t="shared" si="123"/>
        <v>3.3200000000000003</v>
      </c>
      <c r="AT102" s="68">
        <f t="shared" si="124"/>
        <v>3.2800000000000002</v>
      </c>
      <c r="AU102" s="68">
        <f t="shared" si="125"/>
        <v>3.2800000000000002</v>
      </c>
      <c r="AV102" s="68"/>
      <c r="AW102" s="68"/>
      <c r="AX102" s="68">
        <f t="shared" si="126"/>
        <v>3.29</v>
      </c>
      <c r="AY102" s="68">
        <f t="shared" si="127"/>
        <v>3.2875000000000001</v>
      </c>
      <c r="AZ102" s="68">
        <f t="shared" si="128"/>
        <v>3.5049999999999999</v>
      </c>
      <c r="BA102" s="68">
        <f t="shared" si="129"/>
        <v>3.4275000000000002</v>
      </c>
      <c r="BB102" s="68">
        <f t="shared" si="130"/>
        <v>3.3125</v>
      </c>
      <c r="BC102" s="68">
        <f t="shared" si="131"/>
        <v>3.3025000000000002</v>
      </c>
      <c r="BD102" s="68">
        <f t="shared" si="142"/>
        <v>2.8475000000000001</v>
      </c>
      <c r="BE102" s="68">
        <f t="shared" si="99"/>
        <v>3.14</v>
      </c>
      <c r="BF102" s="68"/>
      <c r="BG102" s="89"/>
      <c r="BH102" s="67">
        <f>download!AD122</f>
        <v>1.3720975784479998</v>
      </c>
      <c r="BI102" s="40">
        <f>download!AH121</f>
        <v>6.2814850834496019E-2</v>
      </c>
      <c r="BJ102" s="40">
        <f>download!AL121</f>
        <v>7.2033736917794008E-2</v>
      </c>
      <c r="BK102" s="48">
        <f t="shared" si="143"/>
        <v>0.61853865551053566</v>
      </c>
      <c r="BL102" s="48">
        <f t="shared" si="143"/>
        <v>0.57714246064039298</v>
      </c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8"/>
      <c r="CN102" s="40"/>
      <c r="CO102" s="56"/>
      <c r="CP102" s="56"/>
      <c r="CQ102" s="72"/>
      <c r="CR102" s="40"/>
      <c r="CS102" s="56"/>
      <c r="CT102" s="40"/>
      <c r="CU102" s="49"/>
      <c r="CV102" s="49"/>
      <c r="CW102" s="40"/>
      <c r="CX102" s="56"/>
      <c r="CY102" s="40"/>
      <c r="CZ102" s="40"/>
      <c r="DA102" s="41"/>
      <c r="DB102" s="41"/>
      <c r="DC102" s="49"/>
      <c r="DD102" s="40"/>
      <c r="DE102" s="49"/>
      <c r="DF102" s="40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</row>
    <row r="103" spans="1:124">
      <c r="A103" s="165">
        <v>39600</v>
      </c>
      <c r="B103" s="93"/>
      <c r="C103" s="394">
        <f t="shared" si="90"/>
        <v>0.14000000000000001</v>
      </c>
      <c r="D103" s="394">
        <f t="shared" si="103"/>
        <v>0.14000000000000001</v>
      </c>
      <c r="E103" s="93">
        <f t="shared" si="152"/>
        <v>0.14000000000000001</v>
      </c>
      <c r="F103" s="288">
        <f t="shared" ref="F103:F134" si="162">C103-0.035</f>
        <v>0.10500000000000001</v>
      </c>
      <c r="G103" s="93">
        <f t="shared" si="151"/>
        <v>0.14000000000000001</v>
      </c>
      <c r="H103" s="294">
        <f t="shared" si="156"/>
        <v>0.14000000000000001</v>
      </c>
      <c r="I103" s="288">
        <f t="shared" ref="I103:I134" si="163">H103</f>
        <v>0.14000000000000001</v>
      </c>
      <c r="J103" s="397">
        <f t="shared" si="154"/>
        <v>0.14000000000000001</v>
      </c>
      <c r="K103" s="50">
        <f t="shared" si="157"/>
        <v>0.16</v>
      </c>
      <c r="L103" s="417">
        <f t="shared" si="153"/>
        <v>0.16</v>
      </c>
      <c r="M103" s="288">
        <f t="shared" ref="M103:M134" si="164">K103</f>
        <v>0.16</v>
      </c>
      <c r="N103" s="93">
        <f t="shared" si="158"/>
        <v>0.18</v>
      </c>
      <c r="O103" s="50">
        <f t="shared" si="159"/>
        <v>0.14000000000000001</v>
      </c>
      <c r="P103" s="184">
        <f t="shared" si="104"/>
        <v>0.14000000000000001</v>
      </c>
      <c r="Q103" s="288">
        <f t="shared" ref="Q103:Q134" si="165">O103</f>
        <v>0.14000000000000001</v>
      </c>
      <c r="R103" s="93">
        <f t="shared" si="160"/>
        <v>0.14000000000000001</v>
      </c>
      <c r="T103" s="571">
        <f t="shared" si="155"/>
        <v>-0.06</v>
      </c>
      <c r="U103" s="571">
        <f t="shared" si="141"/>
        <v>-4.9999999999999975E-3</v>
      </c>
      <c r="V103" s="571">
        <f t="shared" si="161"/>
        <v>0.14499999999999999</v>
      </c>
      <c r="X103" s="538">
        <f>download!B122</f>
        <v>0.14499999999999999</v>
      </c>
      <c r="Y103" s="539">
        <f>download!AX122</f>
        <v>0.14499999999999999</v>
      </c>
      <c r="Z103" s="538">
        <f>download!F122</f>
        <v>0.14249999999999999</v>
      </c>
      <c r="AA103" s="538">
        <f>download!AP122</f>
        <v>-0.19500000000000001</v>
      </c>
      <c r="AB103" s="556">
        <f>download!J122</f>
        <v>0.35499999999999998</v>
      </c>
      <c r="AC103" s="556">
        <f>download!N122</f>
        <v>0.28749999999999998</v>
      </c>
      <c r="AD103" s="556">
        <f>download!R122</f>
        <v>0.17249999999999999</v>
      </c>
      <c r="AE103" s="557">
        <f>download!V122</f>
        <v>0.16250000000000001</v>
      </c>
      <c r="AF103" s="325">
        <v>-0.29249999999999998</v>
      </c>
      <c r="AG103" s="325">
        <f>download!AT124</f>
        <v>0</v>
      </c>
      <c r="AH103" s="325"/>
      <c r="AI103" s="74">
        <v>39600</v>
      </c>
      <c r="AJ103" s="483">
        <f>download!Z123</f>
        <v>3.1749999999999998</v>
      </c>
      <c r="AK103" s="67"/>
      <c r="AL103" s="68"/>
      <c r="AM103" s="68">
        <f t="shared" ref="AM103:AM134" si="166">($AJ103+C103)*BL103</f>
        <v>1.9018187206946704</v>
      </c>
      <c r="AN103" s="68">
        <f t="shared" ref="AN103:AN134" si="167">+AJ103+C103</f>
        <v>3.3149999999999999</v>
      </c>
      <c r="AO103" s="68">
        <f t="shared" ref="AO103:AO134" si="168">$AJ103+E103</f>
        <v>3.3149999999999999</v>
      </c>
      <c r="AP103" s="68">
        <f t="shared" ref="AP103:AP134" si="169">$AJ103+G103</f>
        <v>3.3149999999999999</v>
      </c>
      <c r="AQ103" s="68">
        <f t="shared" ref="AQ103:AQ134" si="170">$AJ103+H103</f>
        <v>3.3149999999999999</v>
      </c>
      <c r="AR103" s="68">
        <f t="shared" ref="AR103:AR134" si="171">$AJ103+K103</f>
        <v>3.335</v>
      </c>
      <c r="AS103" s="68">
        <f t="shared" ref="AS103:AS134" si="172">$AJ103+N103</f>
        <v>3.355</v>
      </c>
      <c r="AT103" s="68">
        <f t="shared" ref="AT103:AT134" si="173">$AJ103+O103</f>
        <v>3.3149999999999999</v>
      </c>
      <c r="AU103" s="68">
        <f t="shared" ref="AU103:AU134" si="174">$AJ103+R103</f>
        <v>3.3149999999999999</v>
      </c>
      <c r="AV103" s="68"/>
      <c r="AW103" s="68"/>
      <c r="AX103" s="68">
        <f t="shared" ref="AX103:AX134" si="175">$AJ103+X103</f>
        <v>3.32</v>
      </c>
      <c r="AY103" s="68">
        <f t="shared" ref="AY103:AY134" si="176">$AJ103+Z103</f>
        <v>3.3174999999999999</v>
      </c>
      <c r="AZ103" s="68">
        <f t="shared" ref="AZ103:AZ134" si="177">$AJ103+AB103</f>
        <v>3.53</v>
      </c>
      <c r="BA103" s="68">
        <f t="shared" ref="BA103:BA134" si="178">$AJ103+AC103</f>
        <v>3.4624999999999999</v>
      </c>
      <c r="BB103" s="68">
        <f t="shared" ref="BB103:BB134" si="179">$AJ103+AD103</f>
        <v>3.3474999999999997</v>
      </c>
      <c r="BC103" s="68">
        <f t="shared" ref="BC103:BC134" si="180">$AJ103+AE103</f>
        <v>3.3374999999999999</v>
      </c>
      <c r="BD103" s="68">
        <f t="shared" si="142"/>
        <v>2.8824999999999998</v>
      </c>
      <c r="BE103" s="68">
        <f t="shared" si="99"/>
        <v>3.1749999999999998</v>
      </c>
      <c r="BF103" s="68"/>
      <c r="BG103" s="89"/>
      <c r="BH103" s="67">
        <f>download!AD123</f>
        <v>1.3713415527880002</v>
      </c>
      <c r="BI103" s="40">
        <f>download!AH122</f>
        <v>6.2835585734550017E-2</v>
      </c>
      <c r="BJ103" s="40">
        <f>download!AL122</f>
        <v>7.2030386725264017E-2</v>
      </c>
      <c r="BK103" s="48">
        <f t="shared" si="143"/>
        <v>0.61520314721265024</v>
      </c>
      <c r="BL103" s="48">
        <f t="shared" si="143"/>
        <v>0.57370097155193678</v>
      </c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8"/>
      <c r="CN103" s="40"/>
      <c r="CO103" s="56"/>
      <c r="CP103" s="56"/>
      <c r="CQ103" s="72"/>
      <c r="CR103" s="40"/>
      <c r="CS103" s="56"/>
      <c r="CT103" s="40"/>
      <c r="CU103" s="49"/>
      <c r="CV103" s="49"/>
      <c r="CW103" s="40"/>
      <c r="CX103" s="56"/>
      <c r="CY103" s="40"/>
      <c r="CZ103" s="40"/>
      <c r="DA103" s="41"/>
      <c r="DB103" s="41"/>
      <c r="DC103" s="49"/>
      <c r="DD103" s="40"/>
      <c r="DE103" s="49"/>
      <c r="DF103" s="40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</row>
    <row r="104" spans="1:124">
      <c r="A104" s="165">
        <v>39630</v>
      </c>
      <c r="B104" s="93"/>
      <c r="C104" s="394">
        <f t="shared" si="90"/>
        <v>0.14000000000000001</v>
      </c>
      <c r="D104" s="394">
        <f t="shared" si="103"/>
        <v>0.14000000000000001</v>
      </c>
      <c r="E104" s="93">
        <f t="shared" si="152"/>
        <v>0.14000000000000001</v>
      </c>
      <c r="F104" s="288">
        <f t="shared" si="162"/>
        <v>0.10500000000000001</v>
      </c>
      <c r="G104" s="93">
        <f t="shared" si="151"/>
        <v>0.14000000000000001</v>
      </c>
      <c r="H104" s="294">
        <f t="shared" si="156"/>
        <v>0.14000000000000001</v>
      </c>
      <c r="I104" s="288">
        <f t="shared" si="163"/>
        <v>0.14000000000000001</v>
      </c>
      <c r="J104" s="397">
        <f t="shared" si="154"/>
        <v>0.14000000000000001</v>
      </c>
      <c r="K104" s="50">
        <f t="shared" si="157"/>
        <v>0.16</v>
      </c>
      <c r="L104" s="417">
        <f t="shared" si="153"/>
        <v>0.16</v>
      </c>
      <c r="M104" s="288">
        <f t="shared" si="164"/>
        <v>0.16</v>
      </c>
      <c r="N104" s="93">
        <f t="shared" si="158"/>
        <v>0.18</v>
      </c>
      <c r="O104" s="50">
        <f t="shared" si="159"/>
        <v>0.14000000000000001</v>
      </c>
      <c r="P104" s="184">
        <f t="shared" si="104"/>
        <v>0.14000000000000001</v>
      </c>
      <c r="Q104" s="288">
        <f t="shared" si="165"/>
        <v>0.14000000000000001</v>
      </c>
      <c r="R104" s="93">
        <f t="shared" si="160"/>
        <v>0.14000000000000001</v>
      </c>
      <c r="T104" s="571">
        <f t="shared" si="155"/>
        <v>-0.06</v>
      </c>
      <c r="U104" s="571">
        <f t="shared" si="141"/>
        <v>-4.9999999999999975E-3</v>
      </c>
      <c r="V104" s="571">
        <f t="shared" si="161"/>
        <v>0.13500000000000001</v>
      </c>
      <c r="X104" s="538">
        <f>download!B123</f>
        <v>0.13500000000000001</v>
      </c>
      <c r="Y104" s="539">
        <f>download!AX123</f>
        <v>0.13500000000000001</v>
      </c>
      <c r="Z104" s="538">
        <f>download!F123</f>
        <v>0.13250000000000001</v>
      </c>
      <c r="AA104" s="538">
        <f>download!AP123</f>
        <v>-0.19500000000000001</v>
      </c>
      <c r="AB104" s="556">
        <f>download!J123</f>
        <v>0.39</v>
      </c>
      <c r="AC104" s="556">
        <f>download!N123</f>
        <v>0.3</v>
      </c>
      <c r="AD104" s="556">
        <f>download!R123</f>
        <v>0.185</v>
      </c>
      <c r="AE104" s="557">
        <f>download!V123</f>
        <v>0.16250000000000001</v>
      </c>
      <c r="AF104" s="325">
        <v>-0.29249999999999998</v>
      </c>
      <c r="AG104" s="325">
        <f>download!AT125</f>
        <v>0</v>
      </c>
      <c r="AH104" s="325"/>
      <c r="AI104" s="74">
        <v>39630</v>
      </c>
      <c r="AJ104" s="483">
        <f>download!Z124</f>
        <v>3.1749999999999998</v>
      </c>
      <c r="AK104" s="67"/>
      <c r="AL104" s="68"/>
      <c r="AM104" s="68">
        <f t="shared" si="166"/>
        <v>1.890843966683188</v>
      </c>
      <c r="AN104" s="68">
        <f t="shared" si="167"/>
        <v>3.3149999999999999</v>
      </c>
      <c r="AO104" s="68">
        <f t="shared" si="168"/>
        <v>3.3149999999999999</v>
      </c>
      <c r="AP104" s="68">
        <f t="shared" si="169"/>
        <v>3.3149999999999999</v>
      </c>
      <c r="AQ104" s="68">
        <f t="shared" si="170"/>
        <v>3.3149999999999999</v>
      </c>
      <c r="AR104" s="68">
        <f t="shared" si="171"/>
        <v>3.335</v>
      </c>
      <c r="AS104" s="68">
        <f t="shared" si="172"/>
        <v>3.355</v>
      </c>
      <c r="AT104" s="68">
        <f t="shared" si="173"/>
        <v>3.3149999999999999</v>
      </c>
      <c r="AU104" s="68">
        <f t="shared" si="174"/>
        <v>3.3149999999999999</v>
      </c>
      <c r="AV104" s="68"/>
      <c r="AW104" s="68"/>
      <c r="AX104" s="68">
        <f t="shared" si="175"/>
        <v>3.3099999999999996</v>
      </c>
      <c r="AY104" s="68">
        <f t="shared" si="176"/>
        <v>3.3074999999999997</v>
      </c>
      <c r="AZ104" s="68">
        <f t="shared" si="177"/>
        <v>3.5649999999999999</v>
      </c>
      <c r="BA104" s="68">
        <f t="shared" si="178"/>
        <v>3.4749999999999996</v>
      </c>
      <c r="BB104" s="68">
        <f t="shared" si="179"/>
        <v>3.36</v>
      </c>
      <c r="BC104" s="68">
        <f t="shared" si="180"/>
        <v>3.3374999999999999</v>
      </c>
      <c r="BD104" s="68">
        <f t="shared" si="142"/>
        <v>2.8824999999999998</v>
      </c>
      <c r="BE104" s="68">
        <f t="shared" si="99"/>
        <v>3.1749999999999998</v>
      </c>
      <c r="BF104" s="68"/>
      <c r="BG104" s="89"/>
      <c r="BH104" s="67">
        <f>download!AD124</f>
        <v>1.3705661035080001</v>
      </c>
      <c r="BI104" s="40">
        <f>download!AH123</f>
        <v>6.2855651767000004E-2</v>
      </c>
      <c r="BJ104" s="40">
        <f>download!AL123</f>
        <v>7.2027144603464016E-2</v>
      </c>
      <c r="BK104" s="48">
        <f t="shared" si="143"/>
        <v>0.6119903753972662</v>
      </c>
      <c r="BL104" s="48">
        <f t="shared" si="143"/>
        <v>0.5703903368576736</v>
      </c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8"/>
      <c r="CN104" s="40"/>
      <c r="CO104" s="56"/>
      <c r="CP104" s="56"/>
      <c r="CQ104" s="72"/>
      <c r="CR104" s="40"/>
      <c r="CS104" s="56"/>
      <c r="CT104" s="40"/>
      <c r="CU104" s="49"/>
      <c r="CV104" s="49"/>
      <c r="CW104" s="40"/>
      <c r="CX104" s="56"/>
      <c r="CY104" s="40"/>
      <c r="CZ104" s="40"/>
      <c r="DA104" s="41"/>
      <c r="DB104" s="41"/>
      <c r="DC104" s="49"/>
      <c r="DD104" s="40"/>
      <c r="DE104" s="49"/>
      <c r="DF104" s="40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</row>
    <row r="105" spans="1:124">
      <c r="A105" s="165">
        <v>39661</v>
      </c>
      <c r="B105" s="93"/>
      <c r="C105" s="394">
        <f t="shared" si="90"/>
        <v>0.14000000000000001</v>
      </c>
      <c r="D105" s="394">
        <f t="shared" si="103"/>
        <v>0.14000000000000001</v>
      </c>
      <c r="E105" s="93">
        <f t="shared" si="152"/>
        <v>0.14000000000000001</v>
      </c>
      <c r="F105" s="288">
        <f t="shared" si="162"/>
        <v>0.10500000000000001</v>
      </c>
      <c r="G105" s="93">
        <f t="shared" si="151"/>
        <v>0.14000000000000001</v>
      </c>
      <c r="H105" s="294">
        <f t="shared" si="156"/>
        <v>0.14000000000000001</v>
      </c>
      <c r="I105" s="288">
        <f t="shared" si="163"/>
        <v>0.14000000000000001</v>
      </c>
      <c r="J105" s="397">
        <f t="shared" si="154"/>
        <v>0.14000000000000001</v>
      </c>
      <c r="K105" s="50">
        <f t="shared" si="157"/>
        <v>0.16</v>
      </c>
      <c r="L105" s="417">
        <f t="shared" si="153"/>
        <v>0.16</v>
      </c>
      <c r="M105" s="288">
        <f t="shared" si="164"/>
        <v>0.16</v>
      </c>
      <c r="N105" s="93">
        <f t="shared" si="158"/>
        <v>0.18</v>
      </c>
      <c r="O105" s="50">
        <f t="shared" si="159"/>
        <v>0.14000000000000001</v>
      </c>
      <c r="P105" s="184">
        <f t="shared" si="104"/>
        <v>0.14000000000000001</v>
      </c>
      <c r="Q105" s="288">
        <f t="shared" si="165"/>
        <v>0.14000000000000001</v>
      </c>
      <c r="R105" s="93">
        <f t="shared" si="160"/>
        <v>0.14000000000000001</v>
      </c>
      <c r="T105" s="571">
        <f t="shared" si="155"/>
        <v>-0.06</v>
      </c>
      <c r="U105" s="571">
        <f t="shared" si="141"/>
        <v>-4.9999999999999975E-3</v>
      </c>
      <c r="V105" s="571">
        <f t="shared" si="161"/>
        <v>0.13250000000000001</v>
      </c>
      <c r="X105" s="538">
        <f>download!B124</f>
        <v>0.13250000000000001</v>
      </c>
      <c r="Y105" s="539">
        <f>download!AX124</f>
        <v>0.13250000000000001</v>
      </c>
      <c r="Z105" s="538">
        <f>download!F124</f>
        <v>0.13</v>
      </c>
      <c r="AA105" s="538">
        <f>download!AP124</f>
        <v>-0.19500000000000001</v>
      </c>
      <c r="AB105" s="556">
        <f>download!J124</f>
        <v>0.45500000000000002</v>
      </c>
      <c r="AC105" s="556">
        <f>download!N124</f>
        <v>0.3</v>
      </c>
      <c r="AD105" s="556">
        <f>download!R124</f>
        <v>0.185</v>
      </c>
      <c r="AE105" s="557">
        <f>download!V124</f>
        <v>0.16250000000000001</v>
      </c>
      <c r="AF105" s="325">
        <v>-0.29249999999999998</v>
      </c>
      <c r="AG105" s="325">
        <f>download!AT126</f>
        <v>0</v>
      </c>
      <c r="AH105" s="325"/>
      <c r="AI105" s="74">
        <v>39661</v>
      </c>
      <c r="AJ105" s="483">
        <f>download!Z125</f>
        <v>3.22</v>
      </c>
      <c r="AK105" s="67"/>
      <c r="AL105" s="68"/>
      <c r="AM105" s="68">
        <f t="shared" si="166"/>
        <v>1.9050854693295831</v>
      </c>
      <c r="AN105" s="68">
        <f t="shared" si="167"/>
        <v>3.3600000000000003</v>
      </c>
      <c r="AO105" s="68">
        <f t="shared" si="168"/>
        <v>3.3600000000000003</v>
      </c>
      <c r="AP105" s="68">
        <f t="shared" si="169"/>
        <v>3.3600000000000003</v>
      </c>
      <c r="AQ105" s="68">
        <f t="shared" si="170"/>
        <v>3.3600000000000003</v>
      </c>
      <c r="AR105" s="68">
        <f t="shared" si="171"/>
        <v>3.3800000000000003</v>
      </c>
      <c r="AS105" s="68">
        <f t="shared" si="172"/>
        <v>3.4000000000000004</v>
      </c>
      <c r="AT105" s="68">
        <f t="shared" si="173"/>
        <v>3.3600000000000003</v>
      </c>
      <c r="AU105" s="68">
        <f t="shared" si="174"/>
        <v>3.3600000000000003</v>
      </c>
      <c r="AV105" s="68"/>
      <c r="AW105" s="68"/>
      <c r="AX105" s="68">
        <f t="shared" si="175"/>
        <v>3.3525</v>
      </c>
      <c r="AY105" s="68">
        <f t="shared" si="176"/>
        <v>3.35</v>
      </c>
      <c r="AZ105" s="68">
        <f t="shared" si="177"/>
        <v>3.6750000000000003</v>
      </c>
      <c r="BA105" s="68">
        <f t="shared" si="178"/>
        <v>3.52</v>
      </c>
      <c r="BB105" s="68">
        <f t="shared" si="179"/>
        <v>3.4050000000000002</v>
      </c>
      <c r="BC105" s="68">
        <f t="shared" si="180"/>
        <v>3.3825000000000003</v>
      </c>
      <c r="BD105" s="68">
        <f t="shared" si="142"/>
        <v>2.9275000000000002</v>
      </c>
      <c r="BE105" s="68">
        <f t="shared" si="99"/>
        <v>3.22</v>
      </c>
      <c r="BF105" s="68"/>
      <c r="BG105" s="89"/>
      <c r="BH105" s="67">
        <f>download!AD125</f>
        <v>1.3697965167450001</v>
      </c>
      <c r="BI105" s="40">
        <f>download!AH124</f>
        <v>6.2876386667329018E-2</v>
      </c>
      <c r="BJ105" s="40">
        <f>download!AL124</f>
        <v>7.2023794410942005E-2</v>
      </c>
      <c r="BK105" s="48">
        <f t="shared" si="143"/>
        <v>0.60868609378211136</v>
      </c>
      <c r="BL105" s="48">
        <f t="shared" si="143"/>
        <v>0.56698972301475681</v>
      </c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8"/>
      <c r="CN105" s="40"/>
      <c r="CO105" s="56"/>
      <c r="CP105" s="56"/>
      <c r="CQ105" s="72"/>
      <c r="CR105" s="40"/>
      <c r="CS105" s="56"/>
      <c r="CT105" s="40"/>
      <c r="CU105" s="49"/>
      <c r="CV105" s="49"/>
      <c r="CW105" s="40"/>
      <c r="CX105" s="56"/>
      <c r="CY105" s="40"/>
      <c r="CZ105" s="40"/>
      <c r="DA105" s="41"/>
      <c r="DB105" s="41"/>
      <c r="DC105" s="49"/>
      <c r="DD105" s="40"/>
      <c r="DE105" s="49"/>
      <c r="DF105" s="40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</row>
    <row r="106" spans="1:124">
      <c r="A106" s="165">
        <v>39692</v>
      </c>
      <c r="B106" s="93"/>
      <c r="C106" s="394">
        <f t="shared" si="90"/>
        <v>0.14000000000000001</v>
      </c>
      <c r="D106" s="394">
        <f t="shared" si="103"/>
        <v>0.14000000000000001</v>
      </c>
      <c r="E106" s="93">
        <f t="shared" si="152"/>
        <v>0.14000000000000001</v>
      </c>
      <c r="F106" s="288">
        <f t="shared" si="162"/>
        <v>0.10500000000000001</v>
      </c>
      <c r="G106" s="93">
        <f t="shared" si="151"/>
        <v>0.14000000000000001</v>
      </c>
      <c r="H106" s="294">
        <f t="shared" si="156"/>
        <v>0.14000000000000001</v>
      </c>
      <c r="I106" s="288">
        <f t="shared" si="163"/>
        <v>0.14000000000000001</v>
      </c>
      <c r="J106" s="397">
        <f t="shared" si="154"/>
        <v>0.14000000000000001</v>
      </c>
      <c r="K106" s="50">
        <f t="shared" si="157"/>
        <v>0.16</v>
      </c>
      <c r="L106" s="417">
        <f t="shared" si="153"/>
        <v>0.16</v>
      </c>
      <c r="M106" s="288">
        <f t="shared" si="164"/>
        <v>0.16</v>
      </c>
      <c r="N106" s="93">
        <f t="shared" si="158"/>
        <v>0.18</v>
      </c>
      <c r="O106" s="50">
        <f t="shared" si="159"/>
        <v>0.14000000000000001</v>
      </c>
      <c r="P106" s="184">
        <f t="shared" si="104"/>
        <v>0.14000000000000001</v>
      </c>
      <c r="Q106" s="288">
        <f t="shared" si="165"/>
        <v>0.14000000000000001</v>
      </c>
      <c r="R106" s="93">
        <f t="shared" si="160"/>
        <v>0.14000000000000001</v>
      </c>
      <c r="T106" s="571">
        <f t="shared" si="155"/>
        <v>-0.06</v>
      </c>
      <c r="U106" s="571">
        <f t="shared" si="141"/>
        <v>-4.9999999999999975E-3</v>
      </c>
      <c r="V106" s="571">
        <f t="shared" si="161"/>
        <v>0.13</v>
      </c>
      <c r="X106" s="538">
        <f>download!B125</f>
        <v>0.13</v>
      </c>
      <c r="Y106" s="539">
        <f>download!AX125</f>
        <v>0.13</v>
      </c>
      <c r="Z106" s="538">
        <f>download!F125</f>
        <v>0.1275</v>
      </c>
      <c r="AA106" s="538">
        <f>download!AP125</f>
        <v>-0.185</v>
      </c>
      <c r="AB106" s="556">
        <f>download!J125</f>
        <v>0.35499999999999998</v>
      </c>
      <c r="AC106" s="556">
        <f>download!N125</f>
        <v>0.28999999999999998</v>
      </c>
      <c r="AD106" s="556">
        <f>download!R125</f>
        <v>0.16250000000000001</v>
      </c>
      <c r="AE106" s="557">
        <f>download!V125</f>
        <v>0.16250000000000001</v>
      </c>
      <c r="AF106" s="325">
        <v>-0.29249999999999998</v>
      </c>
      <c r="AG106" s="325">
        <f>download!AT127</f>
        <v>0</v>
      </c>
      <c r="AH106" s="325"/>
      <c r="AI106" s="74">
        <v>39692</v>
      </c>
      <c r="AJ106" s="483">
        <f>download!Z126</f>
        <v>3.2050000000000001</v>
      </c>
      <c r="AK106" s="67"/>
      <c r="AL106" s="68"/>
      <c r="AM106" s="68">
        <f t="shared" si="166"/>
        <v>1.8852744221211968</v>
      </c>
      <c r="AN106" s="68">
        <f t="shared" si="167"/>
        <v>3.3450000000000002</v>
      </c>
      <c r="AO106" s="68">
        <f t="shared" si="168"/>
        <v>3.3450000000000002</v>
      </c>
      <c r="AP106" s="68">
        <f t="shared" si="169"/>
        <v>3.3450000000000002</v>
      </c>
      <c r="AQ106" s="68">
        <f t="shared" si="170"/>
        <v>3.3450000000000002</v>
      </c>
      <c r="AR106" s="68">
        <f t="shared" si="171"/>
        <v>3.3650000000000002</v>
      </c>
      <c r="AS106" s="68">
        <f t="shared" si="172"/>
        <v>3.3850000000000002</v>
      </c>
      <c r="AT106" s="68">
        <f t="shared" si="173"/>
        <v>3.3450000000000002</v>
      </c>
      <c r="AU106" s="68">
        <f t="shared" si="174"/>
        <v>3.3450000000000002</v>
      </c>
      <c r="AV106" s="68"/>
      <c r="AW106" s="68"/>
      <c r="AX106" s="68">
        <f t="shared" si="175"/>
        <v>3.335</v>
      </c>
      <c r="AY106" s="68">
        <f t="shared" si="176"/>
        <v>3.3325</v>
      </c>
      <c r="AZ106" s="68">
        <f t="shared" si="177"/>
        <v>3.56</v>
      </c>
      <c r="BA106" s="68">
        <f t="shared" si="178"/>
        <v>3.4950000000000001</v>
      </c>
      <c r="BB106" s="68">
        <f t="shared" si="179"/>
        <v>3.3675000000000002</v>
      </c>
      <c r="BC106" s="68">
        <f t="shared" si="180"/>
        <v>3.3675000000000002</v>
      </c>
      <c r="BD106" s="68">
        <f t="shared" si="142"/>
        <v>2.9125000000000001</v>
      </c>
      <c r="BE106" s="68">
        <f t="shared" si="99"/>
        <v>3.2050000000000001</v>
      </c>
      <c r="BF106" s="68"/>
      <c r="BG106" s="89"/>
      <c r="BH106" s="67">
        <f>download!AD126</f>
        <v>1.3690573283550003</v>
      </c>
      <c r="BI106" s="40">
        <f>download!AH125</f>
        <v>6.2897121567806011E-2</v>
      </c>
      <c r="BJ106" s="40">
        <f>download!AL125</f>
        <v>7.2020444218423019E-2</v>
      </c>
      <c r="BK106" s="48">
        <f t="shared" si="143"/>
        <v>0.60539758788612197</v>
      </c>
      <c r="BL106" s="48">
        <f t="shared" si="143"/>
        <v>0.56360969271186745</v>
      </c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8"/>
      <c r="CN106" s="40"/>
      <c r="CO106" s="56"/>
      <c r="CP106" s="56"/>
      <c r="CQ106" s="72"/>
      <c r="CR106" s="40"/>
      <c r="CS106" s="56"/>
      <c r="CT106" s="40"/>
      <c r="CU106" s="49"/>
      <c r="CV106" s="49"/>
      <c r="CW106" s="40"/>
      <c r="CX106" s="56"/>
      <c r="CY106" s="40"/>
      <c r="CZ106" s="40"/>
      <c r="DA106" s="41"/>
      <c r="DB106" s="41"/>
      <c r="DC106" s="49"/>
      <c r="DD106" s="40"/>
      <c r="DE106" s="49"/>
      <c r="DF106" s="40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</row>
    <row r="107" spans="1:124">
      <c r="A107" s="165">
        <v>39722</v>
      </c>
      <c r="B107" s="93"/>
      <c r="C107" s="394">
        <f t="shared" si="90"/>
        <v>0.14000000000000001</v>
      </c>
      <c r="D107" s="394">
        <f t="shared" si="103"/>
        <v>0.14000000000000001</v>
      </c>
      <c r="E107" s="93">
        <f t="shared" si="152"/>
        <v>0.14000000000000001</v>
      </c>
      <c r="F107" s="288">
        <f t="shared" si="162"/>
        <v>0.10500000000000001</v>
      </c>
      <c r="G107" s="93">
        <f t="shared" si="151"/>
        <v>0.14000000000000001</v>
      </c>
      <c r="H107" s="294">
        <f t="shared" si="156"/>
        <v>0.14000000000000001</v>
      </c>
      <c r="I107" s="288">
        <f t="shared" si="163"/>
        <v>0.14000000000000001</v>
      </c>
      <c r="J107" s="397">
        <f t="shared" si="154"/>
        <v>0.14000000000000001</v>
      </c>
      <c r="K107" s="50">
        <f t="shared" si="157"/>
        <v>0.16</v>
      </c>
      <c r="L107" s="417">
        <f t="shared" si="153"/>
        <v>0.16</v>
      </c>
      <c r="M107" s="288">
        <f t="shared" si="164"/>
        <v>0.16</v>
      </c>
      <c r="N107" s="93">
        <f t="shared" si="158"/>
        <v>0.18</v>
      </c>
      <c r="O107" s="50">
        <f t="shared" si="159"/>
        <v>0.14000000000000001</v>
      </c>
      <c r="P107" s="184">
        <f t="shared" si="104"/>
        <v>0.14000000000000001</v>
      </c>
      <c r="Q107" s="288">
        <f t="shared" si="165"/>
        <v>0.14000000000000001</v>
      </c>
      <c r="R107" s="93">
        <f t="shared" si="160"/>
        <v>0.14000000000000001</v>
      </c>
      <c r="T107" s="571">
        <f t="shared" si="155"/>
        <v>-0.06</v>
      </c>
      <c r="U107" s="571">
        <f t="shared" si="141"/>
        <v>-4.9999999999999975E-3</v>
      </c>
      <c r="V107" s="571">
        <f t="shared" si="161"/>
        <v>0.14499999999999999</v>
      </c>
      <c r="X107" s="538">
        <f>download!B126</f>
        <v>0.14499999999999999</v>
      </c>
      <c r="Y107" s="539">
        <f>download!AX126</f>
        <v>0.14499999999999999</v>
      </c>
      <c r="Z107" s="538">
        <f>download!F126</f>
        <v>0.14249999999999999</v>
      </c>
      <c r="AA107" s="538">
        <f>download!AP126</f>
        <v>-0.17</v>
      </c>
      <c r="AB107" s="556">
        <f>download!J126</f>
        <v>0.42499999999999999</v>
      </c>
      <c r="AC107" s="556">
        <f>download!N126</f>
        <v>0.36249999999999999</v>
      </c>
      <c r="AD107" s="556">
        <f>download!R126</f>
        <v>0.185</v>
      </c>
      <c r="AE107" s="557">
        <f>download!V126</f>
        <v>0.16500000000000001</v>
      </c>
      <c r="AF107" s="325">
        <v>-0.29249999999999998</v>
      </c>
      <c r="AG107" s="325">
        <f>download!AT128</f>
        <v>0</v>
      </c>
      <c r="AH107" s="325"/>
      <c r="AI107" s="74">
        <v>39722</v>
      </c>
      <c r="AJ107" s="483">
        <f>download!Z127</f>
        <v>3.22</v>
      </c>
      <c r="AK107" s="67"/>
      <c r="AL107" s="68"/>
      <c r="AM107" s="68">
        <f t="shared" si="166"/>
        <v>1.8828034674957825</v>
      </c>
      <c r="AN107" s="68">
        <f t="shared" si="167"/>
        <v>3.3600000000000003</v>
      </c>
      <c r="AO107" s="68">
        <f t="shared" si="168"/>
        <v>3.3600000000000003</v>
      </c>
      <c r="AP107" s="68">
        <f t="shared" si="169"/>
        <v>3.3600000000000003</v>
      </c>
      <c r="AQ107" s="68">
        <f t="shared" si="170"/>
        <v>3.3600000000000003</v>
      </c>
      <c r="AR107" s="68">
        <f t="shared" si="171"/>
        <v>3.3800000000000003</v>
      </c>
      <c r="AS107" s="68">
        <f t="shared" si="172"/>
        <v>3.4000000000000004</v>
      </c>
      <c r="AT107" s="68">
        <f t="shared" si="173"/>
        <v>3.3600000000000003</v>
      </c>
      <c r="AU107" s="68">
        <f t="shared" si="174"/>
        <v>3.3600000000000003</v>
      </c>
      <c r="AV107" s="68"/>
      <c r="AW107" s="68"/>
      <c r="AX107" s="68">
        <f t="shared" si="175"/>
        <v>3.3650000000000002</v>
      </c>
      <c r="AY107" s="68">
        <f t="shared" si="176"/>
        <v>3.3625000000000003</v>
      </c>
      <c r="AZ107" s="68">
        <f t="shared" si="177"/>
        <v>3.645</v>
      </c>
      <c r="BA107" s="68">
        <f t="shared" si="178"/>
        <v>3.5825</v>
      </c>
      <c r="BB107" s="68">
        <f t="shared" si="179"/>
        <v>3.4050000000000002</v>
      </c>
      <c r="BC107" s="68">
        <f t="shared" si="180"/>
        <v>3.3850000000000002</v>
      </c>
      <c r="BD107" s="68">
        <f t="shared" si="142"/>
        <v>2.9275000000000002</v>
      </c>
      <c r="BE107" s="68">
        <f t="shared" si="99"/>
        <v>3.22</v>
      </c>
      <c r="BF107" s="68"/>
      <c r="BG107" s="89"/>
      <c r="BH107" s="67">
        <f>download!AD127</f>
        <v>1.3682992499830002</v>
      </c>
      <c r="BI107" s="40">
        <f>download!AH126</f>
        <v>6.291718760066102E-2</v>
      </c>
      <c r="BJ107" s="40">
        <f>download!AL126</f>
        <v>7.2017202096634009E-2</v>
      </c>
      <c r="BK107" s="48">
        <f t="shared" si="143"/>
        <v>0.60223012423329414</v>
      </c>
      <c r="BL107" s="48">
        <f t="shared" si="143"/>
        <v>0.56035817484993522</v>
      </c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8"/>
      <c r="CN107" s="40"/>
      <c r="CO107" s="56"/>
      <c r="CP107" s="56"/>
      <c r="CQ107" s="72"/>
      <c r="CR107" s="40"/>
      <c r="CS107" s="56"/>
      <c r="CT107" s="40"/>
      <c r="CU107" s="49"/>
      <c r="CV107" s="49"/>
      <c r="CW107" s="40"/>
      <c r="CX107" s="56"/>
      <c r="CY107" s="40"/>
      <c r="CZ107" s="40"/>
      <c r="DA107" s="41"/>
      <c r="DB107" s="41"/>
      <c r="DC107" s="49"/>
      <c r="DD107" s="40"/>
      <c r="DE107" s="49"/>
      <c r="DF107" s="40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</row>
    <row r="108" spans="1:124">
      <c r="A108" s="165">
        <v>39753</v>
      </c>
      <c r="B108" s="93"/>
      <c r="C108" s="394">
        <f t="shared" si="90"/>
        <v>0.22500000000000001</v>
      </c>
      <c r="D108" s="394">
        <f t="shared" si="103"/>
        <v>0.22500000000000001</v>
      </c>
      <c r="E108" s="93">
        <f t="shared" si="152"/>
        <v>0.22500000000000001</v>
      </c>
      <c r="F108" s="288">
        <f t="shared" si="162"/>
        <v>0.19</v>
      </c>
      <c r="G108" s="93">
        <f t="shared" ref="G108:G123" si="181">E108</f>
        <v>0.22500000000000001</v>
      </c>
      <c r="H108" s="294">
        <f>H96-0.005</f>
        <v>0.35</v>
      </c>
      <c r="I108" s="288">
        <f t="shared" si="163"/>
        <v>0.35</v>
      </c>
      <c r="J108" s="397">
        <f t="shared" si="154"/>
        <v>0.35</v>
      </c>
      <c r="K108" s="41">
        <f>C108+0.12</f>
        <v>0.34499999999999997</v>
      </c>
      <c r="L108" s="417">
        <f t="shared" si="153"/>
        <v>0.34499999999999997</v>
      </c>
      <c r="M108" s="288">
        <f t="shared" si="164"/>
        <v>0.34499999999999997</v>
      </c>
      <c r="N108" s="93">
        <f>+K108+0.03</f>
        <v>0.375</v>
      </c>
      <c r="O108" s="50">
        <f>K108+0.1</f>
        <v>0.44499999999999995</v>
      </c>
      <c r="P108" s="184">
        <f t="shared" si="104"/>
        <v>0.44499999999999995</v>
      </c>
      <c r="Q108" s="288">
        <f t="shared" si="165"/>
        <v>0.44499999999999995</v>
      </c>
      <c r="R108" s="93">
        <f>+O108+0.02</f>
        <v>0.46499999999999997</v>
      </c>
      <c r="T108" s="571">
        <f>C108-0.16</f>
        <v>6.5000000000000002E-2</v>
      </c>
      <c r="U108" s="571">
        <f t="shared" si="141"/>
        <v>0.12</v>
      </c>
      <c r="V108" s="571">
        <f>+(T108+AJ108)*0.032+T108+0.01</f>
        <v>0.18280800000000003</v>
      </c>
      <c r="X108" s="538">
        <f>download!B127</f>
        <v>0.20749999999999999</v>
      </c>
      <c r="Y108" s="539">
        <f>download!AX127</f>
        <v>0.20749999999999999</v>
      </c>
      <c r="Z108" s="538">
        <f>download!F127</f>
        <v>0.20499999999999999</v>
      </c>
      <c r="AA108" s="538">
        <f>download!AP127</f>
        <v>-0.13250000000000001</v>
      </c>
      <c r="AB108" s="556">
        <f>download!J127</f>
        <v>0.72499999999999998</v>
      </c>
      <c r="AC108" s="556">
        <f>download!N127</f>
        <v>0.45500000000000002</v>
      </c>
      <c r="AD108" s="556">
        <f>download!R127</f>
        <v>0.28749999999999998</v>
      </c>
      <c r="AE108" s="557">
        <f>download!V127</f>
        <v>0.24</v>
      </c>
      <c r="AF108" s="325">
        <v>-0.25</v>
      </c>
      <c r="AG108" s="325">
        <f>download!AT129</f>
        <v>0</v>
      </c>
      <c r="AH108" s="287"/>
      <c r="AI108" s="74">
        <v>39753</v>
      </c>
      <c r="AJ108" s="483">
        <f>download!Z128</f>
        <v>3.3040000000000003</v>
      </c>
      <c r="AK108" s="67"/>
      <c r="AL108" s="68"/>
      <c r="AM108" s="68">
        <f t="shared" si="166"/>
        <v>1.9657175076363775</v>
      </c>
      <c r="AN108" s="68">
        <f t="shared" si="167"/>
        <v>3.5290000000000004</v>
      </c>
      <c r="AO108" s="68">
        <f t="shared" si="168"/>
        <v>3.5290000000000004</v>
      </c>
      <c r="AP108" s="68">
        <f t="shared" si="169"/>
        <v>3.5290000000000004</v>
      </c>
      <c r="AQ108" s="68">
        <f t="shared" si="170"/>
        <v>3.6540000000000004</v>
      </c>
      <c r="AR108" s="68">
        <f t="shared" si="171"/>
        <v>3.649</v>
      </c>
      <c r="AS108" s="68">
        <f t="shared" si="172"/>
        <v>3.6790000000000003</v>
      </c>
      <c r="AT108" s="68">
        <f t="shared" si="173"/>
        <v>3.7490000000000001</v>
      </c>
      <c r="AU108" s="68">
        <f t="shared" si="174"/>
        <v>3.7690000000000001</v>
      </c>
      <c r="AV108" s="68"/>
      <c r="AW108" s="68"/>
      <c r="AX108" s="68">
        <f t="shared" si="175"/>
        <v>3.5115000000000003</v>
      </c>
      <c r="AY108" s="68">
        <f t="shared" si="176"/>
        <v>3.5090000000000003</v>
      </c>
      <c r="AZ108" s="68">
        <f t="shared" si="177"/>
        <v>4.0289999999999999</v>
      </c>
      <c r="BA108" s="68">
        <f t="shared" si="178"/>
        <v>3.7590000000000003</v>
      </c>
      <c r="BB108" s="68">
        <f t="shared" si="179"/>
        <v>3.5915000000000004</v>
      </c>
      <c r="BC108" s="68">
        <f t="shared" si="180"/>
        <v>3.5440000000000005</v>
      </c>
      <c r="BD108" s="68">
        <f t="shared" si="142"/>
        <v>3.0540000000000003</v>
      </c>
      <c r="BE108" s="68">
        <f t="shared" si="99"/>
        <v>3.3040000000000003</v>
      </c>
      <c r="BF108" s="68"/>
      <c r="BG108" s="89"/>
      <c r="BH108" s="67">
        <f>download!AD128</f>
        <v>1.3675711812400002</v>
      </c>
      <c r="BI108" s="40">
        <f>download!AH127</f>
        <v>6.2937922501419011E-2</v>
      </c>
      <c r="BJ108" s="40">
        <f>download!AL127</f>
        <v>7.2013851904123016E-2</v>
      </c>
      <c r="BK108" s="48">
        <f t="shared" si="143"/>
        <v>0.59897247760190597</v>
      </c>
      <c r="BL108" s="48">
        <f t="shared" si="143"/>
        <v>0.55701827929622483</v>
      </c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8"/>
      <c r="CN108" s="40"/>
      <c r="CO108" s="56"/>
      <c r="CP108" s="56"/>
      <c r="CQ108" s="72"/>
      <c r="CR108" s="40"/>
      <c r="CS108" s="56"/>
      <c r="CT108" s="40"/>
      <c r="CU108" s="49"/>
      <c r="CV108" s="49"/>
      <c r="CW108" s="40"/>
      <c r="CX108" s="56"/>
      <c r="CY108" s="40"/>
      <c r="CZ108" s="40"/>
      <c r="DA108" s="41"/>
      <c r="DB108" s="41"/>
      <c r="DC108" s="49"/>
      <c r="DD108" s="40"/>
      <c r="DE108" s="49"/>
      <c r="DF108" s="40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</row>
    <row r="109" spans="1:124">
      <c r="A109" s="165">
        <v>39783</v>
      </c>
      <c r="B109" s="93"/>
      <c r="C109" s="394">
        <f t="shared" si="90"/>
        <v>0.22500000000000001</v>
      </c>
      <c r="D109" s="394">
        <f t="shared" si="103"/>
        <v>0.22500000000000001</v>
      </c>
      <c r="E109" s="93">
        <f t="shared" si="152"/>
        <v>0.22500000000000001</v>
      </c>
      <c r="F109" s="288">
        <f t="shared" si="162"/>
        <v>0.19</v>
      </c>
      <c r="G109" s="93">
        <f t="shared" si="181"/>
        <v>0.22500000000000001</v>
      </c>
      <c r="H109" s="294">
        <f>H97-0.005</f>
        <v>0.35</v>
      </c>
      <c r="I109" s="288">
        <f t="shared" si="163"/>
        <v>0.35</v>
      </c>
      <c r="J109" s="397">
        <f t="shared" si="154"/>
        <v>0.35</v>
      </c>
      <c r="K109" s="41">
        <f>C109+0.12</f>
        <v>0.34499999999999997</v>
      </c>
      <c r="L109" s="417">
        <f t="shared" si="153"/>
        <v>0.34499999999999997</v>
      </c>
      <c r="M109" s="288">
        <f t="shared" si="164"/>
        <v>0.34499999999999997</v>
      </c>
      <c r="N109" s="93">
        <f>+K109+0.03</f>
        <v>0.375</v>
      </c>
      <c r="O109" s="50">
        <f>K109+0.1</f>
        <v>0.44499999999999995</v>
      </c>
      <c r="P109" s="184">
        <f t="shared" si="104"/>
        <v>0.44499999999999995</v>
      </c>
      <c r="Q109" s="288">
        <f t="shared" si="165"/>
        <v>0.44499999999999995</v>
      </c>
      <c r="R109" s="93">
        <f>+O109+0.02</f>
        <v>0.46499999999999997</v>
      </c>
      <c r="T109" s="571">
        <f>C109-0.16</f>
        <v>6.5000000000000002E-2</v>
      </c>
      <c r="U109" s="571">
        <f t="shared" si="141"/>
        <v>0.12</v>
      </c>
      <c r="V109" s="571">
        <f>+(T109+AJ109)*0.032+T109+0.01</f>
        <v>0.18568800000000002</v>
      </c>
      <c r="X109" s="538">
        <f>download!B128</f>
        <v>0.2475</v>
      </c>
      <c r="Y109" s="539">
        <f>download!AX128</f>
        <v>0.2475</v>
      </c>
      <c r="Z109" s="538">
        <f>download!F128</f>
        <v>0.245</v>
      </c>
      <c r="AA109" s="538">
        <f>download!AP128</f>
        <v>-0.125</v>
      </c>
      <c r="AB109" s="556">
        <f>download!J128</f>
        <v>1.23</v>
      </c>
      <c r="AC109" s="556">
        <f>download!N128</f>
        <v>0.79</v>
      </c>
      <c r="AD109" s="556">
        <f>download!R128</f>
        <v>0.33750000000000002</v>
      </c>
      <c r="AE109" s="557">
        <f>download!V128</f>
        <v>0.29499999999999998</v>
      </c>
      <c r="AF109" s="325">
        <v>-0.25</v>
      </c>
      <c r="AG109" s="325">
        <f>download!AT130</f>
        <v>0</v>
      </c>
      <c r="AH109" s="287"/>
      <c r="AI109" s="74">
        <v>39783</v>
      </c>
      <c r="AJ109" s="483">
        <f>download!Z129</f>
        <v>3.3940000000000006</v>
      </c>
      <c r="AK109" s="67"/>
      <c r="AL109" s="68"/>
      <c r="AM109" s="68">
        <f t="shared" si="166"/>
        <v>2.0042216226503249</v>
      </c>
      <c r="AN109" s="68">
        <f t="shared" si="167"/>
        <v>3.6190000000000007</v>
      </c>
      <c r="AO109" s="68">
        <f t="shared" si="168"/>
        <v>3.6190000000000007</v>
      </c>
      <c r="AP109" s="68">
        <f t="shared" si="169"/>
        <v>3.6190000000000007</v>
      </c>
      <c r="AQ109" s="68">
        <f t="shared" si="170"/>
        <v>3.7440000000000007</v>
      </c>
      <c r="AR109" s="68">
        <f t="shared" si="171"/>
        <v>3.7390000000000008</v>
      </c>
      <c r="AS109" s="68">
        <f t="shared" si="172"/>
        <v>3.7690000000000006</v>
      </c>
      <c r="AT109" s="68">
        <f t="shared" si="173"/>
        <v>3.8390000000000004</v>
      </c>
      <c r="AU109" s="68">
        <f t="shared" si="174"/>
        <v>3.8590000000000004</v>
      </c>
      <c r="AV109" s="68"/>
      <c r="AW109" s="68"/>
      <c r="AX109" s="68">
        <f t="shared" si="175"/>
        <v>3.6415000000000006</v>
      </c>
      <c r="AY109" s="68">
        <f t="shared" si="176"/>
        <v>3.6390000000000007</v>
      </c>
      <c r="AZ109" s="68">
        <f t="shared" si="177"/>
        <v>4.6240000000000006</v>
      </c>
      <c r="BA109" s="68">
        <f t="shared" si="178"/>
        <v>4.1840000000000011</v>
      </c>
      <c r="BB109" s="68">
        <f t="shared" si="179"/>
        <v>3.7315000000000005</v>
      </c>
      <c r="BC109" s="68">
        <f t="shared" si="180"/>
        <v>3.6890000000000005</v>
      </c>
      <c r="BD109" s="68">
        <f t="shared" si="142"/>
        <v>3.1440000000000006</v>
      </c>
      <c r="BE109" s="68">
        <f t="shared" si="99"/>
        <v>3.3940000000000006</v>
      </c>
      <c r="BF109" s="68"/>
      <c r="BG109" s="89"/>
      <c r="BH109" s="67">
        <f>download!AD129</f>
        <v>1.366824575224</v>
      </c>
      <c r="BI109" s="40">
        <f>download!AH128</f>
        <v>6.2957988534546011E-2</v>
      </c>
      <c r="BJ109" s="40">
        <f>download!AL128</f>
        <v>7.2010609782341015E-2</v>
      </c>
      <c r="BK109" s="48">
        <f t="shared" si="143"/>
        <v>0.59583476053634732</v>
      </c>
      <c r="BL109" s="48">
        <f t="shared" si="143"/>
        <v>0.55380536685557458</v>
      </c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8"/>
      <c r="CN109" s="40"/>
      <c r="CO109" s="56"/>
      <c r="CP109" s="56"/>
      <c r="CQ109" s="72"/>
      <c r="CR109" s="40"/>
      <c r="CS109" s="56"/>
      <c r="CT109" s="40"/>
      <c r="CU109" s="49"/>
      <c r="CV109" s="49"/>
      <c r="CW109" s="40"/>
      <c r="CX109" s="56"/>
      <c r="CY109" s="40"/>
      <c r="CZ109" s="40"/>
      <c r="DA109" s="41"/>
      <c r="DB109" s="41"/>
      <c r="DC109" s="49"/>
      <c r="DD109" s="40"/>
      <c r="DE109" s="49"/>
      <c r="DF109" s="40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</row>
    <row r="110" spans="1:124">
      <c r="A110" s="165">
        <v>39814</v>
      </c>
      <c r="B110" s="93"/>
      <c r="C110" s="394">
        <f t="shared" si="90"/>
        <v>0.25</v>
      </c>
      <c r="D110" s="394">
        <f t="shared" si="103"/>
        <v>0.25</v>
      </c>
      <c r="E110" s="93">
        <f t="shared" si="152"/>
        <v>0.25</v>
      </c>
      <c r="F110" s="288">
        <f t="shared" si="162"/>
        <v>0.215</v>
      </c>
      <c r="G110" s="93">
        <f t="shared" si="181"/>
        <v>0.25</v>
      </c>
      <c r="H110" s="294">
        <f>H98-0.005</f>
        <v>0.375</v>
      </c>
      <c r="I110" s="288">
        <f t="shared" si="163"/>
        <v>0.375</v>
      </c>
      <c r="J110" s="397">
        <f t="shared" si="154"/>
        <v>0.375</v>
      </c>
      <c r="K110" s="41">
        <f>C110+0.12</f>
        <v>0.37</v>
      </c>
      <c r="L110" s="417">
        <f t="shared" si="153"/>
        <v>0.37</v>
      </c>
      <c r="M110" s="288">
        <f t="shared" si="164"/>
        <v>0.37</v>
      </c>
      <c r="N110" s="93">
        <f>+K110+0.03</f>
        <v>0.4</v>
      </c>
      <c r="O110" s="50">
        <f>K110+0.1</f>
        <v>0.47</v>
      </c>
      <c r="P110" s="184">
        <f t="shared" si="104"/>
        <v>0.47</v>
      </c>
      <c r="Q110" s="288">
        <f t="shared" si="165"/>
        <v>0.47</v>
      </c>
      <c r="R110" s="93">
        <f>+O110+0.02</f>
        <v>0.49</v>
      </c>
      <c r="T110" s="571">
        <f>C110-0.16</f>
        <v>0.09</v>
      </c>
      <c r="U110" s="571">
        <f t="shared" si="141"/>
        <v>0.14499999999999999</v>
      </c>
      <c r="V110" s="571">
        <f>+(T110+AJ110)*0.032+T110+0.01</f>
        <v>0.21670400000000001</v>
      </c>
      <c r="X110" s="538">
        <f>download!B129</f>
        <v>0.26</v>
      </c>
      <c r="Y110" s="539">
        <f>download!AX129</f>
        <v>0.26</v>
      </c>
      <c r="Z110" s="538">
        <f>download!F129</f>
        <v>0.31</v>
      </c>
      <c r="AA110" s="538">
        <f>download!AP129</f>
        <v>-0.11</v>
      </c>
      <c r="AB110" s="556">
        <f>download!J129</f>
        <v>1.575</v>
      </c>
      <c r="AC110" s="556">
        <f>download!N129</f>
        <v>0.95499999999999996</v>
      </c>
      <c r="AD110" s="556">
        <f>download!R129</f>
        <v>0.4375</v>
      </c>
      <c r="AE110" s="557">
        <f>download!V129</f>
        <v>0.34250000000000003</v>
      </c>
      <c r="AF110" s="325">
        <v>-0.25</v>
      </c>
      <c r="AG110" s="325">
        <f>download!AT131</f>
        <v>0</v>
      </c>
      <c r="AH110" s="287"/>
      <c r="AI110" s="74">
        <v>39814</v>
      </c>
      <c r="AJ110" s="483">
        <f>download!Z130</f>
        <v>3.5569999999999999</v>
      </c>
      <c r="AK110" s="67"/>
      <c r="AL110" s="68"/>
      <c r="AM110" s="68">
        <f t="shared" si="166"/>
        <v>2.0957730016753633</v>
      </c>
      <c r="AN110" s="68">
        <f t="shared" si="167"/>
        <v>3.8069999999999999</v>
      </c>
      <c r="AO110" s="68">
        <f t="shared" si="168"/>
        <v>3.8069999999999999</v>
      </c>
      <c r="AP110" s="68">
        <f t="shared" si="169"/>
        <v>3.8069999999999999</v>
      </c>
      <c r="AQ110" s="68">
        <f t="shared" si="170"/>
        <v>3.9319999999999999</v>
      </c>
      <c r="AR110" s="68">
        <f t="shared" si="171"/>
        <v>3.927</v>
      </c>
      <c r="AS110" s="68">
        <f t="shared" si="172"/>
        <v>3.9569999999999999</v>
      </c>
      <c r="AT110" s="68">
        <f t="shared" si="173"/>
        <v>4.0270000000000001</v>
      </c>
      <c r="AU110" s="68">
        <f t="shared" si="174"/>
        <v>4.0469999999999997</v>
      </c>
      <c r="AV110" s="68"/>
      <c r="AW110" s="68"/>
      <c r="AX110" s="68">
        <f t="shared" si="175"/>
        <v>3.8170000000000002</v>
      </c>
      <c r="AY110" s="68">
        <f t="shared" si="176"/>
        <v>3.867</v>
      </c>
      <c r="AZ110" s="68">
        <f t="shared" si="177"/>
        <v>5.1319999999999997</v>
      </c>
      <c r="BA110" s="68">
        <f t="shared" si="178"/>
        <v>4.5119999999999996</v>
      </c>
      <c r="BB110" s="68">
        <f t="shared" si="179"/>
        <v>3.9944999999999999</v>
      </c>
      <c r="BC110" s="68">
        <f t="shared" si="180"/>
        <v>3.8994999999999997</v>
      </c>
      <c r="BD110" s="68">
        <f t="shared" si="142"/>
        <v>3.3069999999999999</v>
      </c>
      <c r="BE110" s="68">
        <f t="shared" si="99"/>
        <v>3.5569999999999999</v>
      </c>
      <c r="BF110" s="68"/>
      <c r="BG110" s="89"/>
      <c r="BH110" s="67">
        <f>download!AD130</f>
        <v>1.3660837857950003</v>
      </c>
      <c r="BI110" s="40">
        <f>download!AH129</f>
        <v>6.2978723435584028E-2</v>
      </c>
      <c r="BJ110" s="40">
        <f>download!AL129</f>
        <v>7.2007259589837003E-2</v>
      </c>
      <c r="BK110" s="48">
        <f t="shared" si="143"/>
        <v>0.59260773126264255</v>
      </c>
      <c r="BL110" s="48">
        <f t="shared" si="143"/>
        <v>0.55050512258349449</v>
      </c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8"/>
      <c r="CN110" s="40"/>
      <c r="CO110" s="56"/>
      <c r="CP110" s="56"/>
      <c r="CQ110" s="72"/>
      <c r="CR110" s="40"/>
      <c r="CS110" s="56"/>
      <c r="CT110" s="40"/>
      <c r="CU110" s="49"/>
      <c r="CV110" s="49"/>
      <c r="CW110" s="40"/>
      <c r="CX110" s="56"/>
      <c r="CY110" s="40"/>
      <c r="CZ110" s="40"/>
      <c r="DA110" s="41"/>
      <c r="DB110" s="41"/>
      <c r="DC110" s="49"/>
      <c r="DD110" s="40"/>
      <c r="DE110" s="49"/>
      <c r="DF110" s="40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</row>
    <row r="111" spans="1:124">
      <c r="A111" s="165">
        <v>39845</v>
      </c>
      <c r="B111" s="93"/>
      <c r="C111" s="394">
        <f t="shared" si="90"/>
        <v>0.31</v>
      </c>
      <c r="D111" s="394">
        <f t="shared" si="103"/>
        <v>0.31</v>
      </c>
      <c r="E111" s="93">
        <f t="shared" si="152"/>
        <v>0.31</v>
      </c>
      <c r="F111" s="288">
        <f t="shared" si="162"/>
        <v>0.27500000000000002</v>
      </c>
      <c r="G111" s="93">
        <f t="shared" si="181"/>
        <v>0.31</v>
      </c>
      <c r="H111" s="294">
        <f>H99-0.005</f>
        <v>0.435</v>
      </c>
      <c r="I111" s="288">
        <f t="shared" si="163"/>
        <v>0.435</v>
      </c>
      <c r="J111" s="397">
        <f t="shared" si="154"/>
        <v>0.435</v>
      </c>
      <c r="K111" s="41">
        <f>C111+0.12</f>
        <v>0.43</v>
      </c>
      <c r="L111" s="417">
        <f t="shared" si="153"/>
        <v>0.43</v>
      </c>
      <c r="M111" s="288">
        <f t="shared" si="164"/>
        <v>0.43</v>
      </c>
      <c r="N111" s="93">
        <f>+K111+0.03</f>
        <v>0.45999999999999996</v>
      </c>
      <c r="O111" s="50">
        <f>K111+0.1</f>
        <v>0.53</v>
      </c>
      <c r="P111" s="184">
        <f t="shared" si="104"/>
        <v>0.53</v>
      </c>
      <c r="Q111" s="288">
        <f t="shared" si="165"/>
        <v>0.53</v>
      </c>
      <c r="R111" s="93">
        <f>+O111+0.02</f>
        <v>0.55000000000000004</v>
      </c>
      <c r="T111" s="571">
        <f>C111-0.16</f>
        <v>0.15</v>
      </c>
      <c r="U111" s="571">
        <f t="shared" si="141"/>
        <v>0.20499999999999999</v>
      </c>
      <c r="V111" s="571">
        <f>+(T111+AJ111)*0.032+T111+0.01</f>
        <v>0.27523200000000003</v>
      </c>
      <c r="X111" s="538">
        <f>download!B130</f>
        <v>0.23749999999999999</v>
      </c>
      <c r="Y111" s="539">
        <f>download!AX130</f>
        <v>0.23749999999999999</v>
      </c>
      <c r="Z111" s="538">
        <f>download!F130</f>
        <v>0.28499999999999998</v>
      </c>
      <c r="AA111" s="538">
        <f>download!AP130</f>
        <v>-0.11</v>
      </c>
      <c r="AB111" s="556">
        <f>download!J130</f>
        <v>1.4950000000000001</v>
      </c>
      <c r="AC111" s="556">
        <f>download!N130</f>
        <v>0.94499999999999995</v>
      </c>
      <c r="AD111" s="556">
        <f>download!R130</f>
        <v>0.435</v>
      </c>
      <c r="AE111" s="557">
        <f>download!V130</f>
        <v>0.33750000000000002</v>
      </c>
      <c r="AF111" s="325">
        <v>-0.25</v>
      </c>
      <c r="AG111" s="325">
        <f>download!AT132</f>
        <v>0</v>
      </c>
      <c r="AH111" s="287"/>
      <c r="AI111" s="74">
        <v>39845</v>
      </c>
      <c r="AJ111" s="483">
        <f>download!Z131</f>
        <v>3.4510000000000005</v>
      </c>
      <c r="AK111" s="67"/>
      <c r="AL111" s="68"/>
      <c r="AM111" s="68">
        <f t="shared" si="166"/>
        <v>2.0581126442191726</v>
      </c>
      <c r="AN111" s="68">
        <f t="shared" si="167"/>
        <v>3.7610000000000006</v>
      </c>
      <c r="AO111" s="68">
        <f t="shared" si="168"/>
        <v>3.7610000000000006</v>
      </c>
      <c r="AP111" s="68">
        <f t="shared" si="169"/>
        <v>3.7610000000000006</v>
      </c>
      <c r="AQ111" s="68">
        <f t="shared" si="170"/>
        <v>3.8860000000000006</v>
      </c>
      <c r="AR111" s="68">
        <f t="shared" si="171"/>
        <v>3.8810000000000007</v>
      </c>
      <c r="AS111" s="68">
        <f t="shared" si="172"/>
        <v>3.9110000000000005</v>
      </c>
      <c r="AT111" s="68">
        <f t="shared" si="173"/>
        <v>3.9810000000000008</v>
      </c>
      <c r="AU111" s="68">
        <f t="shared" si="174"/>
        <v>4.0010000000000003</v>
      </c>
      <c r="AV111" s="68"/>
      <c r="AW111" s="68"/>
      <c r="AX111" s="68">
        <f t="shared" si="175"/>
        <v>3.6885000000000003</v>
      </c>
      <c r="AY111" s="68">
        <f t="shared" si="176"/>
        <v>3.7360000000000007</v>
      </c>
      <c r="AZ111" s="68">
        <f t="shared" si="177"/>
        <v>4.9460000000000006</v>
      </c>
      <c r="BA111" s="68">
        <f t="shared" si="178"/>
        <v>4.3960000000000008</v>
      </c>
      <c r="BB111" s="68">
        <f t="shared" si="179"/>
        <v>3.8860000000000006</v>
      </c>
      <c r="BC111" s="68">
        <f t="shared" si="180"/>
        <v>3.7885000000000004</v>
      </c>
      <c r="BD111" s="68">
        <f t="shared" si="142"/>
        <v>3.2010000000000005</v>
      </c>
      <c r="BE111" s="68">
        <f t="shared" si="99"/>
        <v>3.4510000000000005</v>
      </c>
      <c r="BF111" s="68"/>
      <c r="BG111" s="89"/>
      <c r="BH111" s="67">
        <f>download!AD131</f>
        <v>1.3654196775870002</v>
      </c>
      <c r="BI111" s="40">
        <f>download!AH130</f>
        <v>6.2999458336765013E-2</v>
      </c>
      <c r="BJ111" s="40">
        <f>download!AL130</f>
        <v>7.2003909397337015E-2</v>
      </c>
      <c r="BK111" s="48">
        <f t="shared" si="143"/>
        <v>0.58939616935928396</v>
      </c>
      <c r="BL111" s="48">
        <f t="shared" si="143"/>
        <v>0.5472248455780836</v>
      </c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8"/>
      <c r="CN111" s="40"/>
      <c r="CO111" s="56"/>
      <c r="CP111" s="56"/>
      <c r="CQ111" s="72"/>
      <c r="CR111" s="40"/>
      <c r="CS111" s="56"/>
      <c r="CT111" s="40"/>
      <c r="CU111" s="49"/>
      <c r="CV111" s="49"/>
      <c r="CW111" s="40"/>
      <c r="CX111" s="56"/>
      <c r="CY111" s="40"/>
      <c r="CZ111" s="40"/>
      <c r="DA111" s="41"/>
      <c r="DB111" s="41"/>
      <c r="DC111" s="49"/>
      <c r="DD111" s="40"/>
      <c r="DE111" s="49"/>
      <c r="DF111" s="40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</row>
    <row r="112" spans="1:124">
      <c r="A112" s="165">
        <v>39873</v>
      </c>
      <c r="B112" s="93"/>
      <c r="C112" s="394">
        <f t="shared" si="90"/>
        <v>0.30499999999999999</v>
      </c>
      <c r="D112" s="394">
        <f t="shared" si="103"/>
        <v>0.30499999999999999</v>
      </c>
      <c r="E112" s="93">
        <f t="shared" si="152"/>
        <v>0.30499999999999999</v>
      </c>
      <c r="F112" s="288">
        <f t="shared" si="162"/>
        <v>0.27</v>
      </c>
      <c r="G112" s="93">
        <f t="shared" si="181"/>
        <v>0.30499999999999999</v>
      </c>
      <c r="H112" s="294">
        <f>H100-0.005</f>
        <v>0.43</v>
      </c>
      <c r="I112" s="288">
        <f t="shared" si="163"/>
        <v>0.43</v>
      </c>
      <c r="J112" s="397">
        <f t="shared" si="154"/>
        <v>0.43</v>
      </c>
      <c r="K112" s="41">
        <f>C112+0.12</f>
        <v>0.42499999999999999</v>
      </c>
      <c r="L112" s="417">
        <f t="shared" si="153"/>
        <v>0.42499999999999999</v>
      </c>
      <c r="M112" s="288">
        <f t="shared" si="164"/>
        <v>0.42499999999999999</v>
      </c>
      <c r="N112" s="93">
        <f>+K112+0.03</f>
        <v>0.45499999999999996</v>
      </c>
      <c r="O112" s="50">
        <f>K112+0.1</f>
        <v>0.52500000000000002</v>
      </c>
      <c r="P112" s="184">
        <f t="shared" si="104"/>
        <v>0.52500000000000002</v>
      </c>
      <c r="Q112" s="288">
        <f t="shared" si="165"/>
        <v>0.52500000000000002</v>
      </c>
      <c r="R112" s="93">
        <f>+O112+0.02</f>
        <v>0.54500000000000004</v>
      </c>
      <c r="T112" s="571">
        <f>C112-0.16</f>
        <v>0.14499999999999999</v>
      </c>
      <c r="U112" s="571">
        <f t="shared" si="141"/>
        <v>0.19999999999999998</v>
      </c>
      <c r="V112" s="571">
        <f>+(T112+AJ112)*0.032+T112+0.01</f>
        <v>0.26616800000000002</v>
      </c>
      <c r="X112" s="538">
        <f>download!B131</f>
        <v>0.23499999999999999</v>
      </c>
      <c r="Y112" s="539">
        <f>download!AX131</f>
        <v>0.23499999999999999</v>
      </c>
      <c r="Z112" s="538">
        <f>download!F131</f>
        <v>0.28249999999999997</v>
      </c>
      <c r="AA112" s="538">
        <f>download!AP131</f>
        <v>-0.11</v>
      </c>
      <c r="AB112" s="556">
        <f>download!J131</f>
        <v>0.89500000000000002</v>
      </c>
      <c r="AC112" s="556">
        <f>download!N131</f>
        <v>0.60250000000000004</v>
      </c>
      <c r="AD112" s="556">
        <f>download!R131</f>
        <v>0.30249999999999999</v>
      </c>
      <c r="AE112" s="557">
        <f>download!V131</f>
        <v>0.26</v>
      </c>
      <c r="AF112" s="325">
        <v>-0.25</v>
      </c>
      <c r="AG112" s="325">
        <f>download!AT133</f>
        <v>0</v>
      </c>
      <c r="AH112" s="287"/>
      <c r="AI112" s="74">
        <v>39873</v>
      </c>
      <c r="AJ112" s="483">
        <f>download!Z132</f>
        <v>3.3290000000000006</v>
      </c>
      <c r="AK112" s="67"/>
      <c r="AL112" s="68"/>
      <c r="AM112" s="68">
        <f t="shared" si="166"/>
        <v>1.977910158764522</v>
      </c>
      <c r="AN112" s="68">
        <f t="shared" si="167"/>
        <v>3.6340000000000008</v>
      </c>
      <c r="AO112" s="68">
        <f t="shared" si="168"/>
        <v>3.6340000000000008</v>
      </c>
      <c r="AP112" s="68">
        <f t="shared" si="169"/>
        <v>3.6340000000000008</v>
      </c>
      <c r="AQ112" s="68">
        <f t="shared" si="170"/>
        <v>3.7590000000000008</v>
      </c>
      <c r="AR112" s="68">
        <f t="shared" si="171"/>
        <v>3.7540000000000004</v>
      </c>
      <c r="AS112" s="68">
        <f t="shared" si="172"/>
        <v>3.7840000000000007</v>
      </c>
      <c r="AT112" s="68">
        <f t="shared" si="173"/>
        <v>3.8540000000000005</v>
      </c>
      <c r="AU112" s="68">
        <f t="shared" si="174"/>
        <v>3.8740000000000006</v>
      </c>
      <c r="AV112" s="68"/>
      <c r="AW112" s="68"/>
      <c r="AX112" s="68">
        <f t="shared" si="175"/>
        <v>3.5640000000000005</v>
      </c>
      <c r="AY112" s="68">
        <f t="shared" si="176"/>
        <v>3.6115000000000004</v>
      </c>
      <c r="AZ112" s="68">
        <f t="shared" si="177"/>
        <v>4.2240000000000002</v>
      </c>
      <c r="BA112" s="68">
        <f t="shared" si="178"/>
        <v>3.9315000000000007</v>
      </c>
      <c r="BB112" s="68">
        <f t="shared" si="179"/>
        <v>3.6315000000000008</v>
      </c>
      <c r="BC112" s="68">
        <f t="shared" si="180"/>
        <v>3.5890000000000004</v>
      </c>
      <c r="BD112" s="68">
        <f t="shared" si="142"/>
        <v>3.0790000000000006</v>
      </c>
      <c r="BE112" s="68">
        <f t="shared" si="99"/>
        <v>3.3290000000000006</v>
      </c>
      <c r="BF112" s="68"/>
      <c r="BG112" s="89"/>
      <c r="BH112" s="67">
        <f>download!AD132</f>
        <v>1.3646899333960003</v>
      </c>
      <c r="BI112" s="40">
        <f>download!AH131</f>
        <v>6.301818663472801E-2</v>
      </c>
      <c r="BJ112" s="40">
        <f>download!AL131</f>
        <v>7.2000883417016021E-2</v>
      </c>
      <c r="BK112" s="48">
        <f t="shared" si="143"/>
        <v>0.58650864677358217</v>
      </c>
      <c r="BL112" s="48">
        <f t="shared" si="143"/>
        <v>0.54427907505903184</v>
      </c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8"/>
      <c r="CN112" s="40"/>
      <c r="CO112" s="56"/>
      <c r="CP112" s="56"/>
      <c r="CQ112" s="72"/>
      <c r="CR112" s="40"/>
      <c r="CS112" s="56"/>
      <c r="CT112" s="40"/>
      <c r="CU112" s="49"/>
      <c r="CV112" s="49"/>
      <c r="CW112" s="40"/>
      <c r="CX112" s="56"/>
      <c r="CY112" s="40"/>
      <c r="CZ112" s="40"/>
      <c r="DA112" s="41"/>
      <c r="DB112" s="41"/>
      <c r="DC112" s="49"/>
      <c r="DD112" s="40"/>
      <c r="DE112" s="49"/>
      <c r="DF112" s="40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</row>
    <row r="113" spans="1:124">
      <c r="A113" s="165">
        <v>39904</v>
      </c>
      <c r="B113" s="93"/>
      <c r="C113" s="394">
        <f t="shared" si="90"/>
        <v>0.14000000000000001</v>
      </c>
      <c r="D113" s="394">
        <f t="shared" si="103"/>
        <v>0.14000000000000001</v>
      </c>
      <c r="E113" s="93">
        <f t="shared" si="152"/>
        <v>0.14000000000000001</v>
      </c>
      <c r="F113" s="288">
        <f t="shared" si="162"/>
        <v>0.10500000000000001</v>
      </c>
      <c r="G113" s="93">
        <f t="shared" si="181"/>
        <v>0.14000000000000001</v>
      </c>
      <c r="H113" s="294">
        <f>C113</f>
        <v>0.14000000000000001</v>
      </c>
      <c r="I113" s="288">
        <f t="shared" si="163"/>
        <v>0.14000000000000001</v>
      </c>
      <c r="J113" s="397">
        <f t="shared" si="154"/>
        <v>0.14000000000000001</v>
      </c>
      <c r="K113" s="50">
        <f>C113+0.02</f>
        <v>0.16</v>
      </c>
      <c r="L113" s="417">
        <f t="shared" si="153"/>
        <v>0.16</v>
      </c>
      <c r="M113" s="288">
        <f t="shared" si="164"/>
        <v>0.16</v>
      </c>
      <c r="N113" s="93">
        <f>+K113+0.02</f>
        <v>0.18</v>
      </c>
      <c r="O113" s="50">
        <f>C113</f>
        <v>0.14000000000000001</v>
      </c>
      <c r="P113" s="184">
        <f t="shared" si="104"/>
        <v>0.14000000000000001</v>
      </c>
      <c r="Q113" s="288">
        <f t="shared" si="165"/>
        <v>0.14000000000000001</v>
      </c>
      <c r="R113" s="93">
        <f>+O113</f>
        <v>0.14000000000000001</v>
      </c>
      <c r="T113" s="571">
        <f t="shared" ref="T113:T119" si="182">C113-0.2</f>
        <v>-0.06</v>
      </c>
      <c r="U113" s="571">
        <f t="shared" ref="U113:U144" si="183">T113+0.055</f>
        <v>-4.9999999999999975E-3</v>
      </c>
      <c r="V113" s="571">
        <f>Y113</f>
        <v>0.16250000000000001</v>
      </c>
      <c r="X113" s="538">
        <f>download!B132</f>
        <v>0.16250000000000001</v>
      </c>
      <c r="Y113" s="539">
        <f>download!AX132</f>
        <v>0.16250000000000001</v>
      </c>
      <c r="Z113" s="538">
        <f>download!F132</f>
        <v>0.1875</v>
      </c>
      <c r="AA113" s="538">
        <f>download!AP132</f>
        <v>-0.155</v>
      </c>
      <c r="AB113" s="556">
        <f>download!J132</f>
        <v>0.45</v>
      </c>
      <c r="AC113" s="556">
        <f>download!N132</f>
        <v>0.35499999999999998</v>
      </c>
      <c r="AD113" s="556">
        <f>download!R132</f>
        <v>0.19750000000000001</v>
      </c>
      <c r="AE113" s="557">
        <f>download!V132</f>
        <v>0.17749999999999999</v>
      </c>
      <c r="AF113" s="325">
        <v>-0.29249999999999998</v>
      </c>
      <c r="AG113" s="325">
        <f>download!AT134</f>
        <v>0</v>
      </c>
      <c r="AH113" s="287"/>
      <c r="AI113" s="74">
        <v>39904</v>
      </c>
      <c r="AJ113" s="483">
        <f>download!Z133</f>
        <v>3.2069999999999999</v>
      </c>
      <c r="AK113" s="67"/>
      <c r="AL113" s="68"/>
      <c r="AM113" s="68">
        <f t="shared" si="166"/>
        <v>1.8108490392514685</v>
      </c>
      <c r="AN113" s="68">
        <f t="shared" si="167"/>
        <v>3.347</v>
      </c>
      <c r="AO113" s="68">
        <f t="shared" si="168"/>
        <v>3.347</v>
      </c>
      <c r="AP113" s="68">
        <f t="shared" si="169"/>
        <v>3.347</v>
      </c>
      <c r="AQ113" s="68">
        <f t="shared" si="170"/>
        <v>3.347</v>
      </c>
      <c r="AR113" s="68">
        <f t="shared" si="171"/>
        <v>3.367</v>
      </c>
      <c r="AS113" s="68">
        <f t="shared" si="172"/>
        <v>3.387</v>
      </c>
      <c r="AT113" s="68">
        <f t="shared" si="173"/>
        <v>3.347</v>
      </c>
      <c r="AU113" s="68">
        <f t="shared" si="174"/>
        <v>3.347</v>
      </c>
      <c r="AV113" s="68"/>
      <c r="AW113" s="68"/>
      <c r="AX113" s="68">
        <f t="shared" si="175"/>
        <v>3.3694999999999999</v>
      </c>
      <c r="AY113" s="68">
        <f t="shared" si="176"/>
        <v>3.3944999999999999</v>
      </c>
      <c r="AZ113" s="68">
        <f t="shared" si="177"/>
        <v>3.657</v>
      </c>
      <c r="BA113" s="68">
        <f t="shared" si="178"/>
        <v>3.5619999999999998</v>
      </c>
      <c r="BB113" s="68">
        <f t="shared" si="179"/>
        <v>3.4044999999999996</v>
      </c>
      <c r="BC113" s="68">
        <f t="shared" si="180"/>
        <v>3.3845000000000001</v>
      </c>
      <c r="BD113" s="68">
        <f t="shared" si="142"/>
        <v>2.9144999999999999</v>
      </c>
      <c r="BE113" s="68">
        <f t="shared" si="99"/>
        <v>3.2069999999999999</v>
      </c>
      <c r="BF113" s="68"/>
      <c r="BG113" s="89"/>
      <c r="BH113" s="67">
        <f>download!AD133</f>
        <v>1.3639892426760003</v>
      </c>
      <c r="BI113" s="40">
        <f>download!AH132</f>
        <v>6.3038921536181014E-2</v>
      </c>
      <c r="BJ113" s="40">
        <f>download!AL132</f>
        <v>7.1997533224523E-2</v>
      </c>
      <c r="BK113" s="48">
        <f t="shared" si="143"/>
        <v>0.58332635177437397</v>
      </c>
      <c r="BL113" s="48">
        <f t="shared" si="143"/>
        <v>0.54103646228009217</v>
      </c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8"/>
      <c r="CN113" s="40"/>
      <c r="CO113" s="56"/>
      <c r="CP113" s="56"/>
      <c r="CQ113" s="72"/>
      <c r="CR113" s="40"/>
      <c r="CS113" s="56"/>
      <c r="CT113" s="40"/>
      <c r="CU113" s="49"/>
      <c r="CV113" s="49"/>
      <c r="CW113" s="40"/>
      <c r="CX113" s="56"/>
      <c r="CY113" s="40"/>
      <c r="CZ113" s="40"/>
      <c r="DA113" s="41"/>
      <c r="DB113" s="41"/>
      <c r="DC113" s="49"/>
      <c r="DD113" s="40"/>
      <c r="DE113" s="49"/>
      <c r="DF113" s="40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</row>
    <row r="114" spans="1:124">
      <c r="A114" s="165">
        <v>39934</v>
      </c>
      <c r="B114" s="93"/>
      <c r="C114" s="394">
        <f t="shared" si="90"/>
        <v>0.14000000000000001</v>
      </c>
      <c r="D114" s="394">
        <f t="shared" si="103"/>
        <v>0.14000000000000001</v>
      </c>
      <c r="E114" s="93">
        <f t="shared" si="152"/>
        <v>0.14000000000000001</v>
      </c>
      <c r="F114" s="288">
        <f t="shared" si="162"/>
        <v>0.10500000000000001</v>
      </c>
      <c r="G114" s="93">
        <f t="shared" si="181"/>
        <v>0.14000000000000001</v>
      </c>
      <c r="H114" s="294">
        <f t="shared" ref="H114:H119" si="184">C114</f>
        <v>0.14000000000000001</v>
      </c>
      <c r="I114" s="288">
        <f t="shared" si="163"/>
        <v>0.14000000000000001</v>
      </c>
      <c r="J114" s="397">
        <f t="shared" si="154"/>
        <v>0.14000000000000001</v>
      </c>
      <c r="K114" s="50">
        <f t="shared" ref="K114:K119" si="185">C114+0.02</f>
        <v>0.16</v>
      </c>
      <c r="L114" s="417">
        <f t="shared" si="153"/>
        <v>0.16</v>
      </c>
      <c r="M114" s="288">
        <f t="shared" si="164"/>
        <v>0.16</v>
      </c>
      <c r="N114" s="93">
        <f t="shared" ref="N114:N119" si="186">+K114+0.02</f>
        <v>0.18</v>
      </c>
      <c r="O114" s="50">
        <f t="shared" ref="O114:O119" si="187">C114</f>
        <v>0.14000000000000001</v>
      </c>
      <c r="P114" s="184">
        <f t="shared" si="104"/>
        <v>0.14000000000000001</v>
      </c>
      <c r="Q114" s="288">
        <f t="shared" si="165"/>
        <v>0.14000000000000001</v>
      </c>
      <c r="R114" s="93">
        <f t="shared" ref="R114:R119" si="188">+O114</f>
        <v>0.14000000000000001</v>
      </c>
      <c r="T114" s="571">
        <f t="shared" si="182"/>
        <v>-0.06</v>
      </c>
      <c r="U114" s="571">
        <f t="shared" si="183"/>
        <v>-4.9999999999999975E-3</v>
      </c>
      <c r="V114" s="571">
        <f t="shared" ref="V114:V119" si="189">Y114</f>
        <v>0.1525</v>
      </c>
      <c r="X114" s="538">
        <f>download!B133</f>
        <v>0.1525</v>
      </c>
      <c r="Y114" s="539">
        <f>download!AX133</f>
        <v>0.1525</v>
      </c>
      <c r="Z114" s="538">
        <f>download!F133</f>
        <v>0.19750000000000001</v>
      </c>
      <c r="AA114" s="538">
        <f>download!AP133</f>
        <v>-0.17</v>
      </c>
      <c r="AB114" s="556">
        <f>download!J133</f>
        <v>0.36499999999999999</v>
      </c>
      <c r="AC114" s="556">
        <f>download!N133</f>
        <v>0.28749999999999998</v>
      </c>
      <c r="AD114" s="556">
        <f>download!R133</f>
        <v>0.17249999999999999</v>
      </c>
      <c r="AE114" s="557">
        <f>download!V133</f>
        <v>0.16250000000000001</v>
      </c>
      <c r="AF114" s="325">
        <v>-0.29249999999999998</v>
      </c>
      <c r="AG114" s="325">
        <f>download!AT135</f>
        <v>0</v>
      </c>
      <c r="AH114" s="287"/>
      <c r="AI114" s="74">
        <v>39934</v>
      </c>
      <c r="AJ114" s="483">
        <f>download!Z134</f>
        <v>3.2030000000000003</v>
      </c>
      <c r="AK114" s="67"/>
      <c r="AL114" s="68"/>
      <c r="AM114" s="68">
        <f t="shared" si="166"/>
        <v>1.7982569516747251</v>
      </c>
      <c r="AN114" s="68">
        <f t="shared" si="167"/>
        <v>3.3430000000000004</v>
      </c>
      <c r="AO114" s="68">
        <f t="shared" si="168"/>
        <v>3.3430000000000004</v>
      </c>
      <c r="AP114" s="68">
        <f t="shared" si="169"/>
        <v>3.3430000000000004</v>
      </c>
      <c r="AQ114" s="68">
        <f t="shared" si="170"/>
        <v>3.3430000000000004</v>
      </c>
      <c r="AR114" s="68">
        <f t="shared" si="171"/>
        <v>3.3630000000000004</v>
      </c>
      <c r="AS114" s="68">
        <f t="shared" si="172"/>
        <v>3.3830000000000005</v>
      </c>
      <c r="AT114" s="68">
        <f t="shared" si="173"/>
        <v>3.3430000000000004</v>
      </c>
      <c r="AU114" s="68">
        <f t="shared" si="174"/>
        <v>3.3430000000000004</v>
      </c>
      <c r="AV114" s="68"/>
      <c r="AW114" s="68"/>
      <c r="AX114" s="68">
        <f t="shared" si="175"/>
        <v>3.3555000000000001</v>
      </c>
      <c r="AY114" s="68">
        <f t="shared" si="176"/>
        <v>3.4005000000000001</v>
      </c>
      <c r="AZ114" s="68">
        <f t="shared" si="177"/>
        <v>3.5680000000000005</v>
      </c>
      <c r="BA114" s="68">
        <f t="shared" si="178"/>
        <v>3.4905000000000004</v>
      </c>
      <c r="BB114" s="68">
        <f t="shared" si="179"/>
        <v>3.3755000000000002</v>
      </c>
      <c r="BC114" s="68">
        <f t="shared" si="180"/>
        <v>3.3655000000000004</v>
      </c>
      <c r="BD114" s="68">
        <f t="shared" si="142"/>
        <v>2.9105000000000003</v>
      </c>
      <c r="BE114" s="68">
        <f t="shared" si="99"/>
        <v>3.2030000000000003</v>
      </c>
      <c r="BF114" s="68"/>
      <c r="BG114" s="89"/>
      <c r="BH114" s="67">
        <f>download!AD134</f>
        <v>1.3632708840780003</v>
      </c>
      <c r="BI114" s="40">
        <f>download!AH133</f>
        <v>6.3058987569981018E-2</v>
      </c>
      <c r="BJ114" s="40">
        <f>download!AL133</f>
        <v>7.1994291102758026E-2</v>
      </c>
      <c r="BK114" s="48">
        <f t="shared" si="143"/>
        <v>0.5802612683111672</v>
      </c>
      <c r="BL114" s="48">
        <f t="shared" si="143"/>
        <v>0.53791712583748874</v>
      </c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8"/>
      <c r="CN114" s="40"/>
      <c r="CO114" s="56"/>
      <c r="CP114" s="56"/>
      <c r="CQ114" s="72"/>
      <c r="CR114" s="40"/>
      <c r="CS114" s="56"/>
      <c r="CT114" s="40"/>
      <c r="CU114" s="49"/>
      <c r="CV114" s="49"/>
      <c r="CW114" s="40"/>
      <c r="CX114" s="56"/>
      <c r="CY114" s="40"/>
      <c r="CZ114" s="40"/>
      <c r="DA114" s="41"/>
      <c r="DB114" s="41"/>
      <c r="DC114" s="49"/>
      <c r="DD114" s="40"/>
      <c r="DE114" s="49"/>
      <c r="DF114" s="40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</row>
    <row r="115" spans="1:124">
      <c r="A115" s="165">
        <v>39965</v>
      </c>
      <c r="B115" s="93"/>
      <c r="C115" s="394">
        <f t="shared" si="90"/>
        <v>0.14000000000000001</v>
      </c>
      <c r="D115" s="394">
        <f t="shared" si="103"/>
        <v>0.14000000000000001</v>
      </c>
      <c r="E115" s="93">
        <f t="shared" si="152"/>
        <v>0.14000000000000001</v>
      </c>
      <c r="F115" s="288">
        <f t="shared" si="162"/>
        <v>0.10500000000000001</v>
      </c>
      <c r="G115" s="93">
        <f t="shared" si="181"/>
        <v>0.14000000000000001</v>
      </c>
      <c r="H115" s="294">
        <f t="shared" si="184"/>
        <v>0.14000000000000001</v>
      </c>
      <c r="I115" s="288">
        <f t="shared" si="163"/>
        <v>0.14000000000000001</v>
      </c>
      <c r="J115" s="397">
        <f t="shared" si="154"/>
        <v>0.14000000000000001</v>
      </c>
      <c r="K115" s="50">
        <f t="shared" si="185"/>
        <v>0.16</v>
      </c>
      <c r="L115" s="417">
        <f t="shared" si="153"/>
        <v>0.16</v>
      </c>
      <c r="M115" s="288">
        <f t="shared" si="164"/>
        <v>0.16</v>
      </c>
      <c r="N115" s="93">
        <f t="shared" si="186"/>
        <v>0.18</v>
      </c>
      <c r="O115" s="50">
        <f t="shared" si="187"/>
        <v>0.14000000000000001</v>
      </c>
      <c r="P115" s="184">
        <f t="shared" si="104"/>
        <v>0.14000000000000001</v>
      </c>
      <c r="Q115" s="288">
        <f t="shared" si="165"/>
        <v>0.14000000000000001</v>
      </c>
      <c r="R115" s="93">
        <f t="shared" si="188"/>
        <v>0.14000000000000001</v>
      </c>
      <c r="T115" s="571">
        <f t="shared" si="182"/>
        <v>-0.06</v>
      </c>
      <c r="U115" s="571">
        <f t="shared" si="183"/>
        <v>-4.9999999999999975E-3</v>
      </c>
      <c r="V115" s="571">
        <f t="shared" si="189"/>
        <v>0.14749999999999999</v>
      </c>
      <c r="X115" s="538">
        <f>download!B134</f>
        <v>0.14749999999999999</v>
      </c>
      <c r="Y115" s="539">
        <f>download!AX134</f>
        <v>0.14749999999999999</v>
      </c>
      <c r="Z115" s="538">
        <f>download!F134</f>
        <v>0.1925</v>
      </c>
      <c r="AA115" s="538">
        <f>download!AP134</f>
        <v>-0.18</v>
      </c>
      <c r="AB115" s="556">
        <f>download!J134</f>
        <v>0.35499999999999998</v>
      </c>
      <c r="AC115" s="556">
        <f>download!N134</f>
        <v>0.28749999999999998</v>
      </c>
      <c r="AD115" s="556">
        <f>download!R134</f>
        <v>0.17249999999999999</v>
      </c>
      <c r="AE115" s="557">
        <f>download!V134</f>
        <v>0.16250000000000001</v>
      </c>
      <c r="AF115" s="325">
        <v>-0.29249999999999998</v>
      </c>
      <c r="AG115" s="325">
        <f>download!AT136</f>
        <v>0</v>
      </c>
      <c r="AH115" s="287"/>
      <c r="AI115" s="74">
        <v>39965</v>
      </c>
      <c r="AJ115" s="483">
        <f>download!Z135</f>
        <v>3.2390000000000003</v>
      </c>
      <c r="AK115" s="67"/>
      <c r="AL115" s="68"/>
      <c r="AM115" s="68">
        <f t="shared" si="166"/>
        <v>1.8067952026866316</v>
      </c>
      <c r="AN115" s="68">
        <f t="shared" si="167"/>
        <v>3.3790000000000004</v>
      </c>
      <c r="AO115" s="68">
        <f t="shared" si="168"/>
        <v>3.3790000000000004</v>
      </c>
      <c r="AP115" s="68">
        <f t="shared" si="169"/>
        <v>3.3790000000000004</v>
      </c>
      <c r="AQ115" s="68">
        <f t="shared" si="170"/>
        <v>3.3790000000000004</v>
      </c>
      <c r="AR115" s="68">
        <f t="shared" si="171"/>
        <v>3.3990000000000005</v>
      </c>
      <c r="AS115" s="68">
        <f t="shared" si="172"/>
        <v>3.4190000000000005</v>
      </c>
      <c r="AT115" s="68">
        <f t="shared" si="173"/>
        <v>3.3790000000000004</v>
      </c>
      <c r="AU115" s="68">
        <f t="shared" si="174"/>
        <v>3.3790000000000004</v>
      </c>
      <c r="AV115" s="68"/>
      <c r="AW115" s="68"/>
      <c r="AX115" s="68">
        <f t="shared" si="175"/>
        <v>3.3865000000000003</v>
      </c>
      <c r="AY115" s="68">
        <f t="shared" si="176"/>
        <v>3.4315000000000002</v>
      </c>
      <c r="AZ115" s="68">
        <f t="shared" si="177"/>
        <v>3.5940000000000003</v>
      </c>
      <c r="BA115" s="68">
        <f t="shared" si="178"/>
        <v>3.5265000000000004</v>
      </c>
      <c r="BB115" s="68">
        <f t="shared" si="179"/>
        <v>3.4115000000000002</v>
      </c>
      <c r="BC115" s="68">
        <f t="shared" si="180"/>
        <v>3.4015000000000004</v>
      </c>
      <c r="BD115" s="68">
        <f t="shared" si="142"/>
        <v>2.9465000000000003</v>
      </c>
      <c r="BE115" s="68">
        <f t="shared" si="99"/>
        <v>3.2390000000000003</v>
      </c>
      <c r="BF115" s="68"/>
      <c r="BG115" s="89"/>
      <c r="BH115" s="67">
        <f>download!AD135</f>
        <v>1.3625811951170002</v>
      </c>
      <c r="BI115" s="40">
        <f>download!AH134</f>
        <v>6.3079722471712993E-2</v>
      </c>
      <c r="BJ115" s="40">
        <f>download!AL134</f>
        <v>7.1990940910272999E-2</v>
      </c>
      <c r="BK115" s="48">
        <f t="shared" si="143"/>
        <v>0.57710899769467083</v>
      </c>
      <c r="BL115" s="48">
        <f t="shared" si="143"/>
        <v>0.53471299280456686</v>
      </c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8"/>
      <c r="CN115" s="40"/>
      <c r="CO115" s="56"/>
      <c r="CP115" s="56"/>
      <c r="CQ115" s="72"/>
      <c r="CR115" s="40"/>
      <c r="CS115" s="56"/>
      <c r="CT115" s="40"/>
      <c r="CU115" s="49"/>
      <c r="CV115" s="49"/>
      <c r="CW115" s="40"/>
      <c r="CX115" s="56"/>
      <c r="CY115" s="40"/>
      <c r="CZ115" s="40"/>
      <c r="DA115" s="41"/>
      <c r="DB115" s="41"/>
      <c r="DC115" s="49"/>
      <c r="DD115" s="40"/>
      <c r="DE115" s="49"/>
      <c r="DF115" s="40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  <c r="DT115" s="14"/>
    </row>
    <row r="116" spans="1:124">
      <c r="A116" s="165">
        <v>39995</v>
      </c>
      <c r="B116" s="93"/>
      <c r="C116" s="394">
        <f t="shared" si="90"/>
        <v>0.14000000000000001</v>
      </c>
      <c r="D116" s="394">
        <f t="shared" si="103"/>
        <v>0.14000000000000001</v>
      </c>
      <c r="E116" s="93">
        <f t="shared" si="152"/>
        <v>0.14000000000000001</v>
      </c>
      <c r="F116" s="288">
        <f t="shared" si="162"/>
        <v>0.10500000000000001</v>
      </c>
      <c r="G116" s="93">
        <f t="shared" si="181"/>
        <v>0.14000000000000001</v>
      </c>
      <c r="H116" s="294">
        <f t="shared" si="184"/>
        <v>0.14000000000000001</v>
      </c>
      <c r="I116" s="288">
        <f t="shared" si="163"/>
        <v>0.14000000000000001</v>
      </c>
      <c r="J116" s="397">
        <f t="shared" si="154"/>
        <v>0.14000000000000001</v>
      </c>
      <c r="K116" s="50">
        <f t="shared" si="185"/>
        <v>0.16</v>
      </c>
      <c r="L116" s="417">
        <f t="shared" si="153"/>
        <v>0.16</v>
      </c>
      <c r="M116" s="288">
        <f t="shared" si="164"/>
        <v>0.16</v>
      </c>
      <c r="N116" s="93">
        <f t="shared" si="186"/>
        <v>0.18</v>
      </c>
      <c r="O116" s="50">
        <f t="shared" si="187"/>
        <v>0.14000000000000001</v>
      </c>
      <c r="P116" s="184">
        <f t="shared" si="104"/>
        <v>0.14000000000000001</v>
      </c>
      <c r="Q116" s="288">
        <f t="shared" si="165"/>
        <v>0.14000000000000001</v>
      </c>
      <c r="R116" s="93">
        <f t="shared" si="188"/>
        <v>0.14000000000000001</v>
      </c>
      <c r="T116" s="571">
        <f t="shared" si="182"/>
        <v>-0.06</v>
      </c>
      <c r="U116" s="571">
        <f t="shared" si="183"/>
        <v>-4.9999999999999975E-3</v>
      </c>
      <c r="V116" s="571">
        <f t="shared" si="189"/>
        <v>0.13750000000000001</v>
      </c>
      <c r="X116" s="538">
        <f>download!B135</f>
        <v>0.13750000000000001</v>
      </c>
      <c r="Y116" s="539">
        <f>download!AX135</f>
        <v>0.13750000000000001</v>
      </c>
      <c r="Z116" s="538">
        <f>download!F135</f>
        <v>0.1825</v>
      </c>
      <c r="AA116" s="538">
        <f>download!AP135</f>
        <v>-0.18</v>
      </c>
      <c r="AB116" s="556">
        <f>download!J135</f>
        <v>0.39</v>
      </c>
      <c r="AC116" s="556">
        <f>download!N135</f>
        <v>0.3</v>
      </c>
      <c r="AD116" s="556">
        <f>download!R135</f>
        <v>0.185</v>
      </c>
      <c r="AE116" s="557">
        <f>download!V135</f>
        <v>0.16250000000000001</v>
      </c>
      <c r="AF116" s="325">
        <v>-0.29249999999999998</v>
      </c>
      <c r="AG116" s="325">
        <f>download!AT137</f>
        <v>0</v>
      </c>
      <c r="AH116" s="287"/>
      <c r="AI116" s="74">
        <v>39995</v>
      </c>
      <c r="AJ116" s="483">
        <f>download!Z136</f>
        <v>3.2390000000000003</v>
      </c>
      <c r="AK116" s="67"/>
      <c r="AL116" s="68"/>
      <c r="AM116" s="68">
        <f t="shared" si="166"/>
        <v>1.7963800338499365</v>
      </c>
      <c r="AN116" s="68">
        <f t="shared" si="167"/>
        <v>3.3790000000000004</v>
      </c>
      <c r="AO116" s="68">
        <f t="shared" si="168"/>
        <v>3.3790000000000004</v>
      </c>
      <c r="AP116" s="68">
        <f t="shared" si="169"/>
        <v>3.3790000000000004</v>
      </c>
      <c r="AQ116" s="68">
        <f t="shared" si="170"/>
        <v>3.3790000000000004</v>
      </c>
      <c r="AR116" s="68">
        <f t="shared" si="171"/>
        <v>3.3990000000000005</v>
      </c>
      <c r="AS116" s="68">
        <f t="shared" si="172"/>
        <v>3.4190000000000005</v>
      </c>
      <c r="AT116" s="68">
        <f t="shared" si="173"/>
        <v>3.3790000000000004</v>
      </c>
      <c r="AU116" s="68">
        <f t="shared" si="174"/>
        <v>3.3790000000000004</v>
      </c>
      <c r="AV116" s="68"/>
      <c r="AW116" s="68"/>
      <c r="AX116" s="68">
        <f t="shared" si="175"/>
        <v>3.3765000000000005</v>
      </c>
      <c r="AY116" s="68">
        <f t="shared" si="176"/>
        <v>3.4215000000000004</v>
      </c>
      <c r="AZ116" s="68">
        <f t="shared" si="177"/>
        <v>3.6290000000000004</v>
      </c>
      <c r="BA116" s="68">
        <f t="shared" si="178"/>
        <v>3.5390000000000001</v>
      </c>
      <c r="BB116" s="68">
        <f t="shared" si="179"/>
        <v>3.4240000000000004</v>
      </c>
      <c r="BC116" s="68">
        <f t="shared" si="180"/>
        <v>3.4015000000000004</v>
      </c>
      <c r="BD116" s="68">
        <f t="shared" si="142"/>
        <v>2.9465000000000003</v>
      </c>
      <c r="BE116" s="68">
        <f t="shared" si="99"/>
        <v>3.2390000000000003</v>
      </c>
      <c r="BF116" s="68"/>
      <c r="BG116" s="89"/>
      <c r="BH116" s="67">
        <f>download!AD136</f>
        <v>1.3618741880360004</v>
      </c>
      <c r="BI116" s="40">
        <f>download!AH135</f>
        <v>6.3099788505784016E-2</v>
      </c>
      <c r="BJ116" s="40">
        <f>download!AL135</f>
        <v>7.1987698788515006E-2</v>
      </c>
      <c r="BK116" s="48">
        <f t="shared" si="143"/>
        <v>0.57407285515161222</v>
      </c>
      <c r="BL116" s="48">
        <f t="shared" si="143"/>
        <v>0.53163066997630548</v>
      </c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8"/>
      <c r="CN116" s="40"/>
      <c r="CO116" s="56"/>
      <c r="CP116" s="56"/>
      <c r="CQ116" s="72"/>
      <c r="CR116" s="40"/>
      <c r="CS116" s="56"/>
      <c r="CT116" s="40"/>
      <c r="CU116" s="49"/>
      <c r="CV116" s="49"/>
      <c r="CW116" s="40"/>
      <c r="CX116" s="56"/>
      <c r="CY116" s="40"/>
      <c r="CZ116" s="40"/>
      <c r="DA116" s="41"/>
      <c r="DB116" s="41"/>
      <c r="DC116" s="49"/>
      <c r="DD116" s="40"/>
      <c r="DE116" s="49"/>
      <c r="DF116" s="40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  <c r="DT116" s="14"/>
    </row>
    <row r="117" spans="1:124">
      <c r="A117" s="165">
        <v>40026</v>
      </c>
      <c r="B117" s="93"/>
      <c r="C117" s="394">
        <f t="shared" ref="C117:C179" si="190">+C105+0</f>
        <v>0.14000000000000001</v>
      </c>
      <c r="D117" s="394">
        <f t="shared" si="103"/>
        <v>0.14000000000000001</v>
      </c>
      <c r="E117" s="93">
        <f t="shared" si="152"/>
        <v>0.14000000000000001</v>
      </c>
      <c r="F117" s="288">
        <f t="shared" si="162"/>
        <v>0.10500000000000001</v>
      </c>
      <c r="G117" s="93">
        <f t="shared" si="181"/>
        <v>0.14000000000000001</v>
      </c>
      <c r="H117" s="294">
        <f t="shared" si="184"/>
        <v>0.14000000000000001</v>
      </c>
      <c r="I117" s="288">
        <f t="shared" si="163"/>
        <v>0.14000000000000001</v>
      </c>
      <c r="J117" s="397">
        <f t="shared" si="154"/>
        <v>0.14000000000000001</v>
      </c>
      <c r="K117" s="50">
        <f t="shared" si="185"/>
        <v>0.16</v>
      </c>
      <c r="L117" s="417">
        <f t="shared" si="153"/>
        <v>0.16</v>
      </c>
      <c r="M117" s="288">
        <f t="shared" si="164"/>
        <v>0.16</v>
      </c>
      <c r="N117" s="93">
        <f t="shared" si="186"/>
        <v>0.18</v>
      </c>
      <c r="O117" s="50">
        <f t="shared" si="187"/>
        <v>0.14000000000000001</v>
      </c>
      <c r="P117" s="184">
        <f t="shared" si="104"/>
        <v>0.14000000000000001</v>
      </c>
      <c r="Q117" s="288">
        <f t="shared" si="165"/>
        <v>0.14000000000000001</v>
      </c>
      <c r="R117" s="93">
        <f t="shared" si="188"/>
        <v>0.14000000000000001</v>
      </c>
      <c r="T117" s="571">
        <f t="shared" si="182"/>
        <v>-0.06</v>
      </c>
      <c r="U117" s="571">
        <f t="shared" si="183"/>
        <v>-4.9999999999999975E-3</v>
      </c>
      <c r="V117" s="571">
        <f t="shared" si="189"/>
        <v>0.13500000000000001</v>
      </c>
      <c r="X117" s="538">
        <f>download!B136</f>
        <v>0.13500000000000001</v>
      </c>
      <c r="Y117" s="539">
        <f>download!AX136</f>
        <v>0.13500000000000001</v>
      </c>
      <c r="Z117" s="538">
        <f>download!F136</f>
        <v>0.18</v>
      </c>
      <c r="AA117" s="538">
        <f>download!AP136</f>
        <v>-0.18</v>
      </c>
      <c r="AB117" s="556">
        <f>download!J136</f>
        <v>0.45500000000000002</v>
      </c>
      <c r="AC117" s="556">
        <f>download!N136</f>
        <v>0.3</v>
      </c>
      <c r="AD117" s="556">
        <f>download!R136</f>
        <v>0.185</v>
      </c>
      <c r="AE117" s="557">
        <f>download!V136</f>
        <v>0.16250000000000001</v>
      </c>
      <c r="AF117" s="325">
        <v>-0.29249999999999998</v>
      </c>
      <c r="AG117" s="325">
        <f>download!AT138</f>
        <v>0</v>
      </c>
      <c r="AH117" s="287"/>
      <c r="AI117" s="74">
        <v>40026</v>
      </c>
      <c r="AJ117" s="483">
        <f>download!Z137</f>
        <v>3.2840000000000003</v>
      </c>
      <c r="AK117" s="67"/>
      <c r="AL117" s="68"/>
      <c r="AM117" s="68">
        <f t="shared" si="166"/>
        <v>1.8094626309463064</v>
      </c>
      <c r="AN117" s="68">
        <f t="shared" si="167"/>
        <v>3.4240000000000004</v>
      </c>
      <c r="AO117" s="68">
        <f t="shared" si="168"/>
        <v>3.4240000000000004</v>
      </c>
      <c r="AP117" s="68">
        <f t="shared" si="169"/>
        <v>3.4240000000000004</v>
      </c>
      <c r="AQ117" s="68">
        <f t="shared" si="170"/>
        <v>3.4240000000000004</v>
      </c>
      <c r="AR117" s="68">
        <f t="shared" si="171"/>
        <v>3.4440000000000004</v>
      </c>
      <c r="AS117" s="68">
        <f t="shared" si="172"/>
        <v>3.4640000000000004</v>
      </c>
      <c r="AT117" s="68">
        <f t="shared" si="173"/>
        <v>3.4240000000000004</v>
      </c>
      <c r="AU117" s="68">
        <f t="shared" si="174"/>
        <v>3.4240000000000004</v>
      </c>
      <c r="AV117" s="68"/>
      <c r="AW117" s="68"/>
      <c r="AX117" s="68">
        <f t="shared" si="175"/>
        <v>3.4190000000000005</v>
      </c>
      <c r="AY117" s="68">
        <f t="shared" si="176"/>
        <v>3.4640000000000004</v>
      </c>
      <c r="AZ117" s="68">
        <f t="shared" si="177"/>
        <v>3.7390000000000003</v>
      </c>
      <c r="BA117" s="68">
        <f t="shared" si="178"/>
        <v>3.5840000000000001</v>
      </c>
      <c r="BB117" s="68">
        <f t="shared" si="179"/>
        <v>3.4690000000000003</v>
      </c>
      <c r="BC117" s="68">
        <f t="shared" si="180"/>
        <v>3.4465000000000003</v>
      </c>
      <c r="BD117" s="68">
        <f t="shared" si="142"/>
        <v>2.9915000000000003</v>
      </c>
      <c r="BE117" s="68">
        <f t="shared" si="99"/>
        <v>3.2840000000000003</v>
      </c>
      <c r="BF117" s="68"/>
      <c r="BG117" s="89"/>
      <c r="BH117" s="67">
        <f>download!AD137</f>
        <v>1.3611729368800003</v>
      </c>
      <c r="BI117" s="40">
        <f>download!AH136</f>
        <v>6.3120523407798002E-2</v>
      </c>
      <c r="BJ117" s="40">
        <f>download!AL136</f>
        <v>7.1984348596036016E-2</v>
      </c>
      <c r="BK117" s="48">
        <f t="shared" si="143"/>
        <v>0.57095037172772434</v>
      </c>
      <c r="BL117" s="48">
        <f t="shared" si="143"/>
        <v>0.52846455343058008</v>
      </c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8"/>
      <c r="CN117" s="40"/>
      <c r="CO117" s="56"/>
      <c r="CP117" s="56"/>
      <c r="CQ117" s="72"/>
      <c r="CR117" s="40"/>
      <c r="CS117" s="56"/>
      <c r="CT117" s="40"/>
      <c r="CU117" s="49"/>
      <c r="CV117" s="49"/>
      <c r="CW117" s="40"/>
      <c r="CX117" s="56"/>
      <c r="CY117" s="40"/>
      <c r="CZ117" s="40"/>
      <c r="DA117" s="41"/>
      <c r="DB117" s="41"/>
      <c r="DC117" s="49"/>
      <c r="DD117" s="40"/>
      <c r="DE117" s="49"/>
      <c r="DF117" s="40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  <c r="DT117" s="14"/>
    </row>
    <row r="118" spans="1:124">
      <c r="A118" s="165">
        <v>40057</v>
      </c>
      <c r="B118" s="93"/>
      <c r="C118" s="394">
        <f t="shared" si="190"/>
        <v>0.14000000000000001</v>
      </c>
      <c r="D118" s="394">
        <f t="shared" si="103"/>
        <v>0.14000000000000001</v>
      </c>
      <c r="E118" s="93">
        <f t="shared" si="152"/>
        <v>0.14000000000000001</v>
      </c>
      <c r="F118" s="288">
        <f t="shared" si="162"/>
        <v>0.10500000000000001</v>
      </c>
      <c r="G118" s="93">
        <f t="shared" si="181"/>
        <v>0.14000000000000001</v>
      </c>
      <c r="H118" s="294">
        <f t="shared" si="184"/>
        <v>0.14000000000000001</v>
      </c>
      <c r="I118" s="288">
        <f t="shared" si="163"/>
        <v>0.14000000000000001</v>
      </c>
      <c r="J118" s="397">
        <f t="shared" si="154"/>
        <v>0.14000000000000001</v>
      </c>
      <c r="K118" s="50">
        <f t="shared" si="185"/>
        <v>0.16</v>
      </c>
      <c r="L118" s="417">
        <f t="shared" si="153"/>
        <v>0.16</v>
      </c>
      <c r="M118" s="288">
        <f t="shared" si="164"/>
        <v>0.16</v>
      </c>
      <c r="N118" s="93">
        <f t="shared" si="186"/>
        <v>0.18</v>
      </c>
      <c r="O118" s="50">
        <f t="shared" si="187"/>
        <v>0.14000000000000001</v>
      </c>
      <c r="P118" s="184">
        <f t="shared" si="104"/>
        <v>0.14000000000000001</v>
      </c>
      <c r="Q118" s="288">
        <f t="shared" si="165"/>
        <v>0.14000000000000001</v>
      </c>
      <c r="R118" s="93">
        <f t="shared" si="188"/>
        <v>0.14000000000000001</v>
      </c>
      <c r="T118" s="571">
        <f t="shared" si="182"/>
        <v>-0.06</v>
      </c>
      <c r="U118" s="571">
        <f t="shared" si="183"/>
        <v>-4.9999999999999975E-3</v>
      </c>
      <c r="V118" s="571">
        <f t="shared" si="189"/>
        <v>0.13250000000000001</v>
      </c>
      <c r="X118" s="538">
        <f>download!B137</f>
        <v>0.13250000000000001</v>
      </c>
      <c r="Y118" s="539">
        <f>download!AX137</f>
        <v>0.13250000000000001</v>
      </c>
      <c r="Z118" s="538">
        <f>download!F137</f>
        <v>0.17749999999999999</v>
      </c>
      <c r="AA118" s="538">
        <f>download!AP137</f>
        <v>-0.17</v>
      </c>
      <c r="AB118" s="556">
        <f>download!J137</f>
        <v>0.35499999999999998</v>
      </c>
      <c r="AC118" s="556">
        <f>download!N137</f>
        <v>0.28999999999999998</v>
      </c>
      <c r="AD118" s="556">
        <f>download!R137</f>
        <v>0.16250000000000001</v>
      </c>
      <c r="AE118" s="557">
        <f>download!V137</f>
        <v>0.16250000000000001</v>
      </c>
      <c r="AF118" s="325">
        <v>-0.29249999999999998</v>
      </c>
      <c r="AG118" s="325">
        <f>download!AT139</f>
        <v>0</v>
      </c>
      <c r="AH118" s="287"/>
      <c r="AI118" s="74">
        <v>40057</v>
      </c>
      <c r="AJ118" s="483">
        <f>download!Z138</f>
        <v>3.2680000000000002</v>
      </c>
      <c r="AK118" s="67"/>
      <c r="AL118" s="68"/>
      <c r="AM118" s="68">
        <f t="shared" si="166"/>
        <v>1.7902823161117627</v>
      </c>
      <c r="AN118" s="68">
        <f t="shared" si="167"/>
        <v>3.4080000000000004</v>
      </c>
      <c r="AO118" s="68">
        <f t="shared" si="168"/>
        <v>3.4080000000000004</v>
      </c>
      <c r="AP118" s="68">
        <f t="shared" si="169"/>
        <v>3.4080000000000004</v>
      </c>
      <c r="AQ118" s="68">
        <f t="shared" si="170"/>
        <v>3.4080000000000004</v>
      </c>
      <c r="AR118" s="68">
        <f t="shared" si="171"/>
        <v>3.4280000000000004</v>
      </c>
      <c r="AS118" s="68">
        <f t="shared" si="172"/>
        <v>3.4480000000000004</v>
      </c>
      <c r="AT118" s="68">
        <f t="shared" si="173"/>
        <v>3.4080000000000004</v>
      </c>
      <c r="AU118" s="68">
        <f t="shared" si="174"/>
        <v>3.4080000000000004</v>
      </c>
      <c r="AV118" s="68"/>
      <c r="AW118" s="68"/>
      <c r="AX118" s="68">
        <f t="shared" si="175"/>
        <v>3.4005000000000001</v>
      </c>
      <c r="AY118" s="68">
        <f t="shared" si="176"/>
        <v>3.4455</v>
      </c>
      <c r="AZ118" s="68">
        <f t="shared" si="177"/>
        <v>3.6230000000000002</v>
      </c>
      <c r="BA118" s="68">
        <f t="shared" si="178"/>
        <v>3.5580000000000003</v>
      </c>
      <c r="BB118" s="68">
        <f t="shared" si="179"/>
        <v>3.4305000000000003</v>
      </c>
      <c r="BC118" s="68">
        <f t="shared" si="180"/>
        <v>3.4305000000000003</v>
      </c>
      <c r="BD118" s="68">
        <f t="shared" ref="BD118:BD149" si="191">$AJ118+AF118</f>
        <v>2.9755000000000003</v>
      </c>
      <c r="BE118" s="68">
        <f t="shared" ref="BE118:BE149" si="192">$AJ118+AG118</f>
        <v>3.2680000000000002</v>
      </c>
      <c r="BF118" s="68"/>
      <c r="BG118" s="89"/>
      <c r="BH118" s="67">
        <f>download!AD138</f>
        <v>1.36049977905</v>
      </c>
      <c r="BI118" s="40">
        <f>download!AH137</f>
        <v>6.3141258309955012E-2</v>
      </c>
      <c r="BJ118" s="40">
        <f>download!AL137</f>
        <v>7.1980998403561008E-2</v>
      </c>
      <c r="BK118" s="48">
        <f t="shared" si="143"/>
        <v>0.56784293559263077</v>
      </c>
      <c r="BL118" s="48">
        <f t="shared" si="143"/>
        <v>0.52531758101870962</v>
      </c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8"/>
      <c r="CN118" s="40"/>
      <c r="CO118" s="56"/>
      <c r="CP118" s="56"/>
      <c r="CQ118" s="72"/>
      <c r="CR118" s="40"/>
      <c r="CS118" s="56"/>
      <c r="CT118" s="40"/>
      <c r="CU118" s="49"/>
      <c r="CV118" s="49"/>
      <c r="CW118" s="40"/>
      <c r="CX118" s="56"/>
      <c r="CY118" s="40"/>
      <c r="CZ118" s="40"/>
      <c r="DA118" s="41"/>
      <c r="DB118" s="41"/>
      <c r="DC118" s="49"/>
      <c r="DD118" s="40"/>
      <c r="DE118" s="49"/>
      <c r="DF118" s="40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</row>
    <row r="119" spans="1:124">
      <c r="A119" s="165">
        <v>40087</v>
      </c>
      <c r="B119" s="93"/>
      <c r="C119" s="394">
        <f t="shared" si="190"/>
        <v>0.14000000000000001</v>
      </c>
      <c r="D119" s="394">
        <f t="shared" si="103"/>
        <v>0.14000000000000001</v>
      </c>
      <c r="E119" s="93">
        <f t="shared" si="152"/>
        <v>0.14000000000000001</v>
      </c>
      <c r="F119" s="288">
        <f t="shared" si="162"/>
        <v>0.10500000000000001</v>
      </c>
      <c r="G119" s="93">
        <f t="shared" si="181"/>
        <v>0.14000000000000001</v>
      </c>
      <c r="H119" s="294">
        <f t="shared" si="184"/>
        <v>0.14000000000000001</v>
      </c>
      <c r="I119" s="288">
        <f t="shared" si="163"/>
        <v>0.14000000000000001</v>
      </c>
      <c r="J119" s="397">
        <f t="shared" si="154"/>
        <v>0.14000000000000001</v>
      </c>
      <c r="K119" s="50">
        <f t="shared" si="185"/>
        <v>0.16</v>
      </c>
      <c r="L119" s="417">
        <f t="shared" si="153"/>
        <v>0.16</v>
      </c>
      <c r="M119" s="288">
        <f t="shared" si="164"/>
        <v>0.16</v>
      </c>
      <c r="N119" s="93">
        <f t="shared" si="186"/>
        <v>0.18</v>
      </c>
      <c r="O119" s="50">
        <f t="shared" si="187"/>
        <v>0.14000000000000001</v>
      </c>
      <c r="P119" s="184">
        <f t="shared" si="104"/>
        <v>0.14000000000000001</v>
      </c>
      <c r="Q119" s="288">
        <f t="shared" si="165"/>
        <v>0.14000000000000001</v>
      </c>
      <c r="R119" s="93">
        <f t="shared" si="188"/>
        <v>0.14000000000000001</v>
      </c>
      <c r="T119" s="571">
        <f t="shared" si="182"/>
        <v>-0.06</v>
      </c>
      <c r="U119" s="571">
        <f t="shared" si="183"/>
        <v>-4.9999999999999975E-3</v>
      </c>
      <c r="V119" s="571">
        <f t="shared" si="189"/>
        <v>0.14749999999999999</v>
      </c>
      <c r="X119" s="538">
        <f>download!B138</f>
        <v>0.14749999999999999</v>
      </c>
      <c r="Y119" s="539">
        <f>download!AX138</f>
        <v>0.14749999999999999</v>
      </c>
      <c r="Z119" s="538">
        <f>download!F138</f>
        <v>0.1925</v>
      </c>
      <c r="AA119" s="538">
        <f>download!AP138</f>
        <v>-0.155</v>
      </c>
      <c r="AB119" s="556">
        <f>download!J138</f>
        <v>0.42499999999999999</v>
      </c>
      <c r="AC119" s="556">
        <f>download!N138</f>
        <v>0.36249999999999999</v>
      </c>
      <c r="AD119" s="556">
        <f>download!R138</f>
        <v>0.185</v>
      </c>
      <c r="AE119" s="557">
        <f>download!V138</f>
        <v>0.16500000000000001</v>
      </c>
      <c r="AF119" s="325">
        <v>-0.29249999999999998</v>
      </c>
      <c r="AG119" s="325">
        <f>download!AT140</f>
        <v>0</v>
      </c>
      <c r="AH119" s="287"/>
      <c r="AI119" s="74">
        <v>40087</v>
      </c>
      <c r="AJ119" s="483">
        <f>download!Z139</f>
        <v>3.282</v>
      </c>
      <c r="AK119" s="67"/>
      <c r="AL119" s="68"/>
      <c r="AM119" s="68">
        <f t="shared" si="166"/>
        <v>1.7872772046458132</v>
      </c>
      <c r="AN119" s="68">
        <f t="shared" si="167"/>
        <v>3.4220000000000002</v>
      </c>
      <c r="AO119" s="68">
        <f t="shared" si="168"/>
        <v>3.4220000000000002</v>
      </c>
      <c r="AP119" s="68">
        <f t="shared" si="169"/>
        <v>3.4220000000000002</v>
      </c>
      <c r="AQ119" s="68">
        <f t="shared" si="170"/>
        <v>3.4220000000000002</v>
      </c>
      <c r="AR119" s="68">
        <f t="shared" si="171"/>
        <v>3.4420000000000002</v>
      </c>
      <c r="AS119" s="68">
        <f t="shared" si="172"/>
        <v>3.4620000000000002</v>
      </c>
      <c r="AT119" s="68">
        <f t="shared" si="173"/>
        <v>3.4220000000000002</v>
      </c>
      <c r="AU119" s="68">
        <f t="shared" si="174"/>
        <v>3.4220000000000002</v>
      </c>
      <c r="AV119" s="68"/>
      <c r="AW119" s="68"/>
      <c r="AX119" s="68">
        <f t="shared" si="175"/>
        <v>3.4295</v>
      </c>
      <c r="AY119" s="68">
        <f t="shared" si="176"/>
        <v>3.4744999999999999</v>
      </c>
      <c r="AZ119" s="68">
        <f t="shared" si="177"/>
        <v>3.7069999999999999</v>
      </c>
      <c r="BA119" s="68">
        <f t="shared" si="178"/>
        <v>3.6444999999999999</v>
      </c>
      <c r="BB119" s="68">
        <f t="shared" si="179"/>
        <v>3.4670000000000001</v>
      </c>
      <c r="BC119" s="68">
        <f t="shared" si="180"/>
        <v>3.4470000000000001</v>
      </c>
      <c r="BD119" s="68">
        <f t="shared" si="191"/>
        <v>2.9895</v>
      </c>
      <c r="BE119" s="68">
        <f t="shared" si="192"/>
        <v>3.282</v>
      </c>
      <c r="BF119" s="68"/>
      <c r="BG119" s="89"/>
      <c r="BH119" s="67">
        <f>download!AD139</f>
        <v>1.359809829075</v>
      </c>
      <c r="BI119" s="40">
        <f>download!AH138</f>
        <v>6.3161324344436012E-2</v>
      </c>
      <c r="BJ119" s="40">
        <f>download!AL138</f>
        <v>7.197775628181402E-2</v>
      </c>
      <c r="BK119" s="48">
        <f t="shared" ref="BK119:BL150" si="193">(1+BI119/2)^(-2*($A119-$A$5)/365.25)</f>
        <v>0.56485000915264583</v>
      </c>
      <c r="BL119" s="48">
        <f t="shared" si="193"/>
        <v>0.52229024098358068</v>
      </c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8"/>
      <c r="CN119" s="40"/>
      <c r="CO119" s="56"/>
      <c r="CP119" s="56"/>
      <c r="CQ119" s="72"/>
      <c r="CR119" s="40"/>
      <c r="CS119" s="56"/>
      <c r="CT119" s="40"/>
      <c r="CU119" s="49"/>
      <c r="CV119" s="49"/>
      <c r="CW119" s="40"/>
      <c r="CX119" s="56"/>
      <c r="CY119" s="40"/>
      <c r="CZ119" s="40"/>
      <c r="DA119" s="41"/>
      <c r="DB119" s="41"/>
      <c r="DC119" s="49"/>
      <c r="DD119" s="40"/>
      <c r="DE119" s="49"/>
      <c r="DF119" s="40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</row>
    <row r="120" spans="1:124">
      <c r="A120" s="165">
        <v>40118</v>
      </c>
      <c r="B120" s="93"/>
      <c r="C120" s="394">
        <f t="shared" si="190"/>
        <v>0.22500000000000001</v>
      </c>
      <c r="D120" s="394">
        <f t="shared" si="103"/>
        <v>0.22500000000000001</v>
      </c>
      <c r="E120" s="93">
        <f t="shared" si="152"/>
        <v>0.22500000000000001</v>
      </c>
      <c r="F120" s="288">
        <f t="shared" si="162"/>
        <v>0.19</v>
      </c>
      <c r="G120" s="93">
        <f t="shared" si="181"/>
        <v>0.22500000000000001</v>
      </c>
      <c r="H120" s="294">
        <f>H108-0.005</f>
        <v>0.34499999999999997</v>
      </c>
      <c r="I120" s="288">
        <f t="shared" si="163"/>
        <v>0.34499999999999997</v>
      </c>
      <c r="J120" s="397">
        <f t="shared" si="154"/>
        <v>0.34499999999999997</v>
      </c>
      <c r="K120" s="41">
        <f>C120+0.12</f>
        <v>0.34499999999999997</v>
      </c>
      <c r="L120" s="417">
        <f t="shared" si="153"/>
        <v>0.34499999999999997</v>
      </c>
      <c r="M120" s="288">
        <f t="shared" si="164"/>
        <v>0.34499999999999997</v>
      </c>
      <c r="N120" s="93">
        <f>+K120+0.03</f>
        <v>0.375</v>
      </c>
      <c r="O120" s="50">
        <f>K120+0.1</f>
        <v>0.44499999999999995</v>
      </c>
      <c r="P120" s="184">
        <f t="shared" si="104"/>
        <v>0.44499999999999995</v>
      </c>
      <c r="Q120" s="288">
        <f t="shared" si="165"/>
        <v>0.44499999999999995</v>
      </c>
      <c r="R120" s="93">
        <f>+O120+0.02</f>
        <v>0.46499999999999997</v>
      </c>
      <c r="T120" s="571">
        <f>C120-0.16</f>
        <v>6.5000000000000002E-2</v>
      </c>
      <c r="U120" s="571">
        <f t="shared" si="183"/>
        <v>0.12</v>
      </c>
      <c r="V120" s="571">
        <f>+(T120+AJ120)*0.032+T120+0.01</f>
        <v>0.18463200000000002</v>
      </c>
      <c r="X120" s="538">
        <f>download!B139</f>
        <v>0.21</v>
      </c>
      <c r="Y120" s="539">
        <f>download!AX139</f>
        <v>0.21</v>
      </c>
      <c r="Z120" s="538">
        <f>download!F139</f>
        <v>0.255</v>
      </c>
      <c r="AA120" s="538">
        <f>download!AP139</f>
        <v>-0.11749999999999999</v>
      </c>
      <c r="AB120" s="556">
        <f>download!J139</f>
        <v>0.72499999999999998</v>
      </c>
      <c r="AC120" s="556">
        <f>download!N139</f>
        <v>0.45500000000000002</v>
      </c>
      <c r="AD120" s="556">
        <f>download!R139</f>
        <v>0.28749999999999998</v>
      </c>
      <c r="AE120" s="557">
        <f>download!V139</f>
        <v>0.24</v>
      </c>
      <c r="AF120" s="325">
        <v>-0.25</v>
      </c>
      <c r="AG120" s="325">
        <f>download!AT141</f>
        <v>0</v>
      </c>
      <c r="AH120" s="287"/>
      <c r="AI120" s="74">
        <v>40118</v>
      </c>
      <c r="AJ120" s="483">
        <f>download!Z140</f>
        <v>3.3610000000000002</v>
      </c>
      <c r="AK120" s="67"/>
      <c r="AL120" s="68"/>
      <c r="AM120" s="68">
        <f t="shared" si="166"/>
        <v>1.8617816210080314</v>
      </c>
      <c r="AN120" s="68">
        <f t="shared" si="167"/>
        <v>3.5860000000000003</v>
      </c>
      <c r="AO120" s="68">
        <f t="shared" si="168"/>
        <v>3.5860000000000003</v>
      </c>
      <c r="AP120" s="68">
        <f t="shared" si="169"/>
        <v>3.5860000000000003</v>
      </c>
      <c r="AQ120" s="68">
        <f t="shared" si="170"/>
        <v>3.7060000000000004</v>
      </c>
      <c r="AR120" s="68">
        <f t="shared" si="171"/>
        <v>3.7060000000000004</v>
      </c>
      <c r="AS120" s="68">
        <f t="shared" si="172"/>
        <v>3.7360000000000002</v>
      </c>
      <c r="AT120" s="68">
        <f t="shared" si="173"/>
        <v>3.806</v>
      </c>
      <c r="AU120" s="68">
        <f t="shared" si="174"/>
        <v>3.8260000000000001</v>
      </c>
      <c r="AV120" s="68"/>
      <c r="AW120" s="68"/>
      <c r="AX120" s="68">
        <f t="shared" si="175"/>
        <v>3.5710000000000002</v>
      </c>
      <c r="AY120" s="68">
        <f t="shared" si="176"/>
        <v>3.6160000000000001</v>
      </c>
      <c r="AZ120" s="68">
        <f t="shared" si="177"/>
        <v>4.0860000000000003</v>
      </c>
      <c r="BA120" s="68">
        <f t="shared" si="178"/>
        <v>3.8160000000000003</v>
      </c>
      <c r="BB120" s="68">
        <f t="shared" si="179"/>
        <v>3.6485000000000003</v>
      </c>
      <c r="BC120" s="68">
        <f t="shared" si="180"/>
        <v>3.601</v>
      </c>
      <c r="BD120" s="68">
        <f t="shared" si="191"/>
        <v>3.1110000000000002</v>
      </c>
      <c r="BE120" s="68">
        <f t="shared" si="192"/>
        <v>3.3610000000000002</v>
      </c>
      <c r="BF120" s="68"/>
      <c r="BG120" s="89"/>
      <c r="BH120" s="67">
        <f>download!AD140</f>
        <v>1.3591475919909999</v>
      </c>
      <c r="BI120" s="40">
        <f>download!AH139</f>
        <v>6.3182059246873007E-2</v>
      </c>
      <c r="BJ120" s="40">
        <f>download!AL139</f>
        <v>7.1974406089347007E-2</v>
      </c>
      <c r="BK120" s="48">
        <f t="shared" si="193"/>
        <v>0.56177200503942482</v>
      </c>
      <c r="BL120" s="48">
        <f t="shared" si="193"/>
        <v>0.51918059704629982</v>
      </c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8"/>
      <c r="CN120" s="40"/>
      <c r="CO120" s="56"/>
      <c r="CP120" s="56"/>
      <c r="CQ120" s="72"/>
      <c r="CR120" s="40"/>
      <c r="CS120" s="56"/>
      <c r="CT120" s="40"/>
      <c r="CU120" s="49"/>
      <c r="CV120" s="49"/>
      <c r="CW120" s="40"/>
      <c r="CX120" s="56"/>
      <c r="CY120" s="40"/>
      <c r="CZ120" s="40"/>
      <c r="DA120" s="41"/>
      <c r="DB120" s="41"/>
      <c r="DC120" s="49"/>
      <c r="DD120" s="40"/>
      <c r="DE120" s="49"/>
      <c r="DF120" s="40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</row>
    <row r="121" spans="1:124">
      <c r="A121" s="165">
        <v>40148</v>
      </c>
      <c r="B121" s="93"/>
      <c r="C121" s="394">
        <f t="shared" si="190"/>
        <v>0.22500000000000001</v>
      </c>
      <c r="D121" s="394">
        <f t="shared" si="103"/>
        <v>0.22500000000000001</v>
      </c>
      <c r="E121" s="93">
        <f t="shared" si="152"/>
        <v>0.22500000000000001</v>
      </c>
      <c r="F121" s="288">
        <f t="shared" si="162"/>
        <v>0.19</v>
      </c>
      <c r="G121" s="93">
        <f t="shared" si="181"/>
        <v>0.22500000000000001</v>
      </c>
      <c r="H121" s="294">
        <f>H109-0.005</f>
        <v>0.34499999999999997</v>
      </c>
      <c r="I121" s="288">
        <f t="shared" si="163"/>
        <v>0.34499999999999997</v>
      </c>
      <c r="J121" s="397">
        <f t="shared" si="154"/>
        <v>0.34499999999999997</v>
      </c>
      <c r="K121" s="41">
        <f>C121+0.12</f>
        <v>0.34499999999999997</v>
      </c>
      <c r="L121" s="417">
        <f t="shared" si="153"/>
        <v>0.34499999999999997</v>
      </c>
      <c r="M121" s="288">
        <f t="shared" si="164"/>
        <v>0.34499999999999997</v>
      </c>
      <c r="N121" s="93">
        <f>+K121+0.03</f>
        <v>0.375</v>
      </c>
      <c r="O121" s="50">
        <f>K121+0.1</f>
        <v>0.44499999999999995</v>
      </c>
      <c r="P121" s="184">
        <f t="shared" si="104"/>
        <v>0.44499999999999995</v>
      </c>
      <c r="Q121" s="288">
        <f t="shared" si="165"/>
        <v>0.44499999999999995</v>
      </c>
      <c r="R121" s="93">
        <f>+O121+0.02</f>
        <v>0.46499999999999997</v>
      </c>
      <c r="T121" s="571">
        <f>C121-0.16</f>
        <v>6.5000000000000002E-2</v>
      </c>
      <c r="U121" s="571">
        <f t="shared" si="183"/>
        <v>0.12</v>
      </c>
      <c r="V121" s="571">
        <f>+(T121+AJ121)*0.032+T121+0.01</f>
        <v>0.18741600000000003</v>
      </c>
      <c r="X121" s="538">
        <f>download!B140</f>
        <v>0.25</v>
      </c>
      <c r="Y121" s="539">
        <f>download!AX140</f>
        <v>0.25</v>
      </c>
      <c r="Z121" s="538">
        <f>download!F140</f>
        <v>0.29499999999999998</v>
      </c>
      <c r="AA121" s="538">
        <f>download!AP140</f>
        <v>-0.11</v>
      </c>
      <c r="AB121" s="556">
        <f>download!J140</f>
        <v>1.23</v>
      </c>
      <c r="AC121" s="556">
        <f>download!N140</f>
        <v>0.79</v>
      </c>
      <c r="AD121" s="556">
        <f>download!R140</f>
        <v>0.33750000000000002</v>
      </c>
      <c r="AE121" s="557">
        <f>download!V140</f>
        <v>0.29499999999999998</v>
      </c>
      <c r="AF121" s="325">
        <v>-0.25</v>
      </c>
      <c r="AG121" s="325">
        <f>download!AT142</f>
        <v>0</v>
      </c>
      <c r="AH121" s="287"/>
      <c r="AI121" s="74">
        <v>40148</v>
      </c>
      <c r="AJ121" s="483">
        <f>download!Z141</f>
        <v>3.4480000000000004</v>
      </c>
      <c r="AK121" s="67"/>
      <c r="AL121" s="68"/>
      <c r="AM121" s="68">
        <f t="shared" si="166"/>
        <v>1.8959627968448134</v>
      </c>
      <c r="AN121" s="68">
        <f t="shared" si="167"/>
        <v>3.6730000000000005</v>
      </c>
      <c r="AO121" s="68">
        <f t="shared" si="168"/>
        <v>3.6730000000000005</v>
      </c>
      <c r="AP121" s="68">
        <f t="shared" si="169"/>
        <v>3.6730000000000005</v>
      </c>
      <c r="AQ121" s="68">
        <f t="shared" si="170"/>
        <v>3.7930000000000001</v>
      </c>
      <c r="AR121" s="68">
        <f t="shared" si="171"/>
        <v>3.7930000000000001</v>
      </c>
      <c r="AS121" s="68">
        <f t="shared" si="172"/>
        <v>3.8230000000000004</v>
      </c>
      <c r="AT121" s="68">
        <f t="shared" si="173"/>
        <v>3.8930000000000002</v>
      </c>
      <c r="AU121" s="68">
        <f t="shared" si="174"/>
        <v>3.9130000000000003</v>
      </c>
      <c r="AV121" s="68"/>
      <c r="AW121" s="68"/>
      <c r="AX121" s="68">
        <f t="shared" si="175"/>
        <v>3.6980000000000004</v>
      </c>
      <c r="AY121" s="68">
        <f t="shared" si="176"/>
        <v>3.7430000000000003</v>
      </c>
      <c r="AZ121" s="68">
        <f t="shared" si="177"/>
        <v>4.6780000000000008</v>
      </c>
      <c r="BA121" s="68">
        <f t="shared" si="178"/>
        <v>4.2380000000000004</v>
      </c>
      <c r="BB121" s="68">
        <f t="shared" si="179"/>
        <v>3.7855000000000003</v>
      </c>
      <c r="BC121" s="68">
        <f t="shared" si="180"/>
        <v>3.7430000000000003</v>
      </c>
      <c r="BD121" s="68">
        <f t="shared" si="191"/>
        <v>3.1980000000000004</v>
      </c>
      <c r="BE121" s="68">
        <f t="shared" si="192"/>
        <v>3.4480000000000004</v>
      </c>
      <c r="BF121" s="68"/>
      <c r="BG121" s="89"/>
      <c r="BH121" s="67">
        <f>download!AD141</f>
        <v>1.3584689105160002</v>
      </c>
      <c r="BI121" s="40">
        <f>download!AH140</f>
        <v>6.3202125281624999E-2</v>
      </c>
      <c r="BJ121" s="40">
        <f>download!AL140</f>
        <v>7.1971163967607027E-2</v>
      </c>
      <c r="BK121" s="48">
        <f t="shared" si="193"/>
        <v>0.55880744790807046</v>
      </c>
      <c r="BL121" s="48">
        <f t="shared" si="193"/>
        <v>0.51618916331195563</v>
      </c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8"/>
      <c r="CN121" s="40"/>
      <c r="CO121" s="56"/>
      <c r="CP121" s="56"/>
      <c r="CQ121" s="72"/>
      <c r="CR121" s="40"/>
      <c r="CS121" s="56"/>
      <c r="CT121" s="40"/>
      <c r="CU121" s="49"/>
      <c r="CV121" s="49"/>
      <c r="CW121" s="40"/>
      <c r="CX121" s="56"/>
      <c r="CY121" s="40"/>
      <c r="CZ121" s="40"/>
      <c r="DA121" s="41"/>
      <c r="DB121" s="41"/>
      <c r="DC121" s="49"/>
      <c r="DD121" s="40"/>
      <c r="DE121" s="49"/>
      <c r="DF121" s="40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</row>
    <row r="122" spans="1:124">
      <c r="A122" s="165">
        <v>40179</v>
      </c>
      <c r="B122" s="93"/>
      <c r="C122" s="394">
        <f t="shared" si="190"/>
        <v>0.25</v>
      </c>
      <c r="D122" s="394">
        <f t="shared" si="103"/>
        <v>0.25</v>
      </c>
      <c r="E122" s="93">
        <f t="shared" si="152"/>
        <v>0.25</v>
      </c>
      <c r="F122" s="288">
        <f t="shared" si="162"/>
        <v>0.215</v>
      </c>
      <c r="G122" s="93">
        <f t="shared" si="181"/>
        <v>0.25</v>
      </c>
      <c r="H122" s="294">
        <f>H110-0.005</f>
        <v>0.37</v>
      </c>
      <c r="I122" s="288">
        <f t="shared" si="163"/>
        <v>0.37</v>
      </c>
      <c r="J122" s="397">
        <f t="shared" si="154"/>
        <v>0.37</v>
      </c>
      <c r="K122" s="41">
        <f>C122+0.12</f>
        <v>0.37</v>
      </c>
      <c r="L122" s="417">
        <f t="shared" si="153"/>
        <v>0.37</v>
      </c>
      <c r="M122" s="288">
        <f t="shared" si="164"/>
        <v>0.37</v>
      </c>
      <c r="N122" s="93">
        <f>+K122+0.03</f>
        <v>0.4</v>
      </c>
      <c r="O122" s="50">
        <f>K122+0.1</f>
        <v>0.47</v>
      </c>
      <c r="P122" s="184">
        <f t="shared" si="104"/>
        <v>0.47</v>
      </c>
      <c r="Q122" s="288">
        <f t="shared" si="165"/>
        <v>0.47</v>
      </c>
      <c r="R122" s="93">
        <f>+O122+0.02</f>
        <v>0.49</v>
      </c>
      <c r="T122" s="571">
        <f>C122-0.16</f>
        <v>0.09</v>
      </c>
      <c r="U122" s="571">
        <f t="shared" si="183"/>
        <v>0.14499999999999999</v>
      </c>
      <c r="V122" s="571">
        <f>+(T122+AJ122)*0.032+T122+0.01</f>
        <v>0.21868799999999999</v>
      </c>
      <c r="X122" s="538">
        <f>download!B141</f>
        <v>0.26250000000000001</v>
      </c>
      <c r="Y122" s="539">
        <f>download!AX141</f>
        <v>0.26250000000000001</v>
      </c>
      <c r="Z122" s="538">
        <f>download!F141</f>
        <v>0.30499999999999999</v>
      </c>
      <c r="AA122" s="538">
        <f>download!AP141</f>
        <v>-9.5000000000000001E-2</v>
      </c>
      <c r="AB122" s="556">
        <f>download!J141</f>
        <v>1.575</v>
      </c>
      <c r="AC122" s="556">
        <f>download!N141</f>
        <v>0.95499999999999996</v>
      </c>
      <c r="AD122" s="556">
        <f>download!R141</f>
        <v>0.4375</v>
      </c>
      <c r="AE122" s="557">
        <f>download!V141</f>
        <v>0.34250000000000003</v>
      </c>
      <c r="AF122" s="325">
        <v>-0.25</v>
      </c>
      <c r="AG122" s="325">
        <f>download!AT143</f>
        <v>0</v>
      </c>
      <c r="AH122" s="287"/>
      <c r="AI122" s="74">
        <v>40179</v>
      </c>
      <c r="AJ122" s="483">
        <f>download!Z142</f>
        <v>3.6190000000000002</v>
      </c>
      <c r="AK122" s="67"/>
      <c r="AL122" s="68"/>
      <c r="AM122" s="68">
        <f t="shared" si="166"/>
        <v>1.9852473463432967</v>
      </c>
      <c r="AN122" s="68">
        <f t="shared" si="167"/>
        <v>3.8690000000000002</v>
      </c>
      <c r="AO122" s="68">
        <f t="shared" si="168"/>
        <v>3.8690000000000002</v>
      </c>
      <c r="AP122" s="68">
        <f t="shared" si="169"/>
        <v>3.8690000000000002</v>
      </c>
      <c r="AQ122" s="68">
        <f t="shared" si="170"/>
        <v>3.9890000000000003</v>
      </c>
      <c r="AR122" s="68">
        <f t="shared" si="171"/>
        <v>3.9890000000000003</v>
      </c>
      <c r="AS122" s="68">
        <f t="shared" si="172"/>
        <v>4.0190000000000001</v>
      </c>
      <c r="AT122" s="68">
        <f t="shared" si="173"/>
        <v>4.0890000000000004</v>
      </c>
      <c r="AU122" s="68">
        <f t="shared" si="174"/>
        <v>4.109</v>
      </c>
      <c r="AV122" s="68"/>
      <c r="AW122" s="68"/>
      <c r="AX122" s="68">
        <f t="shared" si="175"/>
        <v>3.8815000000000004</v>
      </c>
      <c r="AY122" s="68">
        <f t="shared" si="176"/>
        <v>3.9240000000000004</v>
      </c>
      <c r="AZ122" s="68">
        <f t="shared" si="177"/>
        <v>5.194</v>
      </c>
      <c r="BA122" s="68">
        <f t="shared" si="178"/>
        <v>4.5739999999999998</v>
      </c>
      <c r="BB122" s="68">
        <f t="shared" si="179"/>
        <v>4.0564999999999998</v>
      </c>
      <c r="BC122" s="68">
        <f t="shared" si="180"/>
        <v>3.9615</v>
      </c>
      <c r="BD122" s="68">
        <f t="shared" si="191"/>
        <v>3.3690000000000002</v>
      </c>
      <c r="BE122" s="68">
        <f t="shared" si="192"/>
        <v>3.6190000000000002</v>
      </c>
      <c r="BF122" s="68"/>
      <c r="BG122" s="89"/>
      <c r="BH122" s="67">
        <f>download!AD142</f>
        <v>1.3577959433070004</v>
      </c>
      <c r="BI122" s="40">
        <f>download!AH141</f>
        <v>6.3222860184343019E-2</v>
      </c>
      <c r="BJ122" s="40">
        <f>download!AL141</f>
        <v>7.1967813775146022E-2</v>
      </c>
      <c r="BK122" s="48">
        <f t="shared" si="193"/>
        <v>0.55575864201656733</v>
      </c>
      <c r="BL122" s="48">
        <f t="shared" si="193"/>
        <v>0.51311639864132763</v>
      </c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8"/>
      <c r="CN122" s="40"/>
      <c r="CO122" s="56"/>
      <c r="CP122" s="56"/>
      <c r="CQ122" s="72"/>
      <c r="CR122" s="40"/>
      <c r="CS122" s="56"/>
      <c r="CT122" s="40"/>
      <c r="CU122" s="49"/>
      <c r="CV122" s="49"/>
      <c r="CW122" s="40"/>
      <c r="CX122" s="56"/>
      <c r="CY122" s="40"/>
      <c r="CZ122" s="40"/>
      <c r="DA122" s="41"/>
      <c r="DB122" s="41"/>
      <c r="DC122" s="49"/>
      <c r="DD122" s="40"/>
      <c r="DE122" s="49"/>
      <c r="DF122" s="40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</row>
    <row r="123" spans="1:124">
      <c r="A123" s="165">
        <v>40210</v>
      </c>
      <c r="B123" s="93"/>
      <c r="C123" s="394">
        <f t="shared" si="190"/>
        <v>0.31</v>
      </c>
      <c r="D123" s="394">
        <f t="shared" si="103"/>
        <v>0.31</v>
      </c>
      <c r="E123" s="93">
        <f t="shared" si="152"/>
        <v>0.31</v>
      </c>
      <c r="F123" s="288">
        <f t="shared" si="162"/>
        <v>0.27500000000000002</v>
      </c>
      <c r="G123" s="93">
        <f t="shared" si="181"/>
        <v>0.31</v>
      </c>
      <c r="H123" s="294">
        <f>H111-0.005</f>
        <v>0.43</v>
      </c>
      <c r="I123" s="288">
        <f t="shared" si="163"/>
        <v>0.43</v>
      </c>
      <c r="J123" s="397">
        <f t="shared" si="154"/>
        <v>0.43</v>
      </c>
      <c r="K123" s="41">
        <f>C123+0.12</f>
        <v>0.43</v>
      </c>
      <c r="L123" s="417">
        <f t="shared" si="153"/>
        <v>0.43</v>
      </c>
      <c r="M123" s="288">
        <f t="shared" si="164"/>
        <v>0.43</v>
      </c>
      <c r="N123" s="93">
        <f>+K123+0.03</f>
        <v>0.45999999999999996</v>
      </c>
      <c r="O123" s="50">
        <f>K123+0.1</f>
        <v>0.53</v>
      </c>
      <c r="P123" s="184">
        <f t="shared" si="104"/>
        <v>0.53</v>
      </c>
      <c r="Q123" s="288">
        <f t="shared" si="165"/>
        <v>0.53</v>
      </c>
      <c r="R123" s="93">
        <f>+O123+0.02</f>
        <v>0.55000000000000004</v>
      </c>
      <c r="T123" s="571">
        <f>C123-0.16</f>
        <v>0.15</v>
      </c>
      <c r="U123" s="571">
        <f t="shared" si="183"/>
        <v>0.20499999999999999</v>
      </c>
      <c r="V123" s="571">
        <f>+(T123+AJ123)*0.032+T123+0.01</f>
        <v>0.27734399999999998</v>
      </c>
      <c r="X123" s="538">
        <f>download!B142</f>
        <v>0.24</v>
      </c>
      <c r="Y123" s="539">
        <f>download!AX142</f>
        <v>0.24</v>
      </c>
      <c r="Z123" s="538">
        <f>download!F142</f>
        <v>0.28000000000000003</v>
      </c>
      <c r="AA123" s="538">
        <f>download!AP142</f>
        <v>-9.5000000000000001E-2</v>
      </c>
      <c r="AB123" s="556">
        <f>download!J142</f>
        <v>1.4950000000000001</v>
      </c>
      <c r="AC123" s="556">
        <f>download!N142</f>
        <v>0.94499999999999995</v>
      </c>
      <c r="AD123" s="556">
        <f>download!R142</f>
        <v>0.435</v>
      </c>
      <c r="AE123" s="557">
        <f>download!V142</f>
        <v>0.33750000000000002</v>
      </c>
      <c r="AF123" s="325">
        <v>-0.25</v>
      </c>
      <c r="AG123" s="325">
        <f>download!AT144</f>
        <v>0</v>
      </c>
      <c r="AH123" s="287"/>
      <c r="AI123" s="74">
        <v>40210</v>
      </c>
      <c r="AJ123" s="483">
        <f>download!Z143</f>
        <v>3.5169999999999999</v>
      </c>
      <c r="AK123" s="67"/>
      <c r="AL123" s="68"/>
      <c r="AM123" s="68">
        <f t="shared" si="166"/>
        <v>1.9520080604552361</v>
      </c>
      <c r="AN123" s="68">
        <f t="shared" si="167"/>
        <v>3.827</v>
      </c>
      <c r="AO123" s="68">
        <f t="shared" si="168"/>
        <v>3.827</v>
      </c>
      <c r="AP123" s="68">
        <f t="shared" si="169"/>
        <v>3.827</v>
      </c>
      <c r="AQ123" s="68">
        <f t="shared" si="170"/>
        <v>3.9470000000000001</v>
      </c>
      <c r="AR123" s="68">
        <f t="shared" si="171"/>
        <v>3.9470000000000001</v>
      </c>
      <c r="AS123" s="68">
        <f t="shared" si="172"/>
        <v>3.9769999999999999</v>
      </c>
      <c r="AT123" s="68">
        <f t="shared" si="173"/>
        <v>4.0469999999999997</v>
      </c>
      <c r="AU123" s="68">
        <f t="shared" si="174"/>
        <v>4.0670000000000002</v>
      </c>
      <c r="AV123" s="68"/>
      <c r="AW123" s="68"/>
      <c r="AX123" s="68">
        <f t="shared" si="175"/>
        <v>3.7569999999999997</v>
      </c>
      <c r="AY123" s="68">
        <f t="shared" si="176"/>
        <v>3.7969999999999997</v>
      </c>
      <c r="AZ123" s="68">
        <f t="shared" si="177"/>
        <v>5.0120000000000005</v>
      </c>
      <c r="BA123" s="68">
        <f t="shared" si="178"/>
        <v>4.4619999999999997</v>
      </c>
      <c r="BB123" s="68">
        <f t="shared" si="179"/>
        <v>3.952</v>
      </c>
      <c r="BC123" s="68">
        <f t="shared" si="180"/>
        <v>3.8544999999999998</v>
      </c>
      <c r="BD123" s="68">
        <f t="shared" si="191"/>
        <v>3.2669999999999999</v>
      </c>
      <c r="BE123" s="68">
        <f t="shared" si="192"/>
        <v>3.5169999999999999</v>
      </c>
      <c r="BF123" s="68"/>
      <c r="BG123" s="89"/>
      <c r="BH123" s="67">
        <f>download!AD143</f>
        <v>1.3571930066490003</v>
      </c>
      <c r="BI123" s="40">
        <f>download!AH142</f>
        <v>6.3243595087203008E-2</v>
      </c>
      <c r="BJ123" s="40">
        <f>download!AL142</f>
        <v>7.1964463582689014E-2</v>
      </c>
      <c r="BK123" s="48">
        <f t="shared" si="193"/>
        <v>0.55272458539828184</v>
      </c>
      <c r="BL123" s="48">
        <f t="shared" si="193"/>
        <v>0.51006220550176018</v>
      </c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8"/>
      <c r="CN123" s="40"/>
      <c r="CO123" s="56"/>
      <c r="CP123" s="56"/>
      <c r="CQ123" s="72"/>
      <c r="CR123" s="40"/>
      <c r="CS123" s="56"/>
      <c r="CT123" s="40"/>
      <c r="CU123" s="49"/>
      <c r="CV123" s="49"/>
      <c r="CW123" s="40"/>
      <c r="CX123" s="56"/>
      <c r="CY123" s="40"/>
      <c r="CZ123" s="40"/>
      <c r="DA123" s="41"/>
      <c r="DB123" s="41"/>
      <c r="DC123" s="49"/>
      <c r="DD123" s="40"/>
      <c r="DE123" s="49"/>
      <c r="DF123" s="40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  <c r="DT123" s="14"/>
    </row>
    <row r="124" spans="1:124">
      <c r="A124" s="165">
        <v>40238</v>
      </c>
      <c r="B124" s="93"/>
      <c r="C124" s="394">
        <f t="shared" si="190"/>
        <v>0.30499999999999999</v>
      </c>
      <c r="D124" s="394">
        <f t="shared" si="103"/>
        <v>0.30499999999999999</v>
      </c>
      <c r="E124" s="93">
        <f t="shared" si="152"/>
        <v>0.30499999999999999</v>
      </c>
      <c r="F124" s="288">
        <f t="shared" si="162"/>
        <v>0.27</v>
      </c>
      <c r="G124" s="93">
        <f t="shared" ref="G124:G139" si="194">E124</f>
        <v>0.30499999999999999</v>
      </c>
      <c r="H124" s="294">
        <f>H112-0.005</f>
        <v>0.42499999999999999</v>
      </c>
      <c r="I124" s="288">
        <f t="shared" si="163"/>
        <v>0.42499999999999999</v>
      </c>
      <c r="J124" s="397">
        <f t="shared" si="154"/>
        <v>0.42499999999999999</v>
      </c>
      <c r="K124" s="41">
        <f>C124+0.12</f>
        <v>0.42499999999999999</v>
      </c>
      <c r="L124" s="417">
        <f t="shared" si="153"/>
        <v>0.42499999999999999</v>
      </c>
      <c r="M124" s="288">
        <f t="shared" si="164"/>
        <v>0.42499999999999999</v>
      </c>
      <c r="N124" s="93">
        <f>+K124+0.03</f>
        <v>0.45499999999999996</v>
      </c>
      <c r="O124" s="50">
        <f>K124+0.1</f>
        <v>0.52500000000000002</v>
      </c>
      <c r="P124" s="184">
        <f t="shared" si="104"/>
        <v>0.52500000000000002</v>
      </c>
      <c r="Q124" s="288">
        <f t="shared" si="165"/>
        <v>0.52500000000000002</v>
      </c>
      <c r="R124" s="93">
        <f>+O124+0.02</f>
        <v>0.54500000000000004</v>
      </c>
      <c r="T124" s="571">
        <f>C124-0.16</f>
        <v>0.14499999999999999</v>
      </c>
      <c r="U124" s="571">
        <f t="shared" si="183"/>
        <v>0.19999999999999998</v>
      </c>
      <c r="V124" s="571">
        <f>+(T124+AJ124)*0.032+T124+0.01</f>
        <v>0.268376</v>
      </c>
      <c r="X124" s="538">
        <f>download!B143</f>
        <v>0.23749999999999999</v>
      </c>
      <c r="Y124" s="539">
        <f>download!AX143</f>
        <v>0.23749999999999999</v>
      </c>
      <c r="Z124" s="538">
        <f>download!F143</f>
        <v>0.27800000000000002</v>
      </c>
      <c r="AA124" s="538">
        <f>download!AP143</f>
        <v>-9.5000000000000001E-2</v>
      </c>
      <c r="AB124" s="556">
        <f>download!J143</f>
        <v>0.89500000000000002</v>
      </c>
      <c r="AC124" s="556">
        <f>download!N143</f>
        <v>0.60250000000000004</v>
      </c>
      <c r="AD124" s="556">
        <f>download!R143</f>
        <v>0.30249999999999999</v>
      </c>
      <c r="AE124" s="557">
        <f>download!V143</f>
        <v>0.26</v>
      </c>
      <c r="AF124" s="325">
        <v>-0.25</v>
      </c>
      <c r="AG124" s="325">
        <f>download!AT145</f>
        <v>0</v>
      </c>
      <c r="AH124" s="287"/>
      <c r="AI124" s="74">
        <v>40238</v>
      </c>
      <c r="AJ124" s="483">
        <f>download!Z144</f>
        <v>3.3980000000000001</v>
      </c>
      <c r="AK124" s="67"/>
      <c r="AL124" s="68"/>
      <c r="AM124" s="68">
        <f t="shared" si="166"/>
        <v>1.8786039134412043</v>
      </c>
      <c r="AN124" s="68">
        <f t="shared" si="167"/>
        <v>3.7030000000000003</v>
      </c>
      <c r="AO124" s="68">
        <f t="shared" si="168"/>
        <v>3.7030000000000003</v>
      </c>
      <c r="AP124" s="68">
        <f t="shared" si="169"/>
        <v>3.7030000000000003</v>
      </c>
      <c r="AQ124" s="68">
        <f t="shared" si="170"/>
        <v>3.823</v>
      </c>
      <c r="AR124" s="68">
        <f t="shared" si="171"/>
        <v>3.823</v>
      </c>
      <c r="AS124" s="68">
        <f t="shared" si="172"/>
        <v>3.8530000000000002</v>
      </c>
      <c r="AT124" s="68">
        <f t="shared" si="173"/>
        <v>3.923</v>
      </c>
      <c r="AU124" s="68">
        <f t="shared" si="174"/>
        <v>3.9430000000000001</v>
      </c>
      <c r="AV124" s="68"/>
      <c r="AW124" s="68"/>
      <c r="AX124" s="68">
        <f t="shared" si="175"/>
        <v>3.6355</v>
      </c>
      <c r="AY124" s="68">
        <f t="shared" si="176"/>
        <v>3.6760000000000002</v>
      </c>
      <c r="AZ124" s="68">
        <f t="shared" si="177"/>
        <v>4.2930000000000001</v>
      </c>
      <c r="BA124" s="68">
        <f t="shared" si="178"/>
        <v>4.0005000000000006</v>
      </c>
      <c r="BB124" s="68">
        <f t="shared" si="179"/>
        <v>3.7004999999999999</v>
      </c>
      <c r="BC124" s="68">
        <f t="shared" si="180"/>
        <v>3.6580000000000004</v>
      </c>
      <c r="BD124" s="68">
        <f t="shared" si="191"/>
        <v>3.1480000000000001</v>
      </c>
      <c r="BE124" s="68">
        <f t="shared" si="192"/>
        <v>3.3980000000000001</v>
      </c>
      <c r="BF124" s="68"/>
      <c r="BG124" s="89"/>
      <c r="BH124" s="67">
        <f>download!AD144</f>
        <v>1.3565308923159998</v>
      </c>
      <c r="BI124" s="40">
        <f>download!AH143</f>
        <v>6.3262323386683E-2</v>
      </c>
      <c r="BJ124" s="40">
        <f>download!AL143</f>
        <v>7.1961437602409029E-2</v>
      </c>
      <c r="BK124" s="48">
        <f t="shared" si="193"/>
        <v>0.54999677468484265</v>
      </c>
      <c r="BL124" s="48">
        <f t="shared" si="193"/>
        <v>0.50731944732411671</v>
      </c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8"/>
      <c r="CN124" s="40"/>
      <c r="CO124" s="56"/>
      <c r="CP124" s="56"/>
      <c r="CQ124" s="72"/>
      <c r="CR124" s="40"/>
      <c r="CS124" s="56"/>
      <c r="CT124" s="40"/>
      <c r="CU124" s="49"/>
      <c r="CV124" s="49"/>
      <c r="CW124" s="40"/>
      <c r="CX124" s="56"/>
      <c r="CY124" s="40"/>
      <c r="CZ124" s="40"/>
      <c r="DA124" s="41"/>
      <c r="DB124" s="41"/>
      <c r="DC124" s="49"/>
      <c r="DD124" s="40"/>
      <c r="DE124" s="49"/>
      <c r="DF124" s="40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  <c r="DT124" s="14"/>
    </row>
    <row r="125" spans="1:124">
      <c r="A125" s="165">
        <v>40269</v>
      </c>
      <c r="B125" s="93"/>
      <c r="C125" s="394">
        <f t="shared" si="190"/>
        <v>0.14000000000000001</v>
      </c>
      <c r="D125" s="394">
        <f t="shared" si="103"/>
        <v>0.14000000000000001</v>
      </c>
      <c r="E125" s="93">
        <f t="shared" ref="E125:E156" si="195">C125</f>
        <v>0.14000000000000001</v>
      </c>
      <c r="F125" s="288">
        <f t="shared" si="162"/>
        <v>0.10500000000000001</v>
      </c>
      <c r="G125" s="93">
        <f t="shared" si="194"/>
        <v>0.14000000000000001</v>
      </c>
      <c r="H125" s="294">
        <f>C125</f>
        <v>0.14000000000000001</v>
      </c>
      <c r="I125" s="288">
        <f t="shared" si="163"/>
        <v>0.14000000000000001</v>
      </c>
      <c r="J125" s="397">
        <f t="shared" si="154"/>
        <v>0.14000000000000001</v>
      </c>
      <c r="K125" s="50">
        <f>C125+0.02</f>
        <v>0.16</v>
      </c>
      <c r="L125" s="417">
        <f t="shared" si="153"/>
        <v>0.16</v>
      </c>
      <c r="M125" s="288">
        <f t="shared" si="164"/>
        <v>0.16</v>
      </c>
      <c r="N125" s="93">
        <f>+K125+0.02</f>
        <v>0.18</v>
      </c>
      <c r="O125" s="50">
        <f>C125</f>
        <v>0.14000000000000001</v>
      </c>
      <c r="P125" s="184">
        <f t="shared" si="104"/>
        <v>0.14000000000000001</v>
      </c>
      <c r="Q125" s="288">
        <f t="shared" si="165"/>
        <v>0.14000000000000001</v>
      </c>
      <c r="R125" s="93">
        <f>+O125</f>
        <v>0.14000000000000001</v>
      </c>
      <c r="T125" s="571">
        <f t="shared" ref="T125:T131" si="196">C125-0.2</f>
        <v>-0.06</v>
      </c>
      <c r="U125" s="571">
        <f t="shared" si="183"/>
        <v>-4.9999999999999975E-3</v>
      </c>
      <c r="V125" s="571">
        <f>Y125</f>
        <v>0.16500000000000001</v>
      </c>
      <c r="X125" s="538">
        <f>download!B144</f>
        <v>0.16500000000000001</v>
      </c>
      <c r="Y125" s="539">
        <f>download!AX144</f>
        <v>0.16500000000000001</v>
      </c>
      <c r="Z125" s="538">
        <f>download!F144</f>
        <v>0.18300000000000002</v>
      </c>
      <c r="AA125" s="538">
        <f>download!AP144</f>
        <v>-0.14000000000000001</v>
      </c>
      <c r="AB125" s="556">
        <f>download!J144</f>
        <v>0.45</v>
      </c>
      <c r="AC125" s="556">
        <f>download!N144</f>
        <v>0.35499999999999998</v>
      </c>
      <c r="AD125" s="556">
        <f>download!R144</f>
        <v>0.19750000000000001</v>
      </c>
      <c r="AE125" s="557">
        <f>download!V144</f>
        <v>0.17749999999999999</v>
      </c>
      <c r="AF125" s="325">
        <v>-0.29249999999999998</v>
      </c>
      <c r="AG125" s="325">
        <f>download!AT146</f>
        <v>0</v>
      </c>
      <c r="AH125" s="287"/>
      <c r="AI125" s="74">
        <v>40269</v>
      </c>
      <c r="AJ125" s="483">
        <f>download!Z145</f>
        <v>3.2790000000000004</v>
      </c>
      <c r="AK125" s="67"/>
      <c r="AL125" s="68"/>
      <c r="AM125" s="68">
        <f t="shared" si="166"/>
        <v>1.7242026776816191</v>
      </c>
      <c r="AN125" s="68">
        <f t="shared" si="167"/>
        <v>3.4190000000000005</v>
      </c>
      <c r="AO125" s="68">
        <f t="shared" si="168"/>
        <v>3.4190000000000005</v>
      </c>
      <c r="AP125" s="68">
        <f t="shared" si="169"/>
        <v>3.4190000000000005</v>
      </c>
      <c r="AQ125" s="68">
        <f t="shared" si="170"/>
        <v>3.4190000000000005</v>
      </c>
      <c r="AR125" s="68">
        <f t="shared" si="171"/>
        <v>3.4390000000000005</v>
      </c>
      <c r="AS125" s="68">
        <f t="shared" si="172"/>
        <v>3.4590000000000005</v>
      </c>
      <c r="AT125" s="68">
        <f t="shared" si="173"/>
        <v>3.4190000000000005</v>
      </c>
      <c r="AU125" s="68">
        <f t="shared" si="174"/>
        <v>3.4190000000000005</v>
      </c>
      <c r="AV125" s="68"/>
      <c r="AW125" s="68"/>
      <c r="AX125" s="68">
        <f t="shared" si="175"/>
        <v>3.4440000000000004</v>
      </c>
      <c r="AY125" s="68">
        <f t="shared" si="176"/>
        <v>3.4620000000000002</v>
      </c>
      <c r="AZ125" s="68">
        <f t="shared" si="177"/>
        <v>3.7290000000000005</v>
      </c>
      <c r="BA125" s="68">
        <f t="shared" si="178"/>
        <v>3.6340000000000003</v>
      </c>
      <c r="BB125" s="68">
        <f t="shared" si="179"/>
        <v>3.4765000000000006</v>
      </c>
      <c r="BC125" s="68">
        <f t="shared" si="180"/>
        <v>3.4565000000000001</v>
      </c>
      <c r="BD125" s="68">
        <f t="shared" si="191"/>
        <v>2.9865000000000004</v>
      </c>
      <c r="BE125" s="68">
        <f t="shared" si="192"/>
        <v>3.2790000000000004</v>
      </c>
      <c r="BF125" s="68"/>
      <c r="BG125" s="89"/>
      <c r="BH125" s="67">
        <f>download!AD145</f>
        <v>1.3558955547870002</v>
      </c>
      <c r="BI125" s="40">
        <f>download!AH144</f>
        <v>6.3283058289815008E-2</v>
      </c>
      <c r="BJ125" s="40">
        <f>download!AL144</f>
        <v>7.1958087409959015E-2</v>
      </c>
      <c r="BK125" s="48">
        <f t="shared" si="193"/>
        <v>0.54699062404030996</v>
      </c>
      <c r="BL125" s="48">
        <f t="shared" si="193"/>
        <v>0.50430028595543108</v>
      </c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8"/>
      <c r="CN125" s="40"/>
      <c r="CO125" s="56"/>
      <c r="CP125" s="56"/>
      <c r="CQ125" s="72"/>
      <c r="CR125" s="40"/>
      <c r="CS125" s="56"/>
      <c r="CT125" s="40"/>
      <c r="CU125" s="49"/>
      <c r="CV125" s="49"/>
      <c r="CW125" s="40"/>
      <c r="CX125" s="56"/>
      <c r="CY125" s="40"/>
      <c r="CZ125" s="40"/>
      <c r="DA125" s="41"/>
      <c r="DB125" s="41"/>
      <c r="DC125" s="49"/>
      <c r="DD125" s="40"/>
      <c r="DE125" s="49"/>
      <c r="DF125" s="40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  <c r="DT125" s="14"/>
    </row>
    <row r="126" spans="1:124">
      <c r="A126" s="165">
        <v>40299</v>
      </c>
      <c r="B126" s="93"/>
      <c r="C126" s="394">
        <f t="shared" si="190"/>
        <v>0.14000000000000001</v>
      </c>
      <c r="D126" s="394">
        <f t="shared" ref="D126:D179" si="197">C126</f>
        <v>0.14000000000000001</v>
      </c>
      <c r="E126" s="93">
        <f t="shared" si="195"/>
        <v>0.14000000000000001</v>
      </c>
      <c r="F126" s="288">
        <f t="shared" si="162"/>
        <v>0.10500000000000001</v>
      </c>
      <c r="G126" s="93">
        <f t="shared" si="194"/>
        <v>0.14000000000000001</v>
      </c>
      <c r="H126" s="294">
        <f t="shared" ref="H126:H131" si="198">C126</f>
        <v>0.14000000000000001</v>
      </c>
      <c r="I126" s="288">
        <f t="shared" si="163"/>
        <v>0.14000000000000001</v>
      </c>
      <c r="J126" s="397">
        <f t="shared" si="154"/>
        <v>0.14000000000000001</v>
      </c>
      <c r="K126" s="50">
        <f t="shared" ref="K126:K131" si="199">C126+0.02</f>
        <v>0.16</v>
      </c>
      <c r="L126" s="417">
        <f t="shared" si="153"/>
        <v>0.16</v>
      </c>
      <c r="M126" s="288">
        <f t="shared" si="164"/>
        <v>0.16</v>
      </c>
      <c r="N126" s="93">
        <f t="shared" ref="N126:N131" si="200">+K126+0.02</f>
        <v>0.18</v>
      </c>
      <c r="O126" s="50">
        <f t="shared" ref="O126:O131" si="201">C126</f>
        <v>0.14000000000000001</v>
      </c>
      <c r="P126" s="184">
        <f t="shared" ref="P126:P179" si="202">O126</f>
        <v>0.14000000000000001</v>
      </c>
      <c r="Q126" s="288">
        <f t="shared" si="165"/>
        <v>0.14000000000000001</v>
      </c>
      <c r="R126" s="93">
        <f t="shared" ref="R126:R131" si="203">+O126</f>
        <v>0.14000000000000001</v>
      </c>
      <c r="T126" s="571">
        <f t="shared" si="196"/>
        <v>-0.06</v>
      </c>
      <c r="U126" s="571">
        <f t="shared" si="183"/>
        <v>-4.9999999999999975E-3</v>
      </c>
      <c r="V126" s="571">
        <f t="shared" ref="V126:V131" si="204">Y126</f>
        <v>0.155</v>
      </c>
      <c r="X126" s="538">
        <f>download!B145</f>
        <v>0.155</v>
      </c>
      <c r="Y126" s="539">
        <f>download!AX145</f>
        <v>0.155</v>
      </c>
      <c r="Z126" s="538">
        <f>download!F145</f>
        <v>0.193</v>
      </c>
      <c r="AA126" s="538">
        <f>download!AP145</f>
        <v>-0.155</v>
      </c>
      <c r="AB126" s="556">
        <f>download!J145</f>
        <v>0.36499999999999999</v>
      </c>
      <c r="AC126" s="556">
        <f>download!N145</f>
        <v>0.28749999999999998</v>
      </c>
      <c r="AD126" s="556">
        <f>download!R145</f>
        <v>0.17249999999999999</v>
      </c>
      <c r="AE126" s="557">
        <f>download!V145</f>
        <v>0.16250000000000001</v>
      </c>
      <c r="AF126" s="325">
        <v>-0.29249999999999998</v>
      </c>
      <c r="AG126" s="325">
        <f>download!AT147</f>
        <v>0</v>
      </c>
      <c r="AH126" s="287"/>
      <c r="AI126" s="74">
        <v>40299</v>
      </c>
      <c r="AJ126" s="483">
        <f>download!Z146</f>
        <v>3.2760000000000002</v>
      </c>
      <c r="AK126" s="67"/>
      <c r="AL126" s="68"/>
      <c r="AM126" s="68">
        <f t="shared" si="166"/>
        <v>1.7127683522424786</v>
      </c>
      <c r="AN126" s="68">
        <f t="shared" si="167"/>
        <v>3.4160000000000004</v>
      </c>
      <c r="AO126" s="68">
        <f t="shared" si="168"/>
        <v>3.4160000000000004</v>
      </c>
      <c r="AP126" s="68">
        <f t="shared" si="169"/>
        <v>3.4160000000000004</v>
      </c>
      <c r="AQ126" s="68">
        <f t="shared" si="170"/>
        <v>3.4160000000000004</v>
      </c>
      <c r="AR126" s="68">
        <f t="shared" si="171"/>
        <v>3.4360000000000004</v>
      </c>
      <c r="AS126" s="68">
        <f t="shared" si="172"/>
        <v>3.4560000000000004</v>
      </c>
      <c r="AT126" s="68">
        <f t="shared" si="173"/>
        <v>3.4160000000000004</v>
      </c>
      <c r="AU126" s="68">
        <f t="shared" si="174"/>
        <v>3.4160000000000004</v>
      </c>
      <c r="AV126" s="68"/>
      <c r="AW126" s="68"/>
      <c r="AX126" s="68">
        <f t="shared" si="175"/>
        <v>3.431</v>
      </c>
      <c r="AY126" s="68">
        <f t="shared" si="176"/>
        <v>3.4690000000000003</v>
      </c>
      <c r="AZ126" s="68">
        <f t="shared" si="177"/>
        <v>3.641</v>
      </c>
      <c r="BA126" s="68">
        <f t="shared" si="178"/>
        <v>3.5635000000000003</v>
      </c>
      <c r="BB126" s="68">
        <f t="shared" si="179"/>
        <v>3.4485000000000001</v>
      </c>
      <c r="BC126" s="68">
        <f t="shared" si="180"/>
        <v>3.4385000000000003</v>
      </c>
      <c r="BD126" s="68">
        <f t="shared" si="191"/>
        <v>2.9835000000000003</v>
      </c>
      <c r="BE126" s="68">
        <f t="shared" si="192"/>
        <v>3.2760000000000002</v>
      </c>
      <c r="BF126" s="68"/>
      <c r="BG126" s="89"/>
      <c r="BH126" s="67">
        <f>download!AD146</f>
        <v>1.3552446304210002</v>
      </c>
      <c r="BI126" s="40">
        <f>download!AH145</f>
        <v>6.3303124325240004E-2</v>
      </c>
      <c r="BJ126" s="40">
        <f>download!AL145</f>
        <v>7.1954845288237007E-2</v>
      </c>
      <c r="BK126" s="48">
        <f t="shared" si="193"/>
        <v>0.54409532488126133</v>
      </c>
      <c r="BL126" s="48">
        <f t="shared" si="193"/>
        <v>0.50139588765880516</v>
      </c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8"/>
      <c r="CN126" s="40"/>
      <c r="CO126" s="56"/>
      <c r="CP126" s="56"/>
      <c r="CQ126" s="72"/>
      <c r="CR126" s="40"/>
      <c r="CS126" s="56"/>
      <c r="CT126" s="40"/>
      <c r="CU126" s="49"/>
      <c r="CV126" s="49"/>
      <c r="CW126" s="40"/>
      <c r="CX126" s="56"/>
      <c r="CY126" s="40"/>
      <c r="CZ126" s="40"/>
      <c r="DA126" s="41"/>
      <c r="DB126" s="41"/>
      <c r="DC126" s="49"/>
      <c r="DD126" s="40"/>
      <c r="DE126" s="49"/>
      <c r="DF126" s="40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  <c r="DT126" s="14"/>
    </row>
    <row r="127" spans="1:124">
      <c r="A127" s="165">
        <v>40330</v>
      </c>
      <c r="B127" s="93"/>
      <c r="C127" s="394">
        <f t="shared" si="190"/>
        <v>0.14000000000000001</v>
      </c>
      <c r="D127" s="394">
        <f t="shared" si="197"/>
        <v>0.14000000000000001</v>
      </c>
      <c r="E127" s="93">
        <f t="shared" si="195"/>
        <v>0.14000000000000001</v>
      </c>
      <c r="F127" s="288">
        <f t="shared" si="162"/>
        <v>0.10500000000000001</v>
      </c>
      <c r="G127" s="93">
        <f t="shared" si="194"/>
        <v>0.14000000000000001</v>
      </c>
      <c r="H127" s="294">
        <f t="shared" si="198"/>
        <v>0.14000000000000001</v>
      </c>
      <c r="I127" s="288">
        <f t="shared" si="163"/>
        <v>0.14000000000000001</v>
      </c>
      <c r="J127" s="397">
        <f t="shared" si="154"/>
        <v>0.14000000000000001</v>
      </c>
      <c r="K127" s="50">
        <f t="shared" si="199"/>
        <v>0.16</v>
      </c>
      <c r="L127" s="417">
        <f t="shared" si="153"/>
        <v>0.16</v>
      </c>
      <c r="M127" s="288">
        <f t="shared" si="164"/>
        <v>0.16</v>
      </c>
      <c r="N127" s="93">
        <f t="shared" si="200"/>
        <v>0.18</v>
      </c>
      <c r="O127" s="50">
        <f t="shared" si="201"/>
        <v>0.14000000000000001</v>
      </c>
      <c r="P127" s="184">
        <f t="shared" si="202"/>
        <v>0.14000000000000001</v>
      </c>
      <c r="Q127" s="288">
        <f t="shared" si="165"/>
        <v>0.14000000000000001</v>
      </c>
      <c r="R127" s="93">
        <f t="shared" si="203"/>
        <v>0.14000000000000001</v>
      </c>
      <c r="T127" s="571">
        <f t="shared" si="196"/>
        <v>-0.06</v>
      </c>
      <c r="U127" s="571">
        <f t="shared" si="183"/>
        <v>-4.9999999999999975E-3</v>
      </c>
      <c r="V127" s="571">
        <f t="shared" si="204"/>
        <v>0.15</v>
      </c>
      <c r="X127" s="538">
        <f>download!B146</f>
        <v>0.15</v>
      </c>
      <c r="Y127" s="539">
        <f>download!AX146</f>
        <v>0.15</v>
      </c>
      <c r="Z127" s="538">
        <f>download!F146</f>
        <v>0.188</v>
      </c>
      <c r="AA127" s="538">
        <f>download!AP146</f>
        <v>-0.16500000000000001</v>
      </c>
      <c r="AB127" s="556">
        <f>download!J146</f>
        <v>0.35499999999999998</v>
      </c>
      <c r="AC127" s="556">
        <f>download!N146</f>
        <v>0.28749999999999998</v>
      </c>
      <c r="AD127" s="556">
        <f>download!R146</f>
        <v>0.17249999999999999</v>
      </c>
      <c r="AE127" s="557">
        <f>download!V146</f>
        <v>0.16250000000000001</v>
      </c>
      <c r="AF127" s="325">
        <v>-0.29249999999999998</v>
      </c>
      <c r="AG127" s="325">
        <f>download!AT148</f>
        <v>0</v>
      </c>
      <c r="AH127" s="287"/>
      <c r="AI127" s="74">
        <v>40330</v>
      </c>
      <c r="AJ127" s="483">
        <f>download!Z147</f>
        <v>3.3130000000000002</v>
      </c>
      <c r="AK127" s="67"/>
      <c r="AL127" s="68"/>
      <c r="AM127" s="68">
        <f t="shared" si="166"/>
        <v>1.7210184212558437</v>
      </c>
      <c r="AN127" s="68">
        <f t="shared" si="167"/>
        <v>3.4530000000000003</v>
      </c>
      <c r="AO127" s="68">
        <f t="shared" si="168"/>
        <v>3.4530000000000003</v>
      </c>
      <c r="AP127" s="68">
        <f t="shared" si="169"/>
        <v>3.4530000000000003</v>
      </c>
      <c r="AQ127" s="68">
        <f t="shared" si="170"/>
        <v>3.4530000000000003</v>
      </c>
      <c r="AR127" s="68">
        <f t="shared" si="171"/>
        <v>3.4730000000000003</v>
      </c>
      <c r="AS127" s="68">
        <f t="shared" si="172"/>
        <v>3.4930000000000003</v>
      </c>
      <c r="AT127" s="68">
        <f t="shared" si="173"/>
        <v>3.4530000000000003</v>
      </c>
      <c r="AU127" s="68">
        <f t="shared" si="174"/>
        <v>3.4530000000000003</v>
      </c>
      <c r="AV127" s="68"/>
      <c r="AW127" s="68"/>
      <c r="AX127" s="68">
        <f t="shared" si="175"/>
        <v>3.4630000000000001</v>
      </c>
      <c r="AY127" s="68">
        <f t="shared" si="176"/>
        <v>3.5010000000000003</v>
      </c>
      <c r="AZ127" s="68">
        <f t="shared" si="177"/>
        <v>3.6680000000000001</v>
      </c>
      <c r="BA127" s="68">
        <f t="shared" si="178"/>
        <v>3.6005000000000003</v>
      </c>
      <c r="BB127" s="68">
        <f t="shared" si="179"/>
        <v>3.4855</v>
      </c>
      <c r="BC127" s="68">
        <f t="shared" si="180"/>
        <v>3.4755000000000003</v>
      </c>
      <c r="BD127" s="68">
        <f t="shared" si="191"/>
        <v>3.0205000000000002</v>
      </c>
      <c r="BE127" s="68">
        <f t="shared" si="192"/>
        <v>3.3130000000000002</v>
      </c>
      <c r="BF127" s="68"/>
      <c r="BG127" s="89"/>
      <c r="BH127" s="67">
        <f>download!AD147</f>
        <v>1.354620106934</v>
      </c>
      <c r="BI127" s="40">
        <f>download!AH146</f>
        <v>6.3323859228651996E-2</v>
      </c>
      <c r="BJ127" s="40">
        <f>download!AL146</f>
        <v>7.1951495095794016E-2</v>
      </c>
      <c r="BK127" s="48">
        <f t="shared" si="193"/>
        <v>0.54111779950091343</v>
      </c>
      <c r="BL127" s="48">
        <f t="shared" si="193"/>
        <v>0.49841251701588285</v>
      </c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8"/>
      <c r="CN127" s="40"/>
      <c r="CO127" s="56"/>
      <c r="CP127" s="56"/>
      <c r="CQ127" s="72"/>
      <c r="CR127" s="40"/>
      <c r="CS127" s="56"/>
      <c r="CT127" s="40"/>
      <c r="CU127" s="49"/>
      <c r="CV127" s="49"/>
      <c r="CW127" s="40"/>
      <c r="CX127" s="56"/>
      <c r="CY127" s="40"/>
      <c r="CZ127" s="40"/>
      <c r="DA127" s="41"/>
      <c r="DB127" s="41"/>
      <c r="DC127" s="49"/>
      <c r="DD127" s="40"/>
      <c r="DE127" s="49"/>
      <c r="DF127" s="40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</row>
    <row r="128" spans="1:124">
      <c r="A128" s="165">
        <v>40360</v>
      </c>
      <c r="B128" s="93"/>
      <c r="C128" s="394">
        <f t="shared" si="190"/>
        <v>0.14000000000000001</v>
      </c>
      <c r="D128" s="394">
        <f t="shared" si="197"/>
        <v>0.14000000000000001</v>
      </c>
      <c r="E128" s="93">
        <f t="shared" si="195"/>
        <v>0.14000000000000001</v>
      </c>
      <c r="F128" s="288">
        <f t="shared" si="162"/>
        <v>0.10500000000000001</v>
      </c>
      <c r="G128" s="93">
        <f t="shared" si="194"/>
        <v>0.14000000000000001</v>
      </c>
      <c r="H128" s="294">
        <f t="shared" si="198"/>
        <v>0.14000000000000001</v>
      </c>
      <c r="I128" s="288">
        <f t="shared" si="163"/>
        <v>0.14000000000000001</v>
      </c>
      <c r="J128" s="397">
        <f t="shared" si="154"/>
        <v>0.14000000000000001</v>
      </c>
      <c r="K128" s="50">
        <f t="shared" si="199"/>
        <v>0.16</v>
      </c>
      <c r="L128" s="417">
        <f t="shared" si="153"/>
        <v>0.16</v>
      </c>
      <c r="M128" s="288">
        <f t="shared" si="164"/>
        <v>0.16</v>
      </c>
      <c r="N128" s="93">
        <f t="shared" si="200"/>
        <v>0.18</v>
      </c>
      <c r="O128" s="50">
        <f t="shared" si="201"/>
        <v>0.14000000000000001</v>
      </c>
      <c r="P128" s="184">
        <f t="shared" si="202"/>
        <v>0.14000000000000001</v>
      </c>
      <c r="Q128" s="288">
        <f t="shared" si="165"/>
        <v>0.14000000000000001</v>
      </c>
      <c r="R128" s="93">
        <f t="shared" si="203"/>
        <v>0.14000000000000001</v>
      </c>
      <c r="T128" s="571">
        <f t="shared" si="196"/>
        <v>-0.06</v>
      </c>
      <c r="U128" s="571">
        <f t="shared" si="183"/>
        <v>-4.9999999999999975E-3</v>
      </c>
      <c r="V128" s="571">
        <f t="shared" si="204"/>
        <v>0.14000000000000001</v>
      </c>
      <c r="X128" s="538">
        <f>download!B147</f>
        <v>0.14000000000000001</v>
      </c>
      <c r="Y128" s="539">
        <f>download!AX147</f>
        <v>0.14000000000000001</v>
      </c>
      <c r="Z128" s="538">
        <f>download!F147</f>
        <v>0.17800000000000002</v>
      </c>
      <c r="AA128" s="538">
        <f>download!AP147</f>
        <v>-0.16500000000000001</v>
      </c>
      <c r="AB128" s="556">
        <f>download!J147</f>
        <v>0.39</v>
      </c>
      <c r="AC128" s="556">
        <f>download!N147</f>
        <v>0.3</v>
      </c>
      <c r="AD128" s="556">
        <f>download!R147</f>
        <v>0.185</v>
      </c>
      <c r="AE128" s="557">
        <f>download!V147</f>
        <v>0.16250000000000001</v>
      </c>
      <c r="AF128" s="325">
        <v>-0.29249999999999998</v>
      </c>
      <c r="AG128" s="325">
        <f>download!AT149</f>
        <v>0</v>
      </c>
      <c r="AH128" s="287"/>
      <c r="AI128" s="74">
        <v>40360</v>
      </c>
      <c r="AJ128" s="483">
        <f>download!Z148</f>
        <v>3.3130000000000002</v>
      </c>
      <c r="AK128" s="67"/>
      <c r="AL128" s="68"/>
      <c r="AM128" s="68">
        <f t="shared" si="166"/>
        <v>1.7111084112726782</v>
      </c>
      <c r="AN128" s="68">
        <f t="shared" si="167"/>
        <v>3.4530000000000003</v>
      </c>
      <c r="AO128" s="68">
        <f t="shared" si="168"/>
        <v>3.4530000000000003</v>
      </c>
      <c r="AP128" s="68">
        <f t="shared" si="169"/>
        <v>3.4530000000000003</v>
      </c>
      <c r="AQ128" s="68">
        <f t="shared" si="170"/>
        <v>3.4530000000000003</v>
      </c>
      <c r="AR128" s="68">
        <f t="shared" si="171"/>
        <v>3.4730000000000003</v>
      </c>
      <c r="AS128" s="68">
        <f t="shared" si="172"/>
        <v>3.4930000000000003</v>
      </c>
      <c r="AT128" s="68">
        <f t="shared" si="173"/>
        <v>3.4530000000000003</v>
      </c>
      <c r="AU128" s="68">
        <f t="shared" si="174"/>
        <v>3.4530000000000003</v>
      </c>
      <c r="AV128" s="68"/>
      <c r="AW128" s="68"/>
      <c r="AX128" s="68">
        <f t="shared" si="175"/>
        <v>3.4530000000000003</v>
      </c>
      <c r="AY128" s="68">
        <f t="shared" si="176"/>
        <v>3.4910000000000001</v>
      </c>
      <c r="AZ128" s="68">
        <f t="shared" si="177"/>
        <v>3.7030000000000003</v>
      </c>
      <c r="BA128" s="68">
        <f t="shared" si="178"/>
        <v>3.613</v>
      </c>
      <c r="BB128" s="68">
        <f t="shared" si="179"/>
        <v>3.4980000000000002</v>
      </c>
      <c r="BC128" s="68">
        <f t="shared" si="180"/>
        <v>3.4755000000000003</v>
      </c>
      <c r="BD128" s="68">
        <f t="shared" si="191"/>
        <v>3.0205000000000002</v>
      </c>
      <c r="BE128" s="68">
        <f t="shared" si="192"/>
        <v>3.3130000000000002</v>
      </c>
      <c r="BF128" s="68"/>
      <c r="BG128" s="89"/>
      <c r="BH128" s="67">
        <f>download!AD148</f>
        <v>1.3539383099820002</v>
      </c>
      <c r="BI128" s="40">
        <f>download!AH147</f>
        <v>6.3343925264348025E-2</v>
      </c>
      <c r="BJ128" s="40">
        <f>download!AL147</f>
        <v>7.194825297407903E-2</v>
      </c>
      <c r="BK128" s="48">
        <f t="shared" si="193"/>
        <v>0.53825009118039713</v>
      </c>
      <c r="BL128" s="48">
        <f t="shared" si="193"/>
        <v>0.49554254598108255</v>
      </c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8"/>
      <c r="CN128" s="40"/>
      <c r="CO128" s="56"/>
      <c r="CP128" s="56"/>
      <c r="CQ128" s="72"/>
      <c r="CR128" s="40"/>
      <c r="CS128" s="56"/>
      <c r="CT128" s="40"/>
      <c r="CU128" s="49"/>
      <c r="CV128" s="49"/>
      <c r="CW128" s="40"/>
      <c r="CX128" s="56"/>
      <c r="CY128" s="40"/>
      <c r="CZ128" s="40"/>
      <c r="DA128" s="41"/>
      <c r="DB128" s="41"/>
      <c r="DC128" s="49"/>
      <c r="DD128" s="40"/>
      <c r="DE128" s="49"/>
      <c r="DF128" s="40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  <c r="DT128" s="14"/>
    </row>
    <row r="129" spans="1:124">
      <c r="A129" s="165">
        <v>40391</v>
      </c>
      <c r="B129" s="93"/>
      <c r="C129" s="394">
        <f t="shared" si="190"/>
        <v>0.14000000000000001</v>
      </c>
      <c r="D129" s="394">
        <f t="shared" si="197"/>
        <v>0.14000000000000001</v>
      </c>
      <c r="E129" s="93">
        <f t="shared" si="195"/>
        <v>0.14000000000000001</v>
      </c>
      <c r="F129" s="288">
        <f t="shared" si="162"/>
        <v>0.10500000000000001</v>
      </c>
      <c r="G129" s="93">
        <f t="shared" si="194"/>
        <v>0.14000000000000001</v>
      </c>
      <c r="H129" s="294">
        <f t="shared" si="198"/>
        <v>0.14000000000000001</v>
      </c>
      <c r="I129" s="288">
        <f t="shared" si="163"/>
        <v>0.14000000000000001</v>
      </c>
      <c r="J129" s="397">
        <f t="shared" si="154"/>
        <v>0.14000000000000001</v>
      </c>
      <c r="K129" s="50">
        <f t="shared" si="199"/>
        <v>0.16</v>
      </c>
      <c r="L129" s="417">
        <f t="shared" si="153"/>
        <v>0.16</v>
      </c>
      <c r="M129" s="288">
        <f t="shared" si="164"/>
        <v>0.16</v>
      </c>
      <c r="N129" s="93">
        <f t="shared" si="200"/>
        <v>0.18</v>
      </c>
      <c r="O129" s="50">
        <f t="shared" si="201"/>
        <v>0.14000000000000001</v>
      </c>
      <c r="P129" s="184">
        <f t="shared" si="202"/>
        <v>0.14000000000000001</v>
      </c>
      <c r="Q129" s="288">
        <f t="shared" si="165"/>
        <v>0.14000000000000001</v>
      </c>
      <c r="R129" s="93">
        <f t="shared" si="203"/>
        <v>0.14000000000000001</v>
      </c>
      <c r="T129" s="571">
        <f t="shared" si="196"/>
        <v>-0.06</v>
      </c>
      <c r="U129" s="571">
        <f t="shared" si="183"/>
        <v>-4.9999999999999975E-3</v>
      </c>
      <c r="V129" s="571">
        <f t="shared" si="204"/>
        <v>0.13750000000000001</v>
      </c>
      <c r="X129" s="538">
        <f>download!B148</f>
        <v>0.13750000000000001</v>
      </c>
      <c r="Y129" s="539">
        <f>download!AX148</f>
        <v>0.13750000000000001</v>
      </c>
      <c r="Z129" s="538">
        <f>download!F148</f>
        <v>0.17499999999999999</v>
      </c>
      <c r="AA129" s="538">
        <f>download!AP148</f>
        <v>-0.16500000000000001</v>
      </c>
      <c r="AB129" s="556">
        <f>download!J148</f>
        <v>0.45500000000000002</v>
      </c>
      <c r="AC129" s="556">
        <f>download!N148</f>
        <v>0.3</v>
      </c>
      <c r="AD129" s="556">
        <f>download!R148</f>
        <v>0.185</v>
      </c>
      <c r="AE129" s="557">
        <f>download!V148</f>
        <v>0.16250000000000001</v>
      </c>
      <c r="AF129" s="325">
        <v>-0.29249999999999998</v>
      </c>
      <c r="AG129" s="325">
        <f>download!AT150</f>
        <v>0</v>
      </c>
      <c r="AH129" s="287"/>
      <c r="AI129" s="74">
        <v>40391</v>
      </c>
      <c r="AJ129" s="483">
        <f>download!Z149</f>
        <v>3.3580000000000001</v>
      </c>
      <c r="AK129" s="67"/>
      <c r="AL129" s="68"/>
      <c r="AM129" s="68">
        <f t="shared" si="166"/>
        <v>1.7230824927596045</v>
      </c>
      <c r="AN129" s="68">
        <f t="shared" si="167"/>
        <v>3.4980000000000002</v>
      </c>
      <c r="AO129" s="68">
        <f t="shared" si="168"/>
        <v>3.4980000000000002</v>
      </c>
      <c r="AP129" s="68">
        <f t="shared" si="169"/>
        <v>3.4980000000000002</v>
      </c>
      <c r="AQ129" s="68">
        <f t="shared" si="170"/>
        <v>3.4980000000000002</v>
      </c>
      <c r="AR129" s="68">
        <f t="shared" si="171"/>
        <v>3.5180000000000002</v>
      </c>
      <c r="AS129" s="68">
        <f t="shared" si="172"/>
        <v>3.5380000000000003</v>
      </c>
      <c r="AT129" s="68">
        <f t="shared" si="173"/>
        <v>3.4980000000000002</v>
      </c>
      <c r="AU129" s="68">
        <f t="shared" si="174"/>
        <v>3.4980000000000002</v>
      </c>
      <c r="AV129" s="68"/>
      <c r="AW129" s="68"/>
      <c r="AX129" s="68">
        <f t="shared" si="175"/>
        <v>3.4955000000000003</v>
      </c>
      <c r="AY129" s="68">
        <f t="shared" si="176"/>
        <v>3.5329999999999999</v>
      </c>
      <c r="AZ129" s="68">
        <f t="shared" si="177"/>
        <v>3.8130000000000002</v>
      </c>
      <c r="BA129" s="68">
        <f t="shared" si="178"/>
        <v>3.6579999999999999</v>
      </c>
      <c r="BB129" s="68">
        <f t="shared" si="179"/>
        <v>3.5430000000000001</v>
      </c>
      <c r="BC129" s="68">
        <f t="shared" si="180"/>
        <v>3.5205000000000002</v>
      </c>
      <c r="BD129" s="68">
        <f t="shared" si="191"/>
        <v>3.0655000000000001</v>
      </c>
      <c r="BE129" s="68">
        <f t="shared" si="192"/>
        <v>3.3580000000000001</v>
      </c>
      <c r="BF129" s="68"/>
      <c r="BG129" s="89"/>
      <c r="BH129" s="67">
        <f>download!AD149</f>
        <v>1.353159912463</v>
      </c>
      <c r="BI129" s="40">
        <f>download!AH148</f>
        <v>6.3362255139835011E-2</v>
      </c>
      <c r="BJ129" s="40">
        <f>download!AL148</f>
        <v>7.1945694564332002E-2</v>
      </c>
      <c r="BK129" s="48">
        <f t="shared" si="193"/>
        <v>0.53531346308208294</v>
      </c>
      <c r="BL129" s="48">
        <f t="shared" si="193"/>
        <v>0.49259076408221963</v>
      </c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8"/>
      <c r="CN129" s="40"/>
      <c r="CO129" s="56"/>
      <c r="CP129" s="56"/>
      <c r="CQ129" s="72"/>
      <c r="CR129" s="40"/>
      <c r="CS129" s="56"/>
      <c r="CT129" s="40"/>
      <c r="CU129" s="49"/>
      <c r="CV129" s="49"/>
      <c r="CW129" s="40"/>
      <c r="CX129" s="56"/>
      <c r="CY129" s="40"/>
      <c r="CZ129" s="40"/>
      <c r="DA129" s="41"/>
      <c r="DB129" s="41"/>
      <c r="DC129" s="49"/>
      <c r="DD129" s="40"/>
      <c r="DE129" s="49"/>
      <c r="DF129" s="40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  <c r="DT129" s="14"/>
    </row>
    <row r="130" spans="1:124">
      <c r="A130" s="165">
        <v>40422</v>
      </c>
      <c r="B130" s="93"/>
      <c r="C130" s="394">
        <f t="shared" si="190"/>
        <v>0.14000000000000001</v>
      </c>
      <c r="D130" s="394">
        <f t="shared" si="197"/>
        <v>0.14000000000000001</v>
      </c>
      <c r="E130" s="93">
        <f t="shared" si="195"/>
        <v>0.14000000000000001</v>
      </c>
      <c r="F130" s="288">
        <f t="shared" si="162"/>
        <v>0.10500000000000001</v>
      </c>
      <c r="G130" s="93">
        <f t="shared" si="194"/>
        <v>0.14000000000000001</v>
      </c>
      <c r="H130" s="294">
        <f t="shared" si="198"/>
        <v>0.14000000000000001</v>
      </c>
      <c r="I130" s="288">
        <f t="shared" si="163"/>
        <v>0.14000000000000001</v>
      </c>
      <c r="J130" s="397">
        <f t="shared" si="154"/>
        <v>0.14000000000000001</v>
      </c>
      <c r="K130" s="50">
        <f t="shared" si="199"/>
        <v>0.16</v>
      </c>
      <c r="L130" s="417">
        <f t="shared" si="153"/>
        <v>0.16</v>
      </c>
      <c r="M130" s="288">
        <f t="shared" si="164"/>
        <v>0.16</v>
      </c>
      <c r="N130" s="93">
        <f t="shared" si="200"/>
        <v>0.18</v>
      </c>
      <c r="O130" s="50">
        <f t="shared" si="201"/>
        <v>0.14000000000000001</v>
      </c>
      <c r="P130" s="184">
        <f t="shared" si="202"/>
        <v>0.14000000000000001</v>
      </c>
      <c r="Q130" s="288">
        <f t="shared" si="165"/>
        <v>0.14000000000000001</v>
      </c>
      <c r="R130" s="93">
        <f t="shared" si="203"/>
        <v>0.14000000000000001</v>
      </c>
      <c r="T130" s="571">
        <f t="shared" si="196"/>
        <v>-0.06</v>
      </c>
      <c r="U130" s="571">
        <f t="shared" si="183"/>
        <v>-4.9999999999999975E-3</v>
      </c>
      <c r="V130" s="571">
        <f t="shared" si="204"/>
        <v>0.13500000000000001</v>
      </c>
      <c r="X130" s="538">
        <f>download!B149</f>
        <v>0.13500000000000001</v>
      </c>
      <c r="Y130" s="539">
        <f>download!AX149</f>
        <v>0.13500000000000001</v>
      </c>
      <c r="Z130" s="538">
        <f>download!F149</f>
        <v>0.17300000000000001</v>
      </c>
      <c r="AA130" s="538">
        <f>download!AP149</f>
        <v>-0.155</v>
      </c>
      <c r="AB130" s="556">
        <f>download!J149</f>
        <v>0.35499999999999998</v>
      </c>
      <c r="AC130" s="556">
        <f>download!N149</f>
        <v>0.28999999999999998</v>
      </c>
      <c r="AD130" s="556">
        <f>download!R149</f>
        <v>0.16250000000000001</v>
      </c>
      <c r="AE130" s="557">
        <f>download!V149</f>
        <v>0.16250000000000001</v>
      </c>
      <c r="AF130" s="325">
        <v>-0.29249999999999998</v>
      </c>
      <c r="AG130" s="325">
        <f>download!AT151</f>
        <v>0</v>
      </c>
      <c r="AH130" s="287"/>
      <c r="AI130" s="74">
        <v>40422</v>
      </c>
      <c r="AJ130" s="483">
        <f>download!Z150</f>
        <v>3.3410000000000002</v>
      </c>
      <c r="AK130" s="67"/>
      <c r="AL130" s="68"/>
      <c r="AM130" s="68">
        <f t="shared" si="166"/>
        <v>1.7044403804963237</v>
      </c>
      <c r="AN130" s="68">
        <f t="shared" si="167"/>
        <v>3.4810000000000003</v>
      </c>
      <c r="AO130" s="68">
        <f t="shared" si="168"/>
        <v>3.4810000000000003</v>
      </c>
      <c r="AP130" s="68">
        <f t="shared" si="169"/>
        <v>3.4810000000000003</v>
      </c>
      <c r="AQ130" s="68">
        <f t="shared" si="170"/>
        <v>3.4810000000000003</v>
      </c>
      <c r="AR130" s="68">
        <f t="shared" si="171"/>
        <v>3.5010000000000003</v>
      </c>
      <c r="AS130" s="68">
        <f t="shared" si="172"/>
        <v>3.5210000000000004</v>
      </c>
      <c r="AT130" s="68">
        <f t="shared" si="173"/>
        <v>3.4810000000000003</v>
      </c>
      <c r="AU130" s="68">
        <f t="shared" si="174"/>
        <v>3.4810000000000003</v>
      </c>
      <c r="AV130" s="68"/>
      <c r="AW130" s="68"/>
      <c r="AX130" s="68">
        <f t="shared" si="175"/>
        <v>3.476</v>
      </c>
      <c r="AY130" s="68">
        <f t="shared" si="176"/>
        <v>3.5140000000000002</v>
      </c>
      <c r="AZ130" s="68">
        <f t="shared" si="177"/>
        <v>3.6960000000000002</v>
      </c>
      <c r="BA130" s="68">
        <f t="shared" si="178"/>
        <v>3.6310000000000002</v>
      </c>
      <c r="BB130" s="68">
        <f t="shared" si="179"/>
        <v>3.5035000000000003</v>
      </c>
      <c r="BC130" s="68">
        <f t="shared" si="180"/>
        <v>3.5035000000000003</v>
      </c>
      <c r="BD130" s="68">
        <f t="shared" si="191"/>
        <v>3.0485000000000002</v>
      </c>
      <c r="BE130" s="68">
        <f t="shared" si="192"/>
        <v>3.3410000000000002</v>
      </c>
      <c r="BF130" s="68"/>
      <c r="BG130" s="89"/>
      <c r="BH130" s="67">
        <f>download!AD150</f>
        <v>1.3524098501870001</v>
      </c>
      <c r="BI130" s="40">
        <f>download!AH149</f>
        <v>6.3376212236853011E-2</v>
      </c>
      <c r="BJ130" s="40">
        <f>download!AL149</f>
        <v>7.1946435249116036E-2</v>
      </c>
      <c r="BK130" s="48">
        <f t="shared" si="193"/>
        <v>0.53241404946146942</v>
      </c>
      <c r="BL130" s="48">
        <f t="shared" si="193"/>
        <v>0.4896410170917333</v>
      </c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8"/>
      <c r="CN130" s="40"/>
      <c r="CO130" s="56"/>
      <c r="CP130" s="56"/>
      <c r="CQ130" s="72"/>
      <c r="CR130" s="40"/>
      <c r="CS130" s="56"/>
      <c r="CT130" s="40"/>
      <c r="CU130" s="49"/>
      <c r="CV130" s="49"/>
      <c r="CW130" s="40"/>
      <c r="CX130" s="56"/>
      <c r="CY130" s="40"/>
      <c r="CZ130" s="40"/>
      <c r="DA130" s="41"/>
      <c r="DB130" s="41"/>
      <c r="DC130" s="49"/>
      <c r="DD130" s="40"/>
      <c r="DE130" s="49"/>
      <c r="DF130" s="40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</row>
    <row r="131" spans="1:124">
      <c r="A131" s="165">
        <v>40452</v>
      </c>
      <c r="B131" s="93"/>
      <c r="C131" s="394">
        <f t="shared" si="190"/>
        <v>0.14000000000000001</v>
      </c>
      <c r="D131" s="394">
        <f t="shared" si="197"/>
        <v>0.14000000000000001</v>
      </c>
      <c r="E131" s="93">
        <f t="shared" si="195"/>
        <v>0.14000000000000001</v>
      </c>
      <c r="F131" s="288">
        <f t="shared" si="162"/>
        <v>0.10500000000000001</v>
      </c>
      <c r="G131" s="93">
        <f t="shared" si="194"/>
        <v>0.14000000000000001</v>
      </c>
      <c r="H131" s="294">
        <f t="shared" si="198"/>
        <v>0.14000000000000001</v>
      </c>
      <c r="I131" s="288">
        <f t="shared" si="163"/>
        <v>0.14000000000000001</v>
      </c>
      <c r="J131" s="397">
        <f t="shared" si="154"/>
        <v>0.14000000000000001</v>
      </c>
      <c r="K131" s="50">
        <f t="shared" si="199"/>
        <v>0.16</v>
      </c>
      <c r="L131" s="417">
        <f t="shared" si="153"/>
        <v>0.16</v>
      </c>
      <c r="M131" s="288">
        <f t="shared" si="164"/>
        <v>0.16</v>
      </c>
      <c r="N131" s="93">
        <f t="shared" si="200"/>
        <v>0.18</v>
      </c>
      <c r="O131" s="50">
        <f t="shared" si="201"/>
        <v>0.14000000000000001</v>
      </c>
      <c r="P131" s="184">
        <f t="shared" si="202"/>
        <v>0.14000000000000001</v>
      </c>
      <c r="Q131" s="288">
        <f t="shared" si="165"/>
        <v>0.14000000000000001</v>
      </c>
      <c r="R131" s="93">
        <f t="shared" si="203"/>
        <v>0.14000000000000001</v>
      </c>
      <c r="T131" s="571">
        <f t="shared" si="196"/>
        <v>-0.06</v>
      </c>
      <c r="U131" s="571">
        <f t="shared" si="183"/>
        <v>-4.9999999999999975E-3</v>
      </c>
      <c r="V131" s="571">
        <f t="shared" si="204"/>
        <v>0.15</v>
      </c>
      <c r="X131" s="538">
        <f>download!B150</f>
        <v>0.15</v>
      </c>
      <c r="Y131" s="539">
        <f>download!AX150</f>
        <v>0.15</v>
      </c>
      <c r="Z131" s="538">
        <f>download!F150</f>
        <v>0.188</v>
      </c>
      <c r="AA131" s="538">
        <f>download!AP150</f>
        <v>-0.14000000000000001</v>
      </c>
      <c r="AB131" s="556">
        <f>download!J150</f>
        <v>0.42499999999999999</v>
      </c>
      <c r="AC131" s="556">
        <f>download!N150</f>
        <v>0.36249999999999999</v>
      </c>
      <c r="AD131" s="556">
        <f>download!R150</f>
        <v>0.185</v>
      </c>
      <c r="AE131" s="557">
        <f>download!V150</f>
        <v>0.16500000000000001</v>
      </c>
      <c r="AF131" s="325">
        <v>-0.29249999999999998</v>
      </c>
      <c r="AG131" s="325">
        <f>download!AT152</f>
        <v>0</v>
      </c>
      <c r="AH131" s="287"/>
      <c r="AI131" s="74">
        <v>40452</v>
      </c>
      <c r="AJ131" s="483">
        <f>download!Z151</f>
        <v>3.3540000000000005</v>
      </c>
      <c r="AK131" s="67"/>
      <c r="AL131" s="68"/>
      <c r="AM131" s="68">
        <f t="shared" si="166"/>
        <v>1.7008903330036684</v>
      </c>
      <c r="AN131" s="68">
        <f t="shared" si="167"/>
        <v>3.4940000000000007</v>
      </c>
      <c r="AO131" s="68">
        <f t="shared" si="168"/>
        <v>3.4940000000000007</v>
      </c>
      <c r="AP131" s="68">
        <f t="shared" si="169"/>
        <v>3.4940000000000007</v>
      </c>
      <c r="AQ131" s="68">
        <f t="shared" si="170"/>
        <v>3.4940000000000007</v>
      </c>
      <c r="AR131" s="68">
        <f t="shared" si="171"/>
        <v>3.5140000000000007</v>
      </c>
      <c r="AS131" s="68">
        <f t="shared" si="172"/>
        <v>3.5340000000000007</v>
      </c>
      <c r="AT131" s="68">
        <f t="shared" si="173"/>
        <v>3.4940000000000007</v>
      </c>
      <c r="AU131" s="68">
        <f t="shared" si="174"/>
        <v>3.4940000000000007</v>
      </c>
      <c r="AV131" s="68"/>
      <c r="AW131" s="68"/>
      <c r="AX131" s="68">
        <f t="shared" si="175"/>
        <v>3.5040000000000004</v>
      </c>
      <c r="AY131" s="68">
        <f t="shared" si="176"/>
        <v>3.5420000000000007</v>
      </c>
      <c r="AZ131" s="68">
        <f t="shared" si="177"/>
        <v>3.7790000000000004</v>
      </c>
      <c r="BA131" s="68">
        <f t="shared" si="178"/>
        <v>3.7165000000000004</v>
      </c>
      <c r="BB131" s="68">
        <f t="shared" si="179"/>
        <v>3.5390000000000006</v>
      </c>
      <c r="BC131" s="68">
        <f t="shared" si="180"/>
        <v>3.5190000000000006</v>
      </c>
      <c r="BD131" s="68">
        <f t="shared" si="191"/>
        <v>3.0615000000000006</v>
      </c>
      <c r="BE131" s="68">
        <f t="shared" si="192"/>
        <v>3.3540000000000005</v>
      </c>
      <c r="BF131" s="68"/>
      <c r="BG131" s="89"/>
      <c r="BH131" s="67">
        <f>download!AD151</f>
        <v>1.3516381138050002</v>
      </c>
      <c r="BI131" s="40">
        <f>download!AH150</f>
        <v>6.338971910500002E-2</v>
      </c>
      <c r="BJ131" s="40">
        <f>download!AL150</f>
        <v>7.1947152040842996E-2</v>
      </c>
      <c r="BK131" s="48">
        <f t="shared" si="193"/>
        <v>0.52962196100526426</v>
      </c>
      <c r="BL131" s="48">
        <f t="shared" si="193"/>
        <v>0.4868031863204545</v>
      </c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8"/>
      <c r="CN131" s="40"/>
      <c r="CO131" s="56"/>
      <c r="CP131" s="56"/>
      <c r="CQ131" s="72"/>
      <c r="CR131" s="40"/>
      <c r="CS131" s="56"/>
      <c r="CT131" s="40"/>
      <c r="CU131" s="49"/>
      <c r="CV131" s="49"/>
      <c r="CW131" s="40"/>
      <c r="CX131" s="56"/>
      <c r="CY131" s="40"/>
      <c r="CZ131" s="40"/>
      <c r="DA131" s="41"/>
      <c r="DB131" s="41"/>
      <c r="DC131" s="49"/>
      <c r="DD131" s="40"/>
      <c r="DE131" s="49"/>
      <c r="DF131" s="40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</row>
    <row r="132" spans="1:124">
      <c r="A132" s="165">
        <v>40483</v>
      </c>
      <c r="B132" s="93"/>
      <c r="C132" s="394">
        <f t="shared" si="190"/>
        <v>0.22500000000000001</v>
      </c>
      <c r="D132" s="394">
        <f t="shared" si="197"/>
        <v>0.22500000000000001</v>
      </c>
      <c r="E132" s="93">
        <f t="shared" si="195"/>
        <v>0.22500000000000001</v>
      </c>
      <c r="F132" s="288">
        <f t="shared" si="162"/>
        <v>0.19</v>
      </c>
      <c r="G132" s="93">
        <f t="shared" si="194"/>
        <v>0.22500000000000001</v>
      </c>
      <c r="H132" s="294">
        <f>H120-0.005</f>
        <v>0.33999999999999997</v>
      </c>
      <c r="I132" s="288">
        <f t="shared" si="163"/>
        <v>0.33999999999999997</v>
      </c>
      <c r="J132" s="397">
        <f t="shared" ref="J132:J163" si="205">H132+0</f>
        <v>0.33999999999999997</v>
      </c>
      <c r="K132" s="41">
        <f>C132+0.12</f>
        <v>0.34499999999999997</v>
      </c>
      <c r="L132" s="417">
        <f t="shared" si="153"/>
        <v>0.34499999999999997</v>
      </c>
      <c r="M132" s="288">
        <f t="shared" si="164"/>
        <v>0.34499999999999997</v>
      </c>
      <c r="N132" s="93">
        <f>+K132+0.03</f>
        <v>0.375</v>
      </c>
      <c r="O132" s="50">
        <f>K132+0.1</f>
        <v>0.44499999999999995</v>
      </c>
      <c r="P132" s="184">
        <f t="shared" si="202"/>
        <v>0.44499999999999995</v>
      </c>
      <c r="Q132" s="288">
        <f t="shared" si="165"/>
        <v>0.44499999999999995</v>
      </c>
      <c r="R132" s="93">
        <f>+O132+0.02</f>
        <v>0.46499999999999997</v>
      </c>
      <c r="T132" s="571">
        <f>C132-0.16</f>
        <v>6.5000000000000002E-2</v>
      </c>
      <c r="U132" s="571">
        <f t="shared" si="183"/>
        <v>0.12</v>
      </c>
      <c r="V132" s="571">
        <f>+(T132+AJ132)*0.032+T132+0.01</f>
        <v>0.18677600000000003</v>
      </c>
      <c r="X132" s="538">
        <f>download!B151</f>
        <v>0.21249999999999999</v>
      </c>
      <c r="Y132" s="539">
        <f>download!AX151</f>
        <v>0.21249999999999999</v>
      </c>
      <c r="Z132" s="538">
        <f>download!F151</f>
        <v>0.25</v>
      </c>
      <c r="AA132" s="538">
        <f>download!AP151</f>
        <v>-0.10249999999999999</v>
      </c>
      <c r="AB132" s="556">
        <f>download!J151</f>
        <v>0.72499999999999998</v>
      </c>
      <c r="AC132" s="556">
        <f>download!N151</f>
        <v>0.45500000000000002</v>
      </c>
      <c r="AD132" s="556">
        <f>download!R151</f>
        <v>0.28749999999999998</v>
      </c>
      <c r="AE132" s="557">
        <f>download!V151</f>
        <v>0.24</v>
      </c>
      <c r="AF132" s="325">
        <v>-0.25</v>
      </c>
      <c r="AG132" s="325">
        <f>download!AT153</f>
        <v>0</v>
      </c>
      <c r="AH132" s="287"/>
      <c r="AI132" s="74">
        <v>40483</v>
      </c>
      <c r="AJ132" s="483">
        <f>download!Z152</f>
        <v>3.4280000000000004</v>
      </c>
      <c r="AK132" s="67"/>
      <c r="AL132" s="68"/>
      <c r="AM132" s="68">
        <f t="shared" si="166"/>
        <v>1.7676427950450366</v>
      </c>
      <c r="AN132" s="68">
        <f t="shared" si="167"/>
        <v>3.6530000000000005</v>
      </c>
      <c r="AO132" s="68">
        <f t="shared" si="168"/>
        <v>3.6530000000000005</v>
      </c>
      <c r="AP132" s="68">
        <f t="shared" si="169"/>
        <v>3.6530000000000005</v>
      </c>
      <c r="AQ132" s="68">
        <f t="shared" si="170"/>
        <v>3.7680000000000002</v>
      </c>
      <c r="AR132" s="68">
        <f t="shared" si="171"/>
        <v>3.7730000000000006</v>
      </c>
      <c r="AS132" s="68">
        <f t="shared" si="172"/>
        <v>3.8030000000000004</v>
      </c>
      <c r="AT132" s="68">
        <f t="shared" si="173"/>
        <v>3.8730000000000002</v>
      </c>
      <c r="AU132" s="68">
        <f t="shared" si="174"/>
        <v>3.8930000000000002</v>
      </c>
      <c r="AV132" s="68"/>
      <c r="AW132" s="68"/>
      <c r="AX132" s="68">
        <f t="shared" si="175"/>
        <v>3.6405000000000003</v>
      </c>
      <c r="AY132" s="68">
        <f t="shared" si="176"/>
        <v>3.6780000000000004</v>
      </c>
      <c r="AZ132" s="68">
        <f t="shared" si="177"/>
        <v>4.1530000000000005</v>
      </c>
      <c r="BA132" s="68">
        <f t="shared" si="178"/>
        <v>3.8830000000000005</v>
      </c>
      <c r="BB132" s="68">
        <f t="shared" si="179"/>
        <v>3.7155000000000005</v>
      </c>
      <c r="BC132" s="68">
        <f t="shared" si="180"/>
        <v>3.6680000000000001</v>
      </c>
      <c r="BD132" s="68">
        <f t="shared" si="191"/>
        <v>3.1780000000000004</v>
      </c>
      <c r="BE132" s="68">
        <f t="shared" si="192"/>
        <v>3.4280000000000004</v>
      </c>
      <c r="BF132" s="68"/>
      <c r="BG132" s="89"/>
      <c r="BH132" s="67">
        <f>download!AD152</f>
        <v>1.3508944878069999</v>
      </c>
      <c r="BI132" s="40">
        <f>download!AH151</f>
        <v>6.3403676202143017E-2</v>
      </c>
      <c r="BJ132" s="40">
        <f>download!AL151</f>
        <v>7.1947892725627016E-2</v>
      </c>
      <c r="BK132" s="48">
        <f t="shared" si="193"/>
        <v>0.52675099493646893</v>
      </c>
      <c r="BL132" s="48">
        <f t="shared" si="193"/>
        <v>0.48388798112374387</v>
      </c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8"/>
      <c r="CN132" s="40"/>
      <c r="CO132" s="56"/>
      <c r="CP132" s="56"/>
      <c r="CQ132" s="72"/>
      <c r="CR132" s="40"/>
      <c r="CS132" s="56"/>
      <c r="CT132" s="40"/>
      <c r="CU132" s="49"/>
      <c r="CV132" s="49"/>
      <c r="CW132" s="40"/>
      <c r="CX132" s="56"/>
      <c r="CY132" s="40"/>
      <c r="CZ132" s="40"/>
      <c r="DA132" s="41"/>
      <c r="DB132" s="41"/>
      <c r="DC132" s="49"/>
      <c r="DD132" s="40"/>
      <c r="DE132" s="49"/>
      <c r="DF132" s="40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</row>
    <row r="133" spans="1:124">
      <c r="A133" s="165">
        <v>40513</v>
      </c>
      <c r="B133" s="93"/>
      <c r="C133" s="394">
        <f t="shared" si="190"/>
        <v>0.22500000000000001</v>
      </c>
      <c r="D133" s="394">
        <f t="shared" si="197"/>
        <v>0.22500000000000001</v>
      </c>
      <c r="E133" s="93">
        <f t="shared" si="195"/>
        <v>0.22500000000000001</v>
      </c>
      <c r="F133" s="288">
        <f t="shared" si="162"/>
        <v>0.19</v>
      </c>
      <c r="G133" s="93">
        <f t="shared" si="194"/>
        <v>0.22500000000000001</v>
      </c>
      <c r="H133" s="294">
        <f>H121-0.005</f>
        <v>0.33999999999999997</v>
      </c>
      <c r="I133" s="288">
        <f t="shared" si="163"/>
        <v>0.33999999999999997</v>
      </c>
      <c r="J133" s="397">
        <f t="shared" si="205"/>
        <v>0.33999999999999997</v>
      </c>
      <c r="K133" s="41">
        <f>C133+0.12</f>
        <v>0.34499999999999997</v>
      </c>
      <c r="L133" s="417">
        <f t="shared" si="153"/>
        <v>0.34499999999999997</v>
      </c>
      <c r="M133" s="288">
        <f t="shared" si="164"/>
        <v>0.34499999999999997</v>
      </c>
      <c r="N133" s="93">
        <f>+K133+0.03</f>
        <v>0.375</v>
      </c>
      <c r="O133" s="50">
        <f>K133+0.1</f>
        <v>0.44499999999999995</v>
      </c>
      <c r="P133" s="184">
        <f t="shared" si="202"/>
        <v>0.44499999999999995</v>
      </c>
      <c r="Q133" s="288">
        <f t="shared" si="165"/>
        <v>0.44499999999999995</v>
      </c>
      <c r="R133" s="93">
        <f>+O133+0.02</f>
        <v>0.46499999999999997</v>
      </c>
      <c r="T133" s="571">
        <f>C133-0.16</f>
        <v>6.5000000000000002E-2</v>
      </c>
      <c r="U133" s="571">
        <f t="shared" si="183"/>
        <v>0.12</v>
      </c>
      <c r="V133" s="571">
        <f>+(T133+AJ133)*0.032+T133+0.01</f>
        <v>0.18946400000000002</v>
      </c>
      <c r="X133" s="538">
        <f>download!B152</f>
        <v>0.2525</v>
      </c>
      <c r="Y133" s="539">
        <f>download!AX152</f>
        <v>0.2525</v>
      </c>
      <c r="Z133" s="538">
        <f>download!F152</f>
        <v>0.28999999999999998</v>
      </c>
      <c r="AA133" s="538">
        <f>download!AP152</f>
        <v>-9.5000000000000001E-2</v>
      </c>
      <c r="AB133" s="556">
        <f>download!J152</f>
        <v>1.23</v>
      </c>
      <c r="AC133" s="556">
        <f>download!N152</f>
        <v>0.79</v>
      </c>
      <c r="AD133" s="556">
        <f>download!R152</f>
        <v>0.33750000000000002</v>
      </c>
      <c r="AE133" s="557">
        <f>download!V152</f>
        <v>0.29499999999999998</v>
      </c>
      <c r="AF133" s="325">
        <v>-0.25</v>
      </c>
      <c r="AG133" s="325">
        <f>download!AT154</f>
        <v>0</v>
      </c>
      <c r="AH133" s="287"/>
      <c r="AI133" s="74">
        <v>40513</v>
      </c>
      <c r="AJ133" s="483">
        <f>download!Z153</f>
        <v>3.512</v>
      </c>
      <c r="AK133" s="67"/>
      <c r="AL133" s="68"/>
      <c r="AM133" s="68">
        <f t="shared" si="166"/>
        <v>1.7978085995012321</v>
      </c>
      <c r="AN133" s="68">
        <f t="shared" si="167"/>
        <v>3.7370000000000001</v>
      </c>
      <c r="AO133" s="68">
        <f t="shared" si="168"/>
        <v>3.7370000000000001</v>
      </c>
      <c r="AP133" s="68">
        <f t="shared" si="169"/>
        <v>3.7370000000000001</v>
      </c>
      <c r="AQ133" s="68">
        <f t="shared" si="170"/>
        <v>3.8519999999999999</v>
      </c>
      <c r="AR133" s="68">
        <f t="shared" si="171"/>
        <v>3.8570000000000002</v>
      </c>
      <c r="AS133" s="68">
        <f t="shared" si="172"/>
        <v>3.887</v>
      </c>
      <c r="AT133" s="68">
        <f t="shared" si="173"/>
        <v>3.9569999999999999</v>
      </c>
      <c r="AU133" s="68">
        <f t="shared" si="174"/>
        <v>3.9769999999999999</v>
      </c>
      <c r="AV133" s="68"/>
      <c r="AW133" s="68"/>
      <c r="AX133" s="68">
        <f t="shared" si="175"/>
        <v>3.7645</v>
      </c>
      <c r="AY133" s="68">
        <f t="shared" si="176"/>
        <v>3.802</v>
      </c>
      <c r="AZ133" s="68">
        <f t="shared" si="177"/>
        <v>4.742</v>
      </c>
      <c r="BA133" s="68">
        <f t="shared" si="178"/>
        <v>4.3019999999999996</v>
      </c>
      <c r="BB133" s="68">
        <f t="shared" si="179"/>
        <v>3.8494999999999999</v>
      </c>
      <c r="BC133" s="68">
        <f t="shared" si="180"/>
        <v>3.8069999999999999</v>
      </c>
      <c r="BD133" s="68">
        <f t="shared" si="191"/>
        <v>3.262</v>
      </c>
      <c r="BE133" s="68">
        <f t="shared" si="192"/>
        <v>3.512</v>
      </c>
      <c r="BF133" s="68"/>
      <c r="BG133" s="89"/>
      <c r="BH133" s="67">
        <f>download!AD153</f>
        <v>1.3501293919770001</v>
      </c>
      <c r="BI133" s="40">
        <f>download!AH152</f>
        <v>6.3417183070409E-2</v>
      </c>
      <c r="BJ133" s="40">
        <f>download!AL152</f>
        <v>7.1948609517355003E-2</v>
      </c>
      <c r="BK133" s="48">
        <f t="shared" si="193"/>
        <v>0.52398631427745601</v>
      </c>
      <c r="BL133" s="48">
        <f t="shared" si="193"/>
        <v>0.4810833822588258</v>
      </c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8"/>
      <c r="CN133" s="40"/>
      <c r="CO133" s="56"/>
      <c r="CP133" s="56"/>
      <c r="CQ133" s="72"/>
      <c r="CR133" s="40"/>
      <c r="CS133" s="56"/>
      <c r="CT133" s="40"/>
      <c r="CU133" s="49"/>
      <c r="CV133" s="49"/>
      <c r="CW133" s="40"/>
      <c r="CX133" s="56"/>
      <c r="CY133" s="40"/>
      <c r="CZ133" s="40"/>
      <c r="DA133" s="41"/>
      <c r="DB133" s="41"/>
      <c r="DC133" s="49"/>
      <c r="DD133" s="40"/>
      <c r="DE133" s="49"/>
      <c r="DF133" s="40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</row>
    <row r="134" spans="1:124">
      <c r="A134" s="165">
        <v>40544</v>
      </c>
      <c r="B134" s="93"/>
      <c r="C134" s="394">
        <f t="shared" si="190"/>
        <v>0.25</v>
      </c>
      <c r="D134" s="394">
        <f t="shared" si="197"/>
        <v>0.25</v>
      </c>
      <c r="E134" s="93">
        <f t="shared" si="195"/>
        <v>0.25</v>
      </c>
      <c r="F134" s="288">
        <f t="shared" si="162"/>
        <v>0.215</v>
      </c>
      <c r="G134" s="93">
        <f t="shared" si="194"/>
        <v>0.25</v>
      </c>
      <c r="H134" s="294">
        <f>H122-0.005</f>
        <v>0.36499999999999999</v>
      </c>
      <c r="I134" s="288">
        <f t="shared" si="163"/>
        <v>0.36499999999999999</v>
      </c>
      <c r="J134" s="397">
        <f t="shared" si="205"/>
        <v>0.36499999999999999</v>
      </c>
      <c r="K134" s="41">
        <f>C134+0.12</f>
        <v>0.37</v>
      </c>
      <c r="L134" s="417">
        <f t="shared" si="153"/>
        <v>0.37</v>
      </c>
      <c r="M134" s="288">
        <f t="shared" si="164"/>
        <v>0.37</v>
      </c>
      <c r="N134" s="93">
        <f>+K134+0.03</f>
        <v>0.4</v>
      </c>
      <c r="O134" s="50">
        <f>K134+0.1</f>
        <v>0.47</v>
      </c>
      <c r="P134" s="184">
        <f t="shared" si="202"/>
        <v>0.47</v>
      </c>
      <c r="Q134" s="288">
        <f t="shared" si="165"/>
        <v>0.47</v>
      </c>
      <c r="R134" s="93">
        <f>+O134+0.02</f>
        <v>0.49</v>
      </c>
      <c r="T134" s="571">
        <f>C134-0.16</f>
        <v>0.09</v>
      </c>
      <c r="U134" s="571">
        <f t="shared" si="183"/>
        <v>0.14499999999999999</v>
      </c>
      <c r="V134" s="571">
        <f>+(T134+AJ134)*0.032+T134+0.01</f>
        <v>0.22099200000000002</v>
      </c>
      <c r="X134" s="538">
        <f>download!B153</f>
        <v>0.26500000000000001</v>
      </c>
      <c r="Y134" s="539">
        <f>download!AX153</f>
        <v>0.26500000000000001</v>
      </c>
      <c r="Z134" s="538">
        <f>download!F153</f>
        <v>0.3</v>
      </c>
      <c r="AA134" s="538">
        <f>download!AP153</f>
        <v>-0.08</v>
      </c>
      <c r="AB134" s="556">
        <f>download!J153</f>
        <v>1.575</v>
      </c>
      <c r="AC134" s="556">
        <f>download!N153</f>
        <v>0.95499999999999996</v>
      </c>
      <c r="AD134" s="556">
        <f>download!R153</f>
        <v>0.4375</v>
      </c>
      <c r="AE134" s="557">
        <f>download!V153</f>
        <v>0.34250000000000003</v>
      </c>
      <c r="AF134" s="325">
        <v>-0.25</v>
      </c>
      <c r="AG134" s="325">
        <f>download!AT155</f>
        <v>0</v>
      </c>
      <c r="AH134" s="287"/>
      <c r="AI134" s="74">
        <v>40544</v>
      </c>
      <c r="AJ134" s="483">
        <f>download!Z154</f>
        <v>3.6910000000000003</v>
      </c>
      <c r="AK134" s="67"/>
      <c r="AL134" s="68"/>
      <c r="AM134" s="68">
        <f t="shared" si="166"/>
        <v>1.8845953262800994</v>
      </c>
      <c r="AN134" s="68">
        <f t="shared" si="167"/>
        <v>3.9410000000000003</v>
      </c>
      <c r="AO134" s="68">
        <f t="shared" si="168"/>
        <v>3.9410000000000003</v>
      </c>
      <c r="AP134" s="68">
        <f t="shared" si="169"/>
        <v>3.9410000000000003</v>
      </c>
      <c r="AQ134" s="68">
        <f t="shared" si="170"/>
        <v>4.056</v>
      </c>
      <c r="AR134" s="68">
        <f t="shared" si="171"/>
        <v>4.0609999999999999</v>
      </c>
      <c r="AS134" s="68">
        <f t="shared" si="172"/>
        <v>4.0910000000000002</v>
      </c>
      <c r="AT134" s="68">
        <f t="shared" si="173"/>
        <v>4.1610000000000005</v>
      </c>
      <c r="AU134" s="68">
        <f t="shared" si="174"/>
        <v>4.181</v>
      </c>
      <c r="AV134" s="68"/>
      <c r="AW134" s="68"/>
      <c r="AX134" s="68">
        <f t="shared" si="175"/>
        <v>3.9560000000000004</v>
      </c>
      <c r="AY134" s="68">
        <f t="shared" si="176"/>
        <v>3.9910000000000001</v>
      </c>
      <c r="AZ134" s="68">
        <f t="shared" si="177"/>
        <v>5.266</v>
      </c>
      <c r="BA134" s="68">
        <f t="shared" si="178"/>
        <v>4.6459999999999999</v>
      </c>
      <c r="BB134" s="68">
        <f t="shared" si="179"/>
        <v>4.1285000000000007</v>
      </c>
      <c r="BC134" s="68">
        <f t="shared" si="180"/>
        <v>4.0335000000000001</v>
      </c>
      <c r="BD134" s="68">
        <f t="shared" si="191"/>
        <v>3.4410000000000003</v>
      </c>
      <c r="BE134" s="68">
        <f t="shared" si="192"/>
        <v>3.6910000000000003</v>
      </c>
      <c r="BF134" s="68"/>
      <c r="BG134" s="89"/>
      <c r="BH134" s="67">
        <f>download!AD154</f>
        <v>1.3493676630270002</v>
      </c>
      <c r="BI134" s="40">
        <f>download!AH153</f>
        <v>6.3431140167682004E-2</v>
      </c>
      <c r="BJ134" s="40">
        <f>download!AL153</f>
        <v>7.1949350202139023E-2</v>
      </c>
      <c r="BK134" s="48">
        <f t="shared" si="193"/>
        <v>0.52114354392452111</v>
      </c>
      <c r="BL134" s="48">
        <f t="shared" si="193"/>
        <v>0.47820231572699806</v>
      </c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8"/>
      <c r="CN134" s="40"/>
      <c r="CO134" s="56"/>
      <c r="CP134" s="56"/>
      <c r="CQ134" s="72"/>
      <c r="CR134" s="40"/>
      <c r="CS134" s="56"/>
      <c r="CT134" s="40"/>
      <c r="CU134" s="49"/>
      <c r="CV134" s="49"/>
      <c r="CW134" s="40"/>
      <c r="CX134" s="56"/>
      <c r="CY134" s="40"/>
      <c r="CZ134" s="40"/>
      <c r="DA134" s="41"/>
      <c r="DB134" s="41"/>
      <c r="DC134" s="49"/>
      <c r="DD134" s="40"/>
      <c r="DE134" s="49"/>
      <c r="DF134" s="40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  <c r="DT134" s="14"/>
    </row>
    <row r="135" spans="1:124">
      <c r="A135" s="165">
        <v>40575</v>
      </c>
      <c r="B135" s="93"/>
      <c r="C135" s="394">
        <f t="shared" si="190"/>
        <v>0.31</v>
      </c>
      <c r="D135" s="394">
        <f t="shared" si="197"/>
        <v>0.31</v>
      </c>
      <c r="E135" s="93">
        <f t="shared" si="195"/>
        <v>0.31</v>
      </c>
      <c r="F135" s="288">
        <f t="shared" ref="F135:F166" si="206">C135-0.035</f>
        <v>0.27500000000000002</v>
      </c>
      <c r="G135" s="93">
        <f t="shared" si="194"/>
        <v>0.31</v>
      </c>
      <c r="H135" s="294">
        <f>H123-0.005</f>
        <v>0.42499999999999999</v>
      </c>
      <c r="I135" s="288">
        <f t="shared" ref="I135:I166" si="207">H135</f>
        <v>0.42499999999999999</v>
      </c>
      <c r="J135" s="397">
        <f t="shared" si="205"/>
        <v>0.42499999999999999</v>
      </c>
      <c r="K135" s="41">
        <f>C135+0.12</f>
        <v>0.43</v>
      </c>
      <c r="L135" s="417">
        <f t="shared" si="153"/>
        <v>0.43</v>
      </c>
      <c r="M135" s="288">
        <f t="shared" ref="M135:M166" si="208">K135</f>
        <v>0.43</v>
      </c>
      <c r="N135" s="93">
        <f>+K135+0.03</f>
        <v>0.45999999999999996</v>
      </c>
      <c r="O135" s="50">
        <f>K135+0.1</f>
        <v>0.53</v>
      </c>
      <c r="P135" s="184">
        <f t="shared" si="202"/>
        <v>0.53</v>
      </c>
      <c r="Q135" s="288">
        <f t="shared" ref="Q135:Q166" si="209">O135</f>
        <v>0.53</v>
      </c>
      <c r="R135" s="93">
        <f>+O135+0.02</f>
        <v>0.55000000000000004</v>
      </c>
      <c r="T135" s="571">
        <f>C135-0.16</f>
        <v>0.15</v>
      </c>
      <c r="U135" s="571">
        <f t="shared" si="183"/>
        <v>0.20499999999999999</v>
      </c>
      <c r="V135" s="571">
        <f>+(T135+AJ135)*0.032+T135+0.01</f>
        <v>0.27977600000000002</v>
      </c>
      <c r="X135" s="538">
        <f>download!B154</f>
        <v>0.24249999999999999</v>
      </c>
      <c r="Y135" s="539">
        <f>download!AX154</f>
        <v>0.24249999999999999</v>
      </c>
      <c r="Z135" s="538">
        <f>download!F154</f>
        <v>0.27500000000000002</v>
      </c>
      <c r="AA135" s="538">
        <f>download!AP154</f>
        <v>-0.08</v>
      </c>
      <c r="AB135" s="556">
        <f>download!J154</f>
        <v>1.4950000000000001</v>
      </c>
      <c r="AC135" s="556">
        <f>download!N154</f>
        <v>0.94499999999999995</v>
      </c>
      <c r="AD135" s="556">
        <f>download!R154</f>
        <v>0.435</v>
      </c>
      <c r="AE135" s="557">
        <f>download!V154</f>
        <v>0.33750000000000002</v>
      </c>
      <c r="AF135" s="325">
        <v>-0.25</v>
      </c>
      <c r="AG135" s="325">
        <f>download!AT156</f>
        <v>0</v>
      </c>
      <c r="AH135" s="287"/>
      <c r="AI135" s="74">
        <v>40575</v>
      </c>
      <c r="AJ135" s="483">
        <f>download!Z155</f>
        <v>3.593</v>
      </c>
      <c r="AK135" s="67"/>
      <c r="AL135" s="68"/>
      <c r="AM135" s="68">
        <f t="shared" ref="AM135:AM166" si="210">($AJ135+C135)*BL135</f>
        <v>1.8552459522634672</v>
      </c>
      <c r="AN135" s="68">
        <f t="shared" ref="AN135:AN166" si="211">+AJ135+C135</f>
        <v>3.903</v>
      </c>
      <c r="AO135" s="68">
        <f t="shared" ref="AO135:AO166" si="212">$AJ135+E135</f>
        <v>3.903</v>
      </c>
      <c r="AP135" s="68">
        <f t="shared" ref="AP135:AP166" si="213">$AJ135+G135</f>
        <v>3.903</v>
      </c>
      <c r="AQ135" s="68">
        <f t="shared" ref="AQ135:AQ166" si="214">$AJ135+H135</f>
        <v>4.0179999999999998</v>
      </c>
      <c r="AR135" s="68">
        <f t="shared" ref="AR135:AR166" si="215">$AJ135+K135</f>
        <v>4.0229999999999997</v>
      </c>
      <c r="AS135" s="68">
        <f t="shared" ref="AS135:AS166" si="216">$AJ135+N135</f>
        <v>4.0529999999999999</v>
      </c>
      <c r="AT135" s="68">
        <f t="shared" ref="AT135:AT166" si="217">$AJ135+O135</f>
        <v>4.1230000000000002</v>
      </c>
      <c r="AU135" s="68">
        <f t="shared" ref="AU135:AU166" si="218">$AJ135+R135</f>
        <v>4.1429999999999998</v>
      </c>
      <c r="AV135" s="68"/>
      <c r="AW135" s="68"/>
      <c r="AX135" s="68">
        <f t="shared" ref="AX135:AX166" si="219">$AJ135+X135</f>
        <v>3.8355000000000001</v>
      </c>
      <c r="AY135" s="68">
        <f t="shared" ref="AY135:AY166" si="220">$AJ135+Z135</f>
        <v>3.8679999999999999</v>
      </c>
      <c r="AZ135" s="68">
        <f t="shared" ref="AZ135:AZ166" si="221">$AJ135+AB135</f>
        <v>5.0880000000000001</v>
      </c>
      <c r="BA135" s="68">
        <f t="shared" ref="BA135:BA166" si="222">$AJ135+AC135</f>
        <v>4.5380000000000003</v>
      </c>
      <c r="BB135" s="68">
        <f t="shared" ref="BB135:BB166" si="223">$AJ135+AD135</f>
        <v>4.0279999999999996</v>
      </c>
      <c r="BC135" s="68">
        <f t="shared" ref="BC135:BC166" si="224">$AJ135+AE135</f>
        <v>3.9304999999999999</v>
      </c>
      <c r="BD135" s="68">
        <f t="shared" si="191"/>
        <v>3.343</v>
      </c>
      <c r="BE135" s="68">
        <f t="shared" si="192"/>
        <v>3.593</v>
      </c>
      <c r="BF135" s="68"/>
      <c r="BG135" s="89"/>
      <c r="BH135" s="67">
        <f>download!AD155</f>
        <v>1.3486825393250002</v>
      </c>
      <c r="BI135" s="40">
        <f>download!AH154</f>
        <v>6.3445097265019013E-2</v>
      </c>
      <c r="BJ135" s="40">
        <f>download!AL154</f>
        <v>7.1950090886925014E-2</v>
      </c>
      <c r="BK135" s="48">
        <f t="shared" si="193"/>
        <v>0.51831500664995789</v>
      </c>
      <c r="BL135" s="48">
        <f t="shared" si="193"/>
        <v>0.47533844536599212</v>
      </c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8"/>
      <c r="CN135" s="40"/>
      <c r="CO135" s="56"/>
      <c r="CP135" s="56"/>
      <c r="CQ135" s="72"/>
      <c r="CR135" s="40"/>
      <c r="CS135" s="56"/>
      <c r="CT135" s="40"/>
      <c r="CU135" s="49"/>
      <c r="CV135" s="49"/>
      <c r="CW135" s="40"/>
      <c r="CX135" s="56"/>
      <c r="CY135" s="40"/>
      <c r="CZ135" s="40"/>
      <c r="DA135" s="41"/>
      <c r="DB135" s="41"/>
      <c r="DC135" s="49"/>
      <c r="DD135" s="40"/>
      <c r="DE135" s="49"/>
      <c r="DF135" s="40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  <c r="DT135" s="14"/>
    </row>
    <row r="136" spans="1:124">
      <c r="A136" s="165">
        <v>40603</v>
      </c>
      <c r="B136" s="93"/>
      <c r="C136" s="394">
        <f t="shared" si="190"/>
        <v>0.30499999999999999</v>
      </c>
      <c r="D136" s="394">
        <f t="shared" si="197"/>
        <v>0.30499999999999999</v>
      </c>
      <c r="E136" s="93">
        <f t="shared" si="195"/>
        <v>0.30499999999999999</v>
      </c>
      <c r="F136" s="288">
        <f t="shared" si="206"/>
        <v>0.27</v>
      </c>
      <c r="G136" s="93">
        <f t="shared" si="194"/>
        <v>0.30499999999999999</v>
      </c>
      <c r="H136" s="294">
        <f>H124-0.005</f>
        <v>0.42</v>
      </c>
      <c r="I136" s="288">
        <f t="shared" si="207"/>
        <v>0.42</v>
      </c>
      <c r="J136" s="397">
        <f t="shared" si="205"/>
        <v>0.42</v>
      </c>
      <c r="K136" s="41">
        <f>C136+0.12</f>
        <v>0.42499999999999999</v>
      </c>
      <c r="L136" s="417">
        <f t="shared" si="153"/>
        <v>0.42499999999999999</v>
      </c>
      <c r="M136" s="288">
        <f t="shared" si="208"/>
        <v>0.42499999999999999</v>
      </c>
      <c r="N136" s="93">
        <f>+K136+0.03</f>
        <v>0.45499999999999996</v>
      </c>
      <c r="O136" s="50">
        <f>K136+0.1</f>
        <v>0.52500000000000002</v>
      </c>
      <c r="P136" s="184">
        <f t="shared" si="202"/>
        <v>0.52500000000000002</v>
      </c>
      <c r="Q136" s="288">
        <f t="shared" si="209"/>
        <v>0.52500000000000002</v>
      </c>
      <c r="R136" s="93">
        <f>+O136+0.02</f>
        <v>0.54500000000000004</v>
      </c>
      <c r="T136" s="571">
        <f>C136-0.16</f>
        <v>0.14499999999999999</v>
      </c>
      <c r="U136" s="571">
        <f t="shared" si="183"/>
        <v>0.19999999999999998</v>
      </c>
      <c r="V136" s="571">
        <f>+(T136+AJ136)*0.032+T136+0.01</f>
        <v>0.27090399999999998</v>
      </c>
      <c r="X136" s="538">
        <f>download!B155</f>
        <v>0.24</v>
      </c>
      <c r="Y136" s="539">
        <f>download!AX155</f>
        <v>0.24</v>
      </c>
      <c r="Z136" s="538">
        <f>download!F155</f>
        <v>0.27300000000000002</v>
      </c>
      <c r="AA136" s="538">
        <f>download!AP155</f>
        <v>-0.08</v>
      </c>
      <c r="AB136" s="556">
        <f>download!J155</f>
        <v>0.89500000000000002</v>
      </c>
      <c r="AC136" s="556">
        <f>download!N155</f>
        <v>0.60250000000000004</v>
      </c>
      <c r="AD136" s="556">
        <f>download!R155</f>
        <v>0.30249999999999999</v>
      </c>
      <c r="AE136" s="557">
        <f>download!V155</f>
        <v>0.26</v>
      </c>
      <c r="AF136" s="325">
        <v>-0.25</v>
      </c>
      <c r="AG136" s="325">
        <f>download!AT157</f>
        <v>0</v>
      </c>
      <c r="AH136" s="287"/>
      <c r="AI136" s="74">
        <v>40603</v>
      </c>
      <c r="AJ136" s="483">
        <f>download!Z156</f>
        <v>3.4769999999999999</v>
      </c>
      <c r="AK136" s="67"/>
      <c r="AL136" s="68"/>
      <c r="AM136" s="68">
        <f t="shared" si="210"/>
        <v>1.7880025971392421</v>
      </c>
      <c r="AN136" s="68">
        <f t="shared" si="211"/>
        <v>3.782</v>
      </c>
      <c r="AO136" s="68">
        <f t="shared" si="212"/>
        <v>3.782</v>
      </c>
      <c r="AP136" s="68">
        <f t="shared" si="213"/>
        <v>3.782</v>
      </c>
      <c r="AQ136" s="68">
        <f t="shared" si="214"/>
        <v>3.8969999999999998</v>
      </c>
      <c r="AR136" s="68">
        <f t="shared" si="215"/>
        <v>3.9019999999999997</v>
      </c>
      <c r="AS136" s="68">
        <f t="shared" si="216"/>
        <v>3.9319999999999999</v>
      </c>
      <c r="AT136" s="68">
        <f t="shared" si="217"/>
        <v>4.0019999999999998</v>
      </c>
      <c r="AU136" s="68">
        <f t="shared" si="218"/>
        <v>4.0220000000000002</v>
      </c>
      <c r="AV136" s="68"/>
      <c r="AW136" s="68"/>
      <c r="AX136" s="68">
        <f t="shared" si="219"/>
        <v>3.7169999999999996</v>
      </c>
      <c r="AY136" s="68">
        <f t="shared" si="220"/>
        <v>3.75</v>
      </c>
      <c r="AZ136" s="68">
        <f t="shared" si="221"/>
        <v>4.3719999999999999</v>
      </c>
      <c r="BA136" s="68">
        <f t="shared" si="222"/>
        <v>4.0794999999999995</v>
      </c>
      <c r="BB136" s="68">
        <f t="shared" si="223"/>
        <v>3.7794999999999996</v>
      </c>
      <c r="BC136" s="68">
        <f t="shared" si="224"/>
        <v>3.7370000000000001</v>
      </c>
      <c r="BD136" s="68">
        <f t="shared" si="191"/>
        <v>3.2269999999999999</v>
      </c>
      <c r="BE136" s="68">
        <f t="shared" si="192"/>
        <v>3.4769999999999999</v>
      </c>
      <c r="BF136" s="68"/>
      <c r="BG136" s="89"/>
      <c r="BH136" s="67">
        <f>download!AD156</f>
        <v>1.3479272038450001</v>
      </c>
      <c r="BI136" s="40">
        <f>download!AH155</f>
        <v>6.3457703675573005E-2</v>
      </c>
      <c r="BJ136" s="40">
        <f>download!AL155</f>
        <v>7.1950759892538005E-2</v>
      </c>
      <c r="BK136" s="48">
        <f t="shared" si="193"/>
        <v>0.51577237894325412</v>
      </c>
      <c r="BL136" s="48">
        <f t="shared" si="193"/>
        <v>0.47276641912724543</v>
      </c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8"/>
      <c r="CN136" s="40"/>
      <c r="CO136" s="56"/>
      <c r="CP136" s="56"/>
      <c r="CQ136" s="72"/>
      <c r="CR136" s="40"/>
      <c r="CS136" s="56"/>
      <c r="CT136" s="40"/>
      <c r="CU136" s="49"/>
      <c r="CV136" s="49"/>
      <c r="CW136" s="40"/>
      <c r="CX136" s="56"/>
      <c r="CY136" s="40"/>
      <c r="CZ136" s="40"/>
      <c r="DA136" s="41"/>
      <c r="DB136" s="41"/>
      <c r="DC136" s="49"/>
      <c r="DD136" s="40"/>
      <c r="DE136" s="49"/>
      <c r="DF136" s="40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  <c r="DT136" s="14"/>
    </row>
    <row r="137" spans="1:124">
      <c r="A137" s="165">
        <v>40634</v>
      </c>
      <c r="B137" s="93"/>
      <c r="C137" s="394">
        <f t="shared" si="190"/>
        <v>0.14000000000000001</v>
      </c>
      <c r="D137" s="394">
        <f t="shared" si="197"/>
        <v>0.14000000000000001</v>
      </c>
      <c r="E137" s="93">
        <f t="shared" si="195"/>
        <v>0.14000000000000001</v>
      </c>
      <c r="F137" s="288">
        <f t="shared" si="206"/>
        <v>0.10500000000000001</v>
      </c>
      <c r="G137" s="93">
        <f t="shared" si="194"/>
        <v>0.14000000000000001</v>
      </c>
      <c r="H137" s="294">
        <f>C137</f>
        <v>0.14000000000000001</v>
      </c>
      <c r="I137" s="288">
        <f t="shared" si="207"/>
        <v>0.14000000000000001</v>
      </c>
      <c r="J137" s="397">
        <f t="shared" si="205"/>
        <v>0.14000000000000001</v>
      </c>
      <c r="K137" s="50">
        <f>C137+0.02</f>
        <v>0.16</v>
      </c>
      <c r="L137" s="417">
        <f t="shared" si="153"/>
        <v>0.16</v>
      </c>
      <c r="M137" s="288">
        <f t="shared" si="208"/>
        <v>0.16</v>
      </c>
      <c r="N137" s="93">
        <f>+K137+0.02</f>
        <v>0.18</v>
      </c>
      <c r="O137" s="50">
        <f>C137</f>
        <v>0.14000000000000001</v>
      </c>
      <c r="P137" s="184">
        <f t="shared" si="202"/>
        <v>0.14000000000000001</v>
      </c>
      <c r="Q137" s="288">
        <f t="shared" si="209"/>
        <v>0.14000000000000001</v>
      </c>
      <c r="R137" s="93">
        <f>+O137</f>
        <v>0.14000000000000001</v>
      </c>
      <c r="T137" s="571">
        <f t="shared" ref="T137:T143" si="225">C137-0.2</f>
        <v>-0.06</v>
      </c>
      <c r="U137" s="571">
        <f t="shared" si="183"/>
        <v>-4.9999999999999975E-3</v>
      </c>
      <c r="V137" s="571">
        <f>Y137</f>
        <v>0.16750000000000001</v>
      </c>
      <c r="X137" s="538">
        <f>download!B156</f>
        <v>0.16750000000000001</v>
      </c>
      <c r="Y137" s="539">
        <f>download!AX156</f>
        <v>0.16750000000000001</v>
      </c>
      <c r="Z137" s="538">
        <f>download!F156</f>
        <v>0.17800000000000002</v>
      </c>
      <c r="AA137" s="538">
        <f>download!AP156</f>
        <v>-0.125</v>
      </c>
      <c r="AB137" s="556">
        <f>download!J156</f>
        <v>0.45</v>
      </c>
      <c r="AC137" s="556">
        <f>download!N156</f>
        <v>0.35499999999999998</v>
      </c>
      <c r="AD137" s="556">
        <f>download!R156</f>
        <v>0.19750000000000001</v>
      </c>
      <c r="AE137" s="557">
        <f>download!V156</f>
        <v>0.17749999999999999</v>
      </c>
      <c r="AF137" s="325">
        <v>0</v>
      </c>
      <c r="AG137" s="325">
        <f>download!AT158</f>
        <v>0</v>
      </c>
      <c r="AH137" s="287"/>
      <c r="AI137" s="74">
        <v>40634</v>
      </c>
      <c r="AJ137" s="483">
        <f>download!Z157</f>
        <v>3.3610000000000002</v>
      </c>
      <c r="AK137" s="67"/>
      <c r="AL137" s="68"/>
      <c r="AM137" s="68">
        <f t="shared" si="210"/>
        <v>1.6452424170064135</v>
      </c>
      <c r="AN137" s="68">
        <f t="shared" si="211"/>
        <v>3.5010000000000003</v>
      </c>
      <c r="AO137" s="68">
        <f t="shared" si="212"/>
        <v>3.5010000000000003</v>
      </c>
      <c r="AP137" s="68">
        <f t="shared" si="213"/>
        <v>3.5010000000000003</v>
      </c>
      <c r="AQ137" s="68">
        <f t="shared" si="214"/>
        <v>3.5010000000000003</v>
      </c>
      <c r="AR137" s="68">
        <f t="shared" si="215"/>
        <v>3.5210000000000004</v>
      </c>
      <c r="AS137" s="68">
        <f t="shared" si="216"/>
        <v>3.5410000000000004</v>
      </c>
      <c r="AT137" s="68">
        <f t="shared" si="217"/>
        <v>3.5010000000000003</v>
      </c>
      <c r="AU137" s="68">
        <f t="shared" si="218"/>
        <v>3.5010000000000003</v>
      </c>
      <c r="AV137" s="68"/>
      <c r="AW137" s="68"/>
      <c r="AX137" s="68">
        <f t="shared" si="219"/>
        <v>3.5285000000000002</v>
      </c>
      <c r="AY137" s="68">
        <f t="shared" si="220"/>
        <v>3.5390000000000001</v>
      </c>
      <c r="AZ137" s="68">
        <f t="shared" si="221"/>
        <v>3.8110000000000004</v>
      </c>
      <c r="BA137" s="68">
        <f t="shared" si="222"/>
        <v>3.7160000000000002</v>
      </c>
      <c r="BB137" s="68">
        <f t="shared" si="223"/>
        <v>3.5585000000000004</v>
      </c>
      <c r="BC137" s="68">
        <f t="shared" si="224"/>
        <v>3.5385</v>
      </c>
      <c r="BD137" s="68">
        <f t="shared" si="191"/>
        <v>3.3610000000000002</v>
      </c>
      <c r="BE137" s="68">
        <f t="shared" si="192"/>
        <v>3.3610000000000002</v>
      </c>
      <c r="BF137" s="68"/>
      <c r="BG137" s="89"/>
      <c r="BH137" s="67">
        <f>download!AD157</f>
        <v>1.3471994253720001</v>
      </c>
      <c r="BI137" s="40">
        <f>download!AH156</f>
        <v>6.3471660773032998E-2</v>
      </c>
      <c r="BJ137" s="40">
        <f>download!AL156</f>
        <v>7.1951500577322025E-2</v>
      </c>
      <c r="BK137" s="48">
        <f t="shared" si="193"/>
        <v>0.51297075302585171</v>
      </c>
      <c r="BL137" s="48">
        <f t="shared" si="193"/>
        <v>0.46993499486044371</v>
      </c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8"/>
      <c r="CN137" s="40"/>
      <c r="CO137" s="56"/>
      <c r="CP137" s="56"/>
      <c r="CQ137" s="72"/>
      <c r="CR137" s="40"/>
      <c r="CS137" s="56"/>
      <c r="CT137" s="40"/>
      <c r="CU137" s="49"/>
      <c r="CV137" s="49"/>
      <c r="CW137" s="40"/>
      <c r="CX137" s="56"/>
      <c r="CY137" s="40"/>
      <c r="CZ137" s="40"/>
      <c r="DA137" s="41"/>
      <c r="DB137" s="41"/>
      <c r="DC137" s="49"/>
      <c r="DD137" s="40"/>
      <c r="DE137" s="49"/>
      <c r="DF137" s="40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  <c r="DT137" s="14"/>
    </row>
    <row r="138" spans="1:124">
      <c r="A138" s="165">
        <v>40664</v>
      </c>
      <c r="B138" s="93"/>
      <c r="C138" s="394">
        <f t="shared" si="190"/>
        <v>0.14000000000000001</v>
      </c>
      <c r="D138" s="394">
        <f t="shared" si="197"/>
        <v>0.14000000000000001</v>
      </c>
      <c r="E138" s="93">
        <f t="shared" si="195"/>
        <v>0.14000000000000001</v>
      </c>
      <c r="F138" s="288">
        <f t="shared" si="206"/>
        <v>0.10500000000000001</v>
      </c>
      <c r="G138" s="93">
        <f t="shared" si="194"/>
        <v>0.14000000000000001</v>
      </c>
      <c r="H138" s="294">
        <f t="shared" ref="H138:H143" si="226">C138</f>
        <v>0.14000000000000001</v>
      </c>
      <c r="I138" s="288">
        <f t="shared" si="207"/>
        <v>0.14000000000000001</v>
      </c>
      <c r="J138" s="397">
        <f t="shared" si="205"/>
        <v>0.14000000000000001</v>
      </c>
      <c r="K138" s="50">
        <f t="shared" ref="K138:K143" si="227">C138+0.02</f>
        <v>0.16</v>
      </c>
      <c r="L138" s="417">
        <f t="shared" si="153"/>
        <v>0.16</v>
      </c>
      <c r="M138" s="288">
        <f t="shared" si="208"/>
        <v>0.16</v>
      </c>
      <c r="N138" s="93">
        <f t="shared" ref="N138:N143" si="228">+K138+0.02</f>
        <v>0.18</v>
      </c>
      <c r="O138" s="50">
        <f t="shared" ref="O138:O143" si="229">C138</f>
        <v>0.14000000000000001</v>
      </c>
      <c r="P138" s="184">
        <f t="shared" si="202"/>
        <v>0.14000000000000001</v>
      </c>
      <c r="Q138" s="288">
        <f t="shared" si="209"/>
        <v>0.14000000000000001</v>
      </c>
      <c r="R138" s="93">
        <f t="shared" ref="R138:R143" si="230">+O138</f>
        <v>0.14000000000000001</v>
      </c>
      <c r="T138" s="571">
        <f t="shared" si="225"/>
        <v>-0.06</v>
      </c>
      <c r="U138" s="571">
        <f t="shared" si="183"/>
        <v>-4.9999999999999975E-3</v>
      </c>
      <c r="V138" s="571">
        <f t="shared" ref="V138:V143" si="231">Y138</f>
        <v>0.1575</v>
      </c>
      <c r="X138" s="538">
        <f>download!B157</f>
        <v>0.1575</v>
      </c>
      <c r="Y138" s="539">
        <f>download!AX157</f>
        <v>0.1575</v>
      </c>
      <c r="Z138" s="538">
        <f>download!F157</f>
        <v>0.188</v>
      </c>
      <c r="AA138" s="538">
        <f>download!AP157</f>
        <v>-0.14000000000000001</v>
      </c>
      <c r="AB138" s="556">
        <f>download!J157</f>
        <v>0.36499999999999999</v>
      </c>
      <c r="AC138" s="556">
        <f>download!N157</f>
        <v>0.28749999999999998</v>
      </c>
      <c r="AD138" s="556">
        <f>download!R157</f>
        <v>0.17249999999999999</v>
      </c>
      <c r="AE138" s="557">
        <f>download!V157</f>
        <v>0.16250000000000001</v>
      </c>
      <c r="AF138" s="325">
        <v>0</v>
      </c>
      <c r="AG138" s="325">
        <f>download!AT159</f>
        <v>0</v>
      </c>
      <c r="AH138" s="287"/>
      <c r="AI138" s="74">
        <v>40664</v>
      </c>
      <c r="AJ138" s="483">
        <f>download!Z158</f>
        <v>3.3590000000000004</v>
      </c>
      <c r="AK138" s="67"/>
      <c r="AL138" s="68"/>
      <c r="AM138" s="68">
        <f t="shared" si="210"/>
        <v>1.6347712881872223</v>
      </c>
      <c r="AN138" s="68">
        <f t="shared" si="211"/>
        <v>3.4990000000000006</v>
      </c>
      <c r="AO138" s="68">
        <f t="shared" si="212"/>
        <v>3.4990000000000006</v>
      </c>
      <c r="AP138" s="68">
        <f t="shared" si="213"/>
        <v>3.4990000000000006</v>
      </c>
      <c r="AQ138" s="68">
        <f t="shared" si="214"/>
        <v>3.4990000000000006</v>
      </c>
      <c r="AR138" s="68">
        <f t="shared" si="215"/>
        <v>3.5190000000000006</v>
      </c>
      <c r="AS138" s="68">
        <f t="shared" si="216"/>
        <v>3.5390000000000006</v>
      </c>
      <c r="AT138" s="68">
        <f t="shared" si="217"/>
        <v>3.4990000000000006</v>
      </c>
      <c r="AU138" s="68">
        <f t="shared" si="218"/>
        <v>3.4990000000000006</v>
      </c>
      <c r="AV138" s="68"/>
      <c r="AW138" s="68"/>
      <c r="AX138" s="68">
        <f t="shared" si="219"/>
        <v>3.5165000000000006</v>
      </c>
      <c r="AY138" s="68">
        <f t="shared" si="220"/>
        <v>3.5470000000000006</v>
      </c>
      <c r="AZ138" s="68">
        <f t="shared" si="221"/>
        <v>3.7240000000000002</v>
      </c>
      <c r="BA138" s="68">
        <f t="shared" si="222"/>
        <v>3.6465000000000005</v>
      </c>
      <c r="BB138" s="68">
        <f t="shared" si="223"/>
        <v>3.5315000000000003</v>
      </c>
      <c r="BC138" s="68">
        <f t="shared" si="224"/>
        <v>3.5215000000000005</v>
      </c>
      <c r="BD138" s="68">
        <f t="shared" si="191"/>
        <v>3.3590000000000004</v>
      </c>
      <c r="BE138" s="68">
        <f t="shared" si="192"/>
        <v>3.3590000000000004</v>
      </c>
      <c r="BF138" s="68"/>
      <c r="BG138" s="89"/>
      <c r="BH138" s="67">
        <f>download!AD158</f>
        <v>1.3464506803080003</v>
      </c>
      <c r="BI138" s="40">
        <f>download!AH157</f>
        <v>6.3485167641605028E-2</v>
      </c>
      <c r="BJ138" s="40">
        <f>download!AL157</f>
        <v>7.1952217369051039E-2</v>
      </c>
      <c r="BK138" s="48">
        <f t="shared" si="193"/>
        <v>0.51027287752555994</v>
      </c>
      <c r="BL138" s="48">
        <f t="shared" si="193"/>
        <v>0.46721099976771135</v>
      </c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8"/>
      <c r="CN138" s="40"/>
      <c r="CO138" s="56"/>
      <c r="CP138" s="56"/>
      <c r="CQ138" s="72"/>
      <c r="CR138" s="40"/>
      <c r="CS138" s="56"/>
      <c r="CT138" s="40"/>
      <c r="CU138" s="49"/>
      <c r="CV138" s="49"/>
      <c r="CW138" s="40"/>
      <c r="CX138" s="56"/>
      <c r="CY138" s="40"/>
      <c r="CZ138" s="40"/>
      <c r="DA138" s="41"/>
      <c r="DB138" s="41"/>
      <c r="DC138" s="49"/>
      <c r="DD138" s="40"/>
      <c r="DE138" s="49"/>
      <c r="DF138" s="40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</row>
    <row r="139" spans="1:124">
      <c r="A139" s="165">
        <v>40695</v>
      </c>
      <c r="B139" s="93"/>
      <c r="C139" s="394">
        <f t="shared" si="190"/>
        <v>0.14000000000000001</v>
      </c>
      <c r="D139" s="394">
        <f t="shared" si="197"/>
        <v>0.14000000000000001</v>
      </c>
      <c r="E139" s="93">
        <f t="shared" si="195"/>
        <v>0.14000000000000001</v>
      </c>
      <c r="F139" s="288">
        <f t="shared" si="206"/>
        <v>0.10500000000000001</v>
      </c>
      <c r="G139" s="93">
        <f t="shared" si="194"/>
        <v>0.14000000000000001</v>
      </c>
      <c r="H139" s="294">
        <f t="shared" si="226"/>
        <v>0.14000000000000001</v>
      </c>
      <c r="I139" s="288">
        <f t="shared" si="207"/>
        <v>0.14000000000000001</v>
      </c>
      <c r="J139" s="397">
        <f t="shared" si="205"/>
        <v>0.14000000000000001</v>
      </c>
      <c r="K139" s="50">
        <f t="shared" si="227"/>
        <v>0.16</v>
      </c>
      <c r="L139" s="417">
        <f t="shared" si="153"/>
        <v>0.16</v>
      </c>
      <c r="M139" s="288">
        <f t="shared" si="208"/>
        <v>0.16</v>
      </c>
      <c r="N139" s="93">
        <f t="shared" si="228"/>
        <v>0.18</v>
      </c>
      <c r="O139" s="50">
        <f t="shared" si="229"/>
        <v>0.14000000000000001</v>
      </c>
      <c r="P139" s="184">
        <f t="shared" si="202"/>
        <v>0.14000000000000001</v>
      </c>
      <c r="Q139" s="288">
        <f t="shared" si="209"/>
        <v>0.14000000000000001</v>
      </c>
      <c r="R139" s="93">
        <f t="shared" si="230"/>
        <v>0.14000000000000001</v>
      </c>
      <c r="T139" s="571">
        <f t="shared" si="225"/>
        <v>-0.06</v>
      </c>
      <c r="U139" s="571">
        <f t="shared" si="183"/>
        <v>-4.9999999999999975E-3</v>
      </c>
      <c r="V139" s="571">
        <f t="shared" si="231"/>
        <v>0.1525</v>
      </c>
      <c r="X139" s="538">
        <f>download!B158</f>
        <v>0.1525</v>
      </c>
      <c r="Y139" s="539">
        <f>download!AX158</f>
        <v>0.1525</v>
      </c>
      <c r="Z139" s="538">
        <f>download!F158</f>
        <v>0.18300000000000002</v>
      </c>
      <c r="AA139" s="538">
        <f>download!AP158</f>
        <v>-0.15</v>
      </c>
      <c r="AB139" s="556">
        <f>download!J158</f>
        <v>0.35499999999999998</v>
      </c>
      <c r="AC139" s="556">
        <f>download!N158</f>
        <v>0.28749999999999998</v>
      </c>
      <c r="AD139" s="556">
        <f>download!R158</f>
        <v>0.17249999999999999</v>
      </c>
      <c r="AE139" s="557">
        <f>download!V158</f>
        <v>0.16250000000000001</v>
      </c>
      <c r="AF139" s="325">
        <v>0</v>
      </c>
      <c r="AG139" s="325">
        <f>download!AT160</f>
        <v>0</v>
      </c>
      <c r="AH139" s="287"/>
      <c r="AI139" s="74">
        <v>40695</v>
      </c>
      <c r="AJ139" s="483">
        <f>download!Z159</f>
        <v>3.3969999999999998</v>
      </c>
      <c r="AK139" s="67"/>
      <c r="AL139" s="68"/>
      <c r="AM139" s="68">
        <f t="shared" si="210"/>
        <v>1.6426278483319416</v>
      </c>
      <c r="AN139" s="68">
        <f t="shared" si="211"/>
        <v>3.5369999999999999</v>
      </c>
      <c r="AO139" s="68">
        <f t="shared" si="212"/>
        <v>3.5369999999999999</v>
      </c>
      <c r="AP139" s="68">
        <f t="shared" si="213"/>
        <v>3.5369999999999999</v>
      </c>
      <c r="AQ139" s="68">
        <f t="shared" si="214"/>
        <v>3.5369999999999999</v>
      </c>
      <c r="AR139" s="68">
        <f t="shared" si="215"/>
        <v>3.5569999999999999</v>
      </c>
      <c r="AS139" s="68">
        <f t="shared" si="216"/>
        <v>3.577</v>
      </c>
      <c r="AT139" s="68">
        <f t="shared" si="217"/>
        <v>3.5369999999999999</v>
      </c>
      <c r="AU139" s="68">
        <f t="shared" si="218"/>
        <v>3.5369999999999999</v>
      </c>
      <c r="AV139" s="68"/>
      <c r="AW139" s="68"/>
      <c r="AX139" s="68">
        <f t="shared" si="219"/>
        <v>3.5494999999999997</v>
      </c>
      <c r="AY139" s="68">
        <f t="shared" si="220"/>
        <v>3.5799999999999996</v>
      </c>
      <c r="AZ139" s="68">
        <f t="shared" si="221"/>
        <v>3.7519999999999998</v>
      </c>
      <c r="BA139" s="68">
        <f t="shared" si="222"/>
        <v>3.6844999999999999</v>
      </c>
      <c r="BB139" s="68">
        <f t="shared" si="223"/>
        <v>3.5694999999999997</v>
      </c>
      <c r="BC139" s="68">
        <f t="shared" si="224"/>
        <v>3.5594999999999999</v>
      </c>
      <c r="BD139" s="68">
        <f t="shared" si="191"/>
        <v>3.3969999999999998</v>
      </c>
      <c r="BE139" s="68">
        <f t="shared" si="192"/>
        <v>3.3969999999999998</v>
      </c>
      <c r="BF139" s="68"/>
      <c r="BG139" s="89"/>
      <c r="BH139" s="67">
        <f>download!AD159</f>
        <v>1.3457292699940004</v>
      </c>
      <c r="BI139" s="40">
        <f>download!AH158</f>
        <v>6.3499124739192003E-2</v>
      </c>
      <c r="BJ139" s="40">
        <f>download!AL158</f>
        <v>7.1952958053837016E-2</v>
      </c>
      <c r="BK139" s="48">
        <f t="shared" si="193"/>
        <v>0.50749883220847281</v>
      </c>
      <c r="BL139" s="48">
        <f t="shared" si="193"/>
        <v>0.46441273631098151</v>
      </c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8"/>
      <c r="CN139" s="40"/>
      <c r="CO139" s="56"/>
      <c r="CP139" s="56"/>
      <c r="CQ139" s="72"/>
      <c r="CR139" s="40"/>
      <c r="CS139" s="56"/>
      <c r="CT139" s="40"/>
      <c r="CU139" s="49"/>
      <c r="CV139" s="49"/>
      <c r="CW139" s="40"/>
      <c r="CX139" s="56"/>
      <c r="CY139" s="40"/>
      <c r="CZ139" s="40"/>
      <c r="DA139" s="41"/>
      <c r="DB139" s="41"/>
      <c r="DC139" s="49"/>
      <c r="DD139" s="40"/>
      <c r="DE139" s="49"/>
      <c r="DF139" s="40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</row>
    <row r="140" spans="1:124">
      <c r="A140" s="165">
        <v>40725</v>
      </c>
      <c r="B140" s="93"/>
      <c r="C140" s="394">
        <f t="shared" si="190"/>
        <v>0.14000000000000001</v>
      </c>
      <c r="D140" s="394">
        <f t="shared" si="197"/>
        <v>0.14000000000000001</v>
      </c>
      <c r="E140" s="93">
        <f t="shared" si="195"/>
        <v>0.14000000000000001</v>
      </c>
      <c r="F140" s="288">
        <f t="shared" si="206"/>
        <v>0.10500000000000001</v>
      </c>
      <c r="G140" s="93">
        <f t="shared" ref="G140:G155" si="232">E140</f>
        <v>0.14000000000000001</v>
      </c>
      <c r="H140" s="294">
        <f t="shared" si="226"/>
        <v>0.14000000000000001</v>
      </c>
      <c r="I140" s="288">
        <f t="shared" si="207"/>
        <v>0.14000000000000001</v>
      </c>
      <c r="J140" s="397">
        <f t="shared" si="205"/>
        <v>0.14000000000000001</v>
      </c>
      <c r="K140" s="50">
        <f t="shared" si="227"/>
        <v>0.16</v>
      </c>
      <c r="L140" s="417">
        <f t="shared" si="153"/>
        <v>0.16</v>
      </c>
      <c r="M140" s="288">
        <f t="shared" si="208"/>
        <v>0.16</v>
      </c>
      <c r="N140" s="93">
        <f t="shared" si="228"/>
        <v>0.18</v>
      </c>
      <c r="O140" s="50">
        <f t="shared" si="229"/>
        <v>0.14000000000000001</v>
      </c>
      <c r="P140" s="184">
        <f t="shared" si="202"/>
        <v>0.14000000000000001</v>
      </c>
      <c r="Q140" s="288">
        <f t="shared" si="209"/>
        <v>0.14000000000000001</v>
      </c>
      <c r="R140" s="93">
        <f t="shared" si="230"/>
        <v>0.14000000000000001</v>
      </c>
      <c r="T140" s="571">
        <f t="shared" si="225"/>
        <v>-0.06</v>
      </c>
      <c r="U140" s="571">
        <f t="shared" si="183"/>
        <v>-4.9999999999999975E-3</v>
      </c>
      <c r="V140" s="571">
        <f t="shared" si="231"/>
        <v>0.14249999999999999</v>
      </c>
      <c r="X140" s="538">
        <f>download!B159</f>
        <v>0.14249999999999999</v>
      </c>
      <c r="Y140" s="539">
        <f>download!AX159</f>
        <v>0.14249999999999999</v>
      </c>
      <c r="Z140" s="538">
        <f>download!F159</f>
        <v>0.17300000000000001</v>
      </c>
      <c r="AA140" s="538">
        <f>download!AP159</f>
        <v>-0.15</v>
      </c>
      <c r="AB140" s="556">
        <f>download!J159</f>
        <v>0.39</v>
      </c>
      <c r="AC140" s="556">
        <f>download!N159</f>
        <v>0.3</v>
      </c>
      <c r="AD140" s="556">
        <f>download!R159</f>
        <v>0.185</v>
      </c>
      <c r="AE140" s="557">
        <f>download!V159</f>
        <v>0.16250000000000001</v>
      </c>
      <c r="AF140" s="325">
        <v>0</v>
      </c>
      <c r="AG140" s="325">
        <f>download!AT161</f>
        <v>0</v>
      </c>
      <c r="AH140" s="287"/>
      <c r="AI140" s="74">
        <v>40725</v>
      </c>
      <c r="AJ140" s="483">
        <f>download!Z160</f>
        <v>3.3969999999999998</v>
      </c>
      <c r="AK140" s="67"/>
      <c r="AL140" s="68"/>
      <c r="AM140" s="68">
        <f t="shared" si="210"/>
        <v>1.6331059195402491</v>
      </c>
      <c r="AN140" s="68">
        <f t="shared" si="211"/>
        <v>3.5369999999999999</v>
      </c>
      <c r="AO140" s="68">
        <f t="shared" si="212"/>
        <v>3.5369999999999999</v>
      </c>
      <c r="AP140" s="68">
        <f t="shared" si="213"/>
        <v>3.5369999999999999</v>
      </c>
      <c r="AQ140" s="68">
        <f t="shared" si="214"/>
        <v>3.5369999999999999</v>
      </c>
      <c r="AR140" s="68">
        <f t="shared" si="215"/>
        <v>3.5569999999999999</v>
      </c>
      <c r="AS140" s="68">
        <f t="shared" si="216"/>
        <v>3.577</v>
      </c>
      <c r="AT140" s="68">
        <f t="shared" si="217"/>
        <v>3.5369999999999999</v>
      </c>
      <c r="AU140" s="68">
        <f t="shared" si="218"/>
        <v>3.5369999999999999</v>
      </c>
      <c r="AV140" s="68"/>
      <c r="AW140" s="68"/>
      <c r="AX140" s="68">
        <f t="shared" si="219"/>
        <v>3.5394999999999999</v>
      </c>
      <c r="AY140" s="68">
        <f t="shared" si="220"/>
        <v>3.57</v>
      </c>
      <c r="AZ140" s="68">
        <f t="shared" si="221"/>
        <v>3.7869999999999999</v>
      </c>
      <c r="BA140" s="68">
        <f t="shared" si="222"/>
        <v>3.6969999999999996</v>
      </c>
      <c r="BB140" s="68">
        <f t="shared" si="223"/>
        <v>3.5819999999999999</v>
      </c>
      <c r="BC140" s="68">
        <f t="shared" si="224"/>
        <v>3.5594999999999999</v>
      </c>
      <c r="BD140" s="68">
        <f t="shared" si="191"/>
        <v>3.3969999999999998</v>
      </c>
      <c r="BE140" s="68">
        <f t="shared" si="192"/>
        <v>3.3969999999999998</v>
      </c>
      <c r="BF140" s="68"/>
      <c r="BG140" s="89"/>
      <c r="BH140" s="67">
        <f>download!AD160</f>
        <v>1.3449870954220007</v>
      </c>
      <c r="BI140" s="40">
        <f>download!AH159</f>
        <v>6.3512631607887005E-2</v>
      </c>
      <c r="BJ140" s="40">
        <f>download!AL159</f>
        <v>7.1953674845565016E-2</v>
      </c>
      <c r="BK140" s="48">
        <f t="shared" si="193"/>
        <v>0.50482752874795433</v>
      </c>
      <c r="BL140" s="48">
        <f t="shared" si="193"/>
        <v>0.46172064448409644</v>
      </c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8"/>
      <c r="CN140" s="40"/>
      <c r="CO140" s="56"/>
      <c r="CP140" s="56"/>
      <c r="CQ140" s="72"/>
      <c r="CR140" s="40"/>
      <c r="CS140" s="56"/>
      <c r="CT140" s="40"/>
      <c r="CU140" s="49"/>
      <c r="CV140" s="49"/>
      <c r="CW140" s="40"/>
      <c r="CX140" s="56"/>
      <c r="CY140" s="40"/>
      <c r="CZ140" s="40"/>
      <c r="DA140" s="41"/>
      <c r="DB140" s="41"/>
      <c r="DC140" s="49"/>
      <c r="DD140" s="40"/>
      <c r="DE140" s="49"/>
      <c r="DF140" s="40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</row>
    <row r="141" spans="1:124">
      <c r="A141" s="165">
        <v>40756</v>
      </c>
      <c r="B141" s="93"/>
      <c r="C141" s="394">
        <f t="shared" si="190"/>
        <v>0.14000000000000001</v>
      </c>
      <c r="D141" s="394">
        <f t="shared" si="197"/>
        <v>0.14000000000000001</v>
      </c>
      <c r="E141" s="93">
        <f t="shared" si="195"/>
        <v>0.14000000000000001</v>
      </c>
      <c r="F141" s="288">
        <f t="shared" si="206"/>
        <v>0.10500000000000001</v>
      </c>
      <c r="G141" s="93">
        <f t="shared" si="232"/>
        <v>0.14000000000000001</v>
      </c>
      <c r="H141" s="294">
        <f t="shared" si="226"/>
        <v>0.14000000000000001</v>
      </c>
      <c r="I141" s="288">
        <f t="shared" si="207"/>
        <v>0.14000000000000001</v>
      </c>
      <c r="J141" s="397">
        <f t="shared" si="205"/>
        <v>0.14000000000000001</v>
      </c>
      <c r="K141" s="50">
        <f t="shared" si="227"/>
        <v>0.16</v>
      </c>
      <c r="L141" s="417">
        <f t="shared" si="153"/>
        <v>0.16</v>
      </c>
      <c r="M141" s="288">
        <f t="shared" si="208"/>
        <v>0.16</v>
      </c>
      <c r="N141" s="93">
        <f t="shared" si="228"/>
        <v>0.18</v>
      </c>
      <c r="O141" s="50">
        <f t="shared" si="229"/>
        <v>0.14000000000000001</v>
      </c>
      <c r="P141" s="184">
        <f t="shared" si="202"/>
        <v>0.14000000000000001</v>
      </c>
      <c r="Q141" s="288">
        <f t="shared" si="209"/>
        <v>0.14000000000000001</v>
      </c>
      <c r="R141" s="93">
        <f t="shared" si="230"/>
        <v>0.14000000000000001</v>
      </c>
      <c r="T141" s="571">
        <f t="shared" si="225"/>
        <v>-0.06</v>
      </c>
      <c r="U141" s="571">
        <f t="shared" si="183"/>
        <v>-4.9999999999999975E-3</v>
      </c>
      <c r="V141" s="571">
        <f t="shared" si="231"/>
        <v>0.14000000000000001</v>
      </c>
      <c r="X141" s="538">
        <f>download!B160</f>
        <v>0.14000000000000001</v>
      </c>
      <c r="Y141" s="539">
        <f>download!AX160</f>
        <v>0.14000000000000001</v>
      </c>
      <c r="Z141" s="538">
        <f>download!F160</f>
        <v>0.17</v>
      </c>
      <c r="AA141" s="538">
        <f>download!AP160</f>
        <v>-0.15</v>
      </c>
      <c r="AB141" s="556">
        <f>download!J160</f>
        <v>0.45500000000000002</v>
      </c>
      <c r="AC141" s="556">
        <f>download!N160</f>
        <v>0.3</v>
      </c>
      <c r="AD141" s="556">
        <f>download!R160</f>
        <v>0.185</v>
      </c>
      <c r="AE141" s="557">
        <f>download!V160</f>
        <v>0.16250000000000001</v>
      </c>
      <c r="AF141" s="325">
        <v>0</v>
      </c>
      <c r="AG141" s="325">
        <f>download!AT162</f>
        <v>0</v>
      </c>
      <c r="AH141" s="287"/>
      <c r="AI141" s="74">
        <v>40756</v>
      </c>
      <c r="AJ141" s="483">
        <f>download!Z161</f>
        <v>3.4420000000000002</v>
      </c>
      <c r="AK141" s="67"/>
      <c r="AL141" s="68"/>
      <c r="AM141" s="68">
        <f t="shared" si="210"/>
        <v>1.6439773643925142</v>
      </c>
      <c r="AN141" s="68">
        <f t="shared" si="211"/>
        <v>3.5820000000000003</v>
      </c>
      <c r="AO141" s="68">
        <f t="shared" si="212"/>
        <v>3.5820000000000003</v>
      </c>
      <c r="AP141" s="68">
        <f t="shared" si="213"/>
        <v>3.5820000000000003</v>
      </c>
      <c r="AQ141" s="68">
        <f t="shared" si="214"/>
        <v>3.5820000000000003</v>
      </c>
      <c r="AR141" s="68">
        <f t="shared" si="215"/>
        <v>3.6020000000000003</v>
      </c>
      <c r="AS141" s="68">
        <f t="shared" si="216"/>
        <v>3.6220000000000003</v>
      </c>
      <c r="AT141" s="68">
        <f t="shared" si="217"/>
        <v>3.5820000000000003</v>
      </c>
      <c r="AU141" s="68">
        <f t="shared" si="218"/>
        <v>3.5820000000000003</v>
      </c>
      <c r="AV141" s="68"/>
      <c r="AW141" s="68"/>
      <c r="AX141" s="68">
        <f t="shared" si="219"/>
        <v>3.5820000000000003</v>
      </c>
      <c r="AY141" s="68">
        <f t="shared" si="220"/>
        <v>3.6120000000000001</v>
      </c>
      <c r="AZ141" s="68">
        <f t="shared" si="221"/>
        <v>3.8970000000000002</v>
      </c>
      <c r="BA141" s="68">
        <f t="shared" si="222"/>
        <v>3.742</v>
      </c>
      <c r="BB141" s="68">
        <f t="shared" si="223"/>
        <v>3.6270000000000002</v>
      </c>
      <c r="BC141" s="68">
        <f t="shared" si="224"/>
        <v>3.6045000000000003</v>
      </c>
      <c r="BD141" s="68">
        <f t="shared" si="191"/>
        <v>3.4420000000000002</v>
      </c>
      <c r="BE141" s="68">
        <f t="shared" si="192"/>
        <v>3.4420000000000002</v>
      </c>
      <c r="BF141" s="68"/>
      <c r="BG141" s="89"/>
      <c r="BH141" s="67">
        <f>download!AD161</f>
        <v>1.3442482523770003</v>
      </c>
      <c r="BI141" s="40">
        <f>download!AH160</f>
        <v>6.3526588705601017E-2</v>
      </c>
      <c r="BJ141" s="40">
        <f>download!AL160</f>
        <v>7.1954415530351035E-2</v>
      </c>
      <c r="BK141" s="48">
        <f t="shared" si="193"/>
        <v>0.50208081885609146</v>
      </c>
      <c r="BL141" s="48">
        <f t="shared" si="193"/>
        <v>0.45895515477177945</v>
      </c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8"/>
      <c r="CN141" s="40"/>
      <c r="CO141" s="56"/>
      <c r="CP141" s="56"/>
      <c r="CQ141" s="72"/>
      <c r="CR141" s="40"/>
      <c r="CS141" s="56"/>
      <c r="CT141" s="40"/>
      <c r="CU141" s="49"/>
      <c r="CV141" s="49"/>
      <c r="CW141" s="40"/>
      <c r="CX141" s="56"/>
      <c r="CY141" s="40"/>
      <c r="CZ141" s="40"/>
      <c r="DA141" s="41"/>
      <c r="DB141" s="41"/>
      <c r="DC141" s="49"/>
      <c r="DD141" s="40"/>
      <c r="DE141" s="49"/>
      <c r="DF141" s="40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</row>
    <row r="142" spans="1:124">
      <c r="A142" s="165">
        <v>40787</v>
      </c>
      <c r="B142" s="93"/>
      <c r="C142" s="394">
        <f t="shared" si="190"/>
        <v>0.14000000000000001</v>
      </c>
      <c r="D142" s="394">
        <f t="shared" si="197"/>
        <v>0.14000000000000001</v>
      </c>
      <c r="E142" s="93">
        <f t="shared" si="195"/>
        <v>0.14000000000000001</v>
      </c>
      <c r="F142" s="288">
        <f t="shared" si="206"/>
        <v>0.10500000000000001</v>
      </c>
      <c r="G142" s="93">
        <f t="shared" si="232"/>
        <v>0.14000000000000001</v>
      </c>
      <c r="H142" s="294">
        <f t="shared" si="226"/>
        <v>0.14000000000000001</v>
      </c>
      <c r="I142" s="288">
        <f t="shared" si="207"/>
        <v>0.14000000000000001</v>
      </c>
      <c r="J142" s="397">
        <f t="shared" si="205"/>
        <v>0.14000000000000001</v>
      </c>
      <c r="K142" s="50">
        <f t="shared" si="227"/>
        <v>0.16</v>
      </c>
      <c r="L142" s="417">
        <f t="shared" si="153"/>
        <v>0.16</v>
      </c>
      <c r="M142" s="288">
        <f t="shared" si="208"/>
        <v>0.16</v>
      </c>
      <c r="N142" s="93">
        <f t="shared" si="228"/>
        <v>0.18</v>
      </c>
      <c r="O142" s="50">
        <f t="shared" si="229"/>
        <v>0.14000000000000001</v>
      </c>
      <c r="P142" s="184">
        <f t="shared" si="202"/>
        <v>0.14000000000000001</v>
      </c>
      <c r="Q142" s="288">
        <f t="shared" si="209"/>
        <v>0.14000000000000001</v>
      </c>
      <c r="R142" s="93">
        <f t="shared" si="230"/>
        <v>0.14000000000000001</v>
      </c>
      <c r="T142" s="571">
        <f t="shared" si="225"/>
        <v>-0.06</v>
      </c>
      <c r="U142" s="571">
        <f t="shared" si="183"/>
        <v>-4.9999999999999975E-3</v>
      </c>
      <c r="V142" s="571">
        <f t="shared" si="231"/>
        <v>0.13750000000000001</v>
      </c>
      <c r="X142" s="538">
        <f>download!B161</f>
        <v>0.13750000000000001</v>
      </c>
      <c r="Y142" s="539">
        <f>download!AX161</f>
        <v>0.13750000000000001</v>
      </c>
      <c r="Z142" s="538">
        <f>download!F161</f>
        <v>0.16800000000000001</v>
      </c>
      <c r="AA142" s="538">
        <f>download!AP161</f>
        <v>-0.14000000000000001</v>
      </c>
      <c r="AB142" s="556">
        <f>download!J161</f>
        <v>0.35499999999999998</v>
      </c>
      <c r="AC142" s="556">
        <f>download!N161</f>
        <v>0.28999999999999998</v>
      </c>
      <c r="AD142" s="556">
        <f>download!R161</f>
        <v>0.16250000000000001</v>
      </c>
      <c r="AE142" s="557">
        <f>download!V161</f>
        <v>0.16250000000000001</v>
      </c>
      <c r="AF142" s="325">
        <v>0</v>
      </c>
      <c r="AG142" s="325">
        <f>download!AT163</f>
        <v>0</v>
      </c>
      <c r="AH142" s="287"/>
      <c r="AI142" s="74">
        <v>40787</v>
      </c>
      <c r="AJ142" s="483">
        <f>download!Z162</f>
        <v>3.4240000000000004</v>
      </c>
      <c r="AK142" s="67"/>
      <c r="AL142" s="68"/>
      <c r="AM142" s="68">
        <f t="shared" si="210"/>
        <v>1.6259188029896485</v>
      </c>
      <c r="AN142" s="68">
        <f t="shared" si="211"/>
        <v>3.5640000000000005</v>
      </c>
      <c r="AO142" s="68">
        <f t="shared" si="212"/>
        <v>3.5640000000000005</v>
      </c>
      <c r="AP142" s="68">
        <f t="shared" si="213"/>
        <v>3.5640000000000005</v>
      </c>
      <c r="AQ142" s="68">
        <f t="shared" si="214"/>
        <v>3.5640000000000005</v>
      </c>
      <c r="AR142" s="68">
        <f t="shared" si="215"/>
        <v>3.5840000000000005</v>
      </c>
      <c r="AS142" s="68">
        <f t="shared" si="216"/>
        <v>3.6040000000000005</v>
      </c>
      <c r="AT142" s="68">
        <f t="shared" si="217"/>
        <v>3.5640000000000005</v>
      </c>
      <c r="AU142" s="68">
        <f t="shared" si="218"/>
        <v>3.5640000000000005</v>
      </c>
      <c r="AV142" s="68"/>
      <c r="AW142" s="68"/>
      <c r="AX142" s="68">
        <f t="shared" si="219"/>
        <v>3.5615000000000006</v>
      </c>
      <c r="AY142" s="68">
        <f t="shared" si="220"/>
        <v>3.5920000000000005</v>
      </c>
      <c r="AZ142" s="68">
        <f t="shared" si="221"/>
        <v>3.7790000000000004</v>
      </c>
      <c r="BA142" s="68">
        <f t="shared" si="222"/>
        <v>3.7140000000000004</v>
      </c>
      <c r="BB142" s="68">
        <f t="shared" si="223"/>
        <v>3.5865000000000005</v>
      </c>
      <c r="BC142" s="68">
        <f t="shared" si="224"/>
        <v>3.5865000000000005</v>
      </c>
      <c r="BD142" s="68">
        <f t="shared" si="191"/>
        <v>3.4240000000000004</v>
      </c>
      <c r="BE142" s="68">
        <f t="shared" si="192"/>
        <v>3.4240000000000004</v>
      </c>
      <c r="BF142" s="68"/>
      <c r="BG142" s="89"/>
      <c r="BH142" s="67">
        <f>download!AD162</f>
        <v>1.3435364102580001</v>
      </c>
      <c r="BI142" s="40">
        <f>download!AH161</f>
        <v>6.3540545803380019E-2</v>
      </c>
      <c r="BJ142" s="40">
        <f>download!AL161</f>
        <v>7.1955156215138011E-2</v>
      </c>
      <c r="BK142" s="48">
        <f t="shared" si="193"/>
        <v>0.49934790738537038</v>
      </c>
      <c r="BL142" s="48">
        <f t="shared" si="193"/>
        <v>0.45620617367835248</v>
      </c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8"/>
      <c r="CN142" s="40"/>
      <c r="CO142" s="56"/>
      <c r="CP142" s="56"/>
      <c r="CQ142" s="72"/>
      <c r="CR142" s="40"/>
      <c r="CS142" s="56"/>
      <c r="CT142" s="40"/>
      <c r="CU142" s="49"/>
      <c r="CV142" s="49"/>
      <c r="CW142" s="40"/>
      <c r="CX142" s="56"/>
      <c r="CY142" s="40"/>
      <c r="CZ142" s="40"/>
      <c r="DA142" s="41"/>
      <c r="DB142" s="41"/>
      <c r="DC142" s="49"/>
      <c r="DD142" s="40"/>
      <c r="DE142" s="49"/>
      <c r="DF142" s="40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</row>
    <row r="143" spans="1:124">
      <c r="A143" s="165">
        <v>40817</v>
      </c>
      <c r="B143" s="93"/>
      <c r="C143" s="394">
        <f t="shared" si="190"/>
        <v>0.14000000000000001</v>
      </c>
      <c r="D143" s="394">
        <f t="shared" si="197"/>
        <v>0.14000000000000001</v>
      </c>
      <c r="E143" s="93">
        <f t="shared" si="195"/>
        <v>0.14000000000000001</v>
      </c>
      <c r="F143" s="288">
        <f t="shared" si="206"/>
        <v>0.10500000000000001</v>
      </c>
      <c r="G143" s="93">
        <f t="shared" si="232"/>
        <v>0.14000000000000001</v>
      </c>
      <c r="H143" s="294">
        <f t="shared" si="226"/>
        <v>0.14000000000000001</v>
      </c>
      <c r="I143" s="288">
        <f t="shared" si="207"/>
        <v>0.14000000000000001</v>
      </c>
      <c r="J143" s="397">
        <f t="shared" si="205"/>
        <v>0.14000000000000001</v>
      </c>
      <c r="K143" s="50">
        <f t="shared" si="227"/>
        <v>0.16</v>
      </c>
      <c r="L143" s="417">
        <f t="shared" si="153"/>
        <v>0.16</v>
      </c>
      <c r="M143" s="288">
        <f t="shared" si="208"/>
        <v>0.16</v>
      </c>
      <c r="N143" s="93">
        <f t="shared" si="228"/>
        <v>0.18</v>
      </c>
      <c r="O143" s="50">
        <f t="shared" si="229"/>
        <v>0.14000000000000001</v>
      </c>
      <c r="P143" s="184">
        <f t="shared" si="202"/>
        <v>0.14000000000000001</v>
      </c>
      <c r="Q143" s="288">
        <f t="shared" si="209"/>
        <v>0.14000000000000001</v>
      </c>
      <c r="R143" s="93">
        <f t="shared" si="230"/>
        <v>0.14000000000000001</v>
      </c>
      <c r="T143" s="571">
        <f t="shared" si="225"/>
        <v>-0.06</v>
      </c>
      <c r="U143" s="571">
        <f t="shared" si="183"/>
        <v>-4.9999999999999975E-3</v>
      </c>
      <c r="V143" s="571">
        <f t="shared" si="231"/>
        <v>0.1525</v>
      </c>
      <c r="X143" s="538">
        <f>download!B162</f>
        <v>0.1525</v>
      </c>
      <c r="Y143" s="539">
        <f>download!AX162</f>
        <v>0.1525</v>
      </c>
      <c r="Z143" s="538">
        <f>download!F162</f>
        <v>0.18300000000000002</v>
      </c>
      <c r="AA143" s="538">
        <f>download!AP162</f>
        <v>-0.125</v>
      </c>
      <c r="AB143" s="556">
        <f>download!J162</f>
        <v>0.42499999999999999</v>
      </c>
      <c r="AC143" s="556">
        <f>download!N162</f>
        <v>0.36249999999999999</v>
      </c>
      <c r="AD143" s="556">
        <f>download!R162</f>
        <v>0.185</v>
      </c>
      <c r="AE143" s="557">
        <f>download!V162</f>
        <v>0.16500000000000001</v>
      </c>
      <c r="AF143" s="325">
        <v>0</v>
      </c>
      <c r="AG143" s="325">
        <f>download!AT164</f>
        <v>0</v>
      </c>
      <c r="AH143" s="287"/>
      <c r="AI143" s="74">
        <v>40817</v>
      </c>
      <c r="AJ143" s="483">
        <f>download!Z163</f>
        <v>3.4360000000000004</v>
      </c>
      <c r="AK143" s="67"/>
      <c r="AL143" s="68"/>
      <c r="AM143" s="68">
        <f t="shared" si="210"/>
        <v>1.6219359071399391</v>
      </c>
      <c r="AN143" s="68">
        <f t="shared" si="211"/>
        <v>3.5760000000000005</v>
      </c>
      <c r="AO143" s="68">
        <f t="shared" si="212"/>
        <v>3.5760000000000005</v>
      </c>
      <c r="AP143" s="68">
        <f t="shared" si="213"/>
        <v>3.5760000000000005</v>
      </c>
      <c r="AQ143" s="68">
        <f t="shared" si="214"/>
        <v>3.5760000000000005</v>
      </c>
      <c r="AR143" s="68">
        <f t="shared" si="215"/>
        <v>3.5960000000000005</v>
      </c>
      <c r="AS143" s="68">
        <f t="shared" si="216"/>
        <v>3.6160000000000005</v>
      </c>
      <c r="AT143" s="68">
        <f t="shared" si="217"/>
        <v>3.5760000000000005</v>
      </c>
      <c r="AU143" s="68">
        <f t="shared" si="218"/>
        <v>3.5760000000000005</v>
      </c>
      <c r="AV143" s="68"/>
      <c r="AW143" s="68"/>
      <c r="AX143" s="68">
        <f t="shared" si="219"/>
        <v>3.5885000000000002</v>
      </c>
      <c r="AY143" s="68">
        <f t="shared" si="220"/>
        <v>3.6190000000000002</v>
      </c>
      <c r="AZ143" s="68">
        <f t="shared" si="221"/>
        <v>3.8610000000000002</v>
      </c>
      <c r="BA143" s="68">
        <f t="shared" si="222"/>
        <v>3.7985000000000002</v>
      </c>
      <c r="BB143" s="68">
        <f t="shared" si="223"/>
        <v>3.6210000000000004</v>
      </c>
      <c r="BC143" s="68">
        <f t="shared" si="224"/>
        <v>3.6010000000000004</v>
      </c>
      <c r="BD143" s="68">
        <f t="shared" si="191"/>
        <v>3.4360000000000004</v>
      </c>
      <c r="BE143" s="68">
        <f t="shared" si="192"/>
        <v>3.4360000000000004</v>
      </c>
      <c r="BF143" s="68"/>
      <c r="BG143" s="89"/>
      <c r="BH143" s="67">
        <f>download!AD163</f>
        <v>1.3428041080100002</v>
      </c>
      <c r="BI143" s="40">
        <f>download!AH162</f>
        <v>6.3554052672260011E-2</v>
      </c>
      <c r="BJ143" s="40">
        <f>download!AL162</f>
        <v>7.1955873006866025E-2</v>
      </c>
      <c r="BK143" s="48">
        <f t="shared" si="193"/>
        <v>0.49671623333412701</v>
      </c>
      <c r="BL143" s="48">
        <f t="shared" si="193"/>
        <v>0.45356149528521778</v>
      </c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8"/>
      <c r="CN143" s="40"/>
      <c r="CO143" s="56"/>
      <c r="CP143" s="56"/>
      <c r="CQ143" s="72"/>
      <c r="CR143" s="40"/>
      <c r="CS143" s="56"/>
      <c r="CT143" s="40"/>
      <c r="CU143" s="49"/>
      <c r="CV143" s="49"/>
      <c r="CW143" s="40"/>
      <c r="CX143" s="56"/>
      <c r="CY143" s="40"/>
      <c r="CZ143" s="40"/>
      <c r="DA143" s="41"/>
      <c r="DB143" s="41"/>
      <c r="DC143" s="49"/>
      <c r="DD143" s="40"/>
      <c r="DE143" s="49"/>
      <c r="DF143" s="40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  <c r="DT143" s="14"/>
    </row>
    <row r="144" spans="1:124">
      <c r="A144" s="165">
        <v>40848</v>
      </c>
      <c r="B144" s="93"/>
      <c r="C144" s="394">
        <f t="shared" si="190"/>
        <v>0.22500000000000001</v>
      </c>
      <c r="D144" s="394">
        <f t="shared" si="197"/>
        <v>0.22500000000000001</v>
      </c>
      <c r="E144" s="93">
        <f t="shared" si="195"/>
        <v>0.22500000000000001</v>
      </c>
      <c r="F144" s="288">
        <f t="shared" si="206"/>
        <v>0.19</v>
      </c>
      <c r="G144" s="93">
        <f t="shared" si="232"/>
        <v>0.22500000000000001</v>
      </c>
      <c r="H144" s="294">
        <f>H132-0.005</f>
        <v>0.33499999999999996</v>
      </c>
      <c r="I144" s="288">
        <f t="shared" si="207"/>
        <v>0.33499999999999996</v>
      </c>
      <c r="J144" s="397">
        <f t="shared" si="205"/>
        <v>0.33499999999999996</v>
      </c>
      <c r="K144" s="41">
        <f>C144+0.12</f>
        <v>0.34499999999999997</v>
      </c>
      <c r="L144" s="417">
        <f t="shared" si="153"/>
        <v>0.34499999999999997</v>
      </c>
      <c r="M144" s="288">
        <f t="shared" si="208"/>
        <v>0.34499999999999997</v>
      </c>
      <c r="N144" s="93">
        <f>+K144+0.03</f>
        <v>0.375</v>
      </c>
      <c r="O144" s="50">
        <f>K144+0.1</f>
        <v>0.44499999999999995</v>
      </c>
      <c r="P144" s="184">
        <f t="shared" si="202"/>
        <v>0.44499999999999995</v>
      </c>
      <c r="Q144" s="288">
        <f t="shared" si="209"/>
        <v>0.44499999999999995</v>
      </c>
      <c r="R144" s="93">
        <f>+O144+0.02</f>
        <v>0.46499999999999997</v>
      </c>
      <c r="T144" s="571">
        <f>C144-0.16</f>
        <v>6.5000000000000002E-2</v>
      </c>
      <c r="U144" s="571">
        <f t="shared" si="183"/>
        <v>0.12</v>
      </c>
      <c r="V144" s="571">
        <f>+(T144+AJ144)*0.032+T144+0.01</f>
        <v>0.18924000000000002</v>
      </c>
      <c r="X144" s="538">
        <f>download!B163</f>
        <v>0.215</v>
      </c>
      <c r="Y144" s="539">
        <f>download!AX163</f>
        <v>0.215</v>
      </c>
      <c r="Z144" s="538">
        <f>download!F163</f>
        <v>0.245</v>
      </c>
      <c r="AA144" s="538">
        <f>download!AP163</f>
        <v>-8.7499999999999994E-2</v>
      </c>
      <c r="AB144" s="556">
        <f>download!J163</f>
        <v>0.72499999999999998</v>
      </c>
      <c r="AC144" s="556">
        <f>download!N163</f>
        <v>0.45500000000000002</v>
      </c>
      <c r="AD144" s="556">
        <f>download!R163</f>
        <v>0.28749999999999998</v>
      </c>
      <c r="AE144" s="557">
        <f>download!V163</f>
        <v>0.24</v>
      </c>
      <c r="AF144" s="325">
        <v>0</v>
      </c>
      <c r="AG144" s="325">
        <f>download!AT165</f>
        <v>0</v>
      </c>
      <c r="AH144" s="287"/>
      <c r="AI144" s="74">
        <v>40848</v>
      </c>
      <c r="AJ144" s="483">
        <f>download!Z164</f>
        <v>3.5049999999999999</v>
      </c>
      <c r="AK144" s="67"/>
      <c r="AL144" s="68"/>
      <c r="AM144" s="68">
        <f t="shared" si="210"/>
        <v>1.6816507782393919</v>
      </c>
      <c r="AN144" s="68">
        <f t="shared" si="211"/>
        <v>3.73</v>
      </c>
      <c r="AO144" s="68">
        <f t="shared" si="212"/>
        <v>3.73</v>
      </c>
      <c r="AP144" s="68">
        <f t="shared" si="213"/>
        <v>3.73</v>
      </c>
      <c r="AQ144" s="68">
        <f t="shared" si="214"/>
        <v>3.84</v>
      </c>
      <c r="AR144" s="68">
        <f t="shared" si="215"/>
        <v>3.8499999999999996</v>
      </c>
      <c r="AS144" s="68">
        <f t="shared" si="216"/>
        <v>3.88</v>
      </c>
      <c r="AT144" s="68">
        <f t="shared" si="217"/>
        <v>3.9499999999999997</v>
      </c>
      <c r="AU144" s="68">
        <f t="shared" si="218"/>
        <v>3.9699999999999998</v>
      </c>
      <c r="AV144" s="68"/>
      <c r="AW144" s="68"/>
      <c r="AX144" s="68">
        <f t="shared" si="219"/>
        <v>3.7199999999999998</v>
      </c>
      <c r="AY144" s="68">
        <f t="shared" si="220"/>
        <v>3.75</v>
      </c>
      <c r="AZ144" s="68">
        <f t="shared" si="221"/>
        <v>4.2299999999999995</v>
      </c>
      <c r="BA144" s="68">
        <f t="shared" si="222"/>
        <v>3.96</v>
      </c>
      <c r="BB144" s="68">
        <f t="shared" si="223"/>
        <v>3.7925</v>
      </c>
      <c r="BC144" s="68">
        <f t="shared" si="224"/>
        <v>3.7450000000000001</v>
      </c>
      <c r="BD144" s="68">
        <f t="shared" si="191"/>
        <v>3.5049999999999999</v>
      </c>
      <c r="BE144" s="68">
        <f t="shared" si="192"/>
        <v>3.5049999999999999</v>
      </c>
      <c r="BF144" s="68"/>
      <c r="BG144" s="89"/>
      <c r="BH144" s="67">
        <f>download!AD164</f>
        <v>1.3420985862579999</v>
      </c>
      <c r="BI144" s="40">
        <f>download!AH163</f>
        <v>6.3568009770166009E-2</v>
      </c>
      <c r="BJ144" s="40">
        <f>download!AL163</f>
        <v>7.1956613691654001E-2</v>
      </c>
      <c r="BK144" s="48">
        <f t="shared" si="193"/>
        <v>0.49401029108847833</v>
      </c>
      <c r="BL144" s="48">
        <f t="shared" si="193"/>
        <v>0.45084471266471632</v>
      </c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8"/>
      <c r="CN144" s="40"/>
      <c r="CO144" s="56"/>
      <c r="CP144" s="56"/>
      <c r="CQ144" s="72"/>
      <c r="CR144" s="40"/>
      <c r="CS144" s="56"/>
      <c r="CT144" s="40"/>
      <c r="CU144" s="49"/>
      <c r="CV144" s="49"/>
      <c r="CW144" s="40"/>
      <c r="CX144" s="56"/>
      <c r="CY144" s="40"/>
      <c r="CZ144" s="40"/>
      <c r="DA144" s="41"/>
      <c r="DB144" s="41"/>
      <c r="DC144" s="49"/>
      <c r="DD144" s="40"/>
      <c r="DE144" s="49"/>
      <c r="DF144" s="40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  <c r="DT144" s="14"/>
    </row>
    <row r="145" spans="1:124">
      <c r="A145" s="165">
        <v>40878</v>
      </c>
      <c r="B145" s="93"/>
      <c r="C145" s="394">
        <f t="shared" si="190"/>
        <v>0.22500000000000001</v>
      </c>
      <c r="D145" s="394">
        <f t="shared" si="197"/>
        <v>0.22500000000000001</v>
      </c>
      <c r="E145" s="93">
        <f t="shared" si="195"/>
        <v>0.22500000000000001</v>
      </c>
      <c r="F145" s="288">
        <f t="shared" si="206"/>
        <v>0.19</v>
      </c>
      <c r="G145" s="93">
        <f t="shared" si="232"/>
        <v>0.22500000000000001</v>
      </c>
      <c r="H145" s="294">
        <f>H133-0.005</f>
        <v>0.33499999999999996</v>
      </c>
      <c r="I145" s="288">
        <f t="shared" si="207"/>
        <v>0.33499999999999996</v>
      </c>
      <c r="J145" s="397">
        <f t="shared" si="205"/>
        <v>0.33499999999999996</v>
      </c>
      <c r="K145" s="41">
        <f>C145+0.12</f>
        <v>0.34499999999999997</v>
      </c>
      <c r="L145" s="417">
        <f t="shared" si="153"/>
        <v>0.34499999999999997</v>
      </c>
      <c r="M145" s="288">
        <f t="shared" si="208"/>
        <v>0.34499999999999997</v>
      </c>
      <c r="N145" s="93">
        <f>+K145+0.03</f>
        <v>0.375</v>
      </c>
      <c r="O145" s="50">
        <f>K145+0.1</f>
        <v>0.44499999999999995</v>
      </c>
      <c r="P145" s="184">
        <f t="shared" si="202"/>
        <v>0.44499999999999995</v>
      </c>
      <c r="Q145" s="288">
        <f t="shared" si="209"/>
        <v>0.44499999999999995</v>
      </c>
      <c r="R145" s="93">
        <f>+O145+0.02</f>
        <v>0.46499999999999997</v>
      </c>
      <c r="T145" s="571">
        <f>C145-0.16</f>
        <v>6.5000000000000002E-2</v>
      </c>
      <c r="U145" s="571">
        <f t="shared" ref="U145:U176" si="233">T145+0.055</f>
        <v>0.12</v>
      </c>
      <c r="V145" s="571">
        <f>+(T145+AJ145)*0.032+T145+0.01</f>
        <v>0.191832</v>
      </c>
      <c r="X145" s="538">
        <f>download!B164</f>
        <v>0.255</v>
      </c>
      <c r="Y145" s="539">
        <f>download!AX164</f>
        <v>0.255</v>
      </c>
      <c r="Z145" s="538">
        <f>download!F164</f>
        <v>0.28499999999999998</v>
      </c>
      <c r="AA145" s="538">
        <f>download!AP164</f>
        <v>-0.08</v>
      </c>
      <c r="AB145" s="556">
        <f>download!J164</f>
        <v>1.23</v>
      </c>
      <c r="AC145" s="556">
        <f>download!N164</f>
        <v>0.79</v>
      </c>
      <c r="AD145" s="556">
        <f>download!R164</f>
        <v>0.33750000000000002</v>
      </c>
      <c r="AE145" s="557">
        <f>download!V164</f>
        <v>0.29499999999999998</v>
      </c>
      <c r="AF145" s="325">
        <v>0</v>
      </c>
      <c r="AG145" s="325">
        <f>download!AT166</f>
        <v>0</v>
      </c>
      <c r="AH145" s="287"/>
      <c r="AI145" s="74">
        <v>40878</v>
      </c>
      <c r="AJ145" s="483">
        <f>download!Z165</f>
        <v>3.5860000000000003</v>
      </c>
      <c r="AK145" s="67"/>
      <c r="AL145" s="68"/>
      <c r="AM145" s="68">
        <f t="shared" si="210"/>
        <v>1.7082083854980434</v>
      </c>
      <c r="AN145" s="68">
        <f t="shared" si="211"/>
        <v>3.8110000000000004</v>
      </c>
      <c r="AO145" s="68">
        <f t="shared" si="212"/>
        <v>3.8110000000000004</v>
      </c>
      <c r="AP145" s="68">
        <f t="shared" si="213"/>
        <v>3.8110000000000004</v>
      </c>
      <c r="AQ145" s="68">
        <f t="shared" si="214"/>
        <v>3.9210000000000003</v>
      </c>
      <c r="AR145" s="68">
        <f t="shared" si="215"/>
        <v>3.931</v>
      </c>
      <c r="AS145" s="68">
        <f t="shared" si="216"/>
        <v>3.9610000000000003</v>
      </c>
      <c r="AT145" s="68">
        <f t="shared" si="217"/>
        <v>4.0310000000000006</v>
      </c>
      <c r="AU145" s="68">
        <f t="shared" si="218"/>
        <v>4.0510000000000002</v>
      </c>
      <c r="AV145" s="68"/>
      <c r="AW145" s="68"/>
      <c r="AX145" s="68">
        <f t="shared" si="219"/>
        <v>3.8410000000000002</v>
      </c>
      <c r="AY145" s="68">
        <f t="shared" si="220"/>
        <v>3.8710000000000004</v>
      </c>
      <c r="AZ145" s="68">
        <f t="shared" si="221"/>
        <v>4.8160000000000007</v>
      </c>
      <c r="BA145" s="68">
        <f t="shared" si="222"/>
        <v>4.3760000000000003</v>
      </c>
      <c r="BB145" s="68">
        <f t="shared" si="223"/>
        <v>3.9235000000000002</v>
      </c>
      <c r="BC145" s="68">
        <f t="shared" si="224"/>
        <v>3.8810000000000002</v>
      </c>
      <c r="BD145" s="68">
        <f t="shared" si="191"/>
        <v>3.5860000000000003</v>
      </c>
      <c r="BE145" s="68">
        <f t="shared" si="192"/>
        <v>3.5860000000000003</v>
      </c>
      <c r="BF145" s="68"/>
      <c r="BG145" s="89"/>
      <c r="BH145" s="67">
        <f>download!AD165</f>
        <v>1.3413728053509999</v>
      </c>
      <c r="BI145" s="40">
        <f>download!AH164</f>
        <v>6.3581516639169999E-2</v>
      </c>
      <c r="BJ145" s="40">
        <f>download!AL164</f>
        <v>7.1957330483383014E-2</v>
      </c>
      <c r="BK145" s="48">
        <f t="shared" si="193"/>
        <v>0.49140459971094042</v>
      </c>
      <c r="BL145" s="48">
        <f t="shared" si="193"/>
        <v>0.44823101167621182</v>
      </c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8"/>
      <c r="CN145" s="40"/>
      <c r="CO145" s="56"/>
      <c r="CP145" s="56"/>
      <c r="CQ145" s="72"/>
      <c r="CR145" s="40"/>
      <c r="CS145" s="56"/>
      <c r="CT145" s="40"/>
      <c r="CU145" s="49"/>
      <c r="CV145" s="49"/>
      <c r="CW145" s="40"/>
      <c r="CX145" s="56"/>
      <c r="CY145" s="40"/>
      <c r="CZ145" s="40"/>
      <c r="DA145" s="41"/>
      <c r="DB145" s="41"/>
      <c r="DC145" s="49"/>
      <c r="DD145" s="40"/>
      <c r="DE145" s="49"/>
      <c r="DF145" s="40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  <c r="DT145" s="14"/>
    </row>
    <row r="146" spans="1:124">
      <c r="A146" s="165">
        <v>40909</v>
      </c>
      <c r="B146" s="93"/>
      <c r="C146" s="394">
        <f t="shared" si="190"/>
        <v>0.25</v>
      </c>
      <c r="D146" s="394">
        <f t="shared" si="197"/>
        <v>0.25</v>
      </c>
      <c r="E146" s="93">
        <f t="shared" si="195"/>
        <v>0.25</v>
      </c>
      <c r="F146" s="288">
        <f t="shared" si="206"/>
        <v>0.215</v>
      </c>
      <c r="G146" s="93">
        <f t="shared" si="232"/>
        <v>0.25</v>
      </c>
      <c r="H146" s="294">
        <f>H134-0.005</f>
        <v>0.36</v>
      </c>
      <c r="I146" s="288">
        <f t="shared" si="207"/>
        <v>0.36</v>
      </c>
      <c r="J146" s="397">
        <f t="shared" si="205"/>
        <v>0.36</v>
      </c>
      <c r="K146" s="41">
        <f>C146+0.12</f>
        <v>0.37</v>
      </c>
      <c r="L146" s="417">
        <f t="shared" si="153"/>
        <v>0.37</v>
      </c>
      <c r="M146" s="288">
        <f t="shared" si="208"/>
        <v>0.37</v>
      </c>
      <c r="N146" s="93">
        <f>+K146+0.03</f>
        <v>0.4</v>
      </c>
      <c r="O146" s="50">
        <f>K146+0.1</f>
        <v>0.47</v>
      </c>
      <c r="P146" s="184">
        <f t="shared" si="202"/>
        <v>0.47</v>
      </c>
      <c r="Q146" s="288">
        <f t="shared" si="209"/>
        <v>0.47</v>
      </c>
      <c r="R146" s="93">
        <f>+O146+0.02</f>
        <v>0.49</v>
      </c>
      <c r="T146" s="571">
        <f>C146-0.16</f>
        <v>0.09</v>
      </c>
      <c r="U146" s="571">
        <f t="shared" si="233"/>
        <v>0.14499999999999999</v>
      </c>
      <c r="V146" s="571">
        <f>+(T146+AJ146)*0.032+T146+0.01</f>
        <v>0.22361600000000001</v>
      </c>
      <c r="X146" s="538">
        <f>download!B165</f>
        <v>0.26750000000000002</v>
      </c>
      <c r="Y146" s="539">
        <f>download!AX165</f>
        <v>0.26750000000000002</v>
      </c>
      <c r="Z146" s="538">
        <f>download!F165</f>
        <v>0.29499999999999998</v>
      </c>
      <c r="AA146" s="538">
        <f>download!AP165</f>
        <v>-6.5000000000000002E-2</v>
      </c>
      <c r="AB146" s="556">
        <f>download!J165</f>
        <v>1.575</v>
      </c>
      <c r="AC146" s="556">
        <f>download!N165</f>
        <v>0.95499999999999996</v>
      </c>
      <c r="AD146" s="556">
        <f>download!R165</f>
        <v>0.4375</v>
      </c>
      <c r="AE146" s="557">
        <f>download!V165</f>
        <v>0.34250000000000003</v>
      </c>
      <c r="AF146" s="325">
        <v>0</v>
      </c>
      <c r="AG146" s="325">
        <f>download!AT167</f>
        <v>0</v>
      </c>
      <c r="AH146" s="287"/>
      <c r="AI146" s="74">
        <v>40909</v>
      </c>
      <c r="AJ146" s="483">
        <f>download!Z166</f>
        <v>3.7730000000000001</v>
      </c>
      <c r="AK146" s="67"/>
      <c r="AL146" s="68"/>
      <c r="AM146" s="68">
        <f t="shared" si="210"/>
        <v>1.7924317658200466</v>
      </c>
      <c r="AN146" s="68">
        <f t="shared" si="211"/>
        <v>4.0229999999999997</v>
      </c>
      <c r="AO146" s="68">
        <f t="shared" si="212"/>
        <v>4.0229999999999997</v>
      </c>
      <c r="AP146" s="68">
        <f t="shared" si="213"/>
        <v>4.0229999999999997</v>
      </c>
      <c r="AQ146" s="68">
        <f t="shared" si="214"/>
        <v>4.133</v>
      </c>
      <c r="AR146" s="68">
        <f t="shared" si="215"/>
        <v>4.1429999999999998</v>
      </c>
      <c r="AS146" s="68">
        <f t="shared" si="216"/>
        <v>4.173</v>
      </c>
      <c r="AT146" s="68">
        <f t="shared" si="217"/>
        <v>4.2430000000000003</v>
      </c>
      <c r="AU146" s="68">
        <f t="shared" si="218"/>
        <v>4.2629999999999999</v>
      </c>
      <c r="AV146" s="68"/>
      <c r="AW146" s="68"/>
      <c r="AX146" s="68">
        <f t="shared" si="219"/>
        <v>4.0404999999999998</v>
      </c>
      <c r="AY146" s="68">
        <f t="shared" si="220"/>
        <v>4.0680000000000005</v>
      </c>
      <c r="AZ146" s="68">
        <f t="shared" si="221"/>
        <v>5.3479999999999999</v>
      </c>
      <c r="BA146" s="68">
        <f t="shared" si="222"/>
        <v>4.7279999999999998</v>
      </c>
      <c r="BB146" s="68">
        <f t="shared" si="223"/>
        <v>4.2104999999999997</v>
      </c>
      <c r="BC146" s="68">
        <f t="shared" si="224"/>
        <v>4.1154999999999999</v>
      </c>
      <c r="BD146" s="68">
        <f t="shared" si="191"/>
        <v>3.7730000000000001</v>
      </c>
      <c r="BE146" s="68">
        <f t="shared" si="192"/>
        <v>3.7730000000000001</v>
      </c>
      <c r="BF146" s="68"/>
      <c r="BG146" s="89"/>
      <c r="BH146" s="67">
        <f>download!AD166</f>
        <v>1.3406503311730003</v>
      </c>
      <c r="BI146" s="40">
        <f>download!AH165</f>
        <v>6.359547373720402E-2</v>
      </c>
      <c r="BJ146" s="40">
        <f>download!AL165</f>
        <v>7.1958071168170004E-2</v>
      </c>
      <c r="BK146" s="48">
        <f t="shared" si="193"/>
        <v>0.48872538623527029</v>
      </c>
      <c r="BL146" s="48">
        <f t="shared" si="193"/>
        <v>0.44554605165797828</v>
      </c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8"/>
      <c r="CN146" s="40"/>
      <c r="CO146" s="56"/>
      <c r="CP146" s="56"/>
      <c r="CQ146" s="72"/>
      <c r="CR146" s="40"/>
      <c r="CS146" s="56"/>
      <c r="CT146" s="40"/>
      <c r="CU146" s="49"/>
      <c r="CV146" s="49"/>
      <c r="CW146" s="40"/>
      <c r="CX146" s="56"/>
      <c r="CY146" s="40"/>
      <c r="CZ146" s="40"/>
      <c r="DA146" s="41"/>
      <c r="DB146" s="41"/>
      <c r="DC146" s="49"/>
      <c r="DD146" s="40"/>
      <c r="DE146" s="49"/>
      <c r="DF146" s="40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  <c r="DT146" s="14"/>
    </row>
    <row r="147" spans="1:124">
      <c r="A147" s="165">
        <v>40940</v>
      </c>
      <c r="B147" s="93"/>
      <c r="C147" s="394">
        <f t="shared" si="190"/>
        <v>0.31</v>
      </c>
      <c r="D147" s="394">
        <f t="shared" si="197"/>
        <v>0.31</v>
      </c>
      <c r="E147" s="93">
        <f t="shared" si="195"/>
        <v>0.31</v>
      </c>
      <c r="F147" s="288">
        <f t="shared" si="206"/>
        <v>0.27500000000000002</v>
      </c>
      <c r="G147" s="93">
        <f t="shared" si="232"/>
        <v>0.31</v>
      </c>
      <c r="H147" s="294">
        <f>H135-0.005</f>
        <v>0.42</v>
      </c>
      <c r="I147" s="288">
        <f t="shared" si="207"/>
        <v>0.42</v>
      </c>
      <c r="J147" s="397">
        <f t="shared" si="205"/>
        <v>0.42</v>
      </c>
      <c r="K147" s="41">
        <f>C147+0.12</f>
        <v>0.43</v>
      </c>
      <c r="L147" s="417">
        <f t="shared" si="153"/>
        <v>0.43</v>
      </c>
      <c r="M147" s="288">
        <f t="shared" si="208"/>
        <v>0.43</v>
      </c>
      <c r="N147" s="93">
        <f>+K147+0.03</f>
        <v>0.45999999999999996</v>
      </c>
      <c r="O147" s="50">
        <f>K147+0.1</f>
        <v>0.53</v>
      </c>
      <c r="P147" s="184">
        <f t="shared" si="202"/>
        <v>0.53</v>
      </c>
      <c r="Q147" s="288">
        <f t="shared" si="209"/>
        <v>0.53</v>
      </c>
      <c r="R147" s="93">
        <f>+O147+0.02</f>
        <v>0.55000000000000004</v>
      </c>
      <c r="T147" s="571">
        <f>C147-0.16</f>
        <v>0.15</v>
      </c>
      <c r="U147" s="571">
        <f t="shared" si="233"/>
        <v>0.20499999999999999</v>
      </c>
      <c r="V147" s="571">
        <f>+(T147+AJ147)*0.032+T147+0.01</f>
        <v>0.282528</v>
      </c>
      <c r="X147" s="538">
        <f>download!B166</f>
        <v>0.245</v>
      </c>
      <c r="Y147" s="539">
        <f>download!AX166</f>
        <v>0.245</v>
      </c>
      <c r="Z147" s="538">
        <f>download!F166</f>
        <v>0.27</v>
      </c>
      <c r="AA147" s="538">
        <f>download!AP166</f>
        <v>-6.5000000000000002E-2</v>
      </c>
      <c r="AB147" s="556">
        <f>download!J166</f>
        <v>1.4950000000000001</v>
      </c>
      <c r="AC147" s="556">
        <f>download!N166</f>
        <v>0.94499999999999995</v>
      </c>
      <c r="AD147" s="556">
        <f>download!R166</f>
        <v>0.435</v>
      </c>
      <c r="AE147" s="557">
        <f>download!V166</f>
        <v>0.33750000000000002</v>
      </c>
      <c r="AF147" s="325">
        <v>0</v>
      </c>
      <c r="AG147" s="325">
        <f>download!AT168</f>
        <v>0</v>
      </c>
      <c r="AH147" s="287"/>
      <c r="AI147" s="74">
        <v>40940</v>
      </c>
      <c r="AJ147" s="483">
        <f>download!Z167</f>
        <v>3.6790000000000003</v>
      </c>
      <c r="AK147" s="67"/>
      <c r="AL147" s="68"/>
      <c r="AM147" s="68">
        <f t="shared" si="210"/>
        <v>1.7666368362272122</v>
      </c>
      <c r="AN147" s="68">
        <f t="shared" si="211"/>
        <v>3.9890000000000003</v>
      </c>
      <c r="AO147" s="68">
        <f t="shared" si="212"/>
        <v>3.9890000000000003</v>
      </c>
      <c r="AP147" s="68">
        <f t="shared" si="213"/>
        <v>3.9890000000000003</v>
      </c>
      <c r="AQ147" s="68">
        <f t="shared" si="214"/>
        <v>4.0990000000000002</v>
      </c>
      <c r="AR147" s="68">
        <f t="shared" si="215"/>
        <v>4.109</v>
      </c>
      <c r="AS147" s="68">
        <f t="shared" si="216"/>
        <v>4.1390000000000002</v>
      </c>
      <c r="AT147" s="68">
        <f t="shared" si="217"/>
        <v>4.2090000000000005</v>
      </c>
      <c r="AU147" s="68">
        <f t="shared" si="218"/>
        <v>4.2290000000000001</v>
      </c>
      <c r="AV147" s="68"/>
      <c r="AW147" s="68"/>
      <c r="AX147" s="68">
        <f t="shared" si="219"/>
        <v>3.9240000000000004</v>
      </c>
      <c r="AY147" s="68">
        <f t="shared" si="220"/>
        <v>3.9490000000000003</v>
      </c>
      <c r="AZ147" s="68">
        <f t="shared" si="221"/>
        <v>5.1740000000000004</v>
      </c>
      <c r="BA147" s="68">
        <f t="shared" si="222"/>
        <v>4.6240000000000006</v>
      </c>
      <c r="BB147" s="68">
        <f t="shared" si="223"/>
        <v>4.1139999999999999</v>
      </c>
      <c r="BC147" s="68">
        <f t="shared" si="224"/>
        <v>4.0165000000000006</v>
      </c>
      <c r="BD147" s="68">
        <f t="shared" si="191"/>
        <v>3.6790000000000003</v>
      </c>
      <c r="BE147" s="68">
        <f t="shared" si="192"/>
        <v>3.6790000000000003</v>
      </c>
      <c r="BF147" s="68"/>
      <c r="BG147" s="89"/>
      <c r="BH147" s="67">
        <f>download!AD167</f>
        <v>1.3399774574490002</v>
      </c>
      <c r="BI147" s="40">
        <f>download!AH166</f>
        <v>6.3609430835302017E-2</v>
      </c>
      <c r="BJ147" s="40">
        <f>download!AL166</f>
        <v>7.1958811852957022E-2</v>
      </c>
      <c r="BK147" s="48">
        <f t="shared" si="193"/>
        <v>0.4860596646801254</v>
      </c>
      <c r="BL147" s="48">
        <f t="shared" si="193"/>
        <v>0.44287712113993788</v>
      </c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8"/>
      <c r="CN147" s="40"/>
      <c r="CO147" s="56"/>
      <c r="CP147" s="56"/>
      <c r="CQ147" s="72"/>
      <c r="CR147" s="40"/>
      <c r="CS147" s="56"/>
      <c r="CT147" s="40"/>
      <c r="CU147" s="49"/>
      <c r="CV147" s="49"/>
      <c r="CW147" s="40"/>
      <c r="CX147" s="56"/>
      <c r="CY147" s="40"/>
      <c r="CZ147" s="40"/>
      <c r="DA147" s="41"/>
      <c r="DB147" s="41"/>
      <c r="DC147" s="49"/>
      <c r="DD147" s="40"/>
      <c r="DE147" s="49"/>
      <c r="DF147" s="40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  <c r="DT147" s="14"/>
    </row>
    <row r="148" spans="1:124">
      <c r="A148" s="165">
        <v>40969</v>
      </c>
      <c r="B148" s="93"/>
      <c r="C148" s="394">
        <f t="shared" si="190"/>
        <v>0.30499999999999999</v>
      </c>
      <c r="D148" s="394">
        <f t="shared" si="197"/>
        <v>0.30499999999999999</v>
      </c>
      <c r="E148" s="93">
        <f t="shared" si="195"/>
        <v>0.30499999999999999</v>
      </c>
      <c r="F148" s="288">
        <f t="shared" si="206"/>
        <v>0.27</v>
      </c>
      <c r="G148" s="93">
        <f t="shared" si="232"/>
        <v>0.30499999999999999</v>
      </c>
      <c r="H148" s="294">
        <f>H136-0.005</f>
        <v>0.41499999999999998</v>
      </c>
      <c r="I148" s="288">
        <f t="shared" si="207"/>
        <v>0.41499999999999998</v>
      </c>
      <c r="J148" s="397">
        <f t="shared" si="205"/>
        <v>0.41499999999999998</v>
      </c>
      <c r="K148" s="41">
        <f>C148+0.12</f>
        <v>0.42499999999999999</v>
      </c>
      <c r="L148" s="417">
        <f t="shared" si="153"/>
        <v>0.42499999999999999</v>
      </c>
      <c r="M148" s="288">
        <f t="shared" si="208"/>
        <v>0.42499999999999999</v>
      </c>
      <c r="N148" s="93">
        <f>+K148+0.03</f>
        <v>0.45499999999999996</v>
      </c>
      <c r="O148" s="50">
        <f>K148+0.1</f>
        <v>0.52500000000000002</v>
      </c>
      <c r="P148" s="184">
        <f t="shared" si="202"/>
        <v>0.52500000000000002</v>
      </c>
      <c r="Q148" s="288">
        <f t="shared" si="209"/>
        <v>0.52500000000000002</v>
      </c>
      <c r="R148" s="93">
        <f>+O148+0.02</f>
        <v>0.54500000000000004</v>
      </c>
      <c r="T148" s="571">
        <f>C148-0.16</f>
        <v>0.14499999999999999</v>
      </c>
      <c r="U148" s="571">
        <f t="shared" si="233"/>
        <v>0.19999999999999998</v>
      </c>
      <c r="V148" s="571">
        <f>+(T148+AJ148)*0.032+T148+0.01</f>
        <v>0.273752</v>
      </c>
      <c r="X148" s="538">
        <f>download!B167</f>
        <v>0.24249999999999999</v>
      </c>
      <c r="Y148" s="539">
        <f>download!AX167</f>
        <v>0.24249999999999999</v>
      </c>
      <c r="Z148" s="538">
        <f>download!F167</f>
        <v>0.26800000000000002</v>
      </c>
      <c r="AA148" s="538">
        <f>download!AP167</f>
        <v>-6.5000000000000002E-2</v>
      </c>
      <c r="AB148" s="556">
        <f>download!J167</f>
        <v>0.89500000000000002</v>
      </c>
      <c r="AC148" s="556">
        <f>download!N167</f>
        <v>0.60250000000000004</v>
      </c>
      <c r="AD148" s="556">
        <f>download!R167</f>
        <v>0.30249999999999999</v>
      </c>
      <c r="AE148" s="557">
        <f>download!V167</f>
        <v>0.26</v>
      </c>
      <c r="AF148" s="325">
        <v>0</v>
      </c>
      <c r="AG148" s="325">
        <f>download!AT169</f>
        <v>0</v>
      </c>
      <c r="AH148" s="287"/>
      <c r="AI148" s="74">
        <v>40969</v>
      </c>
      <c r="AJ148" s="483">
        <f>download!Z168</f>
        <v>3.5660000000000003</v>
      </c>
      <c r="AK148" s="67"/>
      <c r="AL148" s="68"/>
      <c r="AM148" s="68">
        <f t="shared" si="210"/>
        <v>1.7047682971660572</v>
      </c>
      <c r="AN148" s="68">
        <f t="shared" si="211"/>
        <v>3.8710000000000004</v>
      </c>
      <c r="AO148" s="68">
        <f t="shared" si="212"/>
        <v>3.8710000000000004</v>
      </c>
      <c r="AP148" s="68">
        <f t="shared" si="213"/>
        <v>3.8710000000000004</v>
      </c>
      <c r="AQ148" s="68">
        <f t="shared" si="214"/>
        <v>3.9810000000000003</v>
      </c>
      <c r="AR148" s="68">
        <f t="shared" si="215"/>
        <v>3.9910000000000001</v>
      </c>
      <c r="AS148" s="68">
        <f t="shared" si="216"/>
        <v>4.0209999999999999</v>
      </c>
      <c r="AT148" s="68">
        <f t="shared" si="217"/>
        <v>4.0910000000000002</v>
      </c>
      <c r="AU148" s="68">
        <f t="shared" si="218"/>
        <v>4.1110000000000007</v>
      </c>
      <c r="AV148" s="68"/>
      <c r="AW148" s="68"/>
      <c r="AX148" s="68">
        <f t="shared" si="219"/>
        <v>3.8085000000000004</v>
      </c>
      <c r="AY148" s="68">
        <f t="shared" si="220"/>
        <v>3.8340000000000005</v>
      </c>
      <c r="AZ148" s="68">
        <f t="shared" si="221"/>
        <v>4.4610000000000003</v>
      </c>
      <c r="BA148" s="68">
        <f t="shared" si="222"/>
        <v>4.1684999999999999</v>
      </c>
      <c r="BB148" s="68">
        <f t="shared" si="223"/>
        <v>3.8685</v>
      </c>
      <c r="BC148" s="68">
        <f t="shared" si="224"/>
        <v>3.8260000000000005</v>
      </c>
      <c r="BD148" s="68">
        <f t="shared" si="191"/>
        <v>3.5660000000000003</v>
      </c>
      <c r="BE148" s="68">
        <f t="shared" si="192"/>
        <v>3.5660000000000003</v>
      </c>
      <c r="BF148" s="68"/>
      <c r="BG148" s="89"/>
      <c r="BH148" s="67">
        <f>download!AD168</f>
        <v>1.3392613693430002</v>
      </c>
      <c r="BI148" s="40">
        <f>download!AH167</f>
        <v>6.3622487475516021E-2</v>
      </c>
      <c r="BJ148" s="40">
        <f>download!AL167</f>
        <v>7.1959504751629016E-2</v>
      </c>
      <c r="BK148" s="48">
        <f t="shared" si="193"/>
        <v>0.48357808511724082</v>
      </c>
      <c r="BL148" s="48">
        <f t="shared" si="193"/>
        <v>0.4403948068111746</v>
      </c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8"/>
      <c r="CN148" s="40"/>
      <c r="CO148" s="56"/>
      <c r="CP148" s="56"/>
      <c r="CQ148" s="72"/>
      <c r="CR148" s="40"/>
      <c r="CS148" s="56"/>
      <c r="CT148" s="40"/>
      <c r="CU148" s="49"/>
      <c r="CV148" s="49"/>
      <c r="CW148" s="40"/>
      <c r="CX148" s="56"/>
      <c r="CY148" s="40"/>
      <c r="CZ148" s="40"/>
      <c r="DA148" s="41"/>
      <c r="DB148" s="41"/>
      <c r="DC148" s="49"/>
      <c r="DD148" s="40"/>
      <c r="DE148" s="49"/>
      <c r="DF148" s="40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  <c r="DT148" s="14"/>
    </row>
    <row r="149" spans="1:124">
      <c r="A149" s="165">
        <v>41000</v>
      </c>
      <c r="B149" s="93"/>
      <c r="C149" s="394">
        <f t="shared" si="190"/>
        <v>0.14000000000000001</v>
      </c>
      <c r="D149" s="394">
        <f t="shared" si="197"/>
        <v>0.14000000000000001</v>
      </c>
      <c r="E149" s="93">
        <f t="shared" si="195"/>
        <v>0.14000000000000001</v>
      </c>
      <c r="F149" s="288">
        <f t="shared" si="206"/>
        <v>0.10500000000000001</v>
      </c>
      <c r="G149" s="93">
        <f t="shared" si="232"/>
        <v>0.14000000000000001</v>
      </c>
      <c r="H149" s="294">
        <f>C149</f>
        <v>0.14000000000000001</v>
      </c>
      <c r="I149" s="288">
        <f t="shared" si="207"/>
        <v>0.14000000000000001</v>
      </c>
      <c r="J149" s="397">
        <f t="shared" si="205"/>
        <v>0.14000000000000001</v>
      </c>
      <c r="K149" s="50">
        <f>C149+0.02</f>
        <v>0.16</v>
      </c>
      <c r="L149" s="417">
        <f t="shared" si="153"/>
        <v>0.16</v>
      </c>
      <c r="M149" s="288">
        <f t="shared" si="208"/>
        <v>0.16</v>
      </c>
      <c r="N149" s="93">
        <f>+K149+0.02</f>
        <v>0.18</v>
      </c>
      <c r="O149" s="50">
        <f>C149</f>
        <v>0.14000000000000001</v>
      </c>
      <c r="P149" s="184">
        <f t="shared" si="202"/>
        <v>0.14000000000000001</v>
      </c>
      <c r="Q149" s="288">
        <f t="shared" si="209"/>
        <v>0.14000000000000001</v>
      </c>
      <c r="R149" s="93">
        <f>+O149</f>
        <v>0.14000000000000001</v>
      </c>
      <c r="T149" s="571">
        <f t="shared" ref="T149:T155" si="234">C149-0.2</f>
        <v>-0.06</v>
      </c>
      <c r="U149" s="571">
        <f t="shared" si="233"/>
        <v>-4.9999999999999975E-3</v>
      </c>
      <c r="V149" s="571">
        <f>Y149</f>
        <v>0.17</v>
      </c>
      <c r="X149" s="538">
        <f>download!B168</f>
        <v>0.17</v>
      </c>
      <c r="Y149" s="539">
        <f>download!AX168</f>
        <v>0.17</v>
      </c>
      <c r="Z149" s="538">
        <f>download!F168</f>
        <v>0.17300000000000001</v>
      </c>
      <c r="AA149" s="538">
        <f>download!AP168</f>
        <v>-0.11</v>
      </c>
      <c r="AB149" s="556">
        <f>download!J168</f>
        <v>0.45</v>
      </c>
      <c r="AC149" s="556">
        <f>download!N168</f>
        <v>0.35499999999999998</v>
      </c>
      <c r="AD149" s="556">
        <f>download!R168</f>
        <v>0.19750000000000001</v>
      </c>
      <c r="AE149" s="557">
        <f>download!V168</f>
        <v>0.17749999999999999</v>
      </c>
      <c r="AF149" s="325">
        <v>0</v>
      </c>
      <c r="AG149" s="325">
        <f>download!AT170</f>
        <v>0</v>
      </c>
      <c r="AH149" s="287"/>
      <c r="AI149" s="74">
        <v>41000</v>
      </c>
      <c r="AJ149" s="483">
        <f>download!Z169</f>
        <v>3.4530000000000003</v>
      </c>
      <c r="AK149" s="67"/>
      <c r="AL149" s="68"/>
      <c r="AM149" s="68">
        <f t="shared" si="210"/>
        <v>1.5728595740816991</v>
      </c>
      <c r="AN149" s="68">
        <f t="shared" si="211"/>
        <v>3.5930000000000004</v>
      </c>
      <c r="AO149" s="68">
        <f t="shared" si="212"/>
        <v>3.5930000000000004</v>
      </c>
      <c r="AP149" s="68">
        <f t="shared" si="213"/>
        <v>3.5930000000000004</v>
      </c>
      <c r="AQ149" s="68">
        <f t="shared" si="214"/>
        <v>3.5930000000000004</v>
      </c>
      <c r="AR149" s="68">
        <f t="shared" si="215"/>
        <v>3.6130000000000004</v>
      </c>
      <c r="AS149" s="68">
        <f t="shared" si="216"/>
        <v>3.6330000000000005</v>
      </c>
      <c r="AT149" s="68">
        <f t="shared" si="217"/>
        <v>3.5930000000000004</v>
      </c>
      <c r="AU149" s="68">
        <f t="shared" si="218"/>
        <v>3.5930000000000004</v>
      </c>
      <c r="AV149" s="68"/>
      <c r="AW149" s="68"/>
      <c r="AX149" s="68">
        <f t="shared" si="219"/>
        <v>3.6230000000000002</v>
      </c>
      <c r="AY149" s="68">
        <f t="shared" si="220"/>
        <v>3.6260000000000003</v>
      </c>
      <c r="AZ149" s="68">
        <f t="shared" si="221"/>
        <v>3.9030000000000005</v>
      </c>
      <c r="BA149" s="68">
        <f t="shared" si="222"/>
        <v>3.8080000000000003</v>
      </c>
      <c r="BB149" s="68">
        <f t="shared" si="223"/>
        <v>3.6505000000000001</v>
      </c>
      <c r="BC149" s="68">
        <f t="shared" si="224"/>
        <v>3.6305000000000005</v>
      </c>
      <c r="BD149" s="68">
        <f t="shared" si="191"/>
        <v>3.4530000000000003</v>
      </c>
      <c r="BE149" s="68">
        <f t="shared" si="192"/>
        <v>3.4530000000000003</v>
      </c>
      <c r="BF149" s="68"/>
      <c r="BG149" s="89"/>
      <c r="BH149" s="67">
        <f>download!AD169</f>
        <v>1.338571515573</v>
      </c>
      <c r="BI149" s="40">
        <f>download!AH168</f>
        <v>6.3636444573739001E-2</v>
      </c>
      <c r="BJ149" s="40">
        <f>download!AL168</f>
        <v>7.1960245436416007E-2</v>
      </c>
      <c r="BK149" s="48">
        <f t="shared" si="193"/>
        <v>0.48093830281308125</v>
      </c>
      <c r="BL149" s="48">
        <f t="shared" si="193"/>
        <v>0.43775663069348703</v>
      </c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8"/>
      <c r="CN149" s="40"/>
      <c r="CO149" s="56"/>
      <c r="CP149" s="56"/>
      <c r="CQ149" s="72"/>
      <c r="CR149" s="40"/>
      <c r="CS149" s="56"/>
      <c r="CT149" s="40"/>
      <c r="CU149" s="49"/>
      <c r="CV149" s="49"/>
      <c r="CW149" s="40"/>
      <c r="CX149" s="56"/>
      <c r="CY149" s="40"/>
      <c r="CZ149" s="40"/>
      <c r="DA149" s="41"/>
      <c r="DB149" s="41"/>
      <c r="DC149" s="49"/>
      <c r="DD149" s="40"/>
      <c r="DE149" s="49"/>
      <c r="DF149" s="40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  <c r="DT149" s="14"/>
    </row>
    <row r="150" spans="1:124">
      <c r="A150" s="165">
        <v>41030</v>
      </c>
      <c r="B150" s="93"/>
      <c r="C150" s="394">
        <f t="shared" si="190"/>
        <v>0.14000000000000001</v>
      </c>
      <c r="D150" s="394">
        <f t="shared" si="197"/>
        <v>0.14000000000000001</v>
      </c>
      <c r="E150" s="93">
        <f t="shared" si="195"/>
        <v>0.14000000000000001</v>
      </c>
      <c r="F150" s="288">
        <f t="shared" si="206"/>
        <v>0.10500000000000001</v>
      </c>
      <c r="G150" s="93">
        <f t="shared" si="232"/>
        <v>0.14000000000000001</v>
      </c>
      <c r="H150" s="294">
        <f t="shared" ref="H150:H155" si="235">C150</f>
        <v>0.14000000000000001</v>
      </c>
      <c r="I150" s="288">
        <f t="shared" si="207"/>
        <v>0.14000000000000001</v>
      </c>
      <c r="J150" s="397">
        <f t="shared" si="205"/>
        <v>0.14000000000000001</v>
      </c>
      <c r="K150" s="50">
        <f t="shared" ref="K150:K155" si="236">C150+0.02</f>
        <v>0.16</v>
      </c>
      <c r="L150" s="417">
        <f t="shared" si="153"/>
        <v>0.16</v>
      </c>
      <c r="M150" s="288">
        <f t="shared" si="208"/>
        <v>0.16</v>
      </c>
      <c r="N150" s="93">
        <f t="shared" ref="N150:N155" si="237">+K150+0.02</f>
        <v>0.18</v>
      </c>
      <c r="O150" s="50">
        <f t="shared" ref="O150:O155" si="238">C150</f>
        <v>0.14000000000000001</v>
      </c>
      <c r="P150" s="184">
        <f t="shared" si="202"/>
        <v>0.14000000000000001</v>
      </c>
      <c r="Q150" s="288">
        <f t="shared" si="209"/>
        <v>0.14000000000000001</v>
      </c>
      <c r="R150" s="93">
        <f t="shared" ref="R150:R155" si="239">+O150</f>
        <v>0.14000000000000001</v>
      </c>
      <c r="T150" s="571">
        <f t="shared" si="234"/>
        <v>-0.06</v>
      </c>
      <c r="U150" s="571">
        <f t="shared" si="233"/>
        <v>-4.9999999999999975E-3</v>
      </c>
      <c r="V150" s="571">
        <f t="shared" ref="V150:V155" si="240">Y150</f>
        <v>0.16</v>
      </c>
      <c r="X150" s="538">
        <f>download!B169</f>
        <v>0.16</v>
      </c>
      <c r="Y150" s="539">
        <f>download!AX169</f>
        <v>0.16</v>
      </c>
      <c r="Z150" s="538">
        <f>download!F169</f>
        <v>0.18300000000000002</v>
      </c>
      <c r="AA150" s="538">
        <f>download!AP169</f>
        <v>-0.125</v>
      </c>
      <c r="AB150" s="556">
        <f>download!J169</f>
        <v>0.36499999999999999</v>
      </c>
      <c r="AC150" s="556">
        <f>download!N169</f>
        <v>0.28749999999999998</v>
      </c>
      <c r="AD150" s="556">
        <f>download!R169</f>
        <v>0.17249999999999999</v>
      </c>
      <c r="AE150" s="557">
        <f>download!V169</f>
        <v>0.16250000000000001</v>
      </c>
      <c r="AF150" s="325">
        <v>0</v>
      </c>
      <c r="AG150" s="325">
        <f>download!AT171</f>
        <v>0</v>
      </c>
      <c r="AH150" s="287"/>
      <c r="AI150" s="74">
        <v>41030</v>
      </c>
      <c r="AJ150" s="483">
        <f>download!Z170</f>
        <v>3.452</v>
      </c>
      <c r="AK150" s="67"/>
      <c r="AL150" s="68"/>
      <c r="AM150" s="68">
        <f t="shared" si="210"/>
        <v>1.5633050501654078</v>
      </c>
      <c r="AN150" s="68">
        <f t="shared" si="211"/>
        <v>3.5920000000000001</v>
      </c>
      <c r="AO150" s="68">
        <f t="shared" si="212"/>
        <v>3.5920000000000001</v>
      </c>
      <c r="AP150" s="68">
        <f t="shared" si="213"/>
        <v>3.5920000000000001</v>
      </c>
      <c r="AQ150" s="68">
        <f t="shared" si="214"/>
        <v>3.5920000000000001</v>
      </c>
      <c r="AR150" s="68">
        <f t="shared" si="215"/>
        <v>3.6120000000000001</v>
      </c>
      <c r="AS150" s="68">
        <f t="shared" si="216"/>
        <v>3.6320000000000001</v>
      </c>
      <c r="AT150" s="68">
        <f t="shared" si="217"/>
        <v>3.5920000000000001</v>
      </c>
      <c r="AU150" s="68">
        <f t="shared" si="218"/>
        <v>3.5920000000000001</v>
      </c>
      <c r="AV150" s="68"/>
      <c r="AW150" s="68"/>
      <c r="AX150" s="68">
        <f t="shared" si="219"/>
        <v>3.6120000000000001</v>
      </c>
      <c r="AY150" s="68">
        <f t="shared" si="220"/>
        <v>3.6349999999999998</v>
      </c>
      <c r="AZ150" s="68">
        <f t="shared" si="221"/>
        <v>3.8170000000000002</v>
      </c>
      <c r="BA150" s="68">
        <f t="shared" si="222"/>
        <v>3.7395</v>
      </c>
      <c r="BB150" s="68">
        <f t="shared" si="223"/>
        <v>3.6244999999999998</v>
      </c>
      <c r="BC150" s="68">
        <f t="shared" si="224"/>
        <v>3.6145</v>
      </c>
      <c r="BD150" s="68">
        <f t="shared" ref="BD150:BD184" si="241">$AJ150+AF150</f>
        <v>3.452</v>
      </c>
      <c r="BE150" s="68">
        <f t="shared" ref="BE150:BE183" si="242">$AJ150+AG150</f>
        <v>3.452</v>
      </c>
      <c r="BF150" s="68"/>
      <c r="BG150" s="89"/>
      <c r="BH150" s="67">
        <f>download!AD170</f>
        <v>1.3378619011370001</v>
      </c>
      <c r="BI150" s="40">
        <f>download!AH169</f>
        <v>6.364995144304901E-2</v>
      </c>
      <c r="BJ150" s="40">
        <f>download!AL169</f>
        <v>7.1960962228147018E-2</v>
      </c>
      <c r="BK150" s="48">
        <f t="shared" si="193"/>
        <v>0.47839635061292274</v>
      </c>
      <c r="BL150" s="48">
        <f t="shared" si="193"/>
        <v>0.43521855516854335</v>
      </c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8"/>
      <c r="CN150" s="40"/>
      <c r="CO150" s="56"/>
      <c r="CP150" s="56"/>
      <c r="CQ150" s="72"/>
      <c r="CR150" s="40"/>
      <c r="CS150" s="56"/>
      <c r="CT150" s="40"/>
      <c r="CU150" s="49"/>
      <c r="CV150" s="49"/>
      <c r="CW150" s="40"/>
      <c r="CX150" s="56"/>
      <c r="CY150" s="40"/>
      <c r="CZ150" s="40"/>
      <c r="DA150" s="41"/>
      <c r="DB150" s="41"/>
      <c r="DC150" s="49"/>
      <c r="DD150" s="40"/>
      <c r="DE150" s="49"/>
      <c r="DF150" s="40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</row>
    <row r="151" spans="1:124">
      <c r="A151" s="165">
        <v>41061</v>
      </c>
      <c r="B151" s="93"/>
      <c r="C151" s="394">
        <f t="shared" si="190"/>
        <v>0.14000000000000001</v>
      </c>
      <c r="D151" s="394">
        <f t="shared" si="197"/>
        <v>0.14000000000000001</v>
      </c>
      <c r="E151" s="93">
        <f t="shared" si="195"/>
        <v>0.14000000000000001</v>
      </c>
      <c r="F151" s="288">
        <f t="shared" si="206"/>
        <v>0.10500000000000001</v>
      </c>
      <c r="G151" s="93">
        <f t="shared" si="232"/>
        <v>0.14000000000000001</v>
      </c>
      <c r="H151" s="294">
        <f t="shared" si="235"/>
        <v>0.14000000000000001</v>
      </c>
      <c r="I151" s="288">
        <f t="shared" si="207"/>
        <v>0.14000000000000001</v>
      </c>
      <c r="J151" s="397">
        <f t="shared" si="205"/>
        <v>0.14000000000000001</v>
      </c>
      <c r="K151" s="50">
        <f t="shared" si="236"/>
        <v>0.16</v>
      </c>
      <c r="L151" s="417">
        <f t="shared" si="153"/>
        <v>0.16</v>
      </c>
      <c r="M151" s="288">
        <f t="shared" si="208"/>
        <v>0.16</v>
      </c>
      <c r="N151" s="93">
        <f t="shared" si="237"/>
        <v>0.18</v>
      </c>
      <c r="O151" s="50">
        <f t="shared" si="238"/>
        <v>0.14000000000000001</v>
      </c>
      <c r="P151" s="184">
        <f t="shared" si="202"/>
        <v>0.14000000000000001</v>
      </c>
      <c r="Q151" s="288">
        <f t="shared" si="209"/>
        <v>0.14000000000000001</v>
      </c>
      <c r="R151" s="93">
        <f t="shared" si="239"/>
        <v>0.14000000000000001</v>
      </c>
      <c r="T151" s="571">
        <f t="shared" si="234"/>
        <v>-0.06</v>
      </c>
      <c r="U151" s="571">
        <f t="shared" si="233"/>
        <v>-4.9999999999999975E-3</v>
      </c>
      <c r="V151" s="571">
        <f t="shared" si="240"/>
        <v>0.155</v>
      </c>
      <c r="X151" s="538">
        <f>download!B170</f>
        <v>0.155</v>
      </c>
      <c r="Y151" s="539">
        <f>download!AX170</f>
        <v>0.155</v>
      </c>
      <c r="Z151" s="538">
        <f>download!F170</f>
        <v>0.17800000000000002</v>
      </c>
      <c r="AA151" s="538">
        <f>download!AP170</f>
        <v>-0.13500000000000001</v>
      </c>
      <c r="AB151" s="556">
        <f>download!J170</f>
        <v>0.35499999999999998</v>
      </c>
      <c r="AC151" s="556">
        <f>download!N170</f>
        <v>0.28749999999999998</v>
      </c>
      <c r="AD151" s="556">
        <f>download!R170</f>
        <v>0.17249999999999999</v>
      </c>
      <c r="AE151" s="557">
        <f>download!V170</f>
        <v>0.16250000000000001</v>
      </c>
      <c r="AF151" s="325">
        <v>0</v>
      </c>
      <c r="AG151" s="325">
        <f>download!AT172</f>
        <v>0</v>
      </c>
      <c r="AH151" s="287"/>
      <c r="AI151" s="74">
        <v>41061</v>
      </c>
      <c r="AJ151" s="483">
        <f>download!Z171</f>
        <v>3.4910000000000001</v>
      </c>
      <c r="AK151" s="67"/>
      <c r="AL151" s="68"/>
      <c r="AM151" s="68">
        <f t="shared" si="210"/>
        <v>1.5708115721013407</v>
      </c>
      <c r="AN151" s="68">
        <f t="shared" si="211"/>
        <v>3.6310000000000002</v>
      </c>
      <c r="AO151" s="68">
        <f t="shared" si="212"/>
        <v>3.6310000000000002</v>
      </c>
      <c r="AP151" s="68">
        <f t="shared" si="213"/>
        <v>3.6310000000000002</v>
      </c>
      <c r="AQ151" s="68">
        <f t="shared" si="214"/>
        <v>3.6310000000000002</v>
      </c>
      <c r="AR151" s="68">
        <f t="shared" si="215"/>
        <v>3.6510000000000002</v>
      </c>
      <c r="AS151" s="68">
        <f t="shared" si="216"/>
        <v>3.6710000000000003</v>
      </c>
      <c r="AT151" s="68">
        <f t="shared" si="217"/>
        <v>3.6310000000000002</v>
      </c>
      <c r="AU151" s="68">
        <f t="shared" si="218"/>
        <v>3.6310000000000002</v>
      </c>
      <c r="AV151" s="68"/>
      <c r="AW151" s="68"/>
      <c r="AX151" s="68">
        <f t="shared" si="219"/>
        <v>3.6459999999999999</v>
      </c>
      <c r="AY151" s="68">
        <f t="shared" si="220"/>
        <v>3.669</v>
      </c>
      <c r="AZ151" s="68">
        <f t="shared" si="221"/>
        <v>3.8460000000000001</v>
      </c>
      <c r="BA151" s="68">
        <f t="shared" si="222"/>
        <v>3.7785000000000002</v>
      </c>
      <c r="BB151" s="68">
        <f t="shared" si="223"/>
        <v>3.6635</v>
      </c>
      <c r="BC151" s="68">
        <f t="shared" si="224"/>
        <v>3.6535000000000002</v>
      </c>
      <c r="BD151" s="68">
        <f t="shared" si="241"/>
        <v>3.4910000000000001</v>
      </c>
      <c r="BE151" s="68">
        <f t="shared" si="242"/>
        <v>3.4910000000000001</v>
      </c>
      <c r="BF151" s="68"/>
      <c r="BG151" s="89"/>
      <c r="BH151" s="67">
        <f>download!AD171</f>
        <v>1.3371783030860003</v>
      </c>
      <c r="BI151" s="40">
        <f>download!AH170</f>
        <v>6.3663908541399014E-2</v>
      </c>
      <c r="BJ151" s="40">
        <f>download!AL170</f>
        <v>7.1961702912935008E-2</v>
      </c>
      <c r="BK151" s="48">
        <f t="shared" ref="BK151:BL181" si="243">(1+BI151/2)^(-2*($A151-$A$5)/365.25)</f>
        <v>0.47578270598612671</v>
      </c>
      <c r="BL151" s="48">
        <f t="shared" si="243"/>
        <v>0.43261128397172693</v>
      </c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8"/>
      <c r="CN151" s="40"/>
      <c r="CO151" s="56"/>
      <c r="CP151" s="56"/>
      <c r="CQ151" s="72"/>
      <c r="CR151" s="40"/>
      <c r="CS151" s="56"/>
      <c r="CT151" s="40"/>
      <c r="CU151" s="49"/>
      <c r="CV151" s="49"/>
      <c r="CW151" s="40"/>
      <c r="CX151" s="56"/>
      <c r="CY151" s="40"/>
      <c r="CZ151" s="40"/>
      <c r="DA151" s="41"/>
      <c r="DB151" s="41"/>
      <c r="DC151" s="49"/>
      <c r="DD151" s="40"/>
      <c r="DE151" s="49"/>
      <c r="DF151" s="40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  <c r="DT151" s="14"/>
    </row>
    <row r="152" spans="1:124">
      <c r="A152" s="165">
        <v>41091</v>
      </c>
      <c r="B152" s="93"/>
      <c r="C152" s="394">
        <f t="shared" si="190"/>
        <v>0.14000000000000001</v>
      </c>
      <c r="D152" s="394">
        <f t="shared" si="197"/>
        <v>0.14000000000000001</v>
      </c>
      <c r="E152" s="93">
        <f t="shared" si="195"/>
        <v>0.14000000000000001</v>
      </c>
      <c r="F152" s="288">
        <f t="shared" si="206"/>
        <v>0.10500000000000001</v>
      </c>
      <c r="G152" s="93">
        <f t="shared" si="232"/>
        <v>0.14000000000000001</v>
      </c>
      <c r="H152" s="294">
        <f t="shared" si="235"/>
        <v>0.14000000000000001</v>
      </c>
      <c r="I152" s="288">
        <f t="shared" si="207"/>
        <v>0.14000000000000001</v>
      </c>
      <c r="J152" s="397">
        <f t="shared" si="205"/>
        <v>0.14000000000000001</v>
      </c>
      <c r="K152" s="50">
        <f t="shared" si="236"/>
        <v>0.16</v>
      </c>
      <c r="L152" s="417">
        <f t="shared" si="153"/>
        <v>0.16</v>
      </c>
      <c r="M152" s="288">
        <f t="shared" si="208"/>
        <v>0.16</v>
      </c>
      <c r="N152" s="93">
        <f t="shared" si="237"/>
        <v>0.18</v>
      </c>
      <c r="O152" s="50">
        <f t="shared" si="238"/>
        <v>0.14000000000000001</v>
      </c>
      <c r="P152" s="184">
        <f t="shared" si="202"/>
        <v>0.14000000000000001</v>
      </c>
      <c r="Q152" s="288">
        <f t="shared" si="209"/>
        <v>0.14000000000000001</v>
      </c>
      <c r="R152" s="93">
        <f t="shared" si="239"/>
        <v>0.14000000000000001</v>
      </c>
      <c r="T152" s="571">
        <f t="shared" si="234"/>
        <v>-0.06</v>
      </c>
      <c r="U152" s="571">
        <f t="shared" si="233"/>
        <v>-4.9999999999999975E-3</v>
      </c>
      <c r="V152" s="571">
        <f t="shared" si="240"/>
        <v>0.14499999999999999</v>
      </c>
      <c r="X152" s="538">
        <f>download!B171</f>
        <v>0.14499999999999999</v>
      </c>
      <c r="Y152" s="539">
        <f>download!AX171</f>
        <v>0.14499999999999999</v>
      </c>
      <c r="Z152" s="538">
        <f>download!F171</f>
        <v>0.16800000000000001</v>
      </c>
      <c r="AA152" s="538">
        <f>download!AP171</f>
        <v>-0.13500000000000001</v>
      </c>
      <c r="AB152" s="556">
        <f>download!J171</f>
        <v>0.39</v>
      </c>
      <c r="AC152" s="556">
        <f>download!N171</f>
        <v>0.3</v>
      </c>
      <c r="AD152" s="556">
        <f>download!R171</f>
        <v>0.185</v>
      </c>
      <c r="AE152" s="557">
        <f>download!V171</f>
        <v>0.16250000000000001</v>
      </c>
      <c r="AF152" s="325">
        <v>0</v>
      </c>
      <c r="AG152" s="325">
        <f>download!AT173</f>
        <v>0</v>
      </c>
      <c r="AH152" s="287"/>
      <c r="AI152" s="74">
        <v>41091</v>
      </c>
      <c r="AJ152" s="483">
        <f>download!Z172</f>
        <v>3.4910000000000001</v>
      </c>
      <c r="AK152" s="67"/>
      <c r="AL152" s="68"/>
      <c r="AM152" s="68">
        <f t="shared" si="210"/>
        <v>1.5617037799707116</v>
      </c>
      <c r="AN152" s="68">
        <f t="shared" si="211"/>
        <v>3.6310000000000002</v>
      </c>
      <c r="AO152" s="68">
        <f t="shared" si="212"/>
        <v>3.6310000000000002</v>
      </c>
      <c r="AP152" s="68">
        <f t="shared" si="213"/>
        <v>3.6310000000000002</v>
      </c>
      <c r="AQ152" s="68">
        <f t="shared" si="214"/>
        <v>3.6310000000000002</v>
      </c>
      <c r="AR152" s="68">
        <f t="shared" si="215"/>
        <v>3.6510000000000002</v>
      </c>
      <c r="AS152" s="68">
        <f t="shared" si="216"/>
        <v>3.6710000000000003</v>
      </c>
      <c r="AT152" s="68">
        <f t="shared" si="217"/>
        <v>3.6310000000000002</v>
      </c>
      <c r="AU152" s="68">
        <f t="shared" si="218"/>
        <v>3.6310000000000002</v>
      </c>
      <c r="AV152" s="68"/>
      <c r="AW152" s="68"/>
      <c r="AX152" s="68">
        <f t="shared" si="219"/>
        <v>3.6360000000000001</v>
      </c>
      <c r="AY152" s="68">
        <f t="shared" si="220"/>
        <v>3.6590000000000003</v>
      </c>
      <c r="AZ152" s="68">
        <f t="shared" si="221"/>
        <v>3.8810000000000002</v>
      </c>
      <c r="BA152" s="68">
        <f t="shared" si="222"/>
        <v>3.7909999999999999</v>
      </c>
      <c r="BB152" s="68">
        <f t="shared" si="223"/>
        <v>3.6760000000000002</v>
      </c>
      <c r="BC152" s="68">
        <f t="shared" si="224"/>
        <v>3.6535000000000002</v>
      </c>
      <c r="BD152" s="68">
        <f t="shared" si="241"/>
        <v>3.4910000000000001</v>
      </c>
      <c r="BE152" s="68">
        <f t="shared" si="242"/>
        <v>3.4910000000000001</v>
      </c>
      <c r="BF152" s="68"/>
      <c r="BG152" s="89"/>
      <c r="BH152" s="67">
        <f>download!AD172</f>
        <v>1.3364751435100002</v>
      </c>
      <c r="BI152" s="40">
        <f>download!AH171</f>
        <v>6.3677415410832008E-2</v>
      </c>
      <c r="BJ152" s="40">
        <f>download!AL171</f>
        <v>7.196241970466502E-2</v>
      </c>
      <c r="BK152" s="48">
        <f t="shared" si="243"/>
        <v>0.47326593486224633</v>
      </c>
      <c r="BL152" s="48">
        <f t="shared" si="243"/>
        <v>0.430102941330408</v>
      </c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8"/>
      <c r="CN152" s="40"/>
      <c r="CO152" s="56"/>
      <c r="CP152" s="56"/>
      <c r="CQ152" s="72"/>
      <c r="CR152" s="40"/>
      <c r="CS152" s="56"/>
      <c r="CT152" s="40"/>
      <c r="CU152" s="49"/>
      <c r="CV152" s="49"/>
      <c r="CW152" s="40"/>
      <c r="CX152" s="56"/>
      <c r="CY152" s="40"/>
      <c r="CZ152" s="40"/>
      <c r="DA152" s="41"/>
      <c r="DB152" s="41"/>
      <c r="DC152" s="49"/>
      <c r="DD152" s="40"/>
      <c r="DE152" s="49"/>
      <c r="DF152" s="40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  <c r="DT152" s="14"/>
    </row>
    <row r="153" spans="1:124">
      <c r="A153" s="165">
        <v>41122</v>
      </c>
      <c r="B153" s="93"/>
      <c r="C153" s="394">
        <f t="shared" si="190"/>
        <v>0.14000000000000001</v>
      </c>
      <c r="D153" s="394">
        <f t="shared" si="197"/>
        <v>0.14000000000000001</v>
      </c>
      <c r="E153" s="93">
        <f t="shared" si="195"/>
        <v>0.14000000000000001</v>
      </c>
      <c r="F153" s="288">
        <f t="shared" si="206"/>
        <v>0.10500000000000001</v>
      </c>
      <c r="G153" s="93">
        <f t="shared" si="232"/>
        <v>0.14000000000000001</v>
      </c>
      <c r="H153" s="294">
        <f t="shared" si="235"/>
        <v>0.14000000000000001</v>
      </c>
      <c r="I153" s="288">
        <f t="shared" si="207"/>
        <v>0.14000000000000001</v>
      </c>
      <c r="J153" s="397">
        <f t="shared" si="205"/>
        <v>0.14000000000000001</v>
      </c>
      <c r="K153" s="50">
        <f t="shared" si="236"/>
        <v>0.16</v>
      </c>
      <c r="L153" s="417">
        <f t="shared" si="153"/>
        <v>0.16</v>
      </c>
      <c r="M153" s="288">
        <f t="shared" si="208"/>
        <v>0.16</v>
      </c>
      <c r="N153" s="93">
        <f t="shared" si="237"/>
        <v>0.18</v>
      </c>
      <c r="O153" s="50">
        <f t="shared" si="238"/>
        <v>0.14000000000000001</v>
      </c>
      <c r="P153" s="184">
        <f t="shared" si="202"/>
        <v>0.14000000000000001</v>
      </c>
      <c r="Q153" s="288">
        <f t="shared" si="209"/>
        <v>0.14000000000000001</v>
      </c>
      <c r="R153" s="93">
        <f t="shared" si="239"/>
        <v>0.14000000000000001</v>
      </c>
      <c r="T153" s="571">
        <f t="shared" si="234"/>
        <v>-0.06</v>
      </c>
      <c r="U153" s="571">
        <f t="shared" si="233"/>
        <v>-4.9999999999999975E-3</v>
      </c>
      <c r="V153" s="571">
        <f t="shared" si="240"/>
        <v>0.14249999999999999</v>
      </c>
      <c r="X153" s="538">
        <f>download!B172</f>
        <v>0.14249999999999999</v>
      </c>
      <c r="Y153" s="539">
        <f>download!AX172</f>
        <v>0.14249999999999999</v>
      </c>
      <c r="Z153" s="538">
        <f>download!F172</f>
        <v>0.16500000000000001</v>
      </c>
      <c r="AA153" s="538">
        <f>download!AP172</f>
        <v>-0.13500000000000001</v>
      </c>
      <c r="AB153" s="556">
        <f>download!J172</f>
        <v>0.45500000000000002</v>
      </c>
      <c r="AC153" s="556">
        <f>download!N172</f>
        <v>0.3</v>
      </c>
      <c r="AD153" s="556">
        <f>download!R172</f>
        <v>0.185</v>
      </c>
      <c r="AE153" s="557">
        <f>download!V172</f>
        <v>0.16250000000000001</v>
      </c>
      <c r="AF153" s="325">
        <v>0</v>
      </c>
      <c r="AG153" s="325">
        <f>download!AT174</f>
        <v>0</v>
      </c>
      <c r="AH153" s="287"/>
      <c r="AI153" s="74">
        <v>41122</v>
      </c>
      <c r="AJ153" s="483">
        <f>download!Z173</f>
        <v>3.5360000000000005</v>
      </c>
      <c r="AK153" s="67"/>
      <c r="AL153" s="68"/>
      <c r="AM153" s="68">
        <f t="shared" si="210"/>
        <v>1.5715863635230143</v>
      </c>
      <c r="AN153" s="68">
        <f t="shared" si="211"/>
        <v>3.6760000000000006</v>
      </c>
      <c r="AO153" s="68">
        <f t="shared" si="212"/>
        <v>3.6760000000000006</v>
      </c>
      <c r="AP153" s="68">
        <f t="shared" si="213"/>
        <v>3.6760000000000006</v>
      </c>
      <c r="AQ153" s="68">
        <f t="shared" si="214"/>
        <v>3.6760000000000006</v>
      </c>
      <c r="AR153" s="68">
        <f t="shared" si="215"/>
        <v>3.6960000000000006</v>
      </c>
      <c r="AS153" s="68">
        <f t="shared" si="216"/>
        <v>3.7160000000000006</v>
      </c>
      <c r="AT153" s="68">
        <f t="shared" si="217"/>
        <v>3.6760000000000006</v>
      </c>
      <c r="AU153" s="68">
        <f t="shared" si="218"/>
        <v>3.6760000000000006</v>
      </c>
      <c r="AV153" s="68"/>
      <c r="AW153" s="68"/>
      <c r="AX153" s="68">
        <f t="shared" si="219"/>
        <v>3.6785000000000005</v>
      </c>
      <c r="AY153" s="68">
        <f t="shared" si="220"/>
        <v>3.7010000000000005</v>
      </c>
      <c r="AZ153" s="68">
        <f t="shared" si="221"/>
        <v>3.9910000000000005</v>
      </c>
      <c r="BA153" s="68">
        <f t="shared" si="222"/>
        <v>3.8360000000000003</v>
      </c>
      <c r="BB153" s="68">
        <f t="shared" si="223"/>
        <v>3.7210000000000005</v>
      </c>
      <c r="BC153" s="68">
        <f t="shared" si="224"/>
        <v>3.6985000000000006</v>
      </c>
      <c r="BD153" s="68">
        <f t="shared" si="241"/>
        <v>3.5360000000000005</v>
      </c>
      <c r="BE153" s="68">
        <f t="shared" si="242"/>
        <v>3.5360000000000005</v>
      </c>
      <c r="BF153" s="68"/>
      <c r="BG153" s="89"/>
      <c r="BH153" s="67">
        <f>download!AD173</f>
        <v>1.3357752571229999</v>
      </c>
      <c r="BI153" s="40">
        <f>download!AH172</f>
        <v>6.3691372509309993E-2</v>
      </c>
      <c r="BJ153" s="40">
        <f>download!AL172</f>
        <v>7.1963160389453024E-2</v>
      </c>
      <c r="BK153" s="48">
        <f t="shared" si="243"/>
        <v>0.47067819390842358</v>
      </c>
      <c r="BL153" s="48">
        <f t="shared" si="243"/>
        <v>0.4275262142336817</v>
      </c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8"/>
      <c r="CN153" s="40"/>
      <c r="CO153" s="56"/>
      <c r="CP153" s="56"/>
      <c r="CQ153" s="72"/>
      <c r="CR153" s="40"/>
      <c r="CS153" s="56"/>
      <c r="CT153" s="40"/>
      <c r="CU153" s="49"/>
      <c r="CV153" s="49"/>
      <c r="CW153" s="40"/>
      <c r="CX153" s="56"/>
      <c r="CY153" s="40"/>
      <c r="CZ153" s="40"/>
      <c r="DA153" s="41"/>
      <c r="DB153" s="41"/>
      <c r="DC153" s="49"/>
      <c r="DD153" s="40"/>
      <c r="DE153" s="49"/>
      <c r="DF153" s="40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  <c r="DT153" s="14"/>
    </row>
    <row r="154" spans="1:124">
      <c r="A154" s="165">
        <v>41153</v>
      </c>
      <c r="B154" s="93"/>
      <c r="C154" s="394">
        <f t="shared" si="190"/>
        <v>0.14000000000000001</v>
      </c>
      <c r="D154" s="394">
        <f t="shared" si="197"/>
        <v>0.14000000000000001</v>
      </c>
      <c r="E154" s="93">
        <f t="shared" si="195"/>
        <v>0.14000000000000001</v>
      </c>
      <c r="F154" s="288">
        <f t="shared" si="206"/>
        <v>0.10500000000000001</v>
      </c>
      <c r="G154" s="93">
        <f t="shared" si="232"/>
        <v>0.14000000000000001</v>
      </c>
      <c r="H154" s="294">
        <f t="shared" si="235"/>
        <v>0.14000000000000001</v>
      </c>
      <c r="I154" s="288">
        <f t="shared" si="207"/>
        <v>0.14000000000000001</v>
      </c>
      <c r="J154" s="397">
        <f t="shared" si="205"/>
        <v>0.14000000000000001</v>
      </c>
      <c r="K154" s="50">
        <f t="shared" si="236"/>
        <v>0.16</v>
      </c>
      <c r="L154" s="417">
        <f t="shared" si="153"/>
        <v>0.16</v>
      </c>
      <c r="M154" s="288">
        <f t="shared" si="208"/>
        <v>0.16</v>
      </c>
      <c r="N154" s="93">
        <f t="shared" si="237"/>
        <v>0.18</v>
      </c>
      <c r="O154" s="50">
        <f t="shared" si="238"/>
        <v>0.14000000000000001</v>
      </c>
      <c r="P154" s="184">
        <f t="shared" si="202"/>
        <v>0.14000000000000001</v>
      </c>
      <c r="Q154" s="288">
        <f t="shared" si="209"/>
        <v>0.14000000000000001</v>
      </c>
      <c r="R154" s="93">
        <f t="shared" si="239"/>
        <v>0.14000000000000001</v>
      </c>
      <c r="T154" s="571">
        <f t="shared" si="234"/>
        <v>-0.06</v>
      </c>
      <c r="U154" s="571">
        <f t="shared" si="233"/>
        <v>-4.9999999999999975E-3</v>
      </c>
      <c r="V154" s="571">
        <f t="shared" si="240"/>
        <v>0.14000000000000001</v>
      </c>
      <c r="X154" s="538">
        <f>download!B173</f>
        <v>0.14000000000000001</v>
      </c>
      <c r="Y154" s="539">
        <f>download!AX173</f>
        <v>0.14000000000000001</v>
      </c>
      <c r="Z154" s="538">
        <f>download!F173</f>
        <v>0.16300000000000001</v>
      </c>
      <c r="AA154" s="538">
        <f>download!AP173</f>
        <v>-0.125</v>
      </c>
      <c r="AB154" s="556">
        <f>download!J173</f>
        <v>0.35499999999999998</v>
      </c>
      <c r="AC154" s="556">
        <f>download!N173</f>
        <v>0.28999999999999998</v>
      </c>
      <c r="AD154" s="556">
        <f>download!R173</f>
        <v>0.16250000000000001</v>
      </c>
      <c r="AE154" s="557">
        <f>download!V173</f>
        <v>0.16250000000000001</v>
      </c>
      <c r="AF154" s="325">
        <v>0</v>
      </c>
      <c r="AG154" s="325">
        <f>download!AT175</f>
        <v>0</v>
      </c>
      <c r="AH154" s="287"/>
      <c r="AI154" s="74">
        <v>41153</v>
      </c>
      <c r="AJ154" s="483">
        <f>download!Z174</f>
        <v>3.5169999999999999</v>
      </c>
      <c r="AK154" s="67"/>
      <c r="AL154" s="68"/>
      <c r="AM154" s="68">
        <f t="shared" si="210"/>
        <v>1.5540965391644503</v>
      </c>
      <c r="AN154" s="68">
        <f t="shared" si="211"/>
        <v>3.657</v>
      </c>
      <c r="AO154" s="68">
        <f t="shared" si="212"/>
        <v>3.657</v>
      </c>
      <c r="AP154" s="68">
        <f t="shared" si="213"/>
        <v>3.657</v>
      </c>
      <c r="AQ154" s="68">
        <f t="shared" si="214"/>
        <v>3.657</v>
      </c>
      <c r="AR154" s="68">
        <f t="shared" si="215"/>
        <v>3.677</v>
      </c>
      <c r="AS154" s="68">
        <f t="shared" si="216"/>
        <v>3.6970000000000001</v>
      </c>
      <c r="AT154" s="68">
        <f t="shared" si="217"/>
        <v>3.657</v>
      </c>
      <c r="AU154" s="68">
        <f t="shared" si="218"/>
        <v>3.657</v>
      </c>
      <c r="AV154" s="68"/>
      <c r="AW154" s="68"/>
      <c r="AX154" s="68">
        <f t="shared" si="219"/>
        <v>3.657</v>
      </c>
      <c r="AY154" s="68">
        <f t="shared" si="220"/>
        <v>3.6799999999999997</v>
      </c>
      <c r="AZ154" s="68">
        <f t="shared" si="221"/>
        <v>3.8719999999999999</v>
      </c>
      <c r="BA154" s="68">
        <f t="shared" si="222"/>
        <v>3.8069999999999999</v>
      </c>
      <c r="BB154" s="68">
        <f t="shared" si="223"/>
        <v>3.6795</v>
      </c>
      <c r="BC154" s="68">
        <f t="shared" si="224"/>
        <v>3.6795</v>
      </c>
      <c r="BD154" s="68">
        <f t="shared" si="241"/>
        <v>3.5169999999999999</v>
      </c>
      <c r="BE154" s="68">
        <f t="shared" si="242"/>
        <v>3.5169999999999999</v>
      </c>
      <c r="BF154" s="68"/>
      <c r="BG154" s="89"/>
      <c r="BH154" s="67">
        <f>download!AD174</f>
        <v>1.3351010597180002</v>
      </c>
      <c r="BI154" s="40">
        <f>download!AH173</f>
        <v>6.370532960785201E-2</v>
      </c>
      <c r="BJ154" s="40">
        <f>download!AL173</f>
        <v>7.1963901074241998E-2</v>
      </c>
      <c r="BK154" s="48">
        <f t="shared" si="243"/>
        <v>0.46810352802287092</v>
      </c>
      <c r="BL154" s="48">
        <f t="shared" si="243"/>
        <v>0.42496487261811605</v>
      </c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8"/>
      <c r="CN154" s="40"/>
      <c r="CO154" s="56"/>
      <c r="CP154" s="56"/>
      <c r="CQ154" s="72"/>
      <c r="CR154" s="40"/>
      <c r="CS154" s="56"/>
      <c r="CT154" s="40"/>
      <c r="CU154" s="49"/>
      <c r="CV154" s="49"/>
      <c r="CW154" s="40"/>
      <c r="CX154" s="56"/>
      <c r="CY154" s="40"/>
      <c r="CZ154" s="40"/>
      <c r="DA154" s="41"/>
      <c r="DB154" s="41"/>
      <c r="DC154" s="49"/>
      <c r="DD154" s="40"/>
      <c r="DE154" s="49"/>
      <c r="DF154" s="40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  <c r="DT154" s="14"/>
    </row>
    <row r="155" spans="1:124">
      <c r="A155" s="165">
        <v>41183</v>
      </c>
      <c r="B155" s="93"/>
      <c r="C155" s="394">
        <f t="shared" si="190"/>
        <v>0.14000000000000001</v>
      </c>
      <c r="D155" s="394">
        <f t="shared" si="197"/>
        <v>0.14000000000000001</v>
      </c>
      <c r="E155" s="93">
        <f t="shared" si="195"/>
        <v>0.14000000000000001</v>
      </c>
      <c r="F155" s="288">
        <f t="shared" si="206"/>
        <v>0.10500000000000001</v>
      </c>
      <c r="G155" s="93">
        <f t="shared" si="232"/>
        <v>0.14000000000000001</v>
      </c>
      <c r="H155" s="294">
        <f t="shared" si="235"/>
        <v>0.14000000000000001</v>
      </c>
      <c r="I155" s="288">
        <f t="shared" si="207"/>
        <v>0.14000000000000001</v>
      </c>
      <c r="J155" s="397">
        <f t="shared" si="205"/>
        <v>0.14000000000000001</v>
      </c>
      <c r="K155" s="50">
        <f t="shared" si="236"/>
        <v>0.16</v>
      </c>
      <c r="L155" s="417">
        <f t="shared" si="153"/>
        <v>0.16</v>
      </c>
      <c r="M155" s="288">
        <f t="shared" si="208"/>
        <v>0.16</v>
      </c>
      <c r="N155" s="93">
        <f t="shared" si="237"/>
        <v>0.18</v>
      </c>
      <c r="O155" s="50">
        <f t="shared" si="238"/>
        <v>0.14000000000000001</v>
      </c>
      <c r="P155" s="184">
        <f t="shared" si="202"/>
        <v>0.14000000000000001</v>
      </c>
      <c r="Q155" s="288">
        <f t="shared" si="209"/>
        <v>0.14000000000000001</v>
      </c>
      <c r="R155" s="93">
        <f t="shared" si="239"/>
        <v>0.14000000000000001</v>
      </c>
      <c r="T155" s="571">
        <f t="shared" si="234"/>
        <v>-0.06</v>
      </c>
      <c r="U155" s="571">
        <f t="shared" si="233"/>
        <v>-4.9999999999999975E-3</v>
      </c>
      <c r="V155" s="571">
        <f t="shared" si="240"/>
        <v>0.155</v>
      </c>
      <c r="X155" s="538">
        <f>download!B174</f>
        <v>0.155</v>
      </c>
      <c r="Y155" s="539">
        <f>download!AX174</f>
        <v>0.155</v>
      </c>
      <c r="Z155" s="538">
        <f>download!F174</f>
        <v>0.17800000000000002</v>
      </c>
      <c r="AA155" s="538">
        <f>download!AP174</f>
        <v>-0.11</v>
      </c>
      <c r="AB155" s="556">
        <f>download!J174</f>
        <v>0.42499999999999999</v>
      </c>
      <c r="AC155" s="556">
        <f>download!N174</f>
        <v>0.36249999999999999</v>
      </c>
      <c r="AD155" s="556">
        <f>download!R174</f>
        <v>0.185</v>
      </c>
      <c r="AE155" s="557">
        <f>download!V174</f>
        <v>0.16500000000000001</v>
      </c>
      <c r="AF155" s="325">
        <v>0</v>
      </c>
      <c r="AG155" s="325">
        <f>download!AT176</f>
        <v>0</v>
      </c>
      <c r="AH155" s="287"/>
      <c r="AI155" s="74">
        <v>41183</v>
      </c>
      <c r="AJ155" s="483">
        <f>download!Z175</f>
        <v>3.528</v>
      </c>
      <c r="AK155" s="67"/>
      <c r="AL155" s="68"/>
      <c r="AM155" s="68">
        <f t="shared" si="210"/>
        <v>1.5497326325710712</v>
      </c>
      <c r="AN155" s="68">
        <f t="shared" si="211"/>
        <v>3.6680000000000001</v>
      </c>
      <c r="AO155" s="68">
        <f t="shared" si="212"/>
        <v>3.6680000000000001</v>
      </c>
      <c r="AP155" s="68">
        <f t="shared" si="213"/>
        <v>3.6680000000000001</v>
      </c>
      <c r="AQ155" s="68">
        <f t="shared" si="214"/>
        <v>3.6680000000000001</v>
      </c>
      <c r="AR155" s="68">
        <f t="shared" si="215"/>
        <v>3.6880000000000002</v>
      </c>
      <c r="AS155" s="68">
        <f t="shared" si="216"/>
        <v>3.7080000000000002</v>
      </c>
      <c r="AT155" s="68">
        <f t="shared" si="217"/>
        <v>3.6680000000000001</v>
      </c>
      <c r="AU155" s="68">
        <f t="shared" si="218"/>
        <v>3.6680000000000001</v>
      </c>
      <c r="AV155" s="68"/>
      <c r="AW155" s="68"/>
      <c r="AX155" s="68">
        <f t="shared" si="219"/>
        <v>3.6829999999999998</v>
      </c>
      <c r="AY155" s="68">
        <f t="shared" si="220"/>
        <v>3.706</v>
      </c>
      <c r="AZ155" s="68">
        <f t="shared" si="221"/>
        <v>3.9529999999999998</v>
      </c>
      <c r="BA155" s="68">
        <f t="shared" si="222"/>
        <v>3.8904999999999998</v>
      </c>
      <c r="BB155" s="68">
        <f t="shared" si="223"/>
        <v>3.7130000000000001</v>
      </c>
      <c r="BC155" s="68">
        <f t="shared" si="224"/>
        <v>3.6930000000000001</v>
      </c>
      <c r="BD155" s="68">
        <f t="shared" si="241"/>
        <v>3.528</v>
      </c>
      <c r="BE155" s="68">
        <f t="shared" si="242"/>
        <v>3.528</v>
      </c>
      <c r="BF155" s="68"/>
      <c r="BG155" s="89"/>
      <c r="BH155" s="67">
        <f>download!AD175</f>
        <v>1.3344076001670002</v>
      </c>
      <c r="BI155" s="40">
        <f>download!AH174</f>
        <v>6.3718836477470009E-2</v>
      </c>
      <c r="BJ155" s="40">
        <f>download!AL174</f>
        <v>7.1964617865972996E-2</v>
      </c>
      <c r="BK155" s="48">
        <f t="shared" si="243"/>
        <v>0.46562430882444455</v>
      </c>
      <c r="BL155" s="48">
        <f t="shared" si="243"/>
        <v>0.42250071771294195</v>
      </c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8"/>
      <c r="CN155" s="40"/>
      <c r="CO155" s="56"/>
      <c r="CP155" s="56"/>
      <c r="CQ155" s="72"/>
      <c r="CR155" s="40"/>
      <c r="CS155" s="56"/>
      <c r="CT155" s="40"/>
      <c r="CU155" s="49"/>
      <c r="CV155" s="49"/>
      <c r="CW155" s="40"/>
      <c r="CX155" s="56"/>
      <c r="CY155" s="40"/>
      <c r="CZ155" s="40"/>
      <c r="DA155" s="41"/>
      <c r="DB155" s="41"/>
      <c r="DC155" s="49"/>
      <c r="DD155" s="40"/>
      <c r="DE155" s="49"/>
      <c r="DF155" s="40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</row>
    <row r="156" spans="1:124">
      <c r="A156" s="165">
        <v>41214</v>
      </c>
      <c r="B156" s="93"/>
      <c r="C156" s="394">
        <f t="shared" si="190"/>
        <v>0.22500000000000001</v>
      </c>
      <c r="D156" s="394">
        <f t="shared" si="197"/>
        <v>0.22500000000000001</v>
      </c>
      <c r="E156" s="93">
        <f t="shared" si="195"/>
        <v>0.22500000000000001</v>
      </c>
      <c r="F156" s="288">
        <f t="shared" si="206"/>
        <v>0.19</v>
      </c>
      <c r="G156" s="93">
        <f t="shared" ref="G156:G171" si="244">E156</f>
        <v>0.22500000000000001</v>
      </c>
      <c r="H156" s="294">
        <f>H144-0.005</f>
        <v>0.32999999999999996</v>
      </c>
      <c r="I156" s="288">
        <f t="shared" si="207"/>
        <v>0.32999999999999996</v>
      </c>
      <c r="J156" s="397">
        <f t="shared" si="205"/>
        <v>0.32999999999999996</v>
      </c>
      <c r="K156" s="41">
        <f>C156+0.12</f>
        <v>0.34499999999999997</v>
      </c>
      <c r="L156" s="417">
        <f t="shared" si="153"/>
        <v>0.34499999999999997</v>
      </c>
      <c r="M156" s="288">
        <f t="shared" si="208"/>
        <v>0.34499999999999997</v>
      </c>
      <c r="N156" s="93">
        <f>+K156+0.03</f>
        <v>0.375</v>
      </c>
      <c r="O156" s="50">
        <f>K156+0.1</f>
        <v>0.44499999999999995</v>
      </c>
      <c r="P156" s="184">
        <f t="shared" si="202"/>
        <v>0.44499999999999995</v>
      </c>
      <c r="Q156" s="288">
        <f t="shared" si="209"/>
        <v>0.44499999999999995</v>
      </c>
      <c r="R156" s="93">
        <f>+O156+0.02</f>
        <v>0.46499999999999997</v>
      </c>
      <c r="T156" s="571">
        <f>C156-0.16</f>
        <v>6.5000000000000002E-2</v>
      </c>
      <c r="U156" s="571">
        <f t="shared" si="233"/>
        <v>0.12</v>
      </c>
      <c r="V156" s="571">
        <f>+(T156+AJ156)*0.032+T156+0.01</f>
        <v>0.19202400000000003</v>
      </c>
      <c r="X156" s="538">
        <f>download!B175</f>
        <v>0.2175</v>
      </c>
      <c r="Y156" s="539">
        <f>download!AX175</f>
        <v>0.2175</v>
      </c>
      <c r="Z156" s="538">
        <f>download!F175</f>
        <v>0.24</v>
      </c>
      <c r="AA156" s="538">
        <f>download!AP175</f>
        <v>-7.2499999999999995E-2</v>
      </c>
      <c r="AB156" s="556">
        <f>download!J175</f>
        <v>0.72499999999999998</v>
      </c>
      <c r="AC156" s="556">
        <f>download!N175</f>
        <v>0.45500000000000002</v>
      </c>
      <c r="AD156" s="556">
        <f>download!R175</f>
        <v>0.28749999999999998</v>
      </c>
      <c r="AE156" s="557">
        <f>download!V175</f>
        <v>0.24</v>
      </c>
      <c r="AF156" s="325">
        <v>0</v>
      </c>
      <c r="AG156" s="325">
        <f>download!AT177</f>
        <v>0</v>
      </c>
      <c r="AH156" s="287"/>
      <c r="AI156" s="74">
        <v>41214</v>
      </c>
      <c r="AJ156" s="483">
        <f>download!Z176</f>
        <v>3.5920000000000001</v>
      </c>
      <c r="AK156" s="67"/>
      <c r="AL156" s="68"/>
      <c r="AM156" s="68">
        <f t="shared" si="210"/>
        <v>1.6030231384761933</v>
      </c>
      <c r="AN156" s="68">
        <f t="shared" si="211"/>
        <v>3.8170000000000002</v>
      </c>
      <c r="AO156" s="68">
        <f t="shared" si="212"/>
        <v>3.8170000000000002</v>
      </c>
      <c r="AP156" s="68">
        <f t="shared" si="213"/>
        <v>3.8170000000000002</v>
      </c>
      <c r="AQ156" s="68">
        <f t="shared" si="214"/>
        <v>3.9220000000000002</v>
      </c>
      <c r="AR156" s="68">
        <f t="shared" si="215"/>
        <v>3.9370000000000003</v>
      </c>
      <c r="AS156" s="68">
        <f t="shared" si="216"/>
        <v>3.9670000000000001</v>
      </c>
      <c r="AT156" s="68">
        <f t="shared" si="217"/>
        <v>4.0369999999999999</v>
      </c>
      <c r="AU156" s="68">
        <f t="shared" si="218"/>
        <v>4.0570000000000004</v>
      </c>
      <c r="AV156" s="68"/>
      <c r="AW156" s="68"/>
      <c r="AX156" s="68">
        <f t="shared" si="219"/>
        <v>3.8094999999999999</v>
      </c>
      <c r="AY156" s="68">
        <f t="shared" si="220"/>
        <v>3.8319999999999999</v>
      </c>
      <c r="AZ156" s="68">
        <f t="shared" si="221"/>
        <v>4.3170000000000002</v>
      </c>
      <c r="BA156" s="68">
        <f t="shared" si="222"/>
        <v>4.0469999999999997</v>
      </c>
      <c r="BB156" s="68">
        <f t="shared" si="223"/>
        <v>3.8795000000000002</v>
      </c>
      <c r="BC156" s="68">
        <f t="shared" si="224"/>
        <v>3.8319999999999999</v>
      </c>
      <c r="BD156" s="68">
        <f t="shared" si="241"/>
        <v>3.5920000000000001</v>
      </c>
      <c r="BE156" s="68">
        <f t="shared" si="242"/>
        <v>3.5920000000000001</v>
      </c>
      <c r="BF156" s="68"/>
      <c r="BG156" s="89"/>
      <c r="BH156" s="67">
        <f>download!AD176</f>
        <v>1.3337396133790003</v>
      </c>
      <c r="BI156" s="40">
        <f>download!AH175</f>
        <v>6.3732793576139007E-2</v>
      </c>
      <c r="BJ156" s="40">
        <f>download!AL175</f>
        <v>7.1965358550762012E-2</v>
      </c>
      <c r="BK156" s="48">
        <f t="shared" si="243"/>
        <v>0.46307519712941164</v>
      </c>
      <c r="BL156" s="48">
        <f t="shared" si="243"/>
        <v>0.41996938393403016</v>
      </c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8"/>
      <c r="CN156" s="40"/>
      <c r="CO156" s="56"/>
      <c r="CP156" s="56"/>
      <c r="CQ156" s="72"/>
      <c r="CR156" s="40"/>
      <c r="CS156" s="56"/>
      <c r="CT156" s="40"/>
      <c r="CU156" s="49"/>
      <c r="CV156" s="49"/>
      <c r="CW156" s="40"/>
      <c r="CX156" s="56"/>
      <c r="CY156" s="40"/>
      <c r="CZ156" s="40"/>
      <c r="DA156" s="41"/>
      <c r="DB156" s="41"/>
      <c r="DC156" s="49"/>
      <c r="DD156" s="40"/>
      <c r="DE156" s="49"/>
      <c r="DF156" s="40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  <c r="DT156" s="14"/>
    </row>
    <row r="157" spans="1:124">
      <c r="A157" s="165">
        <v>41244</v>
      </c>
      <c r="B157" s="93"/>
      <c r="C157" s="394">
        <f t="shared" si="190"/>
        <v>0.22500000000000001</v>
      </c>
      <c r="D157" s="394">
        <f t="shared" si="197"/>
        <v>0.22500000000000001</v>
      </c>
      <c r="E157" s="93">
        <f t="shared" ref="E157:E179" si="245">C157</f>
        <v>0.22500000000000001</v>
      </c>
      <c r="F157" s="288">
        <f t="shared" si="206"/>
        <v>0.19</v>
      </c>
      <c r="G157" s="93">
        <f t="shared" si="244"/>
        <v>0.22500000000000001</v>
      </c>
      <c r="H157" s="294">
        <f>H145-0.005</f>
        <v>0.32999999999999996</v>
      </c>
      <c r="I157" s="288">
        <f t="shared" si="207"/>
        <v>0.32999999999999996</v>
      </c>
      <c r="J157" s="397">
        <f t="shared" si="205"/>
        <v>0.32999999999999996</v>
      </c>
      <c r="K157" s="41">
        <f>C157+0.12</f>
        <v>0.34499999999999997</v>
      </c>
      <c r="L157" s="417">
        <f t="shared" si="153"/>
        <v>0.34499999999999997</v>
      </c>
      <c r="M157" s="288">
        <f t="shared" si="208"/>
        <v>0.34499999999999997</v>
      </c>
      <c r="N157" s="93">
        <f>+K157+0.03</f>
        <v>0.375</v>
      </c>
      <c r="O157" s="50">
        <f>K157+0.1</f>
        <v>0.44499999999999995</v>
      </c>
      <c r="P157" s="184">
        <f t="shared" si="202"/>
        <v>0.44499999999999995</v>
      </c>
      <c r="Q157" s="288">
        <f t="shared" si="209"/>
        <v>0.44499999999999995</v>
      </c>
      <c r="R157" s="93">
        <f>+O157+0.02</f>
        <v>0.46499999999999997</v>
      </c>
      <c r="T157" s="571">
        <f>C157-0.16</f>
        <v>6.5000000000000002E-2</v>
      </c>
      <c r="U157" s="571">
        <f t="shared" si="233"/>
        <v>0.12</v>
      </c>
      <c r="V157" s="571">
        <f>+(T157+AJ157)*0.032+T157+0.01</f>
        <v>0.19452000000000003</v>
      </c>
      <c r="X157" s="538">
        <f>download!B176</f>
        <v>0.25750000000000001</v>
      </c>
      <c r="Y157" s="539">
        <f>download!AX176</f>
        <v>0.25750000000000001</v>
      </c>
      <c r="Z157" s="538">
        <f>download!F176</f>
        <v>0.28000000000000003</v>
      </c>
      <c r="AA157" s="538">
        <f>download!AP176</f>
        <v>-6.5000000000000002E-2</v>
      </c>
      <c r="AB157" s="556">
        <f>download!J176</f>
        <v>1.23</v>
      </c>
      <c r="AC157" s="556">
        <f>download!N176</f>
        <v>0.79</v>
      </c>
      <c r="AD157" s="556">
        <f>download!R176</f>
        <v>0.33750000000000002</v>
      </c>
      <c r="AE157" s="557">
        <f>download!V176</f>
        <v>0.29499999999999998</v>
      </c>
      <c r="AF157" s="325">
        <v>0</v>
      </c>
      <c r="AG157" s="325">
        <f>download!AT178</f>
        <v>0</v>
      </c>
      <c r="AH157" s="287"/>
      <c r="AI157" s="74">
        <v>41244</v>
      </c>
      <c r="AJ157" s="483">
        <f>download!Z177</f>
        <v>3.67</v>
      </c>
      <c r="AK157" s="67"/>
      <c r="AL157" s="68"/>
      <c r="AM157" s="68">
        <f t="shared" si="210"/>
        <v>1.6262953149510853</v>
      </c>
      <c r="AN157" s="68">
        <f t="shared" si="211"/>
        <v>3.895</v>
      </c>
      <c r="AO157" s="68">
        <f t="shared" si="212"/>
        <v>3.895</v>
      </c>
      <c r="AP157" s="68">
        <f t="shared" si="213"/>
        <v>3.895</v>
      </c>
      <c r="AQ157" s="68">
        <f t="shared" si="214"/>
        <v>4</v>
      </c>
      <c r="AR157" s="68">
        <f t="shared" si="215"/>
        <v>4.0149999999999997</v>
      </c>
      <c r="AS157" s="68">
        <f t="shared" si="216"/>
        <v>4.0449999999999999</v>
      </c>
      <c r="AT157" s="68">
        <f t="shared" si="217"/>
        <v>4.1150000000000002</v>
      </c>
      <c r="AU157" s="68">
        <f t="shared" si="218"/>
        <v>4.1349999999999998</v>
      </c>
      <c r="AV157" s="68"/>
      <c r="AW157" s="68"/>
      <c r="AX157" s="68">
        <f t="shared" si="219"/>
        <v>3.9274999999999998</v>
      </c>
      <c r="AY157" s="68">
        <f t="shared" si="220"/>
        <v>3.95</v>
      </c>
      <c r="AZ157" s="68">
        <f t="shared" si="221"/>
        <v>4.9000000000000004</v>
      </c>
      <c r="BA157" s="68">
        <f t="shared" si="222"/>
        <v>4.46</v>
      </c>
      <c r="BB157" s="68">
        <f t="shared" si="223"/>
        <v>4.0075000000000003</v>
      </c>
      <c r="BC157" s="68">
        <f t="shared" si="224"/>
        <v>3.9649999999999999</v>
      </c>
      <c r="BD157" s="68">
        <f t="shared" si="241"/>
        <v>3.67</v>
      </c>
      <c r="BE157" s="68">
        <f t="shared" si="242"/>
        <v>3.67</v>
      </c>
      <c r="BF157" s="68"/>
      <c r="BG157" s="89"/>
      <c r="BH157" s="67">
        <f>download!AD177</f>
        <v>1.3330525623110003</v>
      </c>
      <c r="BI157" s="40">
        <f>download!AH176</f>
        <v>6.3746300445880019E-2</v>
      </c>
      <c r="BJ157" s="40">
        <f>download!AL176</f>
        <v>7.1966075342492997E-2</v>
      </c>
      <c r="BK157" s="48">
        <f t="shared" si="243"/>
        <v>0.46062059654670301</v>
      </c>
      <c r="BL157" s="48">
        <f t="shared" si="243"/>
        <v>0.41753409883211429</v>
      </c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8"/>
      <c r="CN157" s="40"/>
      <c r="CO157" s="56"/>
      <c r="CP157" s="56"/>
      <c r="CQ157" s="72"/>
      <c r="CR157" s="40"/>
      <c r="CS157" s="56"/>
      <c r="CT157" s="40"/>
      <c r="CU157" s="49"/>
      <c r="CV157" s="49"/>
      <c r="CW157" s="40"/>
      <c r="CX157" s="56"/>
      <c r="CY157" s="40"/>
      <c r="CZ157" s="40"/>
      <c r="DA157" s="41"/>
      <c r="DB157" s="41"/>
      <c r="DC157" s="49"/>
      <c r="DD157" s="40"/>
      <c r="DE157" s="49"/>
      <c r="DF157" s="40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  <c r="DT157" s="14"/>
    </row>
    <row r="158" spans="1:124">
      <c r="A158" s="165">
        <v>41275</v>
      </c>
      <c r="B158" s="93"/>
      <c r="C158" s="394">
        <f t="shared" si="190"/>
        <v>0.25</v>
      </c>
      <c r="D158" s="394">
        <f t="shared" si="197"/>
        <v>0.25</v>
      </c>
      <c r="E158" s="93">
        <f t="shared" si="245"/>
        <v>0.25</v>
      </c>
      <c r="F158" s="288">
        <f t="shared" si="206"/>
        <v>0.215</v>
      </c>
      <c r="G158" s="93">
        <f t="shared" si="244"/>
        <v>0.25</v>
      </c>
      <c r="H158" s="294">
        <f>H146-0.005</f>
        <v>0.35499999999999998</v>
      </c>
      <c r="I158" s="288">
        <f t="shared" si="207"/>
        <v>0.35499999999999998</v>
      </c>
      <c r="J158" s="397">
        <f t="shared" si="205"/>
        <v>0.35499999999999998</v>
      </c>
      <c r="K158" s="41">
        <f>C158+0.12</f>
        <v>0.37</v>
      </c>
      <c r="L158" s="417">
        <f t="shared" ref="L158:L179" si="246">K158-0</f>
        <v>0.37</v>
      </c>
      <c r="M158" s="288">
        <f t="shared" si="208"/>
        <v>0.37</v>
      </c>
      <c r="N158" s="93">
        <f>+K158+0.03</f>
        <v>0.4</v>
      </c>
      <c r="O158" s="50">
        <f>K158+0.1</f>
        <v>0.47</v>
      </c>
      <c r="P158" s="184">
        <f t="shared" si="202"/>
        <v>0.47</v>
      </c>
      <c r="Q158" s="288">
        <f t="shared" si="209"/>
        <v>0.47</v>
      </c>
      <c r="R158" s="93">
        <f>+O158+0.02</f>
        <v>0.49</v>
      </c>
      <c r="T158" s="571">
        <f>C158-0.16</f>
        <v>0.09</v>
      </c>
      <c r="U158" s="571">
        <f t="shared" si="233"/>
        <v>0.14499999999999999</v>
      </c>
      <c r="V158" s="571">
        <f>+(T158+AJ158)*0.032+T158+0.01</f>
        <v>0.22639999999999999</v>
      </c>
      <c r="X158" s="538">
        <f>download!B177</f>
        <v>0.27</v>
      </c>
      <c r="Y158" s="539">
        <f>download!AX177</f>
        <v>0.27</v>
      </c>
      <c r="Z158" s="538">
        <f>download!F177</f>
        <v>0.28999999999999998</v>
      </c>
      <c r="AA158" s="538">
        <f>download!AP177</f>
        <v>-0.05</v>
      </c>
      <c r="AB158" s="556">
        <f>download!J177</f>
        <v>1.575</v>
      </c>
      <c r="AC158" s="556">
        <f>download!N177</f>
        <v>0.95499999999999996</v>
      </c>
      <c r="AD158" s="556">
        <f>download!R177</f>
        <v>0.4375</v>
      </c>
      <c r="AE158" s="557">
        <f>download!V177</f>
        <v>0.34250000000000003</v>
      </c>
      <c r="AF158" s="325">
        <v>0</v>
      </c>
      <c r="AG158" s="325">
        <f>download!AT179</f>
        <v>0</v>
      </c>
      <c r="AH158" s="287"/>
      <c r="AI158" s="74">
        <v>41275</v>
      </c>
      <c r="AJ158" s="483">
        <f>download!Z178</f>
        <v>3.86</v>
      </c>
      <c r="AK158" s="67"/>
      <c r="AL158" s="68"/>
      <c r="AM158" s="68">
        <f t="shared" si="210"/>
        <v>1.705783256505816</v>
      </c>
      <c r="AN158" s="68">
        <f t="shared" si="211"/>
        <v>4.1099999999999994</v>
      </c>
      <c r="AO158" s="68">
        <f t="shared" si="212"/>
        <v>4.1099999999999994</v>
      </c>
      <c r="AP158" s="68">
        <f t="shared" si="213"/>
        <v>4.1099999999999994</v>
      </c>
      <c r="AQ158" s="68">
        <f t="shared" si="214"/>
        <v>4.2149999999999999</v>
      </c>
      <c r="AR158" s="68">
        <f t="shared" si="215"/>
        <v>4.2299999999999995</v>
      </c>
      <c r="AS158" s="68">
        <f t="shared" si="216"/>
        <v>4.26</v>
      </c>
      <c r="AT158" s="68">
        <f t="shared" si="217"/>
        <v>4.33</v>
      </c>
      <c r="AU158" s="68">
        <f t="shared" si="218"/>
        <v>4.3499999999999996</v>
      </c>
      <c r="AV158" s="68"/>
      <c r="AW158" s="68"/>
      <c r="AX158" s="68">
        <f t="shared" si="219"/>
        <v>4.13</v>
      </c>
      <c r="AY158" s="68">
        <f t="shared" si="220"/>
        <v>4.1499999999999995</v>
      </c>
      <c r="AZ158" s="68">
        <f t="shared" si="221"/>
        <v>5.4349999999999996</v>
      </c>
      <c r="BA158" s="68">
        <f t="shared" si="222"/>
        <v>4.8149999999999995</v>
      </c>
      <c r="BB158" s="68">
        <f t="shared" si="223"/>
        <v>4.2974999999999994</v>
      </c>
      <c r="BC158" s="68">
        <f t="shared" si="224"/>
        <v>4.2024999999999997</v>
      </c>
      <c r="BD158" s="68">
        <f t="shared" si="241"/>
        <v>3.86</v>
      </c>
      <c r="BE158" s="68">
        <f t="shared" si="242"/>
        <v>3.86</v>
      </c>
      <c r="BF158" s="68"/>
      <c r="BG158" s="89"/>
      <c r="BH158" s="67">
        <f>download!AD178</f>
        <v>1.3323687610370005</v>
      </c>
      <c r="BI158" s="40">
        <f>download!AH177</f>
        <v>6.3760257544677013E-2</v>
      </c>
      <c r="BJ158" s="40">
        <f>download!AL177</f>
        <v>7.1966816027283012E-2</v>
      </c>
      <c r="BK158" s="48">
        <f t="shared" si="243"/>
        <v>0.45809680958586158</v>
      </c>
      <c r="BL158" s="48">
        <f t="shared" si="243"/>
        <v>0.41503242250749783</v>
      </c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8"/>
      <c r="CN158" s="40"/>
      <c r="CO158" s="56"/>
      <c r="CP158" s="56"/>
      <c r="CQ158" s="72"/>
      <c r="CR158" s="40"/>
      <c r="CS158" s="56"/>
      <c r="CT158" s="40"/>
      <c r="CU158" s="49"/>
      <c r="CV158" s="49"/>
      <c r="CW158" s="40"/>
      <c r="CX158" s="56"/>
      <c r="CY158" s="40"/>
      <c r="CZ158" s="40"/>
      <c r="DA158" s="41"/>
      <c r="DB158" s="41"/>
      <c r="DC158" s="49"/>
      <c r="DD158" s="40"/>
      <c r="DE158" s="49"/>
      <c r="DF158" s="40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  <c r="DT158" s="14"/>
    </row>
    <row r="159" spans="1:124">
      <c r="A159" s="165">
        <v>41306</v>
      </c>
      <c r="B159" s="93"/>
      <c r="C159" s="394">
        <f t="shared" si="190"/>
        <v>0.31</v>
      </c>
      <c r="D159" s="394">
        <f t="shared" si="197"/>
        <v>0.31</v>
      </c>
      <c r="E159" s="93">
        <f t="shared" si="245"/>
        <v>0.31</v>
      </c>
      <c r="F159" s="288">
        <f t="shared" si="206"/>
        <v>0.27500000000000002</v>
      </c>
      <c r="G159" s="93">
        <f t="shared" si="244"/>
        <v>0.31</v>
      </c>
      <c r="H159" s="294">
        <f>H147-0.005</f>
        <v>0.41499999999999998</v>
      </c>
      <c r="I159" s="288">
        <f t="shared" si="207"/>
        <v>0.41499999999999998</v>
      </c>
      <c r="J159" s="397">
        <f t="shared" si="205"/>
        <v>0.41499999999999998</v>
      </c>
      <c r="K159" s="41">
        <f>C159+0.12</f>
        <v>0.43</v>
      </c>
      <c r="L159" s="417">
        <f t="shared" si="246"/>
        <v>0.43</v>
      </c>
      <c r="M159" s="288">
        <f t="shared" si="208"/>
        <v>0.43</v>
      </c>
      <c r="N159" s="93">
        <f>+K159+0.03</f>
        <v>0.45999999999999996</v>
      </c>
      <c r="O159" s="50">
        <f>K159+0.1</f>
        <v>0.53</v>
      </c>
      <c r="P159" s="184">
        <f t="shared" si="202"/>
        <v>0.53</v>
      </c>
      <c r="Q159" s="288">
        <f t="shared" si="209"/>
        <v>0.53</v>
      </c>
      <c r="R159" s="93">
        <f>+O159+0.02</f>
        <v>0.55000000000000004</v>
      </c>
      <c r="T159" s="571">
        <f>C159-0.16</f>
        <v>0.15</v>
      </c>
      <c r="U159" s="571">
        <f t="shared" si="233"/>
        <v>0.20499999999999999</v>
      </c>
      <c r="V159" s="571">
        <f>+(T159+AJ159)*0.032+T159+0.01</f>
        <v>0.28544000000000003</v>
      </c>
      <c r="X159" s="538">
        <f>download!B178</f>
        <v>0.2475</v>
      </c>
      <c r="Y159" s="539">
        <f>download!AX178</f>
        <v>0.2475</v>
      </c>
      <c r="Z159" s="538">
        <f>download!F178</f>
        <v>0.26500000000000001</v>
      </c>
      <c r="AA159" s="538">
        <f>download!AP178</f>
        <v>-0.05</v>
      </c>
      <c r="AB159" s="556">
        <f>download!J178</f>
        <v>1.4950000000000001</v>
      </c>
      <c r="AC159" s="556">
        <f>download!N178</f>
        <v>0.94499999999999995</v>
      </c>
      <c r="AD159" s="556">
        <f>download!R178</f>
        <v>0.435</v>
      </c>
      <c r="AE159" s="557">
        <f>download!V178</f>
        <v>0.33750000000000002</v>
      </c>
      <c r="AF159" s="325">
        <v>0</v>
      </c>
      <c r="AG159" s="325">
        <f>download!AT180</f>
        <v>0</v>
      </c>
      <c r="AH159" s="287"/>
      <c r="AI159" s="74">
        <v>41306</v>
      </c>
      <c r="AJ159" s="483">
        <f>download!Z179</f>
        <v>3.77</v>
      </c>
      <c r="AK159" s="67"/>
      <c r="AL159" s="68"/>
      <c r="AM159" s="68">
        <f t="shared" si="210"/>
        <v>1.6831863949430044</v>
      </c>
      <c r="AN159" s="68">
        <f t="shared" si="211"/>
        <v>4.08</v>
      </c>
      <c r="AO159" s="68">
        <f t="shared" si="212"/>
        <v>4.08</v>
      </c>
      <c r="AP159" s="68">
        <f t="shared" si="213"/>
        <v>4.08</v>
      </c>
      <c r="AQ159" s="68">
        <f t="shared" si="214"/>
        <v>4.1849999999999996</v>
      </c>
      <c r="AR159" s="68">
        <f t="shared" si="215"/>
        <v>4.2</v>
      </c>
      <c r="AS159" s="68">
        <f t="shared" si="216"/>
        <v>4.2300000000000004</v>
      </c>
      <c r="AT159" s="68">
        <f t="shared" si="217"/>
        <v>4.3</v>
      </c>
      <c r="AU159" s="68">
        <f t="shared" si="218"/>
        <v>4.32</v>
      </c>
      <c r="AV159" s="68"/>
      <c r="AW159" s="68"/>
      <c r="AX159" s="68">
        <f t="shared" si="219"/>
        <v>4.0175000000000001</v>
      </c>
      <c r="AY159" s="68">
        <f t="shared" si="220"/>
        <v>4.0350000000000001</v>
      </c>
      <c r="AZ159" s="68">
        <f t="shared" si="221"/>
        <v>5.2650000000000006</v>
      </c>
      <c r="BA159" s="68">
        <f t="shared" si="222"/>
        <v>4.7149999999999999</v>
      </c>
      <c r="BB159" s="68">
        <f t="shared" si="223"/>
        <v>4.2050000000000001</v>
      </c>
      <c r="BC159" s="68">
        <f t="shared" si="224"/>
        <v>4.1074999999999999</v>
      </c>
      <c r="BD159" s="68">
        <f t="shared" si="241"/>
        <v>3.77</v>
      </c>
      <c r="BE159" s="68">
        <f t="shared" si="242"/>
        <v>3.77</v>
      </c>
      <c r="BF159" s="68"/>
      <c r="BG159" s="89"/>
      <c r="BH159" s="67">
        <f>download!AD179</f>
        <v>1.3317539234640001</v>
      </c>
      <c r="BI159" s="40">
        <f>download!AH178</f>
        <v>6.377421464353801E-2</v>
      </c>
      <c r="BJ159" s="40">
        <f>download!AL178</f>
        <v>7.1967556712072001E-2</v>
      </c>
      <c r="BK159" s="48">
        <f t="shared" si="243"/>
        <v>0.45558580521238529</v>
      </c>
      <c r="BL159" s="48">
        <f t="shared" si="243"/>
        <v>0.41254568503505007</v>
      </c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8"/>
      <c r="CN159" s="40"/>
      <c r="CO159" s="56"/>
      <c r="CP159" s="56"/>
      <c r="CQ159" s="72"/>
      <c r="CR159" s="40"/>
      <c r="CS159" s="56"/>
      <c r="CT159" s="40"/>
      <c r="CU159" s="49"/>
      <c r="CV159" s="49"/>
      <c r="CW159" s="40"/>
      <c r="CX159" s="56"/>
      <c r="CY159" s="40"/>
      <c r="CZ159" s="40"/>
      <c r="DA159" s="41"/>
      <c r="DB159" s="41"/>
      <c r="DC159" s="49"/>
      <c r="DD159" s="40"/>
      <c r="DE159" s="49"/>
      <c r="DF159" s="40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  <c r="DT159" s="14"/>
    </row>
    <row r="160" spans="1:124">
      <c r="A160" s="165">
        <v>41334</v>
      </c>
      <c r="B160" s="93"/>
      <c r="C160" s="394">
        <f t="shared" si="190"/>
        <v>0.30499999999999999</v>
      </c>
      <c r="D160" s="394">
        <f t="shared" si="197"/>
        <v>0.30499999999999999</v>
      </c>
      <c r="E160" s="93">
        <f t="shared" si="245"/>
        <v>0.30499999999999999</v>
      </c>
      <c r="F160" s="288">
        <f t="shared" si="206"/>
        <v>0.27</v>
      </c>
      <c r="G160" s="93">
        <f t="shared" si="244"/>
        <v>0.30499999999999999</v>
      </c>
      <c r="H160" s="294">
        <f>H148-0.005</f>
        <v>0.41</v>
      </c>
      <c r="I160" s="288">
        <f t="shared" si="207"/>
        <v>0.41</v>
      </c>
      <c r="J160" s="397">
        <f t="shared" si="205"/>
        <v>0.41</v>
      </c>
      <c r="K160" s="41">
        <f>C160+0.12</f>
        <v>0.42499999999999999</v>
      </c>
      <c r="L160" s="417">
        <f t="shared" si="246"/>
        <v>0.42499999999999999</v>
      </c>
      <c r="M160" s="288">
        <f t="shared" si="208"/>
        <v>0.42499999999999999</v>
      </c>
      <c r="N160" s="93">
        <f>+K160+0.03</f>
        <v>0.45499999999999996</v>
      </c>
      <c r="O160" s="50">
        <f>K160+0.1</f>
        <v>0.52500000000000002</v>
      </c>
      <c r="P160" s="184">
        <f t="shared" si="202"/>
        <v>0.52500000000000002</v>
      </c>
      <c r="Q160" s="288">
        <f t="shared" si="209"/>
        <v>0.52500000000000002</v>
      </c>
      <c r="R160" s="93">
        <f>+O160+0.02</f>
        <v>0.54500000000000004</v>
      </c>
      <c r="T160" s="571">
        <f>C160-0.16</f>
        <v>0.14499999999999999</v>
      </c>
      <c r="U160" s="571">
        <f t="shared" si="233"/>
        <v>0.19999999999999998</v>
      </c>
      <c r="V160" s="571">
        <f>+(T160+AJ160)*0.032+T160+0.01</f>
        <v>0.27676000000000001</v>
      </c>
      <c r="X160" s="538">
        <f>download!B179</f>
        <v>0.245</v>
      </c>
      <c r="Y160" s="539">
        <f>download!AX179</f>
        <v>0.245</v>
      </c>
      <c r="Z160" s="538">
        <f>download!F179</f>
        <v>0.26300000000000001</v>
      </c>
      <c r="AA160" s="538">
        <f>download!AP179</f>
        <v>-0.05</v>
      </c>
      <c r="AB160" s="556">
        <f>download!J179</f>
        <v>0.89500000000000002</v>
      </c>
      <c r="AC160" s="556">
        <f>download!N179</f>
        <v>0.60250000000000004</v>
      </c>
      <c r="AD160" s="556">
        <f>download!R179</f>
        <v>0.30249999999999999</v>
      </c>
      <c r="AE160" s="557">
        <f>download!V179</f>
        <v>0.26</v>
      </c>
      <c r="AF160" s="325">
        <v>0</v>
      </c>
      <c r="AG160" s="325">
        <f>download!AT181</f>
        <v>0</v>
      </c>
      <c r="AH160" s="287"/>
      <c r="AI160" s="74">
        <v>41334</v>
      </c>
      <c r="AJ160" s="483">
        <f>download!Z180</f>
        <v>3.66</v>
      </c>
      <c r="AK160" s="67"/>
      <c r="AL160" s="68"/>
      <c r="AM160" s="68">
        <f t="shared" si="210"/>
        <v>1.6268885306954042</v>
      </c>
      <c r="AN160" s="68">
        <f t="shared" si="211"/>
        <v>3.9650000000000003</v>
      </c>
      <c r="AO160" s="68">
        <f t="shared" si="212"/>
        <v>3.9650000000000003</v>
      </c>
      <c r="AP160" s="68">
        <f t="shared" si="213"/>
        <v>3.9650000000000003</v>
      </c>
      <c r="AQ160" s="68">
        <f t="shared" si="214"/>
        <v>4.07</v>
      </c>
      <c r="AR160" s="68">
        <f t="shared" si="215"/>
        <v>4.085</v>
      </c>
      <c r="AS160" s="68">
        <f t="shared" si="216"/>
        <v>4.1150000000000002</v>
      </c>
      <c r="AT160" s="68">
        <f t="shared" si="217"/>
        <v>4.1850000000000005</v>
      </c>
      <c r="AU160" s="68">
        <f t="shared" si="218"/>
        <v>4.2050000000000001</v>
      </c>
      <c r="AV160" s="68"/>
      <c r="AW160" s="68"/>
      <c r="AX160" s="68">
        <f t="shared" si="219"/>
        <v>3.9050000000000002</v>
      </c>
      <c r="AY160" s="68">
        <f t="shared" si="220"/>
        <v>3.923</v>
      </c>
      <c r="AZ160" s="68">
        <f t="shared" si="221"/>
        <v>4.5549999999999997</v>
      </c>
      <c r="BA160" s="68">
        <f t="shared" si="222"/>
        <v>4.2625000000000002</v>
      </c>
      <c r="BB160" s="68">
        <f t="shared" si="223"/>
        <v>3.9625000000000004</v>
      </c>
      <c r="BC160" s="68">
        <f t="shared" si="224"/>
        <v>3.92</v>
      </c>
      <c r="BD160" s="68">
        <f t="shared" si="241"/>
        <v>3.66</v>
      </c>
      <c r="BE160" s="68">
        <f t="shared" si="242"/>
        <v>3.66</v>
      </c>
      <c r="BF160" s="68"/>
      <c r="BG160" s="89"/>
      <c r="BH160" s="67">
        <f>download!AD180</f>
        <v>1.3310762944020003</v>
      </c>
      <c r="BI160" s="40">
        <f>download!AH179</f>
        <v>6.3786821055467013E-2</v>
      </c>
      <c r="BJ160" s="40">
        <f>download!AL179</f>
        <v>7.1968225717688003E-2</v>
      </c>
      <c r="BK160" s="48">
        <f t="shared" si="243"/>
        <v>0.45332873945187829</v>
      </c>
      <c r="BL160" s="48">
        <f t="shared" si="243"/>
        <v>0.41031236587525954</v>
      </c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8"/>
      <c r="CN160" s="40"/>
      <c r="CO160" s="56"/>
      <c r="CP160" s="56"/>
      <c r="CQ160" s="72"/>
      <c r="CR160" s="40"/>
      <c r="CS160" s="56"/>
      <c r="CT160" s="40"/>
      <c r="CU160" s="49"/>
      <c r="CV160" s="49"/>
      <c r="CW160" s="40"/>
      <c r="CX160" s="56"/>
      <c r="CY160" s="40"/>
      <c r="CZ160" s="40"/>
      <c r="DA160" s="41"/>
      <c r="DB160" s="41"/>
      <c r="DC160" s="49"/>
      <c r="DD160" s="40"/>
      <c r="DE160" s="49"/>
      <c r="DF160" s="40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  <c r="DT160" s="14"/>
    </row>
    <row r="161" spans="1:124">
      <c r="A161" s="165">
        <v>41365</v>
      </c>
      <c r="B161" s="93"/>
      <c r="C161" s="394">
        <f t="shared" si="190"/>
        <v>0.14000000000000001</v>
      </c>
      <c r="D161" s="394">
        <f t="shared" si="197"/>
        <v>0.14000000000000001</v>
      </c>
      <c r="E161" s="93">
        <f t="shared" si="245"/>
        <v>0.14000000000000001</v>
      </c>
      <c r="F161" s="288">
        <f t="shared" si="206"/>
        <v>0.10500000000000001</v>
      </c>
      <c r="G161" s="93">
        <f t="shared" si="244"/>
        <v>0.14000000000000001</v>
      </c>
      <c r="H161" s="294">
        <f>C161</f>
        <v>0.14000000000000001</v>
      </c>
      <c r="I161" s="288">
        <f t="shared" si="207"/>
        <v>0.14000000000000001</v>
      </c>
      <c r="J161" s="397">
        <f t="shared" si="205"/>
        <v>0.14000000000000001</v>
      </c>
      <c r="K161" s="50">
        <f>C161+0.02</f>
        <v>0.16</v>
      </c>
      <c r="L161" s="417">
        <f t="shared" si="246"/>
        <v>0.16</v>
      </c>
      <c r="M161" s="288">
        <f t="shared" si="208"/>
        <v>0.16</v>
      </c>
      <c r="N161" s="93">
        <f>+K161+0.02</f>
        <v>0.18</v>
      </c>
      <c r="O161" s="50">
        <f>C161</f>
        <v>0.14000000000000001</v>
      </c>
      <c r="P161" s="184">
        <f t="shared" si="202"/>
        <v>0.14000000000000001</v>
      </c>
      <c r="Q161" s="288">
        <f t="shared" si="209"/>
        <v>0.14000000000000001</v>
      </c>
      <c r="R161" s="93">
        <f>+O161</f>
        <v>0.14000000000000001</v>
      </c>
      <c r="T161" s="571">
        <f t="shared" ref="T161:T167" si="247">C161-0.2</f>
        <v>-0.06</v>
      </c>
      <c r="U161" s="571">
        <f t="shared" si="233"/>
        <v>-4.9999999999999975E-3</v>
      </c>
      <c r="V161" s="571">
        <f>Y161</f>
        <v>0.17249999999999999</v>
      </c>
      <c r="X161" s="538">
        <f>download!B180</f>
        <v>0.17249999999999999</v>
      </c>
      <c r="Y161" s="539">
        <f>download!AX180</f>
        <v>0.17249999999999999</v>
      </c>
      <c r="Z161" s="538">
        <f>download!F180</f>
        <v>0.16800000000000001</v>
      </c>
      <c r="AA161" s="538">
        <f>download!AP180</f>
        <v>-9.5000000000000001E-2</v>
      </c>
      <c r="AB161" s="556">
        <f>download!J180</f>
        <v>0.45</v>
      </c>
      <c r="AC161" s="556">
        <f>download!N180</f>
        <v>0.35499999999999998</v>
      </c>
      <c r="AD161" s="556">
        <f>download!R180</f>
        <v>0.19750000000000001</v>
      </c>
      <c r="AE161" s="557">
        <f>download!V180</f>
        <v>0.17749999999999999</v>
      </c>
      <c r="AF161" s="325">
        <v>0</v>
      </c>
      <c r="AG161" s="325">
        <f>download!AT182</f>
        <v>0</v>
      </c>
      <c r="AH161" s="287"/>
      <c r="AI161" s="74">
        <v>41365</v>
      </c>
      <c r="AJ161" s="483">
        <f>download!Z181</f>
        <v>3.55</v>
      </c>
      <c r="AK161" s="67"/>
      <c r="AL161" s="68"/>
      <c r="AM161" s="68">
        <f t="shared" si="210"/>
        <v>1.5049805781736187</v>
      </c>
      <c r="AN161" s="68">
        <f t="shared" si="211"/>
        <v>3.69</v>
      </c>
      <c r="AO161" s="68">
        <f t="shared" si="212"/>
        <v>3.69</v>
      </c>
      <c r="AP161" s="68">
        <f t="shared" si="213"/>
        <v>3.69</v>
      </c>
      <c r="AQ161" s="68">
        <f t="shared" si="214"/>
        <v>3.69</v>
      </c>
      <c r="AR161" s="68">
        <f t="shared" si="215"/>
        <v>3.71</v>
      </c>
      <c r="AS161" s="68">
        <f t="shared" si="216"/>
        <v>3.73</v>
      </c>
      <c r="AT161" s="68">
        <f t="shared" si="217"/>
        <v>3.69</v>
      </c>
      <c r="AU161" s="68">
        <f t="shared" si="218"/>
        <v>3.69</v>
      </c>
      <c r="AV161" s="68"/>
      <c r="AW161" s="68"/>
      <c r="AX161" s="68">
        <f t="shared" si="219"/>
        <v>3.7224999999999997</v>
      </c>
      <c r="AY161" s="68">
        <f t="shared" si="220"/>
        <v>3.718</v>
      </c>
      <c r="AZ161" s="68">
        <f t="shared" si="221"/>
        <v>4</v>
      </c>
      <c r="BA161" s="68">
        <f t="shared" si="222"/>
        <v>3.9049999999999998</v>
      </c>
      <c r="BB161" s="68">
        <f t="shared" si="223"/>
        <v>3.7474999999999996</v>
      </c>
      <c r="BC161" s="68">
        <f t="shared" si="224"/>
        <v>3.7275</v>
      </c>
      <c r="BD161" s="68">
        <f t="shared" si="241"/>
        <v>3.55</v>
      </c>
      <c r="BE161" s="68">
        <f t="shared" si="242"/>
        <v>3.55</v>
      </c>
      <c r="BF161" s="68"/>
      <c r="BG161" s="89"/>
      <c r="BH161" s="67">
        <f>download!AD181</f>
        <v>1.3304236057809999</v>
      </c>
      <c r="BI161" s="40">
        <f>download!AH180</f>
        <v>6.380077815445101E-2</v>
      </c>
      <c r="BJ161" s="40">
        <f>download!AL180</f>
        <v>7.1968966402478018E-2</v>
      </c>
      <c r="BK161" s="48">
        <f t="shared" si="243"/>
        <v>0.45084190162909255</v>
      </c>
      <c r="BL161" s="48">
        <f t="shared" si="243"/>
        <v>0.40785381522320291</v>
      </c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8"/>
      <c r="CN161" s="40"/>
      <c r="CO161" s="56"/>
      <c r="CP161" s="56"/>
      <c r="CQ161" s="72"/>
      <c r="CR161" s="40"/>
      <c r="CS161" s="56"/>
      <c r="CT161" s="40"/>
      <c r="CU161" s="49"/>
      <c r="CV161" s="49"/>
      <c r="CW161" s="40"/>
      <c r="CX161" s="56"/>
      <c r="CY161" s="40"/>
      <c r="CZ161" s="40"/>
      <c r="DA161" s="41"/>
      <c r="DB161" s="41"/>
      <c r="DC161" s="49"/>
      <c r="DD161" s="40"/>
      <c r="DE161" s="49"/>
      <c r="DF161" s="40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  <c r="DT161" s="14"/>
    </row>
    <row r="162" spans="1:124">
      <c r="A162" s="165">
        <v>41395</v>
      </c>
      <c r="B162" s="93"/>
      <c r="C162" s="394">
        <f t="shared" si="190"/>
        <v>0.14000000000000001</v>
      </c>
      <c r="D162" s="394">
        <f t="shared" si="197"/>
        <v>0.14000000000000001</v>
      </c>
      <c r="E162" s="93">
        <f t="shared" si="245"/>
        <v>0.14000000000000001</v>
      </c>
      <c r="F162" s="288">
        <f t="shared" si="206"/>
        <v>0.10500000000000001</v>
      </c>
      <c r="G162" s="93">
        <f t="shared" si="244"/>
        <v>0.14000000000000001</v>
      </c>
      <c r="H162" s="294">
        <f t="shared" ref="H162:H167" si="248">C162</f>
        <v>0.14000000000000001</v>
      </c>
      <c r="I162" s="288">
        <f t="shared" si="207"/>
        <v>0.14000000000000001</v>
      </c>
      <c r="J162" s="397">
        <f t="shared" si="205"/>
        <v>0.14000000000000001</v>
      </c>
      <c r="K162" s="50">
        <f t="shared" ref="K162:K167" si="249">C162+0.02</f>
        <v>0.16</v>
      </c>
      <c r="L162" s="417">
        <f t="shared" si="246"/>
        <v>0.16</v>
      </c>
      <c r="M162" s="288">
        <f t="shared" si="208"/>
        <v>0.16</v>
      </c>
      <c r="N162" s="93">
        <f t="shared" ref="N162:N167" si="250">+K162+0.02</f>
        <v>0.18</v>
      </c>
      <c r="O162" s="50">
        <f t="shared" ref="O162:O167" si="251">C162</f>
        <v>0.14000000000000001</v>
      </c>
      <c r="P162" s="184">
        <f t="shared" si="202"/>
        <v>0.14000000000000001</v>
      </c>
      <c r="Q162" s="288">
        <f t="shared" si="209"/>
        <v>0.14000000000000001</v>
      </c>
      <c r="R162" s="93">
        <f t="shared" ref="R162:R167" si="252">+O162</f>
        <v>0.14000000000000001</v>
      </c>
      <c r="T162" s="571">
        <f t="shared" si="247"/>
        <v>-0.06</v>
      </c>
      <c r="U162" s="571">
        <f t="shared" si="233"/>
        <v>-4.9999999999999975E-3</v>
      </c>
      <c r="V162" s="571">
        <f t="shared" ref="V162:V167" si="253">Y162</f>
        <v>0.16250000000000001</v>
      </c>
      <c r="X162" s="538">
        <f>download!B181</f>
        <v>0.16250000000000001</v>
      </c>
      <c r="Y162" s="539">
        <f>download!AX181</f>
        <v>0.16250000000000001</v>
      </c>
      <c r="Z162" s="538">
        <f>download!F181</f>
        <v>0.17800000000000002</v>
      </c>
      <c r="AA162" s="538">
        <f>download!AP181</f>
        <v>-0.11</v>
      </c>
      <c r="AB162" s="556">
        <f>download!J181</f>
        <v>0.36499999999999999</v>
      </c>
      <c r="AC162" s="556">
        <f>download!N181</f>
        <v>0.28749999999999998</v>
      </c>
      <c r="AD162" s="556">
        <f>download!R181</f>
        <v>0.17249999999999999</v>
      </c>
      <c r="AE162" s="557">
        <f>download!V181</f>
        <v>0.16250000000000001</v>
      </c>
      <c r="AF162" s="325">
        <v>0</v>
      </c>
      <c r="AG162" s="325">
        <f>download!AT183</f>
        <v>0</v>
      </c>
      <c r="AH162" s="287"/>
      <c r="AI162" s="74">
        <v>41395</v>
      </c>
      <c r="AJ162" s="483">
        <f>download!Z182</f>
        <v>3.55</v>
      </c>
      <c r="AK162" s="67"/>
      <c r="AL162" s="68"/>
      <c r="AM162" s="68">
        <f t="shared" si="210"/>
        <v>1.4962527603959987</v>
      </c>
      <c r="AN162" s="68">
        <f t="shared" si="211"/>
        <v>3.69</v>
      </c>
      <c r="AO162" s="68">
        <f t="shared" si="212"/>
        <v>3.69</v>
      </c>
      <c r="AP162" s="68">
        <f t="shared" si="213"/>
        <v>3.69</v>
      </c>
      <c r="AQ162" s="68">
        <f t="shared" si="214"/>
        <v>3.69</v>
      </c>
      <c r="AR162" s="68">
        <f t="shared" si="215"/>
        <v>3.71</v>
      </c>
      <c r="AS162" s="68">
        <f t="shared" si="216"/>
        <v>3.73</v>
      </c>
      <c r="AT162" s="68">
        <f t="shared" si="217"/>
        <v>3.69</v>
      </c>
      <c r="AU162" s="68">
        <f t="shared" si="218"/>
        <v>3.69</v>
      </c>
      <c r="AV162" s="68"/>
      <c r="AW162" s="68"/>
      <c r="AX162" s="68">
        <f t="shared" si="219"/>
        <v>3.7124999999999999</v>
      </c>
      <c r="AY162" s="68">
        <f t="shared" si="220"/>
        <v>3.7279999999999998</v>
      </c>
      <c r="AZ162" s="68">
        <f t="shared" si="221"/>
        <v>3.915</v>
      </c>
      <c r="BA162" s="68">
        <f t="shared" si="222"/>
        <v>3.8374999999999999</v>
      </c>
      <c r="BB162" s="68">
        <f t="shared" si="223"/>
        <v>3.7224999999999997</v>
      </c>
      <c r="BC162" s="68">
        <f t="shared" si="224"/>
        <v>3.7124999999999999</v>
      </c>
      <c r="BD162" s="68">
        <f t="shared" si="241"/>
        <v>3.55</v>
      </c>
      <c r="BE162" s="68">
        <f t="shared" si="242"/>
        <v>3.55</v>
      </c>
      <c r="BF162" s="68"/>
      <c r="BG162" s="89"/>
      <c r="BH162" s="67">
        <f>download!AD182</f>
        <v>1.3297523405460003</v>
      </c>
      <c r="BI162" s="40">
        <f>download!AH181</f>
        <v>6.3814285024497014E-2</v>
      </c>
      <c r="BJ162" s="40">
        <f>download!AL181</f>
        <v>7.1969683194210016E-2</v>
      </c>
      <c r="BK162" s="48">
        <f t="shared" si="243"/>
        <v>0.44844729443178549</v>
      </c>
      <c r="BL162" s="48">
        <f t="shared" si="243"/>
        <v>0.40548855295284519</v>
      </c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8"/>
      <c r="CN162" s="40"/>
      <c r="CO162" s="56"/>
      <c r="CP162" s="56"/>
      <c r="CQ162" s="72"/>
      <c r="CR162" s="40"/>
      <c r="CS162" s="56"/>
      <c r="CT162" s="40"/>
      <c r="CU162" s="49"/>
      <c r="CV162" s="49"/>
      <c r="CW162" s="40"/>
      <c r="CX162" s="56"/>
      <c r="CY162" s="40"/>
      <c r="CZ162" s="40"/>
      <c r="DA162" s="41"/>
      <c r="DB162" s="41"/>
      <c r="DC162" s="49"/>
      <c r="DD162" s="40"/>
      <c r="DE162" s="49"/>
      <c r="DF162" s="40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  <c r="DT162" s="14"/>
    </row>
    <row r="163" spans="1:124">
      <c r="A163" s="165">
        <v>41426</v>
      </c>
      <c r="B163" s="93"/>
      <c r="C163" s="394">
        <f t="shared" si="190"/>
        <v>0.14000000000000001</v>
      </c>
      <c r="D163" s="394">
        <f t="shared" si="197"/>
        <v>0.14000000000000001</v>
      </c>
      <c r="E163" s="93">
        <f t="shared" si="245"/>
        <v>0.14000000000000001</v>
      </c>
      <c r="F163" s="288">
        <f t="shared" si="206"/>
        <v>0.10500000000000001</v>
      </c>
      <c r="G163" s="93">
        <f t="shared" si="244"/>
        <v>0.14000000000000001</v>
      </c>
      <c r="H163" s="294">
        <f t="shared" si="248"/>
        <v>0.14000000000000001</v>
      </c>
      <c r="I163" s="288">
        <f t="shared" si="207"/>
        <v>0.14000000000000001</v>
      </c>
      <c r="J163" s="397">
        <f t="shared" si="205"/>
        <v>0.14000000000000001</v>
      </c>
      <c r="K163" s="50">
        <f t="shared" si="249"/>
        <v>0.16</v>
      </c>
      <c r="L163" s="417">
        <f t="shared" si="246"/>
        <v>0.16</v>
      </c>
      <c r="M163" s="288">
        <f t="shared" si="208"/>
        <v>0.16</v>
      </c>
      <c r="N163" s="93">
        <f t="shared" si="250"/>
        <v>0.18</v>
      </c>
      <c r="O163" s="50">
        <f t="shared" si="251"/>
        <v>0.14000000000000001</v>
      </c>
      <c r="P163" s="184">
        <f t="shared" si="202"/>
        <v>0.14000000000000001</v>
      </c>
      <c r="Q163" s="288">
        <f t="shared" si="209"/>
        <v>0.14000000000000001</v>
      </c>
      <c r="R163" s="93">
        <f t="shared" si="252"/>
        <v>0.14000000000000001</v>
      </c>
      <c r="T163" s="571">
        <f t="shared" si="247"/>
        <v>-0.06</v>
      </c>
      <c r="U163" s="571">
        <f t="shared" si="233"/>
        <v>-4.9999999999999975E-3</v>
      </c>
      <c r="V163" s="571">
        <f t="shared" si="253"/>
        <v>0.1575</v>
      </c>
      <c r="X163" s="538">
        <f>download!B182</f>
        <v>0.1575</v>
      </c>
      <c r="Y163" s="539">
        <f>download!AX182</f>
        <v>0.1575</v>
      </c>
      <c r="Z163" s="538">
        <f>download!F182</f>
        <v>0.17300000000000001</v>
      </c>
      <c r="AA163" s="538">
        <f>download!AP182</f>
        <v>-0.12</v>
      </c>
      <c r="AB163" s="556">
        <f>download!J182</f>
        <v>0.35499999999999998</v>
      </c>
      <c r="AC163" s="556">
        <f>download!N182</f>
        <v>0.28749999999999998</v>
      </c>
      <c r="AD163" s="556">
        <f>download!R182</f>
        <v>0.17249999999999999</v>
      </c>
      <c r="AE163" s="557">
        <f>download!V182</f>
        <v>0.16250000000000001</v>
      </c>
      <c r="AF163" s="325">
        <v>0</v>
      </c>
      <c r="AG163" s="325">
        <f>download!AT184</f>
        <v>0</v>
      </c>
      <c r="AH163" s="287"/>
      <c r="AI163" s="74">
        <v>41426</v>
      </c>
      <c r="AJ163" s="483">
        <f>download!Z183</f>
        <v>3.59</v>
      </c>
      <c r="AK163" s="67"/>
      <c r="AL163" s="68"/>
      <c r="AM163" s="68">
        <f t="shared" si="210"/>
        <v>1.5034093607554107</v>
      </c>
      <c r="AN163" s="68">
        <f t="shared" si="211"/>
        <v>3.73</v>
      </c>
      <c r="AO163" s="68">
        <f t="shared" si="212"/>
        <v>3.73</v>
      </c>
      <c r="AP163" s="68">
        <f t="shared" si="213"/>
        <v>3.73</v>
      </c>
      <c r="AQ163" s="68">
        <f t="shared" si="214"/>
        <v>3.73</v>
      </c>
      <c r="AR163" s="68">
        <f t="shared" si="215"/>
        <v>3.75</v>
      </c>
      <c r="AS163" s="68">
        <f t="shared" si="216"/>
        <v>3.77</v>
      </c>
      <c r="AT163" s="68">
        <f t="shared" si="217"/>
        <v>3.73</v>
      </c>
      <c r="AU163" s="68">
        <f t="shared" si="218"/>
        <v>3.73</v>
      </c>
      <c r="AV163" s="68"/>
      <c r="AW163" s="68"/>
      <c r="AX163" s="68">
        <f t="shared" si="219"/>
        <v>3.7475000000000001</v>
      </c>
      <c r="AY163" s="68">
        <f t="shared" si="220"/>
        <v>3.7629999999999999</v>
      </c>
      <c r="AZ163" s="68">
        <f t="shared" si="221"/>
        <v>3.9449999999999998</v>
      </c>
      <c r="BA163" s="68">
        <f t="shared" si="222"/>
        <v>3.8774999999999999</v>
      </c>
      <c r="BB163" s="68">
        <f t="shared" si="223"/>
        <v>3.7624999999999997</v>
      </c>
      <c r="BC163" s="68">
        <f t="shared" si="224"/>
        <v>3.7524999999999999</v>
      </c>
      <c r="BD163" s="68">
        <f t="shared" si="241"/>
        <v>3.59</v>
      </c>
      <c r="BE163" s="68">
        <f t="shared" si="242"/>
        <v>3.59</v>
      </c>
      <c r="BF163" s="68"/>
      <c r="BG163" s="89"/>
      <c r="BH163" s="67">
        <f>download!AD183</f>
        <v>1.3291058018680002</v>
      </c>
      <c r="BI163" s="40">
        <f>download!AH182</f>
        <v>6.3828242123608006E-2</v>
      </c>
      <c r="BJ163" s="40">
        <f>download!AL182</f>
        <v>7.1970423879000003E-2</v>
      </c>
      <c r="BK163" s="48">
        <f t="shared" si="243"/>
        <v>0.44598522103589161</v>
      </c>
      <c r="BL163" s="48">
        <f t="shared" si="243"/>
        <v>0.4030588098539975</v>
      </c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8"/>
      <c r="CN163" s="40"/>
      <c r="CO163" s="56"/>
      <c r="CP163" s="56"/>
      <c r="CQ163" s="72"/>
      <c r="CR163" s="40"/>
      <c r="CS163" s="56"/>
      <c r="CT163" s="40"/>
      <c r="CU163" s="49"/>
      <c r="CV163" s="49"/>
      <c r="CW163" s="40"/>
      <c r="CX163" s="56"/>
      <c r="CY163" s="40"/>
      <c r="CZ163" s="40"/>
      <c r="DA163" s="41"/>
      <c r="DB163" s="41"/>
      <c r="DC163" s="49"/>
      <c r="DD163" s="40"/>
      <c r="DE163" s="49"/>
      <c r="DF163" s="40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  <c r="DT163" s="14"/>
    </row>
    <row r="164" spans="1:124">
      <c r="A164" s="165">
        <v>41456</v>
      </c>
      <c r="B164" s="93"/>
      <c r="C164" s="394">
        <f t="shared" si="190"/>
        <v>0.14000000000000001</v>
      </c>
      <c r="D164" s="394">
        <f t="shared" si="197"/>
        <v>0.14000000000000001</v>
      </c>
      <c r="E164" s="93">
        <f t="shared" si="245"/>
        <v>0.14000000000000001</v>
      </c>
      <c r="F164" s="288">
        <f t="shared" si="206"/>
        <v>0.10500000000000001</v>
      </c>
      <c r="G164" s="93">
        <f t="shared" si="244"/>
        <v>0.14000000000000001</v>
      </c>
      <c r="H164" s="294">
        <f t="shared" si="248"/>
        <v>0.14000000000000001</v>
      </c>
      <c r="I164" s="288">
        <f t="shared" si="207"/>
        <v>0.14000000000000001</v>
      </c>
      <c r="J164" s="397">
        <f t="shared" ref="J164:J179" si="254">H164+0</f>
        <v>0.14000000000000001</v>
      </c>
      <c r="K164" s="50">
        <f t="shared" si="249"/>
        <v>0.16</v>
      </c>
      <c r="L164" s="417">
        <f t="shared" si="246"/>
        <v>0.16</v>
      </c>
      <c r="M164" s="288">
        <f t="shared" si="208"/>
        <v>0.16</v>
      </c>
      <c r="N164" s="93">
        <f t="shared" si="250"/>
        <v>0.18</v>
      </c>
      <c r="O164" s="50">
        <f t="shared" si="251"/>
        <v>0.14000000000000001</v>
      </c>
      <c r="P164" s="184">
        <f t="shared" si="202"/>
        <v>0.14000000000000001</v>
      </c>
      <c r="Q164" s="288">
        <f t="shared" si="209"/>
        <v>0.14000000000000001</v>
      </c>
      <c r="R164" s="93">
        <f t="shared" si="252"/>
        <v>0.14000000000000001</v>
      </c>
      <c r="T164" s="571">
        <f t="shared" si="247"/>
        <v>-0.06</v>
      </c>
      <c r="U164" s="571">
        <f t="shared" si="233"/>
        <v>-4.9999999999999975E-3</v>
      </c>
      <c r="V164" s="571">
        <f t="shared" si="253"/>
        <v>0.14749999999999999</v>
      </c>
      <c r="X164" s="538">
        <f>download!B183</f>
        <v>0.14749999999999999</v>
      </c>
      <c r="Y164" s="539">
        <f>download!AX183</f>
        <v>0.14749999999999999</v>
      </c>
      <c r="Z164" s="538">
        <f>download!F183</f>
        <v>0.16300000000000001</v>
      </c>
      <c r="AA164" s="538">
        <f>download!AP183</f>
        <v>-0.12</v>
      </c>
      <c r="AB164" s="556">
        <f>download!J183</f>
        <v>0.39</v>
      </c>
      <c r="AC164" s="556">
        <f>download!N183</f>
        <v>0.3</v>
      </c>
      <c r="AD164" s="556">
        <f>download!R183</f>
        <v>0.185</v>
      </c>
      <c r="AE164" s="557">
        <f>download!V183</f>
        <v>0.16250000000000001</v>
      </c>
      <c r="AF164" s="325">
        <v>0</v>
      </c>
      <c r="AG164" s="325">
        <f>download!AT185</f>
        <v>0</v>
      </c>
      <c r="AH164" s="287"/>
      <c r="AI164" s="74">
        <v>41456</v>
      </c>
      <c r="AJ164" s="483">
        <f>download!Z184</f>
        <v>3.59</v>
      </c>
      <c r="AK164" s="67"/>
      <c r="AL164" s="68"/>
      <c r="AM164" s="68">
        <f t="shared" si="210"/>
        <v>1.4946903095012052</v>
      </c>
      <c r="AN164" s="68">
        <f t="shared" si="211"/>
        <v>3.73</v>
      </c>
      <c r="AO164" s="68">
        <f t="shared" si="212"/>
        <v>3.73</v>
      </c>
      <c r="AP164" s="68">
        <f t="shared" si="213"/>
        <v>3.73</v>
      </c>
      <c r="AQ164" s="68">
        <f t="shared" si="214"/>
        <v>3.73</v>
      </c>
      <c r="AR164" s="68">
        <f t="shared" si="215"/>
        <v>3.75</v>
      </c>
      <c r="AS164" s="68">
        <f t="shared" si="216"/>
        <v>3.77</v>
      </c>
      <c r="AT164" s="68">
        <f t="shared" si="217"/>
        <v>3.73</v>
      </c>
      <c r="AU164" s="68">
        <f t="shared" si="218"/>
        <v>3.73</v>
      </c>
      <c r="AV164" s="68"/>
      <c r="AW164" s="68"/>
      <c r="AX164" s="68">
        <f t="shared" si="219"/>
        <v>3.7374999999999998</v>
      </c>
      <c r="AY164" s="68">
        <f t="shared" si="220"/>
        <v>3.7529999999999997</v>
      </c>
      <c r="AZ164" s="68">
        <f t="shared" si="221"/>
        <v>3.98</v>
      </c>
      <c r="BA164" s="68">
        <f t="shared" si="222"/>
        <v>3.8899999999999997</v>
      </c>
      <c r="BB164" s="68">
        <f t="shared" si="223"/>
        <v>3.7749999999999999</v>
      </c>
      <c r="BC164" s="68">
        <f t="shared" si="224"/>
        <v>3.7524999999999999</v>
      </c>
      <c r="BD164" s="68">
        <f t="shared" si="241"/>
        <v>3.59</v>
      </c>
      <c r="BE164" s="68">
        <f t="shared" si="242"/>
        <v>3.59</v>
      </c>
      <c r="BF164" s="68"/>
      <c r="BG164" s="89"/>
      <c r="BH164" s="67">
        <f>download!AD184</f>
        <v>1.3284408827319998</v>
      </c>
      <c r="BI164" s="40">
        <f>download!AH183</f>
        <v>6.3841748993777009E-2</v>
      </c>
      <c r="BJ164" s="40">
        <f>download!AL183</f>
        <v>7.1971140670733014E-2</v>
      </c>
      <c r="BK164" s="48">
        <f t="shared" si="243"/>
        <v>0.4436144711644025</v>
      </c>
      <c r="BL164" s="48">
        <f t="shared" si="243"/>
        <v>0.40072126260085927</v>
      </c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8"/>
      <c r="CN164" s="40"/>
      <c r="CO164" s="56"/>
      <c r="CP164" s="56"/>
      <c r="CQ164" s="72"/>
      <c r="CR164" s="40"/>
      <c r="CS164" s="56"/>
      <c r="CT164" s="40"/>
      <c r="CU164" s="49"/>
      <c r="CV164" s="49"/>
      <c r="CW164" s="40"/>
      <c r="CX164" s="56"/>
      <c r="CY164" s="40"/>
      <c r="CZ164" s="40"/>
      <c r="DA164" s="41"/>
      <c r="DB164" s="41"/>
      <c r="DC164" s="49"/>
      <c r="DD164" s="40"/>
      <c r="DE164" s="49"/>
      <c r="DF164" s="40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  <c r="DT164" s="14"/>
    </row>
    <row r="165" spans="1:124">
      <c r="A165" s="165">
        <v>41487</v>
      </c>
      <c r="B165" s="93"/>
      <c r="C165" s="394">
        <f t="shared" si="190"/>
        <v>0.14000000000000001</v>
      </c>
      <c r="D165" s="394">
        <f t="shared" si="197"/>
        <v>0.14000000000000001</v>
      </c>
      <c r="E165" s="93">
        <f t="shared" si="245"/>
        <v>0.14000000000000001</v>
      </c>
      <c r="F165" s="288">
        <f t="shared" si="206"/>
        <v>0.10500000000000001</v>
      </c>
      <c r="G165" s="93">
        <f t="shared" si="244"/>
        <v>0.14000000000000001</v>
      </c>
      <c r="H165" s="294">
        <f t="shared" si="248"/>
        <v>0.14000000000000001</v>
      </c>
      <c r="I165" s="288">
        <f t="shared" si="207"/>
        <v>0.14000000000000001</v>
      </c>
      <c r="J165" s="397">
        <f t="shared" si="254"/>
        <v>0.14000000000000001</v>
      </c>
      <c r="K165" s="50">
        <f t="shared" si="249"/>
        <v>0.16</v>
      </c>
      <c r="L165" s="417">
        <f t="shared" si="246"/>
        <v>0.16</v>
      </c>
      <c r="M165" s="288">
        <f t="shared" si="208"/>
        <v>0.16</v>
      </c>
      <c r="N165" s="93">
        <f t="shared" si="250"/>
        <v>0.18</v>
      </c>
      <c r="O165" s="50">
        <f t="shared" si="251"/>
        <v>0.14000000000000001</v>
      </c>
      <c r="P165" s="184">
        <f t="shared" si="202"/>
        <v>0.14000000000000001</v>
      </c>
      <c r="Q165" s="288">
        <f t="shared" si="209"/>
        <v>0.14000000000000001</v>
      </c>
      <c r="R165" s="93">
        <f t="shared" si="252"/>
        <v>0.14000000000000001</v>
      </c>
      <c r="T165" s="571">
        <f t="shared" si="247"/>
        <v>-0.06</v>
      </c>
      <c r="U165" s="571">
        <f t="shared" si="233"/>
        <v>-4.9999999999999975E-3</v>
      </c>
      <c r="V165" s="571">
        <f t="shared" si="253"/>
        <v>0.14499999999999999</v>
      </c>
      <c r="X165" s="538">
        <f>download!B184</f>
        <v>0.14499999999999999</v>
      </c>
      <c r="Y165" s="539">
        <f>download!AX184</f>
        <v>0.14499999999999999</v>
      </c>
      <c r="Z165" s="538">
        <f>download!F184</f>
        <v>0.16</v>
      </c>
      <c r="AA165" s="538">
        <f>download!AP184</f>
        <v>-0.12</v>
      </c>
      <c r="AB165" s="556">
        <f>download!J184</f>
        <v>0.45500000000000002</v>
      </c>
      <c r="AC165" s="556">
        <f>download!N184</f>
        <v>0.3</v>
      </c>
      <c r="AD165" s="556">
        <f>download!R184</f>
        <v>0.185</v>
      </c>
      <c r="AE165" s="557">
        <f>download!V184</f>
        <v>0.16250000000000001</v>
      </c>
      <c r="AF165" s="325">
        <v>0</v>
      </c>
      <c r="AG165" s="325">
        <f>download!AT186</f>
        <v>0</v>
      </c>
      <c r="AH165" s="287"/>
      <c r="AI165" s="74">
        <v>41487</v>
      </c>
      <c r="AJ165" s="483">
        <f>download!Z185</f>
        <v>3.6349999999999998</v>
      </c>
      <c r="AK165" s="67"/>
      <c r="AL165" s="68"/>
      <c r="AM165" s="68">
        <f t="shared" si="210"/>
        <v>1.5036579646697292</v>
      </c>
      <c r="AN165" s="68">
        <f t="shared" si="211"/>
        <v>3.7749999999999999</v>
      </c>
      <c r="AO165" s="68">
        <f t="shared" si="212"/>
        <v>3.7749999999999999</v>
      </c>
      <c r="AP165" s="68">
        <f t="shared" si="213"/>
        <v>3.7749999999999999</v>
      </c>
      <c r="AQ165" s="68">
        <f t="shared" si="214"/>
        <v>3.7749999999999999</v>
      </c>
      <c r="AR165" s="68">
        <f t="shared" si="215"/>
        <v>3.7949999999999999</v>
      </c>
      <c r="AS165" s="68">
        <f t="shared" si="216"/>
        <v>3.8149999999999999</v>
      </c>
      <c r="AT165" s="68">
        <f t="shared" si="217"/>
        <v>3.7749999999999999</v>
      </c>
      <c r="AU165" s="68">
        <f t="shared" si="218"/>
        <v>3.7749999999999999</v>
      </c>
      <c r="AV165" s="68"/>
      <c r="AW165" s="68"/>
      <c r="AX165" s="68">
        <f t="shared" si="219"/>
        <v>3.78</v>
      </c>
      <c r="AY165" s="68">
        <f t="shared" si="220"/>
        <v>3.7949999999999999</v>
      </c>
      <c r="AZ165" s="68">
        <f t="shared" si="221"/>
        <v>4.09</v>
      </c>
      <c r="BA165" s="68">
        <f t="shared" si="222"/>
        <v>3.9349999999999996</v>
      </c>
      <c r="BB165" s="68">
        <f t="shared" si="223"/>
        <v>3.82</v>
      </c>
      <c r="BC165" s="68">
        <f t="shared" si="224"/>
        <v>3.7974999999999999</v>
      </c>
      <c r="BD165" s="68">
        <f t="shared" si="241"/>
        <v>3.6349999999999998</v>
      </c>
      <c r="BE165" s="68">
        <f t="shared" si="242"/>
        <v>3.6349999999999998</v>
      </c>
      <c r="BF165" s="68"/>
      <c r="BG165" s="89"/>
      <c r="BH165" s="67">
        <f>download!AD185</f>
        <v>1.3277791819270002</v>
      </c>
      <c r="BI165" s="40">
        <f>download!AH184</f>
        <v>6.3855706093015011E-2</v>
      </c>
      <c r="BJ165" s="40">
        <f>download!AL184</f>
        <v>7.1971881355524014E-2</v>
      </c>
      <c r="BK165" s="48">
        <f t="shared" si="243"/>
        <v>0.44117693892411419</v>
      </c>
      <c r="BL165" s="48">
        <f t="shared" si="243"/>
        <v>0.39831999064098789</v>
      </c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8"/>
      <c r="CN165" s="40"/>
      <c r="CO165" s="56"/>
      <c r="CP165" s="56"/>
      <c r="CQ165" s="72"/>
      <c r="CR165" s="40"/>
      <c r="CS165" s="56"/>
      <c r="CT165" s="40"/>
      <c r="CU165" s="49"/>
      <c r="CV165" s="49"/>
      <c r="CW165" s="40"/>
      <c r="CX165" s="56"/>
      <c r="CY165" s="40"/>
      <c r="CZ165" s="40"/>
      <c r="DA165" s="41"/>
      <c r="DB165" s="41"/>
      <c r="DC165" s="49"/>
      <c r="DD165" s="40"/>
      <c r="DE165" s="49"/>
      <c r="DF165" s="40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  <c r="DT165" s="14"/>
    </row>
    <row r="166" spans="1:124">
      <c r="A166" s="165">
        <v>41518</v>
      </c>
      <c r="B166" s="93"/>
      <c r="C166" s="394">
        <f t="shared" si="190"/>
        <v>0.14000000000000001</v>
      </c>
      <c r="D166" s="394">
        <f t="shared" si="197"/>
        <v>0.14000000000000001</v>
      </c>
      <c r="E166" s="93">
        <f t="shared" si="245"/>
        <v>0.14000000000000001</v>
      </c>
      <c r="F166" s="288">
        <f t="shared" si="206"/>
        <v>0.10500000000000001</v>
      </c>
      <c r="G166" s="93">
        <f t="shared" si="244"/>
        <v>0.14000000000000001</v>
      </c>
      <c r="H166" s="294">
        <f t="shared" si="248"/>
        <v>0.14000000000000001</v>
      </c>
      <c r="I166" s="288">
        <f t="shared" si="207"/>
        <v>0.14000000000000001</v>
      </c>
      <c r="J166" s="397">
        <f t="shared" si="254"/>
        <v>0.14000000000000001</v>
      </c>
      <c r="K166" s="50">
        <f t="shared" si="249"/>
        <v>0.16</v>
      </c>
      <c r="L166" s="417">
        <f t="shared" si="246"/>
        <v>0.16</v>
      </c>
      <c r="M166" s="288">
        <f t="shared" si="208"/>
        <v>0.16</v>
      </c>
      <c r="N166" s="93">
        <f t="shared" si="250"/>
        <v>0.18</v>
      </c>
      <c r="O166" s="50">
        <f t="shared" si="251"/>
        <v>0.14000000000000001</v>
      </c>
      <c r="P166" s="184">
        <f t="shared" si="202"/>
        <v>0.14000000000000001</v>
      </c>
      <c r="Q166" s="288">
        <f t="shared" si="209"/>
        <v>0.14000000000000001</v>
      </c>
      <c r="R166" s="93">
        <f t="shared" si="252"/>
        <v>0.14000000000000001</v>
      </c>
      <c r="T166" s="571">
        <f t="shared" si="247"/>
        <v>-0.06</v>
      </c>
      <c r="U166" s="571">
        <f t="shared" si="233"/>
        <v>-4.9999999999999975E-3</v>
      </c>
      <c r="V166" s="571">
        <f t="shared" si="253"/>
        <v>0.14249999999999999</v>
      </c>
      <c r="X166" s="538">
        <f>download!B185</f>
        <v>0.14249999999999999</v>
      </c>
      <c r="Y166" s="539">
        <f>download!AX185</f>
        <v>0.14249999999999999</v>
      </c>
      <c r="Z166" s="538">
        <f>download!F185</f>
        <v>0.158</v>
      </c>
      <c r="AA166" s="538">
        <f>download!AP185</f>
        <v>-0.11</v>
      </c>
      <c r="AB166" s="556">
        <f>download!J185</f>
        <v>0.35499999999999998</v>
      </c>
      <c r="AC166" s="556">
        <f>download!N185</f>
        <v>0.28999999999999998</v>
      </c>
      <c r="AD166" s="556">
        <f>download!R185</f>
        <v>0.16250000000000001</v>
      </c>
      <c r="AE166" s="557">
        <f>download!V185</f>
        <v>0.16250000000000001</v>
      </c>
      <c r="AF166" s="325">
        <v>0</v>
      </c>
      <c r="AG166" s="325">
        <f>download!AT187</f>
        <v>0</v>
      </c>
      <c r="AH166" s="287"/>
      <c r="AI166" s="74">
        <v>41518</v>
      </c>
      <c r="AJ166" s="483">
        <f>download!Z186</f>
        <v>3.6150000000000002</v>
      </c>
      <c r="AK166" s="67"/>
      <c r="AL166" s="68"/>
      <c r="AM166" s="68">
        <f t="shared" si="210"/>
        <v>1.4867286401226212</v>
      </c>
      <c r="AN166" s="68">
        <f t="shared" si="211"/>
        <v>3.7550000000000003</v>
      </c>
      <c r="AO166" s="68">
        <f t="shared" si="212"/>
        <v>3.7550000000000003</v>
      </c>
      <c r="AP166" s="68">
        <f t="shared" si="213"/>
        <v>3.7550000000000003</v>
      </c>
      <c r="AQ166" s="68">
        <f t="shared" si="214"/>
        <v>3.7550000000000003</v>
      </c>
      <c r="AR166" s="68">
        <f t="shared" si="215"/>
        <v>3.7750000000000004</v>
      </c>
      <c r="AS166" s="68">
        <f t="shared" si="216"/>
        <v>3.7950000000000004</v>
      </c>
      <c r="AT166" s="68">
        <f t="shared" si="217"/>
        <v>3.7550000000000003</v>
      </c>
      <c r="AU166" s="68">
        <f t="shared" si="218"/>
        <v>3.7550000000000003</v>
      </c>
      <c r="AV166" s="68"/>
      <c r="AW166" s="68"/>
      <c r="AX166" s="68">
        <f t="shared" si="219"/>
        <v>3.7575000000000003</v>
      </c>
      <c r="AY166" s="68">
        <f t="shared" si="220"/>
        <v>3.7730000000000001</v>
      </c>
      <c r="AZ166" s="68">
        <f t="shared" si="221"/>
        <v>3.97</v>
      </c>
      <c r="BA166" s="68">
        <f t="shared" si="222"/>
        <v>3.9050000000000002</v>
      </c>
      <c r="BB166" s="68">
        <f t="shared" si="223"/>
        <v>3.7775000000000003</v>
      </c>
      <c r="BC166" s="68">
        <f t="shared" si="224"/>
        <v>3.7775000000000003</v>
      </c>
      <c r="BD166" s="68">
        <f t="shared" si="241"/>
        <v>3.6150000000000002</v>
      </c>
      <c r="BE166" s="68">
        <f t="shared" si="242"/>
        <v>3.6150000000000002</v>
      </c>
      <c r="BF166" s="68"/>
      <c r="BG166" s="89"/>
      <c r="BH166" s="67">
        <f>download!AD186</f>
        <v>1.3271418863400002</v>
      </c>
      <c r="BI166" s="40">
        <f>download!AH185</f>
        <v>6.3869663192317017E-2</v>
      </c>
      <c r="BJ166" s="40">
        <f>download!AL185</f>
        <v>7.1972622040314002E-2</v>
      </c>
      <c r="BK166" s="48">
        <f t="shared" si="243"/>
        <v>0.43875179341698334</v>
      </c>
      <c r="BL166" s="48">
        <f t="shared" si="243"/>
        <v>0.39593305995276196</v>
      </c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8"/>
      <c r="CN166" s="40"/>
      <c r="CO166" s="56"/>
      <c r="CP166" s="56"/>
      <c r="CQ166" s="72"/>
      <c r="CR166" s="40"/>
      <c r="CS166" s="56"/>
      <c r="CT166" s="40"/>
      <c r="CU166" s="49"/>
      <c r="CV166" s="49"/>
      <c r="CW166" s="40"/>
      <c r="CX166" s="56"/>
      <c r="CY166" s="40"/>
      <c r="CZ166" s="40"/>
      <c r="DA166" s="41"/>
      <c r="DB166" s="41"/>
      <c r="DC166" s="49"/>
      <c r="DD166" s="40"/>
      <c r="DE166" s="49"/>
      <c r="DF166" s="40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  <c r="DT166" s="14"/>
    </row>
    <row r="167" spans="1:124">
      <c r="A167" s="165">
        <v>41548</v>
      </c>
      <c r="B167" s="93"/>
      <c r="C167" s="394">
        <f t="shared" si="190"/>
        <v>0.14000000000000001</v>
      </c>
      <c r="D167" s="394">
        <f t="shared" si="197"/>
        <v>0.14000000000000001</v>
      </c>
      <c r="E167" s="93">
        <f t="shared" si="245"/>
        <v>0.14000000000000001</v>
      </c>
      <c r="F167" s="288">
        <f t="shared" ref="F167:F179" si="255">C167-0.035</f>
        <v>0.10500000000000001</v>
      </c>
      <c r="G167" s="93">
        <f t="shared" si="244"/>
        <v>0.14000000000000001</v>
      </c>
      <c r="H167" s="294">
        <f t="shared" si="248"/>
        <v>0.14000000000000001</v>
      </c>
      <c r="I167" s="288">
        <f t="shared" ref="I167:I179" si="256">H167</f>
        <v>0.14000000000000001</v>
      </c>
      <c r="J167" s="397">
        <f t="shared" si="254"/>
        <v>0.14000000000000001</v>
      </c>
      <c r="K167" s="50">
        <f t="shared" si="249"/>
        <v>0.16</v>
      </c>
      <c r="L167" s="417">
        <f t="shared" si="246"/>
        <v>0.16</v>
      </c>
      <c r="M167" s="288">
        <f t="shared" ref="M167:M179" si="257">K167</f>
        <v>0.16</v>
      </c>
      <c r="N167" s="93">
        <f t="shared" si="250"/>
        <v>0.18</v>
      </c>
      <c r="O167" s="50">
        <f t="shared" si="251"/>
        <v>0.14000000000000001</v>
      </c>
      <c r="P167" s="184">
        <f t="shared" si="202"/>
        <v>0.14000000000000001</v>
      </c>
      <c r="Q167" s="288">
        <f t="shared" ref="Q167:Q179" si="258">O167</f>
        <v>0.14000000000000001</v>
      </c>
      <c r="R167" s="93">
        <f t="shared" si="252"/>
        <v>0.14000000000000001</v>
      </c>
      <c r="T167" s="571">
        <f t="shared" si="247"/>
        <v>-0.06</v>
      </c>
      <c r="U167" s="571">
        <f t="shared" si="233"/>
        <v>-4.9999999999999975E-3</v>
      </c>
      <c r="V167" s="571">
        <f t="shared" si="253"/>
        <v>0.1575</v>
      </c>
      <c r="X167" s="538">
        <f>download!B186</f>
        <v>0.1575</v>
      </c>
      <c r="Y167" s="539">
        <f>download!AX186</f>
        <v>0.1575</v>
      </c>
      <c r="Z167" s="538">
        <f>download!F186</f>
        <v>0.17300000000000001</v>
      </c>
      <c r="AA167" s="538">
        <f>download!AP186</f>
        <v>-9.5000000000000001E-2</v>
      </c>
      <c r="AB167" s="556">
        <f>download!J186</f>
        <v>0.42499999999999999</v>
      </c>
      <c r="AC167" s="556">
        <f>download!N186</f>
        <v>0.36249999999999999</v>
      </c>
      <c r="AD167" s="556">
        <f>download!R186</f>
        <v>0.185</v>
      </c>
      <c r="AE167" s="557">
        <f>download!V186</f>
        <v>0.16500000000000001</v>
      </c>
      <c r="AF167" s="325">
        <v>0</v>
      </c>
      <c r="AG167" s="325">
        <f>download!AT188</f>
        <v>0</v>
      </c>
      <c r="AH167" s="287"/>
      <c r="AI167" s="74">
        <v>41548</v>
      </c>
      <c r="AJ167" s="483">
        <f>download!Z187</f>
        <v>3.625</v>
      </c>
      <c r="AK167" s="67"/>
      <c r="AL167" s="68"/>
      <c r="AM167" s="68">
        <f t="shared" ref="AM167:AM184" si="259">($AJ167+C167)*BL167</f>
        <v>1.4820421808583222</v>
      </c>
      <c r="AN167" s="68">
        <f t="shared" ref="AN167:AN184" si="260">+AJ167+C167</f>
        <v>3.7650000000000001</v>
      </c>
      <c r="AO167" s="68">
        <f t="shared" ref="AO167:AO184" si="261">$AJ167+E167</f>
        <v>3.7650000000000001</v>
      </c>
      <c r="AP167" s="68">
        <f t="shared" ref="AP167:AP184" si="262">$AJ167+G167</f>
        <v>3.7650000000000001</v>
      </c>
      <c r="AQ167" s="68">
        <f t="shared" ref="AQ167:AQ184" si="263">$AJ167+H167</f>
        <v>3.7650000000000001</v>
      </c>
      <c r="AR167" s="68">
        <f t="shared" ref="AR167:AR184" si="264">$AJ167+K167</f>
        <v>3.7850000000000001</v>
      </c>
      <c r="AS167" s="68">
        <f t="shared" ref="AS167:AS184" si="265">$AJ167+N167</f>
        <v>3.8050000000000002</v>
      </c>
      <c r="AT167" s="68">
        <f t="shared" ref="AT167:AT184" si="266">$AJ167+O167</f>
        <v>3.7650000000000001</v>
      </c>
      <c r="AU167" s="68">
        <f t="shared" ref="AU167:AU184" si="267">$AJ167+R167</f>
        <v>3.7650000000000001</v>
      </c>
      <c r="AV167" s="68"/>
      <c r="AW167" s="68"/>
      <c r="AX167" s="68">
        <f t="shared" ref="AX167:AX184" si="268">$AJ167+X167</f>
        <v>3.7825000000000002</v>
      </c>
      <c r="AY167" s="68">
        <f t="shared" ref="AY167:AY184" si="269">$AJ167+Z167</f>
        <v>3.798</v>
      </c>
      <c r="AZ167" s="68">
        <f t="shared" ref="AZ167:AZ184" si="270">$AJ167+AB167</f>
        <v>4.05</v>
      </c>
      <c r="BA167" s="68">
        <f t="shared" ref="BA167:BA184" si="271">$AJ167+AC167</f>
        <v>3.9874999999999998</v>
      </c>
      <c r="BB167" s="68">
        <f t="shared" ref="BB167:BB184" si="272">$AJ167+AD167</f>
        <v>3.81</v>
      </c>
      <c r="BC167" s="68">
        <f t="shared" ref="BC167:BC184" si="273">$AJ167+AE167</f>
        <v>3.79</v>
      </c>
      <c r="BD167" s="68">
        <f t="shared" si="241"/>
        <v>3.625</v>
      </c>
      <c r="BE167" s="68">
        <f t="shared" si="242"/>
        <v>3.625</v>
      </c>
      <c r="BF167" s="68"/>
      <c r="BG167" s="89"/>
      <c r="BH167" s="67">
        <f>download!AD187</f>
        <v>1.3264865052330002</v>
      </c>
      <c r="BI167" s="40">
        <f>download!AH186</f>
        <v>6.3883170062672023E-2</v>
      </c>
      <c r="BJ167" s="40">
        <f>download!AL186</f>
        <v>7.1973338832046999E-2</v>
      </c>
      <c r="BK167" s="48">
        <f t="shared" si="243"/>
        <v>0.43641661855863328</v>
      </c>
      <c r="BL167" s="48">
        <f t="shared" si="243"/>
        <v>0.39363670142319312</v>
      </c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8"/>
      <c r="CN167" s="40"/>
      <c r="CO167" s="56"/>
      <c r="CP167" s="56"/>
      <c r="CQ167" s="72"/>
      <c r="CR167" s="40"/>
      <c r="CS167" s="56"/>
      <c r="CT167" s="40"/>
      <c r="CU167" s="49"/>
      <c r="CV167" s="49"/>
      <c r="CW167" s="40"/>
      <c r="CX167" s="56"/>
      <c r="CY167" s="40"/>
      <c r="CZ167" s="40"/>
      <c r="DA167" s="41"/>
      <c r="DB167" s="41"/>
      <c r="DC167" s="49"/>
      <c r="DD167" s="40"/>
      <c r="DE167" s="49"/>
      <c r="DF167" s="40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  <c r="DT167" s="14"/>
    </row>
    <row r="168" spans="1:124">
      <c r="A168" s="165">
        <v>41579</v>
      </c>
      <c r="B168" s="93"/>
      <c r="C168" s="394">
        <f t="shared" si="190"/>
        <v>0.22500000000000001</v>
      </c>
      <c r="D168" s="394">
        <f t="shared" si="197"/>
        <v>0.22500000000000001</v>
      </c>
      <c r="E168" s="93">
        <f t="shared" si="245"/>
        <v>0.22500000000000001</v>
      </c>
      <c r="F168" s="288">
        <f t="shared" si="255"/>
        <v>0.19</v>
      </c>
      <c r="G168" s="93">
        <f t="shared" si="244"/>
        <v>0.22500000000000001</v>
      </c>
      <c r="H168" s="294">
        <f>H156-0.005</f>
        <v>0.32499999999999996</v>
      </c>
      <c r="I168" s="288">
        <f t="shared" si="256"/>
        <v>0.32499999999999996</v>
      </c>
      <c r="J168" s="397">
        <f t="shared" si="254"/>
        <v>0.32499999999999996</v>
      </c>
      <c r="K168" s="41">
        <f>C168+0.12</f>
        <v>0.34499999999999997</v>
      </c>
      <c r="L168" s="417">
        <f t="shared" si="246"/>
        <v>0.34499999999999997</v>
      </c>
      <c r="M168" s="288">
        <f t="shared" si="257"/>
        <v>0.34499999999999997</v>
      </c>
      <c r="N168" s="93">
        <f>+K168+0.03</f>
        <v>0.375</v>
      </c>
      <c r="O168" s="50">
        <f>K168+0.1</f>
        <v>0.44499999999999995</v>
      </c>
      <c r="P168" s="184">
        <f t="shared" si="202"/>
        <v>0.44499999999999995</v>
      </c>
      <c r="Q168" s="288">
        <f t="shared" si="258"/>
        <v>0.44499999999999995</v>
      </c>
      <c r="R168" s="93">
        <f>+O168+0.02</f>
        <v>0.46499999999999997</v>
      </c>
      <c r="T168" s="571">
        <f>C168-0.16</f>
        <v>6.5000000000000002E-2</v>
      </c>
      <c r="U168" s="571">
        <f t="shared" si="233"/>
        <v>0.12</v>
      </c>
      <c r="V168" s="571">
        <f>+(T168+AJ168)*0.032+T168+0.01</f>
        <v>0.19496800000000003</v>
      </c>
      <c r="X168" s="538">
        <f>download!B187</f>
        <v>0.22</v>
      </c>
      <c r="Y168" s="539">
        <f>download!AX187</f>
        <v>0.22</v>
      </c>
      <c r="Z168" s="538">
        <f>download!F187</f>
        <v>0.23499999999999999</v>
      </c>
      <c r="AA168" s="538">
        <f>download!AP187</f>
        <v>-5.7500000000000002E-2</v>
      </c>
      <c r="AB168" s="556">
        <f>download!J187</f>
        <v>0.72499999999999998</v>
      </c>
      <c r="AC168" s="556">
        <f>download!N187</f>
        <v>0.45500000000000002</v>
      </c>
      <c r="AD168" s="556">
        <f>download!R187</f>
        <v>0.28749999999999998</v>
      </c>
      <c r="AE168" s="557">
        <f>download!V187</f>
        <v>0.24</v>
      </c>
      <c r="AF168" s="325">
        <v>0</v>
      </c>
      <c r="AG168" s="325">
        <f>download!AT189</f>
        <v>0</v>
      </c>
      <c r="AH168" s="287"/>
      <c r="AI168" s="74">
        <v>41579</v>
      </c>
      <c r="AJ168" s="483">
        <f>download!Z188</f>
        <v>3.6840000000000006</v>
      </c>
      <c r="AK168" s="67"/>
      <c r="AL168" s="68"/>
      <c r="AM168" s="68">
        <f t="shared" si="259"/>
        <v>1.5295046930327161</v>
      </c>
      <c r="AN168" s="68">
        <f t="shared" si="260"/>
        <v>3.9090000000000007</v>
      </c>
      <c r="AO168" s="68">
        <f t="shared" si="261"/>
        <v>3.9090000000000007</v>
      </c>
      <c r="AP168" s="68">
        <f t="shared" si="262"/>
        <v>3.9090000000000007</v>
      </c>
      <c r="AQ168" s="68">
        <f t="shared" si="263"/>
        <v>4.0090000000000003</v>
      </c>
      <c r="AR168" s="68">
        <f t="shared" si="264"/>
        <v>4.0290000000000008</v>
      </c>
      <c r="AS168" s="68">
        <f t="shared" si="265"/>
        <v>4.0590000000000011</v>
      </c>
      <c r="AT168" s="68">
        <f t="shared" si="266"/>
        <v>4.1290000000000004</v>
      </c>
      <c r="AU168" s="68">
        <f t="shared" si="267"/>
        <v>4.1490000000000009</v>
      </c>
      <c r="AV168" s="68"/>
      <c r="AW168" s="68"/>
      <c r="AX168" s="68">
        <f t="shared" si="268"/>
        <v>3.9040000000000008</v>
      </c>
      <c r="AY168" s="68">
        <f t="shared" si="269"/>
        <v>3.9190000000000005</v>
      </c>
      <c r="AZ168" s="68">
        <f t="shared" si="270"/>
        <v>4.4090000000000007</v>
      </c>
      <c r="BA168" s="68">
        <f t="shared" si="271"/>
        <v>4.1390000000000002</v>
      </c>
      <c r="BB168" s="68">
        <f t="shared" si="272"/>
        <v>3.9715000000000007</v>
      </c>
      <c r="BC168" s="68">
        <f t="shared" si="273"/>
        <v>3.9240000000000004</v>
      </c>
      <c r="BD168" s="68">
        <f t="shared" si="241"/>
        <v>3.6840000000000006</v>
      </c>
      <c r="BE168" s="68">
        <f t="shared" si="242"/>
        <v>3.6840000000000006</v>
      </c>
      <c r="BF168" s="68"/>
      <c r="BG168" s="89"/>
      <c r="BH168" s="67">
        <f>download!AD188</f>
        <v>1.3258553171000003</v>
      </c>
      <c r="BI168" s="40">
        <f>download!AH187</f>
        <v>6.3897127162102024E-2</v>
      </c>
      <c r="BJ168" s="40">
        <f>download!AL187</f>
        <v>7.1974079516838013E-2</v>
      </c>
      <c r="BK168" s="48">
        <f t="shared" si="243"/>
        <v>0.43401568078547825</v>
      </c>
      <c r="BL168" s="48">
        <f t="shared" si="243"/>
        <v>0.39127774188608744</v>
      </c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8"/>
      <c r="CN168" s="40"/>
      <c r="CO168" s="56"/>
      <c r="CP168" s="56"/>
      <c r="CQ168" s="72"/>
      <c r="CR168" s="40"/>
      <c r="CS168" s="56"/>
      <c r="CT168" s="40"/>
      <c r="CU168" s="49"/>
      <c r="CV168" s="49"/>
      <c r="CW168" s="40"/>
      <c r="CX168" s="56"/>
      <c r="CY168" s="40"/>
      <c r="CZ168" s="40"/>
      <c r="DA168" s="41"/>
      <c r="DB168" s="41"/>
      <c r="DC168" s="49"/>
      <c r="DD168" s="40"/>
      <c r="DE168" s="49"/>
      <c r="DF168" s="40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  <c r="DT168" s="14"/>
    </row>
    <row r="169" spans="1:124">
      <c r="A169" s="165">
        <v>41609</v>
      </c>
      <c r="B169" s="93"/>
      <c r="C169" s="394">
        <f t="shared" si="190"/>
        <v>0.22500000000000001</v>
      </c>
      <c r="D169" s="394">
        <f t="shared" si="197"/>
        <v>0.22500000000000001</v>
      </c>
      <c r="E169" s="93">
        <f t="shared" si="245"/>
        <v>0.22500000000000001</v>
      </c>
      <c r="F169" s="288">
        <f t="shared" si="255"/>
        <v>0.19</v>
      </c>
      <c r="G169" s="93">
        <f t="shared" si="244"/>
        <v>0.22500000000000001</v>
      </c>
      <c r="H169" s="294">
        <f>H157-0.005</f>
        <v>0.32499999999999996</v>
      </c>
      <c r="I169" s="288">
        <f t="shared" si="256"/>
        <v>0.32499999999999996</v>
      </c>
      <c r="J169" s="397">
        <f t="shared" si="254"/>
        <v>0.32499999999999996</v>
      </c>
      <c r="K169" s="41">
        <f>C169+0.12</f>
        <v>0.34499999999999997</v>
      </c>
      <c r="L169" s="417">
        <f t="shared" si="246"/>
        <v>0.34499999999999997</v>
      </c>
      <c r="M169" s="288">
        <f t="shared" si="257"/>
        <v>0.34499999999999997</v>
      </c>
      <c r="N169" s="93">
        <f>+K169+0.03</f>
        <v>0.375</v>
      </c>
      <c r="O169" s="50">
        <f>K169+0.1</f>
        <v>0.44499999999999995</v>
      </c>
      <c r="P169" s="184">
        <f t="shared" si="202"/>
        <v>0.44499999999999995</v>
      </c>
      <c r="Q169" s="288">
        <f t="shared" si="258"/>
        <v>0.44499999999999995</v>
      </c>
      <c r="R169" s="93">
        <f>+O169+0.02</f>
        <v>0.46499999999999997</v>
      </c>
      <c r="T169" s="571">
        <f>C169-0.16</f>
        <v>6.5000000000000002E-2</v>
      </c>
      <c r="U169" s="571">
        <f t="shared" si="233"/>
        <v>0.12</v>
      </c>
      <c r="V169" s="571">
        <f>+(T169+AJ169)*0.032+T169+0.01</f>
        <v>0.19736800000000004</v>
      </c>
      <c r="X169" s="538">
        <f>download!B188</f>
        <v>0.26</v>
      </c>
      <c r="Y169" s="539">
        <f>download!AX188</f>
        <v>0.26</v>
      </c>
      <c r="Z169" s="538">
        <f>download!F188</f>
        <v>0.27500000000000002</v>
      </c>
      <c r="AA169" s="538">
        <f>download!AP188</f>
        <v>-0.05</v>
      </c>
      <c r="AB169" s="556">
        <f>download!J188</f>
        <v>1.23</v>
      </c>
      <c r="AC169" s="556">
        <f>download!N188</f>
        <v>0.79</v>
      </c>
      <c r="AD169" s="556">
        <f>download!R188</f>
        <v>0.33750000000000002</v>
      </c>
      <c r="AE169" s="557">
        <f>download!V188</f>
        <v>0.29499999999999998</v>
      </c>
      <c r="AF169" s="325">
        <v>0</v>
      </c>
      <c r="AG169" s="325">
        <f>download!AT190</f>
        <v>0</v>
      </c>
      <c r="AH169" s="287"/>
      <c r="AI169" s="74">
        <v>41609</v>
      </c>
      <c r="AJ169" s="483">
        <f>download!Z189</f>
        <v>3.7590000000000003</v>
      </c>
      <c r="AK169" s="67"/>
      <c r="AL169" s="68"/>
      <c r="AM169" s="68">
        <f t="shared" si="259"/>
        <v>1.5498090420072261</v>
      </c>
      <c r="AN169" s="68">
        <f t="shared" si="260"/>
        <v>3.9840000000000004</v>
      </c>
      <c r="AO169" s="68">
        <f t="shared" si="261"/>
        <v>3.9840000000000004</v>
      </c>
      <c r="AP169" s="68">
        <f t="shared" si="262"/>
        <v>3.9840000000000004</v>
      </c>
      <c r="AQ169" s="68">
        <f t="shared" si="263"/>
        <v>4.0840000000000005</v>
      </c>
      <c r="AR169" s="68">
        <f t="shared" si="264"/>
        <v>4.1040000000000001</v>
      </c>
      <c r="AS169" s="68">
        <f t="shared" si="265"/>
        <v>4.1340000000000003</v>
      </c>
      <c r="AT169" s="68">
        <f t="shared" si="266"/>
        <v>4.2040000000000006</v>
      </c>
      <c r="AU169" s="68">
        <f t="shared" si="267"/>
        <v>4.2240000000000002</v>
      </c>
      <c r="AV169" s="68"/>
      <c r="AW169" s="68"/>
      <c r="AX169" s="68">
        <f t="shared" si="268"/>
        <v>4.0190000000000001</v>
      </c>
      <c r="AY169" s="68">
        <f t="shared" si="269"/>
        <v>4.0340000000000007</v>
      </c>
      <c r="AZ169" s="68">
        <f t="shared" si="270"/>
        <v>4.9890000000000008</v>
      </c>
      <c r="BA169" s="68">
        <f t="shared" si="271"/>
        <v>4.5490000000000004</v>
      </c>
      <c r="BB169" s="68">
        <f t="shared" si="272"/>
        <v>4.0965000000000007</v>
      </c>
      <c r="BC169" s="68">
        <f t="shared" si="273"/>
        <v>4.0540000000000003</v>
      </c>
      <c r="BD169" s="68">
        <f t="shared" si="241"/>
        <v>3.7590000000000003</v>
      </c>
      <c r="BE169" s="68">
        <f t="shared" si="242"/>
        <v>3.7590000000000003</v>
      </c>
      <c r="BF169" s="68"/>
      <c r="BG169" s="89"/>
      <c r="BH169" s="67">
        <f>download!AD189</f>
        <v>1.3252062384059999</v>
      </c>
      <c r="BI169" s="40">
        <f>download!AH188</f>
        <v>6.3910634032580002E-2</v>
      </c>
      <c r="BJ169" s="40">
        <f>download!AL188</f>
        <v>7.1974796308571037E-2</v>
      </c>
      <c r="BK169" s="48">
        <f t="shared" si="243"/>
        <v>0.43170382664073587</v>
      </c>
      <c r="BL169" s="48">
        <f t="shared" si="243"/>
        <v>0.38900829367651252</v>
      </c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8"/>
      <c r="CN169" s="40"/>
      <c r="CO169" s="56"/>
      <c r="CP169" s="56"/>
      <c r="CQ169" s="72"/>
      <c r="CR169" s="40"/>
      <c r="CS169" s="56"/>
      <c r="CT169" s="40"/>
      <c r="CU169" s="49"/>
      <c r="CV169" s="49"/>
      <c r="CW169" s="40"/>
      <c r="CX169" s="56"/>
      <c r="CY169" s="40"/>
      <c r="CZ169" s="40"/>
      <c r="DA169" s="41"/>
      <c r="DB169" s="41"/>
      <c r="DC169" s="49"/>
      <c r="DD169" s="40"/>
      <c r="DE169" s="49"/>
      <c r="DF169" s="40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  <c r="DT169" s="14"/>
    </row>
    <row r="170" spans="1:124">
      <c r="A170" s="165">
        <v>41640</v>
      </c>
      <c r="B170" s="93"/>
      <c r="C170" s="394">
        <f t="shared" si="190"/>
        <v>0.25</v>
      </c>
      <c r="D170" s="394">
        <f t="shared" si="197"/>
        <v>0.25</v>
      </c>
      <c r="E170" s="93">
        <f t="shared" si="245"/>
        <v>0.25</v>
      </c>
      <c r="F170" s="288">
        <f t="shared" si="255"/>
        <v>0.215</v>
      </c>
      <c r="G170" s="93">
        <f t="shared" si="244"/>
        <v>0.25</v>
      </c>
      <c r="H170" s="294">
        <f>H158-0.005</f>
        <v>0.35</v>
      </c>
      <c r="I170" s="288">
        <f t="shared" si="256"/>
        <v>0.35</v>
      </c>
      <c r="J170" s="397">
        <f t="shared" si="254"/>
        <v>0.35</v>
      </c>
      <c r="K170" s="41">
        <f>C170+0.12</f>
        <v>0.37</v>
      </c>
      <c r="L170" s="417">
        <f t="shared" si="246"/>
        <v>0.37</v>
      </c>
      <c r="M170" s="288">
        <f t="shared" si="257"/>
        <v>0.37</v>
      </c>
      <c r="N170" s="93">
        <f>+K170+0.03</f>
        <v>0.4</v>
      </c>
      <c r="O170" s="50">
        <f>K170+0.1</f>
        <v>0.47</v>
      </c>
      <c r="P170" s="184">
        <f t="shared" si="202"/>
        <v>0.47</v>
      </c>
      <c r="Q170" s="288">
        <f t="shared" si="258"/>
        <v>0.47</v>
      </c>
      <c r="R170" s="93">
        <f>+O170+0.02</f>
        <v>0.49</v>
      </c>
      <c r="T170" s="571">
        <f>C170-0.16</f>
        <v>0.09</v>
      </c>
      <c r="U170" s="571">
        <f t="shared" si="233"/>
        <v>0.14499999999999999</v>
      </c>
      <c r="V170" s="571">
        <f>+(T170+AJ170)*0.032+T170+0.01</f>
        <v>0.22950399999999999</v>
      </c>
      <c r="X170" s="538">
        <f>download!B189</f>
        <v>0.27250000000000002</v>
      </c>
      <c r="Y170" s="539">
        <f>download!AX189</f>
        <v>0.27250000000000002</v>
      </c>
      <c r="Z170" s="538">
        <f>download!F189</f>
        <v>0.28499999999999998</v>
      </c>
      <c r="AA170" s="538">
        <f>download!AP189</f>
        <v>-3.5000000000000003E-2</v>
      </c>
      <c r="AB170" s="556">
        <f>download!J189</f>
        <v>1.575</v>
      </c>
      <c r="AC170" s="556">
        <f>download!N189</f>
        <v>0.95499999999999996</v>
      </c>
      <c r="AD170" s="556">
        <f>download!R189</f>
        <v>0.4375</v>
      </c>
      <c r="AE170" s="557">
        <f>download!V189</f>
        <v>0.34250000000000003</v>
      </c>
      <c r="AF170" s="325">
        <v>0</v>
      </c>
      <c r="AG170" s="325">
        <f>download!AT191</f>
        <v>0</v>
      </c>
      <c r="AH170" s="287"/>
      <c r="AI170" s="74">
        <v>41640</v>
      </c>
      <c r="AJ170" s="483">
        <f>download!Z190</f>
        <v>3.9569999999999999</v>
      </c>
      <c r="AK170" s="67"/>
      <c r="AL170" s="68"/>
      <c r="AM170" s="68">
        <f t="shared" si="259"/>
        <v>1.6267500490164135</v>
      </c>
      <c r="AN170" s="68">
        <f t="shared" si="260"/>
        <v>4.2069999999999999</v>
      </c>
      <c r="AO170" s="68">
        <f t="shared" si="261"/>
        <v>4.2069999999999999</v>
      </c>
      <c r="AP170" s="68">
        <f t="shared" si="262"/>
        <v>4.2069999999999999</v>
      </c>
      <c r="AQ170" s="68">
        <f t="shared" si="263"/>
        <v>4.3069999999999995</v>
      </c>
      <c r="AR170" s="68">
        <f t="shared" si="264"/>
        <v>4.327</v>
      </c>
      <c r="AS170" s="68">
        <f t="shared" si="265"/>
        <v>4.3570000000000002</v>
      </c>
      <c r="AT170" s="68">
        <f t="shared" si="266"/>
        <v>4.4269999999999996</v>
      </c>
      <c r="AU170" s="68">
        <f t="shared" si="267"/>
        <v>4.4470000000000001</v>
      </c>
      <c r="AV170" s="68"/>
      <c r="AW170" s="68"/>
      <c r="AX170" s="68">
        <f t="shared" si="268"/>
        <v>4.2294999999999998</v>
      </c>
      <c r="AY170" s="68">
        <f t="shared" si="269"/>
        <v>4.242</v>
      </c>
      <c r="AZ170" s="68">
        <f t="shared" si="270"/>
        <v>5.532</v>
      </c>
      <c r="BA170" s="68">
        <f t="shared" si="271"/>
        <v>4.9119999999999999</v>
      </c>
      <c r="BB170" s="68">
        <f t="shared" si="272"/>
        <v>4.3944999999999999</v>
      </c>
      <c r="BC170" s="68">
        <f t="shared" si="273"/>
        <v>4.2995000000000001</v>
      </c>
      <c r="BD170" s="68">
        <f t="shared" si="241"/>
        <v>3.9569999999999999</v>
      </c>
      <c r="BE170" s="68">
        <f t="shared" si="242"/>
        <v>3.9569999999999999</v>
      </c>
      <c r="BF170" s="68"/>
      <c r="BG170" s="89"/>
      <c r="BH170" s="67">
        <f>download!AD190</f>
        <v>1.3245603560130002</v>
      </c>
      <c r="BI170" s="40">
        <f>download!AH189</f>
        <v>6.3924591132136999E-2</v>
      </c>
      <c r="BJ170" s="40">
        <f>download!AL189</f>
        <v>7.1975536993361997E-2</v>
      </c>
      <c r="BK170" s="48">
        <f t="shared" si="243"/>
        <v>0.42932687771055944</v>
      </c>
      <c r="BL170" s="48">
        <f t="shared" si="243"/>
        <v>0.38667697861098493</v>
      </c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8"/>
      <c r="CN170" s="40"/>
      <c r="CO170" s="56"/>
      <c r="CP170" s="56"/>
      <c r="CQ170" s="72"/>
      <c r="CR170" s="40"/>
      <c r="CS170" s="56"/>
      <c r="CT170" s="40"/>
      <c r="CU170" s="49"/>
      <c r="CV170" s="49"/>
      <c r="CW170" s="40"/>
      <c r="CX170" s="56"/>
      <c r="CY170" s="40"/>
      <c r="CZ170" s="40"/>
      <c r="DA170" s="41"/>
      <c r="DB170" s="41"/>
      <c r="DC170" s="49"/>
      <c r="DD170" s="40"/>
      <c r="DE170" s="49"/>
      <c r="DF170" s="40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  <c r="DT170" s="14"/>
    </row>
    <row r="171" spans="1:124">
      <c r="A171" s="165">
        <v>41671</v>
      </c>
      <c r="B171" s="93"/>
      <c r="C171" s="394">
        <f t="shared" si="190"/>
        <v>0.31</v>
      </c>
      <c r="D171" s="394">
        <f t="shared" si="197"/>
        <v>0.31</v>
      </c>
      <c r="E171" s="93">
        <f t="shared" si="245"/>
        <v>0.31</v>
      </c>
      <c r="F171" s="288">
        <f t="shared" si="255"/>
        <v>0.27500000000000002</v>
      </c>
      <c r="G171" s="93">
        <f t="shared" si="244"/>
        <v>0.31</v>
      </c>
      <c r="H171" s="294">
        <f>H159-0.005</f>
        <v>0.41</v>
      </c>
      <c r="I171" s="288">
        <f t="shared" si="256"/>
        <v>0.41</v>
      </c>
      <c r="J171" s="397">
        <f t="shared" si="254"/>
        <v>0.41</v>
      </c>
      <c r="K171" s="41">
        <f>C171+0.12</f>
        <v>0.43</v>
      </c>
      <c r="L171" s="417">
        <f t="shared" si="246"/>
        <v>0.43</v>
      </c>
      <c r="M171" s="288">
        <f t="shared" si="257"/>
        <v>0.43</v>
      </c>
      <c r="N171" s="93">
        <f>+K171+0.03</f>
        <v>0.45999999999999996</v>
      </c>
      <c r="O171" s="50">
        <f>K171+0.1</f>
        <v>0.53</v>
      </c>
      <c r="P171" s="184">
        <f t="shared" si="202"/>
        <v>0.53</v>
      </c>
      <c r="Q171" s="288">
        <f t="shared" si="258"/>
        <v>0.53</v>
      </c>
      <c r="R171" s="93">
        <f>+O171+0.02</f>
        <v>0.55000000000000004</v>
      </c>
      <c r="T171" s="571">
        <f>C171-0.16</f>
        <v>0.15</v>
      </c>
      <c r="U171" s="571">
        <f t="shared" si="233"/>
        <v>0.20499999999999999</v>
      </c>
      <c r="V171" s="571">
        <f>+(T171+AJ171)*0.032+T171+0.01</f>
        <v>0.28867200000000004</v>
      </c>
      <c r="X171" s="186"/>
      <c r="Y171" s="186"/>
      <c r="Z171" s="186"/>
      <c r="AA171" s="186"/>
      <c r="AB171" s="186"/>
      <c r="AC171" s="186"/>
      <c r="AD171" s="186"/>
      <c r="AE171" s="186"/>
      <c r="AF171" s="186"/>
      <c r="AG171" s="186"/>
      <c r="AH171" s="186"/>
      <c r="AI171" s="74">
        <v>41671</v>
      </c>
      <c r="AJ171" s="483">
        <f>download!Z191</f>
        <v>3.8710000000000004</v>
      </c>
      <c r="AK171" s="67"/>
      <c r="AL171" s="68"/>
      <c r="AM171" s="68">
        <f t="shared" si="259"/>
        <v>1.6070074391080191</v>
      </c>
      <c r="AN171" s="68">
        <f t="shared" si="260"/>
        <v>4.181</v>
      </c>
      <c r="AO171" s="68">
        <f t="shared" si="261"/>
        <v>4.181</v>
      </c>
      <c r="AP171" s="68">
        <f t="shared" si="262"/>
        <v>4.181</v>
      </c>
      <c r="AQ171" s="68">
        <f t="shared" si="263"/>
        <v>4.2810000000000006</v>
      </c>
      <c r="AR171" s="68">
        <f t="shared" si="264"/>
        <v>4.3010000000000002</v>
      </c>
      <c r="AS171" s="68">
        <f t="shared" si="265"/>
        <v>4.3310000000000004</v>
      </c>
      <c r="AT171" s="68">
        <f t="shared" si="266"/>
        <v>4.4010000000000007</v>
      </c>
      <c r="AU171" s="68">
        <f t="shared" si="267"/>
        <v>4.4210000000000003</v>
      </c>
      <c r="AV171" s="68"/>
      <c r="AW171" s="68"/>
      <c r="AX171" s="68">
        <f t="shared" si="268"/>
        <v>3.8710000000000004</v>
      </c>
      <c r="AY171" s="68">
        <f t="shared" si="269"/>
        <v>3.8710000000000004</v>
      </c>
      <c r="AZ171" s="68">
        <f t="shared" si="270"/>
        <v>3.8710000000000004</v>
      </c>
      <c r="BA171" s="68">
        <f t="shared" si="271"/>
        <v>3.8710000000000004</v>
      </c>
      <c r="BB171" s="68">
        <f t="shared" si="272"/>
        <v>3.8710000000000004</v>
      </c>
      <c r="BC171" s="68">
        <f t="shared" si="273"/>
        <v>3.8710000000000004</v>
      </c>
      <c r="BD171" s="68">
        <f t="shared" si="241"/>
        <v>3.8710000000000004</v>
      </c>
      <c r="BE171" s="68">
        <f t="shared" si="242"/>
        <v>3.8710000000000004</v>
      </c>
      <c r="BF171" s="68"/>
      <c r="BG171" s="89"/>
      <c r="BH171" s="67">
        <f>download!AD191</f>
        <v>1.323979722</v>
      </c>
      <c r="BI171" s="40">
        <f>download!AH190</f>
        <v>6.3938548231758013E-2</v>
      </c>
      <c r="BJ171" s="40">
        <f>download!AL190</f>
        <v>7.1976277678154024E-2</v>
      </c>
      <c r="BK171" s="48">
        <f t="shared" si="243"/>
        <v>0.42696203649985714</v>
      </c>
      <c r="BL171" s="48">
        <f t="shared" si="243"/>
        <v>0.38435958840182233</v>
      </c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8"/>
      <c r="CN171" s="40"/>
      <c r="CO171" s="56"/>
      <c r="CP171" s="56"/>
      <c r="CQ171" s="72"/>
      <c r="CR171" s="40"/>
      <c r="CS171" s="56"/>
      <c r="CT171" s="40"/>
      <c r="CU171" s="49"/>
      <c r="CV171" s="49"/>
      <c r="CW171" s="40"/>
      <c r="CX171" s="56"/>
      <c r="CY171" s="40"/>
      <c r="CZ171" s="40"/>
      <c r="DA171" s="41"/>
      <c r="DB171" s="41"/>
      <c r="DC171" s="49"/>
      <c r="DD171" s="40"/>
      <c r="DE171" s="49"/>
      <c r="DF171" s="40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  <c r="DT171" s="14"/>
    </row>
    <row r="172" spans="1:124">
      <c r="A172" s="165">
        <v>41699</v>
      </c>
      <c r="B172" s="93"/>
      <c r="C172" s="394">
        <f t="shared" si="190"/>
        <v>0.30499999999999999</v>
      </c>
      <c r="D172" s="394">
        <f t="shared" si="197"/>
        <v>0.30499999999999999</v>
      </c>
      <c r="E172" s="93">
        <f t="shared" si="245"/>
        <v>0.30499999999999999</v>
      </c>
      <c r="F172" s="288">
        <f t="shared" si="255"/>
        <v>0.27</v>
      </c>
      <c r="G172" s="93">
        <f t="shared" ref="G172:G179" si="274">E172</f>
        <v>0.30499999999999999</v>
      </c>
      <c r="H172" s="294">
        <f>H160-0.005</f>
        <v>0.40499999999999997</v>
      </c>
      <c r="I172" s="288">
        <f t="shared" si="256"/>
        <v>0.40499999999999997</v>
      </c>
      <c r="J172" s="397">
        <f t="shared" si="254"/>
        <v>0.40499999999999997</v>
      </c>
      <c r="K172" s="41">
        <f>C172+0.12</f>
        <v>0.42499999999999999</v>
      </c>
      <c r="L172" s="417">
        <f t="shared" si="246"/>
        <v>0.42499999999999999</v>
      </c>
      <c r="M172" s="288">
        <f t="shared" si="257"/>
        <v>0.42499999999999999</v>
      </c>
      <c r="N172" s="93">
        <f>+K172+0.03</f>
        <v>0.45499999999999996</v>
      </c>
      <c r="O172" s="50">
        <f>K172+0.1</f>
        <v>0.52500000000000002</v>
      </c>
      <c r="P172" s="184">
        <f t="shared" si="202"/>
        <v>0.52500000000000002</v>
      </c>
      <c r="Q172" s="288">
        <f t="shared" si="258"/>
        <v>0.52500000000000002</v>
      </c>
      <c r="R172" s="93">
        <f>+O172+0.02</f>
        <v>0.54500000000000004</v>
      </c>
      <c r="T172" s="571">
        <f>C172-0.16</f>
        <v>0.14499999999999999</v>
      </c>
      <c r="U172" s="571">
        <f t="shared" si="233"/>
        <v>0.19999999999999998</v>
      </c>
      <c r="V172" s="571">
        <f>+(T172+AJ172)*0.032+T172+0.01</f>
        <v>0.280088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186"/>
      <c r="AI172" s="74">
        <v>41699</v>
      </c>
      <c r="AJ172" s="483">
        <f>download!Z192</f>
        <v>3.7640000000000002</v>
      </c>
      <c r="AK172" s="67"/>
      <c r="AL172" s="68"/>
      <c r="AM172" s="68">
        <f t="shared" si="259"/>
        <v>1.5554906529973576</v>
      </c>
      <c r="AN172" s="68">
        <f t="shared" si="260"/>
        <v>4.069</v>
      </c>
      <c r="AO172" s="68">
        <f t="shared" si="261"/>
        <v>4.069</v>
      </c>
      <c r="AP172" s="68">
        <f t="shared" si="262"/>
        <v>4.069</v>
      </c>
      <c r="AQ172" s="68">
        <f t="shared" si="263"/>
        <v>4.1690000000000005</v>
      </c>
      <c r="AR172" s="68">
        <f t="shared" si="264"/>
        <v>4.1890000000000001</v>
      </c>
      <c r="AS172" s="68">
        <f t="shared" si="265"/>
        <v>4.2190000000000003</v>
      </c>
      <c r="AT172" s="68">
        <f t="shared" si="266"/>
        <v>4.2890000000000006</v>
      </c>
      <c r="AU172" s="68">
        <f t="shared" si="267"/>
        <v>4.3090000000000002</v>
      </c>
      <c r="AV172" s="68"/>
      <c r="AW172" s="68"/>
      <c r="AX172" s="68">
        <f t="shared" si="268"/>
        <v>3.7640000000000002</v>
      </c>
      <c r="AY172" s="68">
        <f t="shared" si="269"/>
        <v>3.7640000000000002</v>
      </c>
      <c r="AZ172" s="68">
        <f t="shared" si="270"/>
        <v>3.7640000000000002</v>
      </c>
      <c r="BA172" s="68">
        <f t="shared" si="271"/>
        <v>3.7640000000000002</v>
      </c>
      <c r="BB172" s="68">
        <f t="shared" si="272"/>
        <v>3.7640000000000002</v>
      </c>
      <c r="BC172" s="68">
        <f t="shared" si="273"/>
        <v>3.7640000000000002</v>
      </c>
      <c r="BD172" s="68">
        <f t="shared" si="241"/>
        <v>3.7640000000000002</v>
      </c>
      <c r="BE172" s="68">
        <f t="shared" si="242"/>
        <v>3.7640000000000002</v>
      </c>
      <c r="BF172" s="68"/>
      <c r="BG172" s="89"/>
      <c r="BH172" s="67">
        <f>download!AD192</f>
        <v>1.3233399107620003</v>
      </c>
      <c r="BI172" s="40">
        <f>download!AH191</f>
        <v>6.3951154644375008E-2</v>
      </c>
      <c r="BJ172" s="40">
        <f>download!AL191</f>
        <v>7.1976946683772997E-2</v>
      </c>
      <c r="BK172" s="48">
        <f t="shared" si="243"/>
        <v>0.42483641126489169</v>
      </c>
      <c r="BL172" s="48">
        <f t="shared" si="243"/>
        <v>0.38227836151323608</v>
      </c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8"/>
      <c r="CN172" s="40"/>
      <c r="CO172" s="56"/>
      <c r="CP172" s="56"/>
      <c r="CQ172" s="72"/>
      <c r="CR172" s="40"/>
      <c r="CS172" s="56"/>
      <c r="CT172" s="40"/>
      <c r="CU172" s="49"/>
      <c r="CV172" s="49"/>
      <c r="CW172" s="40"/>
      <c r="CX172" s="56"/>
      <c r="CY172" s="40"/>
      <c r="CZ172" s="40"/>
      <c r="DA172" s="41"/>
      <c r="DB172" s="41"/>
      <c r="DC172" s="49"/>
      <c r="DD172" s="40"/>
      <c r="DE172" s="49"/>
      <c r="DF172" s="40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  <c r="DT172" s="14"/>
    </row>
    <row r="173" spans="1:124">
      <c r="A173" s="165">
        <v>41730</v>
      </c>
      <c r="B173" s="93"/>
      <c r="C173" s="394">
        <f t="shared" si="190"/>
        <v>0.14000000000000001</v>
      </c>
      <c r="D173" s="394">
        <f t="shared" si="197"/>
        <v>0.14000000000000001</v>
      </c>
      <c r="E173" s="93">
        <f t="shared" si="245"/>
        <v>0.14000000000000001</v>
      </c>
      <c r="F173" s="288">
        <f t="shared" si="255"/>
        <v>0.10500000000000001</v>
      </c>
      <c r="G173" s="93">
        <f t="shared" si="274"/>
        <v>0.14000000000000001</v>
      </c>
      <c r="H173" s="294">
        <f>C173</f>
        <v>0.14000000000000001</v>
      </c>
      <c r="I173" s="288">
        <f t="shared" si="256"/>
        <v>0.14000000000000001</v>
      </c>
      <c r="J173" s="397">
        <f t="shared" si="254"/>
        <v>0.14000000000000001</v>
      </c>
      <c r="K173" s="50">
        <f>C173+0.02</f>
        <v>0.16</v>
      </c>
      <c r="L173" s="417">
        <f t="shared" si="246"/>
        <v>0.16</v>
      </c>
      <c r="M173" s="288">
        <f t="shared" si="257"/>
        <v>0.16</v>
      </c>
      <c r="N173" s="93">
        <f>+K173+0.02</f>
        <v>0.18</v>
      </c>
      <c r="O173" s="50">
        <f>C173</f>
        <v>0.14000000000000001</v>
      </c>
      <c r="P173" s="184">
        <f t="shared" si="202"/>
        <v>0.14000000000000001</v>
      </c>
      <c r="Q173" s="288">
        <f t="shared" si="258"/>
        <v>0.14000000000000001</v>
      </c>
      <c r="R173" s="93">
        <f>+O173</f>
        <v>0.14000000000000001</v>
      </c>
      <c r="T173" s="571">
        <f t="shared" ref="T173:T179" si="275">C173-0.2</f>
        <v>-0.06</v>
      </c>
      <c r="U173" s="571">
        <f t="shared" si="233"/>
        <v>-4.9999999999999975E-3</v>
      </c>
      <c r="V173" s="571"/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186"/>
      <c r="AI173" s="74">
        <v>41730</v>
      </c>
      <c r="AJ173" s="483">
        <f>download!Z193</f>
        <v>3.657</v>
      </c>
      <c r="AK173" s="67"/>
      <c r="AL173" s="68"/>
      <c r="AM173" s="68">
        <f t="shared" si="259"/>
        <v>1.442811568692427</v>
      </c>
      <c r="AN173" s="68">
        <f t="shared" si="260"/>
        <v>3.7970000000000002</v>
      </c>
      <c r="AO173" s="68">
        <f t="shared" si="261"/>
        <v>3.7970000000000002</v>
      </c>
      <c r="AP173" s="68">
        <f t="shared" si="262"/>
        <v>3.7970000000000002</v>
      </c>
      <c r="AQ173" s="68">
        <f t="shared" si="263"/>
        <v>3.7970000000000002</v>
      </c>
      <c r="AR173" s="68">
        <f t="shared" si="264"/>
        <v>3.8170000000000002</v>
      </c>
      <c r="AS173" s="68">
        <f t="shared" si="265"/>
        <v>3.8370000000000002</v>
      </c>
      <c r="AT173" s="68">
        <f t="shared" si="266"/>
        <v>3.7970000000000002</v>
      </c>
      <c r="AU173" s="68">
        <f t="shared" si="267"/>
        <v>3.7970000000000002</v>
      </c>
      <c r="AV173" s="68"/>
      <c r="AW173" s="68"/>
      <c r="AX173" s="68">
        <f t="shared" si="268"/>
        <v>3.657</v>
      </c>
      <c r="AY173" s="68">
        <f t="shared" si="269"/>
        <v>3.657</v>
      </c>
      <c r="AZ173" s="68">
        <f t="shared" si="270"/>
        <v>3.657</v>
      </c>
      <c r="BA173" s="68">
        <f t="shared" si="271"/>
        <v>3.657</v>
      </c>
      <c r="BB173" s="68">
        <f t="shared" si="272"/>
        <v>3.657</v>
      </c>
      <c r="BC173" s="68">
        <f t="shared" si="273"/>
        <v>3.657</v>
      </c>
      <c r="BD173" s="68">
        <f t="shared" si="241"/>
        <v>3.657</v>
      </c>
      <c r="BE173" s="68">
        <f t="shared" si="242"/>
        <v>3.657</v>
      </c>
      <c r="BF173" s="68"/>
      <c r="BG173" s="89"/>
      <c r="BH173" s="67">
        <f>download!AD193</f>
        <v>1.3227237698560002</v>
      </c>
      <c r="BI173" s="40">
        <f>download!AH192</f>
        <v>6.3965111744119008E-2</v>
      </c>
      <c r="BJ173" s="40">
        <f>download!AL192</f>
        <v>7.1977687368564996E-2</v>
      </c>
      <c r="BK173" s="48">
        <f t="shared" si="243"/>
        <v>0.42249445963875604</v>
      </c>
      <c r="BL173" s="48">
        <f t="shared" si="243"/>
        <v>0.37998724484920382</v>
      </c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8"/>
      <c r="CN173" s="40"/>
      <c r="CO173" s="56"/>
      <c r="CP173" s="56"/>
      <c r="CQ173" s="72"/>
      <c r="CR173" s="40"/>
      <c r="CS173" s="56"/>
      <c r="CT173" s="40"/>
      <c r="CU173" s="49"/>
      <c r="CV173" s="49"/>
      <c r="CW173" s="40"/>
      <c r="CX173" s="56"/>
      <c r="CY173" s="40"/>
      <c r="CZ173" s="40"/>
      <c r="DA173" s="41"/>
      <c r="DB173" s="41"/>
      <c r="DC173" s="49"/>
      <c r="DD173" s="40"/>
      <c r="DE173" s="49"/>
      <c r="DF173" s="40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  <c r="DT173" s="14"/>
    </row>
    <row r="174" spans="1:124">
      <c r="A174" s="165">
        <v>41760</v>
      </c>
      <c r="B174" s="93"/>
      <c r="C174" s="394">
        <f t="shared" si="190"/>
        <v>0.14000000000000001</v>
      </c>
      <c r="D174" s="394">
        <f t="shared" si="197"/>
        <v>0.14000000000000001</v>
      </c>
      <c r="E174" s="93">
        <f t="shared" si="245"/>
        <v>0.14000000000000001</v>
      </c>
      <c r="F174" s="288">
        <f t="shared" si="255"/>
        <v>0.10500000000000001</v>
      </c>
      <c r="G174" s="93">
        <f t="shared" si="274"/>
        <v>0.14000000000000001</v>
      </c>
      <c r="H174" s="294">
        <f t="shared" ref="H174:H179" si="276">C174</f>
        <v>0.14000000000000001</v>
      </c>
      <c r="I174" s="288">
        <f t="shared" si="256"/>
        <v>0.14000000000000001</v>
      </c>
      <c r="J174" s="397">
        <f t="shared" si="254"/>
        <v>0.14000000000000001</v>
      </c>
      <c r="K174" s="50">
        <f t="shared" ref="K174:K179" si="277">C174+0.02</f>
        <v>0.16</v>
      </c>
      <c r="L174" s="417">
        <f t="shared" si="246"/>
        <v>0.16</v>
      </c>
      <c r="M174" s="288">
        <f t="shared" si="257"/>
        <v>0.16</v>
      </c>
      <c r="N174" s="93">
        <f t="shared" ref="N174:N179" si="278">+K174+0.02</f>
        <v>0.18</v>
      </c>
      <c r="O174" s="50">
        <f t="shared" ref="O174:O179" si="279">C174</f>
        <v>0.14000000000000001</v>
      </c>
      <c r="P174" s="184">
        <f t="shared" si="202"/>
        <v>0.14000000000000001</v>
      </c>
      <c r="Q174" s="288">
        <f t="shared" si="258"/>
        <v>0.14000000000000001</v>
      </c>
      <c r="R174" s="93">
        <f t="shared" ref="R174:R179" si="280">+O174</f>
        <v>0.14000000000000001</v>
      </c>
      <c r="T174" s="571">
        <f t="shared" si="275"/>
        <v>-0.06</v>
      </c>
      <c r="U174" s="571">
        <f t="shared" si="233"/>
        <v>-4.9999999999999975E-3</v>
      </c>
      <c r="V174" s="571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186"/>
      <c r="AI174" s="74">
        <v>41760</v>
      </c>
      <c r="AJ174" s="483">
        <f>download!Z194</f>
        <v>3.6580000000000004</v>
      </c>
      <c r="AK174" s="67"/>
      <c r="AL174" s="68"/>
      <c r="AM174" s="68">
        <f t="shared" si="259"/>
        <v>1.4348200865054921</v>
      </c>
      <c r="AN174" s="68">
        <f t="shared" si="260"/>
        <v>3.7980000000000005</v>
      </c>
      <c r="AO174" s="68">
        <f t="shared" si="261"/>
        <v>3.7980000000000005</v>
      </c>
      <c r="AP174" s="68">
        <f t="shared" si="262"/>
        <v>3.7980000000000005</v>
      </c>
      <c r="AQ174" s="68">
        <f t="shared" si="263"/>
        <v>3.7980000000000005</v>
      </c>
      <c r="AR174" s="68">
        <f t="shared" si="264"/>
        <v>3.8180000000000005</v>
      </c>
      <c r="AS174" s="68">
        <f t="shared" si="265"/>
        <v>3.8380000000000005</v>
      </c>
      <c r="AT174" s="68">
        <f t="shared" si="266"/>
        <v>3.7980000000000005</v>
      </c>
      <c r="AU174" s="68">
        <f t="shared" si="267"/>
        <v>3.7980000000000005</v>
      </c>
      <c r="AV174" s="68"/>
      <c r="AW174" s="68"/>
      <c r="AX174" s="68">
        <f t="shared" si="268"/>
        <v>3.6580000000000004</v>
      </c>
      <c r="AY174" s="68">
        <f t="shared" si="269"/>
        <v>3.6580000000000004</v>
      </c>
      <c r="AZ174" s="68">
        <f t="shared" si="270"/>
        <v>3.6580000000000004</v>
      </c>
      <c r="BA174" s="68">
        <f t="shared" si="271"/>
        <v>3.6580000000000004</v>
      </c>
      <c r="BB174" s="68">
        <f t="shared" si="272"/>
        <v>3.6580000000000004</v>
      </c>
      <c r="BC174" s="68">
        <f t="shared" si="273"/>
        <v>3.6580000000000004</v>
      </c>
      <c r="BD174" s="68">
        <f t="shared" si="241"/>
        <v>3.6580000000000004</v>
      </c>
      <c r="BE174" s="68">
        <f t="shared" si="242"/>
        <v>3.6580000000000004</v>
      </c>
      <c r="BF174" s="68"/>
      <c r="BG174" s="89"/>
      <c r="BH174" s="67">
        <f>download!AD194</f>
        <v>1.3220902190060002</v>
      </c>
      <c r="BI174" s="40">
        <f>download!AH193</f>
        <v>6.3978618614902019E-2</v>
      </c>
      <c r="BJ174" s="40">
        <f>download!AL193</f>
        <v>7.197840416029902E-2</v>
      </c>
      <c r="BK174" s="48">
        <f t="shared" si="243"/>
        <v>0.42023942974659595</v>
      </c>
      <c r="BL174" s="48">
        <f t="shared" si="243"/>
        <v>0.37778306648380511</v>
      </c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8"/>
      <c r="CN174" s="40"/>
      <c r="CO174" s="56"/>
      <c r="CP174" s="56"/>
      <c r="CQ174" s="72"/>
      <c r="CR174" s="40"/>
      <c r="CS174" s="56"/>
      <c r="CT174" s="40"/>
      <c r="CU174" s="49"/>
      <c r="CV174" s="49"/>
      <c r="CW174" s="40"/>
      <c r="CX174" s="56"/>
      <c r="CY174" s="40"/>
      <c r="CZ174" s="40"/>
      <c r="DA174" s="41"/>
      <c r="DB174" s="41"/>
      <c r="DC174" s="49"/>
      <c r="DD174" s="40"/>
      <c r="DE174" s="49"/>
      <c r="DF174" s="40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  <c r="DT174" s="14"/>
    </row>
    <row r="175" spans="1:124">
      <c r="A175" s="165">
        <v>41791</v>
      </c>
      <c r="B175" s="93"/>
      <c r="C175" s="394">
        <f t="shared" si="190"/>
        <v>0.14000000000000001</v>
      </c>
      <c r="D175" s="394">
        <f t="shared" si="197"/>
        <v>0.14000000000000001</v>
      </c>
      <c r="E175" s="93">
        <f t="shared" si="245"/>
        <v>0.14000000000000001</v>
      </c>
      <c r="F175" s="288">
        <f t="shared" si="255"/>
        <v>0.10500000000000001</v>
      </c>
      <c r="G175" s="93">
        <f t="shared" si="274"/>
        <v>0.14000000000000001</v>
      </c>
      <c r="H175" s="294">
        <f t="shared" si="276"/>
        <v>0.14000000000000001</v>
      </c>
      <c r="I175" s="288">
        <f t="shared" si="256"/>
        <v>0.14000000000000001</v>
      </c>
      <c r="J175" s="397">
        <f t="shared" si="254"/>
        <v>0.14000000000000001</v>
      </c>
      <c r="K175" s="50">
        <f t="shared" si="277"/>
        <v>0.16</v>
      </c>
      <c r="L175" s="417">
        <f t="shared" si="246"/>
        <v>0.16</v>
      </c>
      <c r="M175" s="288">
        <f t="shared" si="257"/>
        <v>0.16</v>
      </c>
      <c r="N175" s="93">
        <f t="shared" si="278"/>
        <v>0.18</v>
      </c>
      <c r="O175" s="50">
        <f t="shared" si="279"/>
        <v>0.14000000000000001</v>
      </c>
      <c r="P175" s="184">
        <f t="shared" si="202"/>
        <v>0.14000000000000001</v>
      </c>
      <c r="Q175" s="288">
        <f t="shared" si="258"/>
        <v>0.14000000000000001</v>
      </c>
      <c r="R175" s="93">
        <f t="shared" si="280"/>
        <v>0.14000000000000001</v>
      </c>
      <c r="T175" s="571">
        <f t="shared" si="275"/>
        <v>-0.06</v>
      </c>
      <c r="U175" s="571">
        <f t="shared" si="233"/>
        <v>-4.9999999999999975E-3</v>
      </c>
      <c r="V175" s="571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186"/>
      <c r="AI175" s="74">
        <v>41791</v>
      </c>
      <c r="AJ175" s="483">
        <f>download!Z195</f>
        <v>3.6990000000000003</v>
      </c>
      <c r="AK175" s="67"/>
      <c r="AL175" s="68"/>
      <c r="AM175" s="68">
        <f t="shared" si="259"/>
        <v>1.4416166804504054</v>
      </c>
      <c r="AN175" s="68">
        <f t="shared" si="260"/>
        <v>3.8390000000000004</v>
      </c>
      <c r="AO175" s="68">
        <f t="shared" si="261"/>
        <v>3.8390000000000004</v>
      </c>
      <c r="AP175" s="68">
        <f t="shared" si="262"/>
        <v>3.8390000000000004</v>
      </c>
      <c r="AQ175" s="68">
        <f t="shared" si="263"/>
        <v>3.8390000000000004</v>
      </c>
      <c r="AR175" s="68">
        <f t="shared" si="264"/>
        <v>3.8590000000000004</v>
      </c>
      <c r="AS175" s="68">
        <f t="shared" si="265"/>
        <v>3.8790000000000004</v>
      </c>
      <c r="AT175" s="68">
        <f t="shared" si="266"/>
        <v>3.8390000000000004</v>
      </c>
      <c r="AU175" s="68">
        <f t="shared" si="267"/>
        <v>3.8390000000000004</v>
      </c>
      <c r="AV175" s="68"/>
      <c r="AW175" s="68"/>
      <c r="AX175" s="68">
        <f t="shared" si="268"/>
        <v>3.6990000000000003</v>
      </c>
      <c r="AY175" s="68">
        <f t="shared" si="269"/>
        <v>3.6990000000000003</v>
      </c>
      <c r="AZ175" s="68">
        <f t="shared" si="270"/>
        <v>3.6990000000000003</v>
      </c>
      <c r="BA175" s="68">
        <f t="shared" si="271"/>
        <v>3.6990000000000003</v>
      </c>
      <c r="BB175" s="68">
        <f t="shared" si="272"/>
        <v>3.6990000000000003</v>
      </c>
      <c r="BC175" s="68">
        <f t="shared" si="273"/>
        <v>3.6990000000000003</v>
      </c>
      <c r="BD175" s="68">
        <f t="shared" si="241"/>
        <v>3.6990000000000003</v>
      </c>
      <c r="BE175" s="68">
        <f t="shared" si="242"/>
        <v>3.6990000000000003</v>
      </c>
      <c r="BF175" s="68"/>
      <c r="BG175" s="89"/>
      <c r="BH175" s="67">
        <f>download!AD195</f>
        <v>1.32148012845</v>
      </c>
      <c r="BI175" s="40">
        <f>download!AH194</f>
        <v>6.3992575714773001E-2</v>
      </c>
      <c r="BJ175" s="40">
        <f>download!AL194</f>
        <v>7.197914484509102E-2</v>
      </c>
      <c r="BK175" s="48">
        <f t="shared" si="243"/>
        <v>0.4179209325242807</v>
      </c>
      <c r="BL175" s="48">
        <f t="shared" si="243"/>
        <v>0.37551880188861819</v>
      </c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8"/>
      <c r="CN175" s="40"/>
      <c r="CO175" s="56"/>
      <c r="CP175" s="56"/>
      <c r="CQ175" s="72"/>
      <c r="CR175" s="40"/>
      <c r="CS175" s="40"/>
      <c r="CT175" s="40"/>
      <c r="CU175" s="40"/>
      <c r="CV175" s="40"/>
      <c r="CW175" s="40"/>
      <c r="CX175" s="56"/>
      <c r="CY175" s="40"/>
      <c r="CZ175" s="40"/>
      <c r="DA175" s="41"/>
      <c r="DB175" s="41"/>
      <c r="DC175" s="49"/>
      <c r="DD175" s="40"/>
      <c r="DE175" s="49"/>
      <c r="DF175" s="40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  <c r="DT175" s="14"/>
    </row>
    <row r="176" spans="1:124">
      <c r="A176" s="165">
        <v>41821</v>
      </c>
      <c r="B176" s="93"/>
      <c r="C176" s="394">
        <f t="shared" si="190"/>
        <v>0.14000000000000001</v>
      </c>
      <c r="D176" s="394">
        <f t="shared" si="197"/>
        <v>0.14000000000000001</v>
      </c>
      <c r="E176" s="93">
        <f t="shared" si="245"/>
        <v>0.14000000000000001</v>
      </c>
      <c r="F176" s="288">
        <f t="shared" si="255"/>
        <v>0.10500000000000001</v>
      </c>
      <c r="G176" s="93">
        <f t="shared" si="274"/>
        <v>0.14000000000000001</v>
      </c>
      <c r="H176" s="294">
        <f t="shared" si="276"/>
        <v>0.14000000000000001</v>
      </c>
      <c r="I176" s="288">
        <f t="shared" si="256"/>
        <v>0.14000000000000001</v>
      </c>
      <c r="J176" s="397">
        <f t="shared" si="254"/>
        <v>0.14000000000000001</v>
      </c>
      <c r="K176" s="50">
        <f t="shared" si="277"/>
        <v>0.16</v>
      </c>
      <c r="L176" s="417">
        <f t="shared" si="246"/>
        <v>0.16</v>
      </c>
      <c r="M176" s="288">
        <f t="shared" si="257"/>
        <v>0.16</v>
      </c>
      <c r="N176" s="93">
        <f t="shared" si="278"/>
        <v>0.18</v>
      </c>
      <c r="O176" s="50">
        <f t="shared" si="279"/>
        <v>0.14000000000000001</v>
      </c>
      <c r="P176" s="184">
        <f t="shared" si="202"/>
        <v>0.14000000000000001</v>
      </c>
      <c r="Q176" s="288">
        <f t="shared" si="258"/>
        <v>0.14000000000000001</v>
      </c>
      <c r="R176" s="93">
        <f t="shared" si="280"/>
        <v>0.14000000000000001</v>
      </c>
      <c r="T176" s="571">
        <f t="shared" si="275"/>
        <v>-0.06</v>
      </c>
      <c r="U176" s="571">
        <f t="shared" si="233"/>
        <v>-4.9999999999999975E-3</v>
      </c>
      <c r="V176" s="571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74">
        <v>41821</v>
      </c>
      <c r="AJ176" s="483">
        <f>download!Z196</f>
        <v>3.6990000000000003</v>
      </c>
      <c r="AK176" s="67"/>
      <c r="AL176" s="68"/>
      <c r="AM176" s="68">
        <f t="shared" si="259"/>
        <v>1.4332540151212676</v>
      </c>
      <c r="AN176" s="68">
        <f t="shared" si="260"/>
        <v>3.8390000000000004</v>
      </c>
      <c r="AO176" s="68">
        <f t="shared" si="261"/>
        <v>3.8390000000000004</v>
      </c>
      <c r="AP176" s="68">
        <f t="shared" si="262"/>
        <v>3.8390000000000004</v>
      </c>
      <c r="AQ176" s="68">
        <f t="shared" si="263"/>
        <v>3.8390000000000004</v>
      </c>
      <c r="AR176" s="68">
        <f t="shared" si="264"/>
        <v>3.8590000000000004</v>
      </c>
      <c r="AS176" s="68">
        <f t="shared" si="265"/>
        <v>3.8790000000000004</v>
      </c>
      <c r="AT176" s="68">
        <f t="shared" si="266"/>
        <v>3.8390000000000004</v>
      </c>
      <c r="AU176" s="68">
        <f t="shared" si="267"/>
        <v>3.8390000000000004</v>
      </c>
      <c r="AV176" s="68"/>
      <c r="AW176" s="68"/>
      <c r="AX176" s="68">
        <f t="shared" si="268"/>
        <v>3.6990000000000003</v>
      </c>
      <c r="AY176" s="68">
        <f t="shared" si="269"/>
        <v>3.6990000000000003</v>
      </c>
      <c r="AZ176" s="68">
        <f t="shared" si="270"/>
        <v>3.6990000000000003</v>
      </c>
      <c r="BA176" s="68">
        <f t="shared" si="271"/>
        <v>3.6990000000000003</v>
      </c>
      <c r="BB176" s="68">
        <f t="shared" si="272"/>
        <v>3.6990000000000003</v>
      </c>
      <c r="BC176" s="68">
        <f t="shared" si="273"/>
        <v>3.6990000000000003</v>
      </c>
      <c r="BD176" s="68">
        <f t="shared" si="241"/>
        <v>3.6990000000000003</v>
      </c>
      <c r="BE176" s="68">
        <f t="shared" si="242"/>
        <v>3.6990000000000003</v>
      </c>
      <c r="BF176" s="68"/>
      <c r="BG176" s="89"/>
      <c r="BH176" s="67">
        <f>download!AD196</f>
        <v>1.3208528213130004</v>
      </c>
      <c r="BI176" s="40">
        <f>download!AH195</f>
        <v>6.4006082585678012E-2</v>
      </c>
      <c r="BJ176" s="40">
        <f>download!AL195</f>
        <v>7.1979861636826015E-2</v>
      </c>
      <c r="BK176" s="48">
        <f t="shared" si="243"/>
        <v>0.41568849720269113</v>
      </c>
      <c r="BL176" s="48">
        <f t="shared" si="243"/>
        <v>0.37334045718188785</v>
      </c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8"/>
      <c r="CN176" s="40"/>
      <c r="CO176" s="56"/>
      <c r="CP176" s="56"/>
      <c r="CQ176" s="72"/>
      <c r="CR176" s="40"/>
      <c r="CS176" s="40"/>
      <c r="CT176" s="40"/>
      <c r="CU176" s="40"/>
      <c r="CV176" s="40"/>
      <c r="CW176" s="40"/>
      <c r="CX176" s="56"/>
      <c r="CY176" s="40"/>
      <c r="CZ176" s="40"/>
      <c r="DA176" s="41"/>
      <c r="DB176" s="41"/>
      <c r="DC176" s="49"/>
      <c r="DD176" s="40"/>
      <c r="DE176" s="49"/>
      <c r="DF176" s="40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  <c r="DT176" s="14"/>
    </row>
    <row r="177" spans="1:124">
      <c r="A177" s="165">
        <v>41852</v>
      </c>
      <c r="B177" s="93"/>
      <c r="C177" s="394">
        <f t="shared" si="190"/>
        <v>0.14000000000000001</v>
      </c>
      <c r="D177" s="394">
        <f t="shared" si="197"/>
        <v>0.14000000000000001</v>
      </c>
      <c r="E177" s="93">
        <f t="shared" si="245"/>
        <v>0.14000000000000001</v>
      </c>
      <c r="F177" s="288">
        <f t="shared" si="255"/>
        <v>0.10500000000000001</v>
      </c>
      <c r="G177" s="93">
        <f t="shared" si="274"/>
        <v>0.14000000000000001</v>
      </c>
      <c r="H177" s="294">
        <f t="shared" si="276"/>
        <v>0.14000000000000001</v>
      </c>
      <c r="I177" s="288">
        <f t="shared" si="256"/>
        <v>0.14000000000000001</v>
      </c>
      <c r="J177" s="397">
        <f t="shared" si="254"/>
        <v>0.14000000000000001</v>
      </c>
      <c r="K177" s="50">
        <f t="shared" si="277"/>
        <v>0.16</v>
      </c>
      <c r="L177" s="417">
        <f t="shared" si="246"/>
        <v>0.16</v>
      </c>
      <c r="M177" s="288">
        <f t="shared" si="257"/>
        <v>0.16</v>
      </c>
      <c r="N177" s="93">
        <f t="shared" si="278"/>
        <v>0.18</v>
      </c>
      <c r="O177" s="50">
        <f t="shared" si="279"/>
        <v>0.14000000000000001</v>
      </c>
      <c r="P177" s="184">
        <f t="shared" si="202"/>
        <v>0.14000000000000001</v>
      </c>
      <c r="Q177" s="288">
        <f t="shared" si="258"/>
        <v>0.14000000000000001</v>
      </c>
      <c r="R177" s="93">
        <f t="shared" si="280"/>
        <v>0.14000000000000001</v>
      </c>
      <c r="T177" s="571">
        <f t="shared" si="275"/>
        <v>-0.06</v>
      </c>
      <c r="U177" s="571">
        <f>T177+0.055</f>
        <v>-4.9999999999999975E-3</v>
      </c>
      <c r="V177" s="571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186"/>
      <c r="AI177" s="74">
        <v>41852</v>
      </c>
      <c r="AJ177" s="483">
        <f>download!Z197</f>
        <v>3.7440000000000002</v>
      </c>
      <c r="AK177" s="67"/>
      <c r="AL177" s="68"/>
      <c r="AM177" s="68">
        <f t="shared" si="259"/>
        <v>1.4413630072129204</v>
      </c>
      <c r="AN177" s="68">
        <f t="shared" si="260"/>
        <v>3.8840000000000003</v>
      </c>
      <c r="AO177" s="68">
        <f t="shared" si="261"/>
        <v>3.8840000000000003</v>
      </c>
      <c r="AP177" s="68">
        <f t="shared" si="262"/>
        <v>3.8840000000000003</v>
      </c>
      <c r="AQ177" s="68">
        <f t="shared" si="263"/>
        <v>3.8840000000000003</v>
      </c>
      <c r="AR177" s="68">
        <f t="shared" si="264"/>
        <v>3.9040000000000004</v>
      </c>
      <c r="AS177" s="68">
        <f t="shared" si="265"/>
        <v>3.9240000000000004</v>
      </c>
      <c r="AT177" s="68">
        <f t="shared" si="266"/>
        <v>3.8840000000000003</v>
      </c>
      <c r="AU177" s="68">
        <f t="shared" si="267"/>
        <v>3.8840000000000003</v>
      </c>
      <c r="AV177" s="68"/>
      <c r="AW177" s="68"/>
      <c r="AX177" s="68">
        <f t="shared" si="268"/>
        <v>3.7440000000000002</v>
      </c>
      <c r="AY177" s="68">
        <f t="shared" si="269"/>
        <v>3.7440000000000002</v>
      </c>
      <c r="AZ177" s="68">
        <f t="shared" si="270"/>
        <v>3.7440000000000002</v>
      </c>
      <c r="BA177" s="68">
        <f t="shared" si="271"/>
        <v>3.7440000000000002</v>
      </c>
      <c r="BB177" s="68">
        <f t="shared" si="272"/>
        <v>3.7440000000000002</v>
      </c>
      <c r="BC177" s="68">
        <f t="shared" si="273"/>
        <v>3.7440000000000002</v>
      </c>
      <c r="BD177" s="68">
        <f t="shared" si="241"/>
        <v>3.7440000000000002</v>
      </c>
      <c r="BE177" s="68">
        <f t="shared" si="242"/>
        <v>3.7440000000000002</v>
      </c>
      <c r="BF177" s="68"/>
      <c r="BG177" s="89"/>
      <c r="BH177" s="67">
        <f>download!AD197</f>
        <v>1.3202286808760002</v>
      </c>
      <c r="BI177" s="40">
        <f>download!AH196</f>
        <v>6.4020039685677002E-2</v>
      </c>
      <c r="BJ177" s="40">
        <f>download!AL196</f>
        <v>7.1980602321618001E-2</v>
      </c>
      <c r="BK177" s="48">
        <f t="shared" si="243"/>
        <v>0.41339324144833411</v>
      </c>
      <c r="BL177" s="48">
        <f t="shared" si="243"/>
        <v>0.37110273100229668</v>
      </c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8"/>
      <c r="CN177" s="40"/>
      <c r="CO177" s="56"/>
      <c r="CP177" s="56"/>
      <c r="CQ177" s="72"/>
      <c r="CR177" s="40"/>
      <c r="CS177" s="40"/>
      <c r="CT177" s="40"/>
      <c r="CU177" s="40"/>
      <c r="CV177" s="40"/>
      <c r="CW177" s="40"/>
      <c r="CX177" s="56"/>
      <c r="CY177" s="40"/>
      <c r="CZ177" s="40"/>
      <c r="DA177" s="41"/>
      <c r="DB177" s="41"/>
      <c r="DC177" s="49"/>
      <c r="DD177" s="40"/>
      <c r="DE177" s="49"/>
      <c r="DF177" s="40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  <c r="DT177" s="14"/>
    </row>
    <row r="178" spans="1:124">
      <c r="A178" s="165">
        <v>41883</v>
      </c>
      <c r="B178" s="93"/>
      <c r="C178" s="394">
        <f t="shared" si="190"/>
        <v>0.14000000000000001</v>
      </c>
      <c r="D178" s="394">
        <f t="shared" si="197"/>
        <v>0.14000000000000001</v>
      </c>
      <c r="E178" s="93">
        <f t="shared" si="245"/>
        <v>0.14000000000000001</v>
      </c>
      <c r="F178" s="288">
        <f t="shared" si="255"/>
        <v>0.10500000000000001</v>
      </c>
      <c r="G178" s="93">
        <f t="shared" si="274"/>
        <v>0.14000000000000001</v>
      </c>
      <c r="H178" s="294">
        <f t="shared" si="276"/>
        <v>0.14000000000000001</v>
      </c>
      <c r="I178" s="288">
        <f t="shared" si="256"/>
        <v>0.14000000000000001</v>
      </c>
      <c r="J178" s="397">
        <f t="shared" si="254"/>
        <v>0.14000000000000001</v>
      </c>
      <c r="K178" s="50">
        <f t="shared" si="277"/>
        <v>0.16</v>
      </c>
      <c r="L178" s="417">
        <f t="shared" si="246"/>
        <v>0.16</v>
      </c>
      <c r="M178" s="288">
        <f t="shared" si="257"/>
        <v>0.16</v>
      </c>
      <c r="N178" s="93">
        <f t="shared" si="278"/>
        <v>0.18</v>
      </c>
      <c r="O178" s="50">
        <f t="shared" si="279"/>
        <v>0.14000000000000001</v>
      </c>
      <c r="P178" s="184">
        <f t="shared" si="202"/>
        <v>0.14000000000000001</v>
      </c>
      <c r="Q178" s="288">
        <f t="shared" si="258"/>
        <v>0.14000000000000001</v>
      </c>
      <c r="R178" s="93">
        <f t="shared" si="280"/>
        <v>0.14000000000000001</v>
      </c>
      <c r="T178" s="571">
        <f t="shared" si="275"/>
        <v>-0.06</v>
      </c>
      <c r="U178" s="571">
        <f>T178+0.055</f>
        <v>-4.9999999999999975E-3</v>
      </c>
      <c r="V178" s="571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186"/>
      <c r="AI178" s="74">
        <v>41883</v>
      </c>
      <c r="AJ178" s="483">
        <f>download!Z198</f>
        <v>3.7230000000000003</v>
      </c>
      <c r="AK178" s="67"/>
      <c r="AL178" s="68"/>
      <c r="AM178" s="68">
        <f t="shared" si="259"/>
        <v>1.4249771530781152</v>
      </c>
      <c r="AN178" s="68">
        <f t="shared" si="260"/>
        <v>3.8630000000000004</v>
      </c>
      <c r="AO178" s="68">
        <f t="shared" si="261"/>
        <v>3.8630000000000004</v>
      </c>
      <c r="AP178" s="68">
        <f t="shared" si="262"/>
        <v>3.8630000000000004</v>
      </c>
      <c r="AQ178" s="68">
        <f t="shared" si="263"/>
        <v>3.8630000000000004</v>
      </c>
      <c r="AR178" s="68">
        <f t="shared" si="264"/>
        <v>3.8830000000000005</v>
      </c>
      <c r="AS178" s="68">
        <f t="shared" si="265"/>
        <v>3.9030000000000005</v>
      </c>
      <c r="AT178" s="68">
        <f t="shared" si="266"/>
        <v>3.8630000000000004</v>
      </c>
      <c r="AU178" s="68">
        <f t="shared" si="267"/>
        <v>3.8630000000000004</v>
      </c>
      <c r="AV178" s="68"/>
      <c r="AW178" s="68"/>
      <c r="AX178" s="68">
        <f t="shared" si="268"/>
        <v>3.7230000000000003</v>
      </c>
      <c r="AY178" s="68">
        <f t="shared" si="269"/>
        <v>3.7230000000000003</v>
      </c>
      <c r="AZ178" s="68">
        <f t="shared" si="270"/>
        <v>3.7230000000000003</v>
      </c>
      <c r="BA178" s="68">
        <f t="shared" si="271"/>
        <v>3.7230000000000003</v>
      </c>
      <c r="BB178" s="68">
        <f t="shared" si="272"/>
        <v>3.7230000000000003</v>
      </c>
      <c r="BC178" s="68">
        <f t="shared" si="273"/>
        <v>3.7230000000000003</v>
      </c>
      <c r="BD178" s="68">
        <f t="shared" si="241"/>
        <v>3.7230000000000003</v>
      </c>
      <c r="BE178" s="68">
        <f t="shared" si="242"/>
        <v>3.7230000000000003</v>
      </c>
      <c r="BF178" s="68"/>
      <c r="BG178" s="89"/>
      <c r="BH178" s="67">
        <f>download!AD198</f>
        <v>1.3196276851300002</v>
      </c>
      <c r="BI178" s="40">
        <f>download!AH197</f>
        <v>6.4033996785739997E-2</v>
      </c>
      <c r="BJ178" s="40">
        <f>download!AL197</f>
        <v>7.1981343006411014E-2</v>
      </c>
      <c r="BK178" s="48">
        <f t="shared" si="243"/>
        <v>0.41110971586996337</v>
      </c>
      <c r="BL178" s="48">
        <f t="shared" si="243"/>
        <v>0.36887837252863448</v>
      </c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8"/>
      <c r="CN178" s="40"/>
      <c r="CO178" s="56"/>
      <c r="CP178" s="56"/>
      <c r="CQ178" s="72"/>
      <c r="CR178" s="40"/>
      <c r="CS178" s="40"/>
      <c r="CT178" s="40"/>
      <c r="CU178" s="40"/>
      <c r="CV178" s="40"/>
      <c r="CW178" s="40"/>
      <c r="CX178" s="56"/>
      <c r="CY178" s="40"/>
      <c r="CZ178" s="40"/>
      <c r="DA178" s="41"/>
      <c r="DB178" s="41"/>
      <c r="DC178" s="49"/>
      <c r="DD178" s="40"/>
      <c r="DE178" s="49"/>
      <c r="DF178" s="40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  <c r="DT178" s="14"/>
    </row>
    <row r="179" spans="1:124">
      <c r="A179" s="165">
        <v>41913</v>
      </c>
      <c r="B179" s="93"/>
      <c r="C179" s="394">
        <f t="shared" si="190"/>
        <v>0.14000000000000001</v>
      </c>
      <c r="D179" s="394">
        <f t="shared" si="197"/>
        <v>0.14000000000000001</v>
      </c>
      <c r="E179" s="93">
        <f t="shared" si="245"/>
        <v>0.14000000000000001</v>
      </c>
      <c r="F179" s="288">
        <f t="shared" si="255"/>
        <v>0.10500000000000001</v>
      </c>
      <c r="G179" s="93">
        <f t="shared" si="274"/>
        <v>0.14000000000000001</v>
      </c>
      <c r="H179" s="294">
        <f t="shared" si="276"/>
        <v>0.14000000000000001</v>
      </c>
      <c r="I179" s="288">
        <f t="shared" si="256"/>
        <v>0.14000000000000001</v>
      </c>
      <c r="J179" s="397">
        <f t="shared" si="254"/>
        <v>0.14000000000000001</v>
      </c>
      <c r="K179" s="50">
        <f t="shared" si="277"/>
        <v>0.16</v>
      </c>
      <c r="L179" s="417">
        <f t="shared" si="246"/>
        <v>0.16</v>
      </c>
      <c r="M179" s="288">
        <f t="shared" si="257"/>
        <v>0.16</v>
      </c>
      <c r="N179" s="93">
        <f t="shared" si="278"/>
        <v>0.18</v>
      </c>
      <c r="O179" s="50">
        <f t="shared" si="279"/>
        <v>0.14000000000000001</v>
      </c>
      <c r="P179" s="184">
        <f t="shared" si="202"/>
        <v>0.14000000000000001</v>
      </c>
      <c r="Q179" s="288">
        <f t="shared" si="258"/>
        <v>0.14000000000000001</v>
      </c>
      <c r="R179" s="93">
        <f t="shared" si="280"/>
        <v>0.14000000000000001</v>
      </c>
      <c r="T179" s="571">
        <f t="shared" si="275"/>
        <v>-0.06</v>
      </c>
      <c r="U179" s="571">
        <f>T179+0.055</f>
        <v>-4.9999999999999975E-3</v>
      </c>
      <c r="V179" s="571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186"/>
      <c r="AI179" s="74">
        <v>41913</v>
      </c>
      <c r="AJ179" s="483">
        <f>download!Z199</f>
        <v>3.7319999999999998</v>
      </c>
      <c r="AK179" s="67"/>
      <c r="AL179" s="68"/>
      <c r="AM179" s="68">
        <f t="shared" si="259"/>
        <v>1.4200111638849808</v>
      </c>
      <c r="AN179" s="68">
        <f t="shared" si="260"/>
        <v>3.8719999999999999</v>
      </c>
      <c r="AO179" s="68">
        <f t="shared" si="261"/>
        <v>3.8719999999999999</v>
      </c>
      <c r="AP179" s="68">
        <f t="shared" si="262"/>
        <v>3.8719999999999999</v>
      </c>
      <c r="AQ179" s="68">
        <f t="shared" si="263"/>
        <v>3.8719999999999999</v>
      </c>
      <c r="AR179" s="68">
        <f t="shared" si="264"/>
        <v>3.8919999999999999</v>
      </c>
      <c r="AS179" s="68">
        <f t="shared" si="265"/>
        <v>3.9119999999999999</v>
      </c>
      <c r="AT179" s="68">
        <f t="shared" si="266"/>
        <v>3.8719999999999999</v>
      </c>
      <c r="AU179" s="68">
        <f t="shared" si="267"/>
        <v>3.8719999999999999</v>
      </c>
      <c r="AV179" s="68"/>
      <c r="AW179" s="68"/>
      <c r="AX179" s="68">
        <f t="shared" si="268"/>
        <v>3.7319999999999998</v>
      </c>
      <c r="AY179" s="68">
        <f t="shared" si="269"/>
        <v>3.7319999999999998</v>
      </c>
      <c r="AZ179" s="68">
        <f t="shared" si="270"/>
        <v>3.7319999999999998</v>
      </c>
      <c r="BA179" s="68">
        <f t="shared" si="271"/>
        <v>3.7319999999999998</v>
      </c>
      <c r="BB179" s="68">
        <f t="shared" si="272"/>
        <v>3.7319999999999998</v>
      </c>
      <c r="BC179" s="68">
        <f t="shared" si="273"/>
        <v>3.7319999999999998</v>
      </c>
      <c r="BD179" s="68">
        <f t="shared" si="241"/>
        <v>3.7319999999999998</v>
      </c>
      <c r="BE179" s="68">
        <f t="shared" si="242"/>
        <v>3.7319999999999998</v>
      </c>
      <c r="BF179" s="68"/>
      <c r="BG179" s="89"/>
      <c r="BH179" s="67">
        <f>download!AD199</f>
        <v>1.319009763585</v>
      </c>
      <c r="BI179" s="40">
        <f>download!AH198</f>
        <v>6.4047503656831012E-2</v>
      </c>
      <c r="BJ179" s="40">
        <f>download!AL198</f>
        <v>7.1982059798146023E-2</v>
      </c>
      <c r="BK179" s="48">
        <f t="shared" si="243"/>
        <v>0.40891096991589082</v>
      </c>
      <c r="BL179" s="48">
        <f t="shared" si="243"/>
        <v>0.36673842042484012</v>
      </c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8"/>
      <c r="CN179" s="40"/>
      <c r="CO179" s="56"/>
      <c r="CP179" s="56"/>
      <c r="CQ179" s="72"/>
      <c r="CR179" s="40"/>
      <c r="CS179" s="40"/>
      <c r="CT179" s="40"/>
      <c r="CU179" s="40"/>
      <c r="CV179" s="40"/>
      <c r="CW179" s="40"/>
      <c r="CX179" s="56"/>
      <c r="CY179" s="40"/>
      <c r="CZ179" s="40"/>
      <c r="DA179" s="41"/>
      <c r="DB179" s="41"/>
      <c r="DC179" s="49"/>
      <c r="DD179" s="40"/>
      <c r="DE179" s="49"/>
      <c r="DF179" s="40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  <c r="DT179" s="14"/>
    </row>
    <row r="180" spans="1:124">
      <c r="A180" s="165">
        <v>41944</v>
      </c>
      <c r="B180" s="40"/>
      <c r="C180" s="41"/>
      <c r="D180" s="41"/>
      <c r="E180" s="40"/>
      <c r="F180" s="40"/>
      <c r="G180" s="40"/>
      <c r="H180" s="71"/>
      <c r="I180" s="40"/>
      <c r="J180" s="397"/>
      <c r="K180" s="50"/>
      <c r="L180" s="41"/>
      <c r="M180" s="40"/>
      <c r="N180" s="40"/>
      <c r="O180" s="42"/>
      <c r="P180" s="42"/>
      <c r="Q180" s="40"/>
      <c r="R180" s="40"/>
      <c r="T180" s="40"/>
      <c r="U180" s="40"/>
      <c r="V180" s="571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186"/>
      <c r="AI180" s="74">
        <v>41944</v>
      </c>
      <c r="AJ180" s="483">
        <f>download!Z200</f>
        <v>3.7860000000000005</v>
      </c>
      <c r="AK180" s="67"/>
      <c r="AL180" s="68"/>
      <c r="AM180" s="68">
        <f t="shared" si="259"/>
        <v>1.3801489481136209</v>
      </c>
      <c r="AN180" s="68">
        <f t="shared" si="260"/>
        <v>3.7860000000000005</v>
      </c>
      <c r="AO180" s="68">
        <f t="shared" si="261"/>
        <v>3.7860000000000005</v>
      </c>
      <c r="AP180" s="68">
        <f t="shared" si="262"/>
        <v>3.7860000000000005</v>
      </c>
      <c r="AQ180" s="68">
        <f t="shared" si="263"/>
        <v>3.7860000000000005</v>
      </c>
      <c r="AR180" s="68">
        <f t="shared" si="264"/>
        <v>3.7860000000000005</v>
      </c>
      <c r="AS180" s="68">
        <f t="shared" si="265"/>
        <v>3.7860000000000005</v>
      </c>
      <c r="AT180" s="68">
        <f t="shared" si="266"/>
        <v>3.7860000000000005</v>
      </c>
      <c r="AU180" s="68">
        <f t="shared" si="267"/>
        <v>3.7860000000000005</v>
      </c>
      <c r="AV180" s="68"/>
      <c r="AW180" s="68"/>
      <c r="AX180" s="68">
        <f t="shared" si="268"/>
        <v>3.7860000000000005</v>
      </c>
      <c r="AY180" s="68">
        <f t="shared" si="269"/>
        <v>3.7860000000000005</v>
      </c>
      <c r="AZ180" s="68">
        <f t="shared" si="270"/>
        <v>3.7860000000000005</v>
      </c>
      <c r="BA180" s="68">
        <f t="shared" si="271"/>
        <v>3.7860000000000005</v>
      </c>
      <c r="BB180" s="68">
        <f t="shared" si="272"/>
        <v>3.7860000000000005</v>
      </c>
      <c r="BC180" s="68">
        <f t="shared" si="273"/>
        <v>3.7860000000000005</v>
      </c>
      <c r="BD180" s="68">
        <f t="shared" si="241"/>
        <v>3.7860000000000005</v>
      </c>
      <c r="BE180" s="68">
        <f t="shared" si="242"/>
        <v>3.7860000000000005</v>
      </c>
      <c r="BF180" s="68"/>
      <c r="BG180" s="89"/>
      <c r="BH180" s="67">
        <f>download!AD200</f>
        <v>1.3184147782420002</v>
      </c>
      <c r="BI180" s="40">
        <f>download!AH199</f>
        <v>6.4061460757021016E-2</v>
      </c>
      <c r="BJ180" s="40">
        <f>download!AL199</f>
        <v>7.1982800482939022E-2</v>
      </c>
      <c r="BK180" s="48">
        <f t="shared" si="243"/>
        <v>0.40665036784774367</v>
      </c>
      <c r="BL180" s="48">
        <f t="shared" si="243"/>
        <v>0.36454013420856329</v>
      </c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8"/>
      <c r="CN180" s="40"/>
      <c r="CO180" s="56"/>
      <c r="CP180" s="56"/>
      <c r="CQ180" s="72"/>
      <c r="CR180" s="40"/>
      <c r="CS180" s="40"/>
      <c r="CT180" s="40"/>
      <c r="CU180" s="40"/>
      <c r="CV180" s="40"/>
      <c r="CW180" s="40"/>
      <c r="CX180" s="56"/>
      <c r="CY180" s="40"/>
      <c r="CZ180" s="40"/>
      <c r="DA180" s="41"/>
      <c r="DB180" s="41"/>
      <c r="DC180" s="49"/>
      <c r="DD180" s="40"/>
      <c r="DE180" s="49"/>
      <c r="DF180" s="40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  <c r="DT180" s="14"/>
    </row>
    <row r="181" spans="1:124">
      <c r="A181" s="165">
        <v>41974</v>
      </c>
      <c r="B181" s="40"/>
      <c r="C181" s="41"/>
      <c r="D181" s="41"/>
      <c r="E181" s="40"/>
      <c r="F181" s="40"/>
      <c r="G181" s="40"/>
      <c r="H181" s="71"/>
      <c r="I181" s="40"/>
      <c r="J181" s="397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71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186"/>
      <c r="AI181" s="74">
        <v>41974</v>
      </c>
      <c r="AJ181" s="483">
        <f>download!Z201</f>
        <v>3.8580000000000001</v>
      </c>
      <c r="AK181" s="67"/>
      <c r="AL181" s="68"/>
      <c r="AM181" s="68">
        <f t="shared" si="259"/>
        <v>1.3982366743482448</v>
      </c>
      <c r="AN181" s="68">
        <f t="shared" si="260"/>
        <v>3.8580000000000001</v>
      </c>
      <c r="AO181" s="68">
        <f t="shared" si="261"/>
        <v>3.8580000000000001</v>
      </c>
      <c r="AP181" s="68">
        <f t="shared" si="262"/>
        <v>3.8580000000000001</v>
      </c>
      <c r="AQ181" s="68">
        <f t="shared" si="263"/>
        <v>3.8580000000000001</v>
      </c>
      <c r="AR181" s="68">
        <f t="shared" si="264"/>
        <v>3.8580000000000001</v>
      </c>
      <c r="AS181" s="68">
        <f t="shared" si="265"/>
        <v>3.8580000000000001</v>
      </c>
      <c r="AT181" s="68">
        <f t="shared" si="266"/>
        <v>3.8580000000000001</v>
      </c>
      <c r="AU181" s="68">
        <f t="shared" si="267"/>
        <v>3.8580000000000001</v>
      </c>
      <c r="AV181" s="68"/>
      <c r="AW181" s="68"/>
      <c r="AX181" s="68">
        <f t="shared" si="268"/>
        <v>3.8580000000000001</v>
      </c>
      <c r="AY181" s="68">
        <f t="shared" si="269"/>
        <v>3.8580000000000001</v>
      </c>
      <c r="AZ181" s="68">
        <f t="shared" si="270"/>
        <v>3.8580000000000001</v>
      </c>
      <c r="BA181" s="68">
        <f t="shared" si="271"/>
        <v>3.8580000000000001</v>
      </c>
      <c r="BB181" s="68">
        <f t="shared" si="272"/>
        <v>3.8580000000000001</v>
      </c>
      <c r="BC181" s="68">
        <f t="shared" si="273"/>
        <v>3.8580000000000001</v>
      </c>
      <c r="BD181" s="68">
        <f t="shared" si="241"/>
        <v>3.8580000000000001</v>
      </c>
      <c r="BE181" s="68">
        <f t="shared" si="242"/>
        <v>3.8580000000000001</v>
      </c>
      <c r="BF181" s="68"/>
      <c r="BG181" s="89"/>
      <c r="BH181" s="67">
        <f>download!AD201</f>
        <v>1.3178030593500001</v>
      </c>
      <c r="BI181" s="40">
        <f>download!AH200</f>
        <v>6.4074967628235002E-2</v>
      </c>
      <c r="BJ181" s="40">
        <f>download!AL200</f>
        <v>7.1983517274675002E-2</v>
      </c>
      <c r="BK181" s="48">
        <f t="shared" si="243"/>
        <v>0.40447370473965899</v>
      </c>
      <c r="BL181" s="48">
        <f t="shared" si="243"/>
        <v>0.36242526551276433</v>
      </c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8"/>
      <c r="CN181" s="40"/>
      <c r="CO181" s="56"/>
      <c r="CP181" s="56"/>
      <c r="CQ181" s="72"/>
      <c r="CR181" s="40"/>
      <c r="CS181" s="40"/>
      <c r="CT181" s="40"/>
      <c r="CU181" s="40"/>
      <c r="CV181" s="40"/>
      <c r="CW181" s="40"/>
      <c r="CX181" s="56"/>
      <c r="CY181" s="40"/>
      <c r="CZ181" s="40"/>
      <c r="DA181" s="41"/>
      <c r="DB181" s="41"/>
      <c r="DC181" s="49"/>
      <c r="DD181" s="40"/>
      <c r="DE181" s="49"/>
      <c r="DF181" s="40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  <c r="DT181" s="14"/>
    </row>
    <row r="182" spans="1:124">
      <c r="A182" s="165">
        <v>42005</v>
      </c>
      <c r="B182" s="40"/>
      <c r="C182" s="41"/>
      <c r="D182" s="41"/>
      <c r="E182" s="40"/>
      <c r="F182" s="40"/>
      <c r="G182" s="40"/>
      <c r="H182" s="71"/>
      <c r="I182" s="40"/>
      <c r="J182" s="397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71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186"/>
      <c r="AI182" s="74">
        <v>42005</v>
      </c>
      <c r="AJ182" s="483">
        <f>download!Z202</f>
        <v>4.0590000000000002</v>
      </c>
      <c r="AK182" s="67"/>
      <c r="AL182" s="68"/>
      <c r="AM182" s="68">
        <f t="shared" si="259"/>
        <v>1.5038863493664434</v>
      </c>
      <c r="AN182" s="68">
        <f t="shared" si="260"/>
        <v>4.0590000000000002</v>
      </c>
      <c r="AO182" s="68">
        <f t="shared" si="261"/>
        <v>4.0590000000000002</v>
      </c>
      <c r="AP182" s="68">
        <f t="shared" si="262"/>
        <v>4.0590000000000002</v>
      </c>
      <c r="AQ182" s="68">
        <f t="shared" si="263"/>
        <v>4.0590000000000002</v>
      </c>
      <c r="AR182" s="68">
        <f t="shared" si="264"/>
        <v>4.0590000000000002</v>
      </c>
      <c r="AS182" s="68">
        <f t="shared" si="265"/>
        <v>4.0590000000000002</v>
      </c>
      <c r="AT182" s="68">
        <f t="shared" si="266"/>
        <v>4.0590000000000002</v>
      </c>
      <c r="AU182" s="68">
        <f t="shared" si="267"/>
        <v>4.0590000000000002</v>
      </c>
      <c r="AV182" s="68"/>
      <c r="AW182" s="68"/>
      <c r="AX182" s="68">
        <f t="shared" si="268"/>
        <v>4.0590000000000002</v>
      </c>
      <c r="AY182" s="68">
        <f t="shared" si="269"/>
        <v>4.0590000000000002</v>
      </c>
      <c r="AZ182" s="68">
        <f t="shared" si="270"/>
        <v>4.0590000000000002</v>
      </c>
      <c r="BA182" s="68">
        <f t="shared" si="271"/>
        <v>4.0590000000000002</v>
      </c>
      <c r="BB182" s="68">
        <f t="shared" si="272"/>
        <v>4.0590000000000002</v>
      </c>
      <c r="BC182" s="68">
        <f t="shared" si="273"/>
        <v>4.0590000000000002</v>
      </c>
      <c r="BD182" s="68">
        <f t="shared" si="241"/>
        <v>4.0590000000000002</v>
      </c>
      <c r="BE182" s="68">
        <f t="shared" si="242"/>
        <v>4.0590000000000002</v>
      </c>
      <c r="BF182" s="68"/>
      <c r="BG182" s="89"/>
      <c r="BH182" s="67">
        <f>download!AD202</f>
        <v>1.3171944864560001</v>
      </c>
      <c r="BI182" s="40">
        <f>download!AH201</f>
        <v>6.4088924728552016E-2</v>
      </c>
      <c r="BJ182" s="40">
        <f>download!AL201</f>
        <v>7.1984257959468029E-2</v>
      </c>
      <c r="BK182" s="51"/>
      <c r="BL182" s="51">
        <v>0.37050661477369878</v>
      </c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8"/>
      <c r="CN182" s="40"/>
      <c r="CO182" s="56"/>
      <c r="CP182" s="56"/>
      <c r="CQ182" s="72"/>
      <c r="CR182" s="40"/>
      <c r="CS182" s="40"/>
      <c r="CT182" s="40"/>
      <c r="CU182" s="40"/>
      <c r="CV182" s="40"/>
      <c r="CW182" s="40"/>
      <c r="CX182" s="56"/>
      <c r="CY182" s="40"/>
      <c r="CZ182" s="40"/>
      <c r="DA182" s="41"/>
      <c r="DB182" s="41"/>
      <c r="DC182" s="49"/>
      <c r="DD182" s="40"/>
      <c r="DE182" s="49"/>
      <c r="DF182" s="40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  <c r="DT182" s="14"/>
    </row>
    <row r="183" spans="1:124">
      <c r="A183" s="165">
        <v>42036</v>
      </c>
      <c r="B183" s="40"/>
      <c r="C183" s="41"/>
      <c r="D183" s="41"/>
      <c r="E183" s="40"/>
      <c r="F183" s="40"/>
      <c r="G183" s="40"/>
      <c r="H183" s="71"/>
      <c r="I183" s="40"/>
      <c r="J183" s="397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71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186"/>
      <c r="AI183" s="74">
        <v>42036</v>
      </c>
      <c r="AJ183" s="483">
        <f>download!Z203</f>
        <v>3.9769999999999999</v>
      </c>
      <c r="AK183" s="67"/>
      <c r="AL183" s="68"/>
      <c r="AM183" s="68">
        <f t="shared" si="259"/>
        <v>1.4656911768450669</v>
      </c>
      <c r="AN183" s="68">
        <f t="shared" si="260"/>
        <v>3.9769999999999999</v>
      </c>
      <c r="AO183" s="68">
        <f t="shared" si="261"/>
        <v>3.9769999999999999</v>
      </c>
      <c r="AP183" s="68">
        <f t="shared" si="262"/>
        <v>3.9769999999999999</v>
      </c>
      <c r="AQ183" s="68">
        <f t="shared" si="263"/>
        <v>3.9769999999999999</v>
      </c>
      <c r="AR183" s="68">
        <f t="shared" si="264"/>
        <v>3.9769999999999999</v>
      </c>
      <c r="AS183" s="68">
        <f t="shared" si="265"/>
        <v>3.9769999999999999</v>
      </c>
      <c r="AT183" s="68">
        <f t="shared" si="266"/>
        <v>3.9769999999999999</v>
      </c>
      <c r="AU183" s="68">
        <f t="shared" si="267"/>
        <v>3.9769999999999999</v>
      </c>
      <c r="AV183" s="68"/>
      <c r="AW183" s="68"/>
      <c r="AX183" s="68">
        <f t="shared" si="268"/>
        <v>3.9769999999999999</v>
      </c>
      <c r="AY183" s="68">
        <f t="shared" si="269"/>
        <v>3.9769999999999999</v>
      </c>
      <c r="AZ183" s="68">
        <f t="shared" si="270"/>
        <v>3.9769999999999999</v>
      </c>
      <c r="BA183" s="68">
        <f t="shared" si="271"/>
        <v>3.9769999999999999</v>
      </c>
      <c r="BB183" s="68">
        <f t="shared" si="272"/>
        <v>3.9769999999999999</v>
      </c>
      <c r="BC183" s="68">
        <f t="shared" si="273"/>
        <v>3.9769999999999999</v>
      </c>
      <c r="BD183" s="68">
        <f t="shared" si="241"/>
        <v>3.9769999999999999</v>
      </c>
      <c r="BE183" s="68">
        <f t="shared" si="242"/>
        <v>3.9769999999999999</v>
      </c>
      <c r="BF183" s="68"/>
      <c r="BG183" s="89"/>
      <c r="BH183" s="67">
        <f>download!AD203</f>
        <v>1.3166475083330003</v>
      </c>
      <c r="BI183" s="40">
        <f>download!AH202</f>
        <v>6.4102881828934005E-2</v>
      </c>
      <c r="BJ183" s="40">
        <f>download!AL202</f>
        <v>7.1984998644262041E-2</v>
      </c>
      <c r="BK183" s="51"/>
      <c r="BL183" s="51">
        <v>0.36854191019488736</v>
      </c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8"/>
      <c r="CN183" s="40"/>
      <c r="CO183" s="56"/>
      <c r="CP183" s="56"/>
      <c r="CQ183" s="72"/>
      <c r="CR183" s="40"/>
      <c r="CS183" s="40"/>
      <c r="CT183" s="40"/>
      <c r="CU183" s="40"/>
      <c r="CV183" s="40"/>
      <c r="CW183" s="40"/>
      <c r="CX183" s="56"/>
      <c r="CY183" s="40"/>
      <c r="CZ183" s="40"/>
      <c r="DA183" s="41"/>
      <c r="DB183" s="41"/>
      <c r="DC183" s="49"/>
      <c r="DD183" s="40"/>
      <c r="DE183" s="49"/>
      <c r="DF183" s="40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</row>
    <row r="184" spans="1:124">
      <c r="A184" s="165">
        <v>42064</v>
      </c>
      <c r="B184" s="40"/>
      <c r="C184" s="41"/>
      <c r="D184" s="41"/>
      <c r="E184" s="40"/>
      <c r="F184" s="40"/>
      <c r="G184" s="40"/>
      <c r="H184" s="71"/>
      <c r="I184" s="40"/>
      <c r="J184" s="397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71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186"/>
      <c r="AI184" s="74">
        <v>42064</v>
      </c>
      <c r="AJ184" s="483">
        <f>download!Z204</f>
        <v>3.8730000000000002</v>
      </c>
      <c r="AK184" s="67"/>
      <c r="AL184" s="68"/>
      <c r="AM184" s="68">
        <f t="shared" si="259"/>
        <v>1.4205219673479972</v>
      </c>
      <c r="AN184" s="68">
        <f t="shared" si="260"/>
        <v>3.8730000000000002</v>
      </c>
      <c r="AO184" s="68">
        <f t="shared" si="261"/>
        <v>3.8730000000000002</v>
      </c>
      <c r="AP184" s="68">
        <f t="shared" si="262"/>
        <v>3.8730000000000002</v>
      </c>
      <c r="AQ184" s="68">
        <f t="shared" si="263"/>
        <v>3.8730000000000002</v>
      </c>
      <c r="AR184" s="68">
        <f t="shared" si="264"/>
        <v>3.8730000000000002</v>
      </c>
      <c r="AS184" s="68">
        <f t="shared" si="265"/>
        <v>3.8730000000000002</v>
      </c>
      <c r="AT184" s="68">
        <f t="shared" si="266"/>
        <v>3.8730000000000002</v>
      </c>
      <c r="AU184" s="68">
        <f t="shared" si="267"/>
        <v>3.8730000000000002</v>
      </c>
      <c r="AV184" s="68"/>
      <c r="AW184" s="68"/>
      <c r="AX184" s="68">
        <f t="shared" si="268"/>
        <v>3.8730000000000002</v>
      </c>
      <c r="AY184" s="68">
        <f t="shared" si="269"/>
        <v>3.8730000000000002</v>
      </c>
      <c r="AZ184" s="68">
        <f t="shared" si="270"/>
        <v>3.8730000000000002</v>
      </c>
      <c r="BA184" s="68">
        <f t="shared" si="271"/>
        <v>3.8730000000000002</v>
      </c>
      <c r="BB184" s="68">
        <f t="shared" si="272"/>
        <v>3.8730000000000002</v>
      </c>
      <c r="BC184" s="68">
        <f t="shared" si="273"/>
        <v>3.8730000000000002</v>
      </c>
      <c r="BD184" s="68">
        <f t="shared" si="241"/>
        <v>3.8730000000000002</v>
      </c>
      <c r="BE184" s="68">
        <f>$AJ184+AG184</f>
        <v>3.8730000000000002</v>
      </c>
      <c r="BF184" s="68"/>
      <c r="BG184" s="89"/>
      <c r="BH184" s="67">
        <f>download!AD204</f>
        <v>1.3160449116000001</v>
      </c>
      <c r="BI184" s="40">
        <f>download!AH203</f>
        <v>6.4115488242238006E-2</v>
      </c>
      <c r="BJ184" s="40">
        <f>download!AL203</f>
        <v>7.1985667649882026E-2</v>
      </c>
      <c r="BK184" s="51"/>
      <c r="BL184" s="51">
        <v>0.36677561769894063</v>
      </c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8"/>
      <c r="CN184" s="40"/>
      <c r="CO184" s="56"/>
      <c r="CP184" s="56"/>
      <c r="CQ184" s="72"/>
      <c r="CR184" s="40"/>
      <c r="CS184" s="40"/>
      <c r="CT184" s="40"/>
      <c r="CU184" s="40"/>
      <c r="CV184" s="40"/>
      <c r="CW184" s="40"/>
      <c r="CX184" s="56"/>
      <c r="CY184" s="40"/>
      <c r="CZ184" s="40"/>
      <c r="DA184" s="41"/>
      <c r="DB184" s="41"/>
      <c r="DC184" s="49"/>
      <c r="DD184" s="40"/>
      <c r="DE184" s="49"/>
      <c r="DF184" s="40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  <c r="DT184" s="14"/>
    </row>
    <row r="185" spans="1:124">
      <c r="A185" s="165">
        <v>42095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50"/>
      <c r="M185" s="40"/>
      <c r="N185" s="40"/>
      <c r="O185" s="42"/>
      <c r="P185" s="42"/>
      <c r="Q185" s="40"/>
      <c r="R185" s="40"/>
      <c r="T185" s="40"/>
      <c r="U185" s="4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186"/>
      <c r="AI185" s="74"/>
      <c r="AJ185" s="67"/>
      <c r="AK185" s="67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89"/>
      <c r="BH185" s="67"/>
      <c r="BI185" s="40"/>
      <c r="BJ185" s="51"/>
      <c r="BK185" s="51"/>
      <c r="BL185" s="51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8"/>
      <c r="CN185" s="40"/>
      <c r="CO185" s="56"/>
      <c r="CP185" s="56"/>
      <c r="CQ185" s="72"/>
      <c r="CR185" s="40"/>
      <c r="CS185" s="40"/>
      <c r="CT185" s="40"/>
      <c r="CU185" s="40"/>
      <c r="CV185" s="40"/>
      <c r="CW185" s="40"/>
      <c r="CX185" s="40"/>
      <c r="CY185" s="40"/>
      <c r="CZ185" s="40"/>
      <c r="DA185" s="40"/>
      <c r="DB185" s="40"/>
      <c r="DC185" s="40"/>
      <c r="DD185" s="40"/>
      <c r="DE185" s="40"/>
      <c r="DF185" s="40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  <c r="DT185" s="14"/>
    </row>
    <row r="186" spans="1:124">
      <c r="A186" s="165">
        <v>42125</v>
      </c>
      <c r="B186" s="40"/>
      <c r="C186" s="41"/>
      <c r="D186" s="41"/>
      <c r="E186" s="40"/>
      <c r="F186" s="40"/>
      <c r="G186" s="40"/>
      <c r="H186" s="71"/>
      <c r="I186" s="40"/>
      <c r="J186" s="398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186"/>
      <c r="AI186" s="74"/>
      <c r="AJ186" s="67"/>
      <c r="AK186" s="67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89"/>
      <c r="BH186" s="67"/>
      <c r="BI186" s="40"/>
      <c r="BJ186" s="51"/>
      <c r="BK186" s="51"/>
      <c r="BL186" s="51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8"/>
      <c r="CN186" s="40"/>
      <c r="CO186" s="56"/>
      <c r="CP186" s="56"/>
      <c r="CQ186" s="72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40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  <c r="DT186" s="14"/>
    </row>
    <row r="187" spans="1:124">
      <c r="A187" s="165">
        <v>42156</v>
      </c>
      <c r="B187" s="40"/>
      <c r="C187" s="41"/>
      <c r="D187" s="41"/>
      <c r="E187" s="40"/>
      <c r="F187" s="40"/>
      <c r="G187" s="40"/>
      <c r="H187" s="40"/>
      <c r="I187" s="40"/>
      <c r="J187" s="398"/>
      <c r="K187" s="40"/>
      <c r="L187" s="50"/>
      <c r="M187" s="40"/>
      <c r="N187" s="40"/>
      <c r="O187" s="40"/>
      <c r="P187" s="40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186"/>
      <c r="AI187" s="74"/>
      <c r="AJ187" s="67"/>
      <c r="AK187" s="67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89"/>
      <c r="BH187" s="41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40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  <c r="DT187" s="14"/>
    </row>
    <row r="188" spans="1:124">
      <c r="A188" s="165">
        <v>42186</v>
      </c>
      <c r="B188" s="40"/>
      <c r="C188" s="41"/>
      <c r="D188" s="41"/>
      <c r="E188" s="40"/>
      <c r="F188" s="40"/>
      <c r="G188" s="40"/>
      <c r="H188" s="40"/>
      <c r="I188" s="40"/>
      <c r="J188" s="398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186"/>
      <c r="AI188" s="74"/>
      <c r="AJ188" s="67"/>
      <c r="AK188" s="67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89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40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  <c r="DT188" s="14"/>
    </row>
    <row r="189" spans="1:124">
      <c r="A189" s="165">
        <v>42217</v>
      </c>
      <c r="B189" s="40"/>
      <c r="C189" s="41"/>
      <c r="D189" s="41"/>
      <c r="E189" s="40"/>
      <c r="F189" s="40"/>
      <c r="G189" s="40"/>
      <c r="H189" s="40"/>
      <c r="I189" s="40"/>
      <c r="J189" s="398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186"/>
      <c r="AI189" s="74"/>
      <c r="AJ189" s="67"/>
      <c r="AK189" s="67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89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40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  <c r="DT189" s="14"/>
    </row>
    <row r="190" spans="1:124">
      <c r="A190" s="165">
        <v>42248</v>
      </c>
      <c r="B190" s="40"/>
      <c r="C190" s="41"/>
      <c r="D190" s="41"/>
      <c r="E190" s="40"/>
      <c r="F190" s="40"/>
      <c r="G190" s="40"/>
      <c r="H190" s="40"/>
      <c r="I190" s="40"/>
      <c r="J190" s="398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74"/>
      <c r="AJ190" s="67"/>
      <c r="AK190" s="67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89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40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  <c r="DT190" s="14"/>
    </row>
    <row r="191" spans="1:124">
      <c r="A191" s="165">
        <v>42278</v>
      </c>
      <c r="B191" s="40"/>
      <c r="C191" s="41"/>
      <c r="D191" s="41"/>
      <c r="E191" s="40"/>
      <c r="F191" s="40"/>
      <c r="G191" s="40"/>
      <c r="H191" s="40"/>
      <c r="I191" s="40"/>
      <c r="J191" s="398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186"/>
      <c r="AI191" s="74"/>
      <c r="AJ191" s="67"/>
      <c r="AK191" s="67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89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40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</row>
    <row r="192" spans="1:124">
      <c r="A192" s="165">
        <v>42309</v>
      </c>
      <c r="B192" s="40"/>
      <c r="C192" s="41"/>
      <c r="D192" s="41"/>
      <c r="E192" s="40"/>
      <c r="F192" s="40"/>
      <c r="G192" s="40"/>
      <c r="H192" s="40"/>
      <c r="I192" s="40"/>
      <c r="J192" s="397"/>
      <c r="K192" s="40"/>
      <c r="L192" s="41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186"/>
      <c r="AI192" s="74"/>
      <c r="AJ192" s="67"/>
      <c r="AK192" s="67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89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40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</row>
    <row r="193" spans="1:124">
      <c r="A193" s="165">
        <v>42339</v>
      </c>
      <c r="B193" s="40"/>
      <c r="C193" s="41"/>
      <c r="D193" s="41"/>
      <c r="E193" s="40"/>
      <c r="F193" s="40"/>
      <c r="G193" s="40"/>
      <c r="H193" s="40"/>
      <c r="I193" s="40"/>
      <c r="J193" s="397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186"/>
      <c r="AI193" s="74"/>
      <c r="AJ193" s="67"/>
      <c r="AK193" s="67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89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40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</row>
    <row r="194" spans="1:124">
      <c r="A194" s="165">
        <v>42370</v>
      </c>
      <c r="B194" s="40"/>
      <c r="C194" s="41"/>
      <c r="D194" s="41"/>
      <c r="E194" s="40"/>
      <c r="F194" s="40"/>
      <c r="G194" s="40"/>
      <c r="H194" s="40"/>
      <c r="I194" s="40"/>
      <c r="J194" s="397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186"/>
      <c r="AI194" s="74"/>
      <c r="AJ194" s="67"/>
      <c r="AK194" s="67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89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40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</row>
    <row r="195" spans="1:124">
      <c r="A195" s="165">
        <v>42401</v>
      </c>
      <c r="B195" s="40"/>
      <c r="C195" s="41"/>
      <c r="D195" s="41"/>
      <c r="E195" s="40"/>
      <c r="F195" s="40"/>
      <c r="G195" s="40"/>
      <c r="H195" s="40"/>
      <c r="I195" s="40"/>
      <c r="J195" s="397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186"/>
      <c r="AI195" s="74"/>
      <c r="AJ195" s="67"/>
      <c r="AK195" s="67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89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40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  <c r="DT195" s="14"/>
    </row>
    <row r="196" spans="1:124">
      <c r="A196" s="165">
        <v>42430</v>
      </c>
      <c r="B196" s="40"/>
      <c r="C196" s="41"/>
      <c r="D196" s="41"/>
      <c r="E196" s="40"/>
      <c r="F196" s="40"/>
      <c r="G196" s="40"/>
      <c r="H196" s="40"/>
      <c r="I196" s="40"/>
      <c r="J196" s="397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186"/>
      <c r="AI196" s="74"/>
      <c r="AJ196" s="67"/>
      <c r="AK196" s="67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89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40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</row>
    <row r="197" spans="1:124">
      <c r="A197" s="165">
        <v>42461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50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186"/>
      <c r="AI197" s="74"/>
      <c r="AJ197" s="67"/>
      <c r="AK197" s="67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89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40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  <c r="DT197" s="14"/>
    </row>
    <row r="198" spans="1:124">
      <c r="A198" s="65"/>
      <c r="B198" s="40"/>
      <c r="C198" s="41"/>
      <c r="D198" s="41"/>
      <c r="E198" s="40"/>
      <c r="F198" s="40"/>
      <c r="G198" s="40"/>
      <c r="H198" s="40"/>
      <c r="I198" s="40"/>
      <c r="J198" s="398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186"/>
      <c r="AI198" s="74"/>
      <c r="AJ198" s="67"/>
      <c r="AK198" s="67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89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40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  <c r="DT198" s="14"/>
    </row>
    <row r="199" spans="1:124">
      <c r="A199" s="65"/>
      <c r="B199" s="40"/>
      <c r="C199" s="41"/>
      <c r="D199" s="41"/>
      <c r="E199" s="40"/>
      <c r="F199" s="40"/>
      <c r="G199" s="40"/>
      <c r="H199" s="40"/>
      <c r="I199" s="40"/>
      <c r="J199" s="398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186"/>
      <c r="AI199" s="74"/>
      <c r="AJ199" s="67"/>
      <c r="AK199" s="67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89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40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  <c r="DT199" s="14"/>
    </row>
    <row r="200" spans="1:124">
      <c r="A200" s="65"/>
      <c r="B200" s="40"/>
      <c r="C200" s="41"/>
      <c r="D200" s="41"/>
      <c r="E200" s="40"/>
      <c r="F200" s="40"/>
      <c r="G200" s="40"/>
      <c r="H200" s="40"/>
      <c r="I200" s="40"/>
      <c r="J200" s="398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186"/>
      <c r="AI200" s="74"/>
      <c r="AJ200" s="67"/>
      <c r="AK200" s="67"/>
      <c r="AL200" s="68"/>
      <c r="AM200" s="68"/>
      <c r="AN200" s="68"/>
      <c r="AO200" s="69"/>
      <c r="AP200" s="69"/>
      <c r="AQ200" s="66"/>
      <c r="AR200" s="68"/>
      <c r="AS200" s="66"/>
      <c r="AT200" s="40"/>
      <c r="AU200" s="41"/>
      <c r="AV200" s="40"/>
      <c r="AW200" s="40"/>
      <c r="AX200" s="48"/>
      <c r="AY200" s="48"/>
      <c r="AZ200" s="40"/>
      <c r="BA200" s="40"/>
      <c r="BB200" s="40"/>
      <c r="BC200" s="40"/>
      <c r="BD200" s="40"/>
      <c r="BE200" s="40"/>
      <c r="BF200" s="40"/>
      <c r="BG200" s="89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40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  <c r="DT200" s="14"/>
    </row>
    <row r="201" spans="1:124">
      <c r="A201" s="65"/>
      <c r="B201" s="40"/>
      <c r="C201" s="41"/>
      <c r="D201" s="41"/>
      <c r="E201" s="40"/>
      <c r="F201" s="40"/>
      <c r="G201" s="40"/>
      <c r="H201" s="40"/>
      <c r="I201" s="40"/>
      <c r="J201" s="398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186"/>
      <c r="AI201" s="74"/>
      <c r="AJ201" s="67"/>
      <c r="AK201" s="67"/>
      <c r="AL201" s="68"/>
      <c r="AM201" s="68"/>
      <c r="AN201" s="68"/>
      <c r="AO201" s="69"/>
      <c r="AP201" s="69"/>
      <c r="AQ201" s="66"/>
      <c r="AR201" s="68"/>
      <c r="AS201" s="66"/>
      <c r="AT201" s="40"/>
      <c r="AU201" s="41"/>
      <c r="AV201" s="40"/>
      <c r="AW201" s="40"/>
      <c r="AX201" s="48"/>
      <c r="AY201" s="48"/>
      <c r="AZ201" s="40"/>
      <c r="BA201" s="40"/>
      <c r="BB201" s="40"/>
      <c r="BC201" s="40"/>
      <c r="BD201" s="40"/>
      <c r="BE201" s="40"/>
      <c r="BF201" s="40"/>
      <c r="BG201" s="89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  <c r="DT201" s="14"/>
    </row>
    <row r="202" spans="1:124">
      <c r="A202" s="65"/>
      <c r="B202" s="40"/>
      <c r="C202" s="41"/>
      <c r="D202" s="41"/>
      <c r="E202" s="40"/>
      <c r="F202" s="40"/>
      <c r="G202" s="40"/>
      <c r="H202" s="40"/>
      <c r="I202" s="40"/>
      <c r="J202" s="398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186"/>
      <c r="AI202" s="74"/>
      <c r="AJ202" s="67"/>
      <c r="AK202" s="67"/>
      <c r="AL202" s="68"/>
      <c r="AM202" s="68"/>
      <c r="AN202" s="68"/>
      <c r="AO202" s="69"/>
      <c r="AP202" s="69"/>
      <c r="AQ202" s="66"/>
      <c r="AR202" s="68"/>
      <c r="AS202" s="66"/>
      <c r="AT202" s="40"/>
      <c r="AU202" s="41"/>
      <c r="AV202" s="40"/>
      <c r="AW202" s="40"/>
      <c r="AX202" s="48"/>
      <c r="AY202" s="48"/>
      <c r="AZ202" s="40"/>
      <c r="BA202" s="40"/>
      <c r="BB202" s="40"/>
      <c r="BC202" s="40"/>
      <c r="BD202" s="40"/>
      <c r="BE202" s="40"/>
      <c r="BF202" s="40"/>
      <c r="BG202" s="89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40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  <c r="DT202" s="14"/>
    </row>
    <row r="203" spans="1:124">
      <c r="A203" s="65"/>
      <c r="B203" s="40"/>
      <c r="C203" s="41"/>
      <c r="D203" s="41"/>
      <c r="E203" s="40"/>
      <c r="F203" s="40"/>
      <c r="G203" s="40"/>
      <c r="H203" s="40"/>
      <c r="I203" s="40"/>
      <c r="J203" s="398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74"/>
      <c r="AJ203" s="67"/>
      <c r="AK203" s="67"/>
      <c r="AL203" s="68"/>
      <c r="AM203" s="68"/>
      <c r="AN203" s="68"/>
      <c r="AO203" s="69"/>
      <c r="AP203" s="69"/>
      <c r="AQ203" s="66"/>
      <c r="AR203" s="68"/>
      <c r="AS203" s="66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89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40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</row>
    <row r="204" spans="1:124">
      <c r="A204" s="65"/>
      <c r="B204" s="40"/>
      <c r="C204" s="41"/>
      <c r="D204" s="41"/>
      <c r="E204" s="40"/>
      <c r="F204" s="40"/>
      <c r="G204" s="40"/>
      <c r="H204" s="40"/>
      <c r="I204" s="40"/>
      <c r="J204" s="397"/>
      <c r="K204" s="40"/>
      <c r="L204" s="41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186"/>
      <c r="AI204" s="74"/>
      <c r="AJ204" s="67"/>
      <c r="AK204" s="67"/>
      <c r="AL204" s="68"/>
      <c r="AM204" s="68"/>
      <c r="AN204" s="68"/>
      <c r="AO204" s="69"/>
      <c r="AP204" s="69"/>
      <c r="AQ204" s="66"/>
      <c r="AR204" s="68"/>
      <c r="AS204" s="66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89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40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</row>
    <row r="205" spans="1:124">
      <c r="A205" s="65"/>
      <c r="B205" s="40"/>
      <c r="C205" s="41"/>
      <c r="D205" s="41"/>
      <c r="E205" s="40"/>
      <c r="F205" s="40"/>
      <c r="G205" s="40"/>
      <c r="H205" s="40"/>
      <c r="I205" s="40"/>
      <c r="J205" s="397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186"/>
      <c r="AI205" s="74"/>
      <c r="AJ205" s="67"/>
      <c r="AK205" s="67"/>
      <c r="AL205" s="68"/>
      <c r="AM205" s="68"/>
      <c r="AN205" s="68"/>
      <c r="AO205" s="69"/>
      <c r="AP205" s="69"/>
      <c r="AQ205" s="66"/>
      <c r="AR205" s="68"/>
      <c r="AS205" s="66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89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40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</row>
    <row r="206" spans="1:124">
      <c r="A206" s="65"/>
      <c r="B206" s="40"/>
      <c r="C206" s="41"/>
      <c r="D206" s="41"/>
      <c r="E206" s="40"/>
      <c r="F206" s="40"/>
      <c r="G206" s="40"/>
      <c r="H206" s="40"/>
      <c r="I206" s="40"/>
      <c r="J206" s="397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186"/>
      <c r="AI206" s="74"/>
      <c r="AJ206" s="67"/>
      <c r="AK206" s="67"/>
      <c r="AL206" s="68"/>
      <c r="AM206" s="68"/>
      <c r="AN206" s="68"/>
      <c r="AO206" s="69"/>
      <c r="AP206" s="69"/>
      <c r="AQ206" s="66"/>
      <c r="AR206" s="68"/>
      <c r="AS206" s="66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89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40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</row>
    <row r="207" spans="1:124">
      <c r="A207" s="65"/>
      <c r="B207" s="40"/>
      <c r="C207" s="41"/>
      <c r="D207" s="41"/>
      <c r="E207" s="40"/>
      <c r="F207" s="40"/>
      <c r="G207" s="40"/>
      <c r="H207" s="40"/>
      <c r="I207" s="40"/>
      <c r="J207" s="397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186"/>
      <c r="AI207" s="74"/>
      <c r="AJ207" s="67"/>
      <c r="AK207" s="67"/>
      <c r="AL207" s="68"/>
      <c r="AM207" s="68"/>
      <c r="AN207" s="68"/>
      <c r="AO207" s="69"/>
      <c r="AP207" s="69"/>
      <c r="AQ207" s="66"/>
      <c r="AR207" s="68"/>
      <c r="AS207" s="66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89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40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  <c r="DT207" s="14"/>
    </row>
    <row r="208" spans="1:124">
      <c r="A208" s="65"/>
      <c r="B208" s="40"/>
      <c r="C208" s="41"/>
      <c r="D208" s="41"/>
      <c r="E208" s="40"/>
      <c r="F208" s="40"/>
      <c r="G208" s="40"/>
      <c r="H208" s="40"/>
      <c r="I208" s="40"/>
      <c r="J208" s="397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186"/>
      <c r="AI208" s="74"/>
      <c r="AJ208" s="67"/>
      <c r="AK208" s="67"/>
      <c r="AL208" s="68"/>
      <c r="AM208" s="68"/>
      <c r="AN208" s="68"/>
      <c r="AO208" s="69"/>
      <c r="AP208" s="69"/>
      <c r="AQ208" s="66"/>
      <c r="AR208" s="68"/>
      <c r="AS208" s="66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89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40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  <c r="DT208" s="14"/>
    </row>
    <row r="209" spans="1:124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50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186"/>
      <c r="AI209" s="74"/>
      <c r="AJ209" s="67"/>
      <c r="AK209" s="67"/>
      <c r="AL209" s="68"/>
      <c r="AM209" s="68"/>
      <c r="AN209" s="68"/>
      <c r="AO209" s="69"/>
      <c r="AP209" s="69"/>
      <c r="AQ209" s="66"/>
      <c r="AR209" s="68"/>
      <c r="AS209" s="66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89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40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  <c r="DT209" s="14"/>
    </row>
    <row r="210" spans="1:124">
      <c r="A210" s="65"/>
      <c r="B210" s="40"/>
      <c r="C210" s="41"/>
      <c r="D210" s="41"/>
      <c r="E210" s="40"/>
      <c r="F210" s="40"/>
      <c r="G210" s="40"/>
      <c r="H210" s="40"/>
      <c r="I210" s="40"/>
      <c r="J210" s="398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186"/>
      <c r="AI210" s="74"/>
      <c r="AJ210" s="67"/>
      <c r="AK210" s="67"/>
      <c r="AL210" s="68"/>
      <c r="AM210" s="68"/>
      <c r="AN210" s="68"/>
      <c r="AO210" s="69"/>
      <c r="AP210" s="69"/>
      <c r="AQ210" s="66"/>
      <c r="AR210" s="68"/>
      <c r="AS210" s="66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89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40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  <c r="DT210" s="14"/>
    </row>
    <row r="211" spans="1:124">
      <c r="A211" s="65"/>
      <c r="B211" s="40"/>
      <c r="C211" s="41"/>
      <c r="D211" s="41"/>
      <c r="E211" s="40"/>
      <c r="F211" s="40"/>
      <c r="G211" s="40"/>
      <c r="H211" s="40"/>
      <c r="I211" s="40"/>
      <c r="J211" s="398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186"/>
      <c r="AI211" s="74"/>
      <c r="AJ211" s="67"/>
      <c r="AK211" s="67"/>
      <c r="AL211" s="68"/>
      <c r="AM211" s="68"/>
      <c r="AN211" s="68"/>
      <c r="AO211" s="69"/>
      <c r="AP211" s="69"/>
      <c r="AQ211" s="66"/>
      <c r="AR211" s="68"/>
      <c r="AS211" s="66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89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  <c r="DT211" s="14"/>
    </row>
    <row r="212" spans="1:124">
      <c r="A212" s="65"/>
      <c r="B212" s="40"/>
      <c r="C212" s="41"/>
      <c r="D212" s="41"/>
      <c r="E212" s="40"/>
      <c r="F212" s="40"/>
      <c r="G212" s="40"/>
      <c r="H212" s="40"/>
      <c r="I212" s="40"/>
      <c r="J212" s="398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186"/>
      <c r="AI212" s="74"/>
      <c r="AJ212" s="67"/>
      <c r="AK212" s="67"/>
      <c r="AL212" s="68"/>
      <c r="AM212" s="68"/>
      <c r="AN212" s="68"/>
      <c r="AO212" s="69"/>
      <c r="AP212" s="69"/>
      <c r="AQ212" s="66"/>
      <c r="AR212" s="68"/>
      <c r="AS212" s="66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40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  <c r="DT212" s="14"/>
    </row>
    <row r="213" spans="1:124">
      <c r="A213" s="65"/>
      <c r="B213" s="40"/>
      <c r="C213" s="41"/>
      <c r="D213" s="41"/>
      <c r="E213" s="40"/>
      <c r="F213" s="40"/>
      <c r="G213" s="40"/>
      <c r="H213" s="40"/>
      <c r="I213" s="40"/>
      <c r="J213" s="398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186"/>
      <c r="AI213" s="74"/>
      <c r="AJ213" s="67"/>
      <c r="AK213" s="67"/>
      <c r="AL213" s="68"/>
      <c r="AM213" s="68"/>
      <c r="AN213" s="68"/>
      <c r="AO213" s="69"/>
      <c r="AP213" s="69"/>
      <c r="AQ213" s="66"/>
      <c r="AR213" s="68"/>
      <c r="AS213" s="66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40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</row>
    <row r="214" spans="1:124">
      <c r="A214" s="65"/>
      <c r="B214" s="40"/>
      <c r="C214" s="41"/>
      <c r="D214" s="41"/>
      <c r="E214" s="40"/>
      <c r="F214" s="40"/>
      <c r="G214" s="40"/>
      <c r="H214" s="40"/>
      <c r="I214" s="40"/>
      <c r="J214" s="398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186"/>
      <c r="AI214" s="74"/>
      <c r="AJ214" s="67"/>
      <c r="AK214" s="67"/>
      <c r="AL214" s="68"/>
      <c r="AM214" s="68"/>
      <c r="AN214" s="68"/>
      <c r="AO214" s="69"/>
      <c r="AP214" s="69"/>
      <c r="AQ214" s="66"/>
      <c r="AR214" s="68"/>
      <c r="AS214" s="66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</row>
    <row r="215" spans="1:124">
      <c r="A215" s="65"/>
      <c r="B215" s="40"/>
      <c r="C215" s="41"/>
      <c r="D215" s="41"/>
      <c r="E215" s="40"/>
      <c r="F215" s="40"/>
      <c r="G215" s="40"/>
      <c r="H215" s="40"/>
      <c r="I215" s="40"/>
      <c r="J215" s="398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186"/>
      <c r="AI215" s="74"/>
      <c r="AJ215" s="67"/>
      <c r="AK215" s="67"/>
      <c r="AL215" s="68"/>
      <c r="AM215" s="68"/>
      <c r="AN215" s="68"/>
      <c r="AO215" s="69"/>
      <c r="AP215" s="69"/>
      <c r="AQ215" s="66"/>
      <c r="AR215" s="68"/>
      <c r="AS215" s="66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40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  <c r="DT215" s="14"/>
    </row>
    <row r="216" spans="1:124">
      <c r="A216" s="65"/>
      <c r="B216" s="40"/>
      <c r="C216" s="41"/>
      <c r="D216" s="41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186"/>
      <c r="AI216" s="74"/>
      <c r="AJ216" s="67"/>
      <c r="AK216" s="67"/>
      <c r="AL216" s="68"/>
      <c r="AM216" s="68"/>
      <c r="AN216" s="68"/>
      <c r="AO216" s="69"/>
      <c r="AP216" s="69"/>
      <c r="AQ216" s="66"/>
      <c r="AR216" s="68"/>
      <c r="AS216" s="66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  <c r="DT216" s="14"/>
    </row>
    <row r="217" spans="1:124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186"/>
      <c r="AI217" s="74"/>
      <c r="AJ217" s="67"/>
      <c r="AK217" s="67"/>
      <c r="AL217" s="68"/>
      <c r="AM217" s="68"/>
      <c r="AN217" s="68"/>
      <c r="AO217" s="69"/>
      <c r="AP217" s="69"/>
      <c r="AQ217" s="66"/>
      <c r="AR217" s="68"/>
      <c r="AS217" s="66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40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  <c r="DT217" s="14"/>
    </row>
    <row r="218" spans="1:124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186"/>
      <c r="AI218" s="74"/>
      <c r="AJ218" s="67"/>
      <c r="AK218" s="67"/>
      <c r="AL218" s="68"/>
      <c r="AM218" s="68"/>
      <c r="AN218" s="68"/>
      <c r="AO218" s="69"/>
      <c r="AP218" s="69"/>
      <c r="AQ218" s="66"/>
      <c r="AR218" s="68"/>
      <c r="AS218" s="66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40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  <c r="DT218" s="14"/>
    </row>
    <row r="219" spans="1:124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186"/>
      <c r="AI219" s="74"/>
      <c r="AJ219" s="67"/>
      <c r="AK219" s="67"/>
      <c r="AL219" s="68"/>
      <c r="AM219" s="68"/>
      <c r="AN219" s="68"/>
      <c r="AO219" s="69"/>
      <c r="AP219" s="69"/>
      <c r="AQ219" s="66"/>
      <c r="AR219" s="68"/>
      <c r="AS219" s="66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40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  <c r="DT219" s="14"/>
    </row>
    <row r="220" spans="1:124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186"/>
      <c r="AI220" s="74"/>
      <c r="AJ220" s="67"/>
      <c r="AK220" s="67"/>
      <c r="AL220" s="68"/>
      <c r="AM220" s="68"/>
      <c r="AN220" s="68"/>
      <c r="AO220" s="69"/>
      <c r="AP220" s="69"/>
      <c r="AQ220" s="66"/>
      <c r="AR220" s="68"/>
      <c r="AS220" s="66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40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  <c r="DT220" s="14"/>
    </row>
    <row r="221" spans="1:124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186"/>
      <c r="AI221" s="74"/>
      <c r="AJ221" s="67"/>
      <c r="AK221" s="67"/>
      <c r="AL221" s="68"/>
      <c r="AM221" s="68"/>
      <c r="AN221" s="68"/>
      <c r="AO221" s="69"/>
      <c r="AP221" s="69"/>
      <c r="AQ221" s="66"/>
      <c r="AR221" s="68"/>
      <c r="AS221" s="66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40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</row>
    <row r="222" spans="1:124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186"/>
      <c r="AI222" s="74"/>
      <c r="AJ222" s="67"/>
      <c r="AK222" s="67"/>
      <c r="AL222" s="68"/>
      <c r="AM222" s="68"/>
      <c r="AN222" s="68"/>
      <c r="AO222" s="69"/>
      <c r="AP222" s="69"/>
      <c r="AQ222" s="66"/>
      <c r="AR222" s="68"/>
      <c r="AS222" s="66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40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</row>
    <row r="223" spans="1:124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186"/>
      <c r="AI223" s="74"/>
      <c r="AJ223" s="67"/>
      <c r="AK223" s="67"/>
      <c r="AL223" s="67"/>
      <c r="AM223" s="67"/>
      <c r="AN223" s="67"/>
      <c r="AO223" s="40"/>
      <c r="AP223" s="40"/>
      <c r="AQ223" s="42"/>
      <c r="AR223" s="67"/>
      <c r="AS223" s="42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40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</row>
    <row r="224" spans="1:124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186"/>
      <c r="AI224" s="74"/>
      <c r="AJ224" s="67"/>
      <c r="AK224" s="67"/>
      <c r="AL224" s="67"/>
      <c r="AM224" s="67"/>
      <c r="AN224" s="67"/>
      <c r="AO224" s="40"/>
      <c r="AP224" s="40"/>
      <c r="AQ224" s="42"/>
      <c r="AR224" s="67"/>
      <c r="AS224" s="42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40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  <c r="DT224" s="14"/>
    </row>
    <row r="225" spans="1:124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186"/>
      <c r="AI225" s="74"/>
      <c r="AJ225" s="67"/>
      <c r="AK225" s="67"/>
      <c r="AL225" s="67"/>
      <c r="AM225" s="67"/>
      <c r="AN225" s="67"/>
      <c r="AO225" s="40"/>
      <c r="AP225" s="40"/>
      <c r="AQ225" s="42"/>
      <c r="AR225" s="67"/>
      <c r="AS225" s="42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40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  <c r="DT225" s="14"/>
    </row>
    <row r="226" spans="1:124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186"/>
      <c r="AI226" s="74"/>
      <c r="AJ226" s="67"/>
      <c r="AK226" s="67"/>
      <c r="AL226" s="67"/>
      <c r="AM226" s="67"/>
      <c r="AN226" s="67"/>
      <c r="AO226" s="40"/>
      <c r="AP226" s="40"/>
      <c r="AQ226" s="42"/>
      <c r="AR226" s="67"/>
      <c r="AS226" s="42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40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  <c r="DT226" s="14"/>
    </row>
    <row r="227" spans="1:124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186"/>
      <c r="AI227" s="74"/>
      <c r="AJ227" s="67"/>
      <c r="AK227" s="67"/>
      <c r="AL227" s="67"/>
      <c r="AM227" s="67"/>
      <c r="AN227" s="67"/>
      <c r="AO227" s="40"/>
      <c r="AP227" s="40"/>
      <c r="AQ227" s="42"/>
      <c r="AR227" s="67"/>
      <c r="AS227" s="42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40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  <c r="DT227" s="14"/>
    </row>
    <row r="228" spans="1:124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186"/>
      <c r="AI228" s="74"/>
      <c r="AJ228" s="67"/>
      <c r="AK228" s="67"/>
      <c r="AL228" s="67"/>
      <c r="AM228" s="67"/>
      <c r="AN228" s="67"/>
      <c r="AO228" s="40"/>
      <c r="AP228" s="40"/>
      <c r="AQ228" s="42"/>
      <c r="AR228" s="67"/>
      <c r="AS228" s="42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40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  <c r="DT228" s="14"/>
    </row>
    <row r="229" spans="1:124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74"/>
      <c r="AJ229" s="67"/>
      <c r="AK229" s="67"/>
      <c r="AL229" s="67"/>
      <c r="AM229" s="67"/>
      <c r="AN229" s="67"/>
      <c r="AO229" s="40"/>
      <c r="AP229" s="40"/>
      <c r="AQ229" s="42"/>
      <c r="AR229" s="67"/>
      <c r="AS229" s="42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40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  <c r="DT229" s="14"/>
    </row>
    <row r="230" spans="1:124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1"/>
      <c r="L230" s="41"/>
      <c r="M230" s="40"/>
      <c r="N230" s="41"/>
      <c r="O230" s="41"/>
      <c r="P230" s="41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186"/>
      <c r="AI230" s="74"/>
      <c r="AJ230" s="67"/>
      <c r="AK230" s="67"/>
      <c r="AL230" s="67"/>
      <c r="AM230" s="67"/>
      <c r="AN230" s="67"/>
      <c r="AO230" s="40"/>
      <c r="AP230" s="40"/>
      <c r="AQ230" s="42"/>
      <c r="AR230" s="67"/>
      <c r="AS230" s="42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40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  <c r="DT230" s="14"/>
    </row>
    <row r="231" spans="1:124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186"/>
      <c r="AI231" s="74"/>
      <c r="AJ231" s="67"/>
      <c r="AK231" s="67"/>
      <c r="AL231" s="67"/>
      <c r="AM231" s="67"/>
      <c r="AN231" s="67"/>
      <c r="AO231" s="40"/>
      <c r="AP231" s="40"/>
      <c r="AQ231" s="40"/>
      <c r="AR231" s="67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40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</row>
    <row r="232" spans="1:124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186"/>
      <c r="AI232" s="74"/>
      <c r="AJ232" s="67"/>
      <c r="AK232" s="67"/>
      <c r="AL232" s="67"/>
      <c r="AM232" s="67"/>
      <c r="AN232" s="67"/>
      <c r="AO232" s="40"/>
      <c r="AP232" s="40"/>
      <c r="AQ232" s="40"/>
      <c r="AR232" s="67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40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</row>
    <row r="233" spans="1:124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186"/>
      <c r="AI233" s="74"/>
      <c r="AJ233" s="67"/>
      <c r="AK233" s="67"/>
      <c r="AL233" s="67"/>
      <c r="AM233" s="67"/>
      <c r="AN233" s="67"/>
      <c r="AO233" s="40"/>
      <c r="AP233" s="40"/>
      <c r="AQ233" s="40"/>
      <c r="AR233" s="67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40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</row>
    <row r="234" spans="1:124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186"/>
      <c r="AI234" s="74"/>
      <c r="AJ234" s="67"/>
      <c r="AK234" s="67"/>
      <c r="AL234" s="67"/>
      <c r="AM234" s="67"/>
      <c r="AN234" s="67"/>
      <c r="AO234" s="40"/>
      <c r="AP234" s="40"/>
      <c r="AQ234" s="40"/>
      <c r="AR234" s="67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40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  <c r="DT234" s="14"/>
    </row>
    <row r="235" spans="1:124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186"/>
      <c r="AI235" s="74"/>
      <c r="AJ235" s="67"/>
      <c r="AK235" s="67"/>
      <c r="AL235" s="67"/>
      <c r="AM235" s="67"/>
      <c r="AN235" s="67"/>
      <c r="AO235" s="40"/>
      <c r="AP235" s="40"/>
      <c r="AQ235" s="40"/>
      <c r="AR235" s="67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40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  <c r="DT235" s="14"/>
    </row>
    <row r="236" spans="1:124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186"/>
      <c r="AI236" s="74"/>
      <c r="AJ236" s="67"/>
      <c r="AK236" s="67"/>
      <c r="AL236" s="67"/>
      <c r="AM236" s="67"/>
      <c r="AN236" s="67"/>
      <c r="AO236" s="40"/>
      <c r="AP236" s="40"/>
      <c r="AQ236" s="40"/>
      <c r="AR236" s="67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40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  <c r="DT236" s="14"/>
    </row>
    <row r="237" spans="1:124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186"/>
      <c r="AI237" s="74"/>
      <c r="AJ237" s="67"/>
      <c r="AK237" s="67"/>
      <c r="AL237" s="67"/>
      <c r="AM237" s="67"/>
      <c r="AN237" s="67"/>
      <c r="AO237" s="40"/>
      <c r="AP237" s="40"/>
      <c r="AQ237" s="40"/>
      <c r="AR237" s="67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40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  <c r="DT237" s="14"/>
    </row>
    <row r="238" spans="1:124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186"/>
      <c r="AI238" s="74"/>
      <c r="AJ238" s="67"/>
      <c r="AK238" s="67"/>
      <c r="AL238" s="67"/>
      <c r="AM238" s="67"/>
      <c r="AN238" s="67"/>
      <c r="AO238" s="40"/>
      <c r="AP238" s="40"/>
      <c r="AQ238" s="40"/>
      <c r="AR238" s="67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40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  <c r="DT238" s="14"/>
    </row>
    <row r="239" spans="1:124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186"/>
      <c r="AI239" s="74"/>
      <c r="AJ239" s="67"/>
      <c r="AK239" s="67"/>
      <c r="AL239" s="67"/>
      <c r="AM239" s="67"/>
      <c r="AN239" s="67"/>
      <c r="AO239" s="40"/>
      <c r="AP239" s="40"/>
      <c r="AQ239" s="40"/>
      <c r="AR239" s="67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40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  <c r="DT239" s="14"/>
    </row>
    <row r="240" spans="1:124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186"/>
      <c r="AI240" s="74"/>
      <c r="AJ240" s="67"/>
      <c r="AK240" s="67"/>
      <c r="AL240" s="67"/>
      <c r="AM240" s="67"/>
      <c r="AN240" s="67"/>
      <c r="AO240" s="40"/>
      <c r="AP240" s="40"/>
      <c r="AQ240" s="40"/>
      <c r="AR240" s="67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40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</row>
    <row r="241" spans="1:124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186"/>
      <c r="AI241" s="74"/>
      <c r="AJ241" s="67"/>
      <c r="AK241" s="67"/>
      <c r="AL241" s="67"/>
      <c r="AM241" s="67"/>
      <c r="AN241" s="67"/>
      <c r="AO241" s="40"/>
      <c r="AP241" s="40"/>
      <c r="AQ241" s="40"/>
      <c r="AR241" s="67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40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</row>
    <row r="242" spans="1:124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74"/>
      <c r="AJ242" s="67"/>
      <c r="AK242" s="67"/>
      <c r="AL242" s="67"/>
      <c r="AM242" s="67"/>
      <c r="AN242" s="67"/>
      <c r="AO242" s="40"/>
      <c r="AP242" s="40"/>
      <c r="AQ242" s="40"/>
      <c r="AR242" s="67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40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</row>
    <row r="243" spans="1:124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186"/>
      <c r="AI243" s="74"/>
      <c r="AJ243" s="67"/>
      <c r="AK243" s="67"/>
      <c r="AL243" s="67"/>
      <c r="AM243" s="67"/>
      <c r="AN243" s="67"/>
      <c r="AO243" s="40"/>
      <c r="AP243" s="40"/>
      <c r="AQ243" s="40"/>
      <c r="AR243" s="67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40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  <c r="DT243" s="14"/>
    </row>
    <row r="244" spans="1:124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186"/>
      <c r="AI244" s="74"/>
      <c r="AJ244" s="67"/>
      <c r="AK244" s="67"/>
      <c r="AL244" s="67"/>
      <c r="AM244" s="67"/>
      <c r="AN244" s="67"/>
      <c r="AO244" s="40"/>
      <c r="AP244" s="40"/>
      <c r="AQ244" s="40"/>
      <c r="AR244" s="67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40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  <c r="DT244" s="14"/>
    </row>
    <row r="245" spans="1:124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186"/>
      <c r="AI245" s="74"/>
      <c r="AJ245" s="67"/>
      <c r="AK245" s="67"/>
      <c r="AL245" s="67"/>
      <c r="AM245" s="67"/>
      <c r="AN245" s="67"/>
      <c r="AO245" s="40"/>
      <c r="AP245" s="40"/>
      <c r="AQ245" s="40"/>
      <c r="AR245" s="67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40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  <c r="DT245" s="14"/>
    </row>
    <row r="246" spans="1:124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186"/>
      <c r="AI246" s="74"/>
      <c r="AJ246" s="67"/>
      <c r="AK246" s="67"/>
      <c r="AL246" s="67"/>
      <c r="AM246" s="67"/>
      <c r="AN246" s="67"/>
      <c r="AO246" s="40"/>
      <c r="AP246" s="40"/>
      <c r="AQ246" s="40"/>
      <c r="AR246" s="67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40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  <c r="DT246" s="14"/>
    </row>
    <row r="247" spans="1:124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186"/>
      <c r="AI247" s="74"/>
      <c r="AJ247" s="67"/>
      <c r="AK247" s="67"/>
      <c r="AL247" s="67"/>
      <c r="AM247" s="67"/>
      <c r="AN247" s="67"/>
      <c r="AO247" s="40"/>
      <c r="AP247" s="40"/>
      <c r="AQ247" s="40"/>
      <c r="AR247" s="67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40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  <c r="DT247" s="14"/>
    </row>
    <row r="248" spans="1:124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186"/>
      <c r="AI248" s="74"/>
      <c r="AJ248" s="67"/>
      <c r="AK248" s="67"/>
      <c r="AL248" s="67"/>
      <c r="AM248" s="67"/>
      <c r="AN248" s="67"/>
      <c r="AO248" s="40"/>
      <c r="AP248" s="40"/>
      <c r="AQ248" s="40"/>
      <c r="AR248" s="67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40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  <c r="DT248" s="14"/>
    </row>
    <row r="249" spans="1:124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186"/>
      <c r="AI249" s="74"/>
      <c r="AJ249" s="67"/>
      <c r="AK249" s="67"/>
      <c r="AL249" s="67"/>
      <c r="AM249" s="67"/>
      <c r="AN249" s="67"/>
      <c r="AO249" s="40"/>
      <c r="AP249" s="40"/>
      <c r="AQ249" s="40"/>
      <c r="AR249" s="67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40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  <c r="DT249" s="14"/>
    </row>
    <row r="250" spans="1:124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186"/>
      <c r="AI250" s="74"/>
      <c r="AJ250" s="67"/>
      <c r="AK250" s="67"/>
      <c r="AL250" s="67"/>
      <c r="AM250" s="67"/>
      <c r="AN250" s="67"/>
      <c r="AO250" s="40"/>
      <c r="AP250" s="40"/>
      <c r="AQ250" s="40"/>
      <c r="AR250" s="67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40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  <c r="DT250" s="14"/>
    </row>
    <row r="251" spans="1:124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186"/>
      <c r="AI251" s="74"/>
      <c r="AJ251" s="67"/>
      <c r="AK251" s="67"/>
      <c r="AL251" s="67"/>
      <c r="AM251" s="67"/>
      <c r="AN251" s="67"/>
      <c r="AO251" s="40"/>
      <c r="AP251" s="40"/>
      <c r="AQ251" s="40"/>
      <c r="AR251" s="67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40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  <c r="DT251" s="14"/>
    </row>
    <row r="252" spans="1:124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186"/>
      <c r="AI252" s="74"/>
      <c r="AJ252" s="67"/>
      <c r="AK252" s="67"/>
      <c r="AL252" s="67"/>
      <c r="AM252" s="67"/>
      <c r="AN252" s="67"/>
      <c r="AO252" s="40"/>
      <c r="AP252" s="40"/>
      <c r="AQ252" s="40"/>
      <c r="AR252" s="67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40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  <c r="DT252" s="14"/>
    </row>
    <row r="253" spans="1:124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186"/>
      <c r="AI253" s="74"/>
      <c r="AJ253" s="67"/>
      <c r="AK253" s="67"/>
      <c r="AL253" s="67"/>
      <c r="AM253" s="67"/>
      <c r="AN253" s="67"/>
      <c r="AO253" s="40"/>
      <c r="AP253" s="40"/>
      <c r="AQ253" s="40"/>
      <c r="AR253" s="67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40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  <c r="DT253" s="14"/>
    </row>
    <row r="254" spans="1:124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186"/>
      <c r="AI254" s="74"/>
      <c r="AJ254" s="67"/>
      <c r="AK254" s="67"/>
      <c r="AL254" s="67"/>
      <c r="AM254" s="67"/>
      <c r="AN254" s="67"/>
      <c r="AO254" s="40"/>
      <c r="AP254" s="40"/>
      <c r="AQ254" s="40"/>
      <c r="AR254" s="67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40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  <c r="DT254" s="14"/>
    </row>
    <row r="255" spans="1:124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186"/>
      <c r="AI255" s="74"/>
      <c r="AJ255" s="67"/>
      <c r="AK255" s="67"/>
      <c r="AL255" s="67"/>
      <c r="AM255" s="67"/>
      <c r="AN255" s="67"/>
      <c r="AO255" s="40"/>
      <c r="AP255" s="40"/>
      <c r="AQ255" s="40"/>
      <c r="AR255" s="67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40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  <c r="DT255" s="14"/>
    </row>
    <row r="256" spans="1:124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186"/>
      <c r="AI256" s="74"/>
      <c r="AJ256" s="67"/>
      <c r="AK256" s="67"/>
      <c r="AL256" s="67"/>
      <c r="AM256" s="67"/>
      <c r="AN256" s="67"/>
      <c r="AO256" s="40"/>
      <c r="AP256" s="40"/>
      <c r="AQ256" s="40"/>
      <c r="AR256" s="67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40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  <c r="DT256" s="14"/>
    </row>
    <row r="257" spans="1:124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186"/>
      <c r="AI257" s="74"/>
      <c r="AJ257" s="67"/>
      <c r="AK257" s="67"/>
      <c r="AL257" s="67"/>
      <c r="AM257" s="67"/>
      <c r="AN257" s="67"/>
      <c r="AO257" s="40"/>
      <c r="AP257" s="40"/>
      <c r="AQ257" s="40"/>
      <c r="AR257" s="67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40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  <c r="DT257" s="14"/>
    </row>
    <row r="258" spans="1:124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186"/>
      <c r="AI258" s="74"/>
      <c r="AJ258" s="67"/>
      <c r="AK258" s="67"/>
      <c r="AL258" s="67"/>
      <c r="AM258" s="67"/>
      <c r="AN258" s="67"/>
      <c r="AO258" s="40"/>
      <c r="AP258" s="40"/>
      <c r="AQ258" s="40"/>
      <c r="AR258" s="67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40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  <c r="DT258" s="14"/>
    </row>
    <row r="259" spans="1:124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186"/>
      <c r="AI259" s="74"/>
      <c r="AJ259" s="67"/>
      <c r="AK259" s="67"/>
      <c r="AL259" s="67"/>
      <c r="AM259" s="67"/>
      <c r="AN259" s="67"/>
      <c r="AO259" s="40"/>
      <c r="AP259" s="40"/>
      <c r="AQ259" s="40"/>
      <c r="AR259" s="67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40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</row>
    <row r="260" spans="1:124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186"/>
      <c r="AI260" s="74"/>
      <c r="AJ260" s="67"/>
      <c r="AK260" s="67"/>
      <c r="AL260" s="67"/>
      <c r="AM260" s="67"/>
      <c r="AN260" s="67"/>
      <c r="AO260" s="40"/>
      <c r="AP260" s="40"/>
      <c r="AQ260" s="40"/>
      <c r="AR260" s="67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40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  <c r="DT260" s="14"/>
    </row>
    <row r="261" spans="1:124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186"/>
      <c r="AI261" s="74"/>
      <c r="AJ261" s="67"/>
      <c r="AK261" s="67"/>
      <c r="AL261" s="67"/>
      <c r="AM261" s="67"/>
      <c r="AN261" s="67"/>
      <c r="AO261" s="40"/>
      <c r="AP261" s="40"/>
      <c r="AQ261" s="40"/>
      <c r="AR261" s="67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40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  <c r="DT261" s="14"/>
    </row>
    <row r="262" spans="1:124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186"/>
      <c r="AI262" s="74"/>
      <c r="AJ262" s="67"/>
      <c r="AK262" s="67"/>
      <c r="AL262" s="67"/>
      <c r="AM262" s="67"/>
      <c r="AN262" s="67"/>
      <c r="AO262" s="40"/>
      <c r="AP262" s="40"/>
      <c r="AQ262" s="40"/>
      <c r="AR262" s="67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40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  <c r="DT262" s="14"/>
    </row>
    <row r="263" spans="1:124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186"/>
      <c r="AI263" s="74"/>
      <c r="AJ263" s="67"/>
      <c r="AK263" s="67"/>
      <c r="AL263" s="67"/>
      <c r="AM263" s="67"/>
      <c r="AN263" s="67"/>
      <c r="AO263" s="40"/>
      <c r="AP263" s="40"/>
      <c r="AQ263" s="40"/>
      <c r="AR263" s="67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40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  <c r="DT263" s="14"/>
    </row>
    <row r="264" spans="1:124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186"/>
      <c r="AI264" s="74"/>
      <c r="AJ264" s="67"/>
      <c r="AK264" s="67"/>
      <c r="AL264" s="67"/>
      <c r="AM264" s="67"/>
      <c r="AN264" s="67"/>
      <c r="AO264" s="40"/>
      <c r="AP264" s="40"/>
      <c r="AQ264" s="40"/>
      <c r="AR264" s="67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40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  <c r="DT264" s="14"/>
    </row>
    <row r="265" spans="1:124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74"/>
      <c r="AJ265" s="67"/>
      <c r="AK265" s="67"/>
      <c r="AL265" s="67"/>
      <c r="AM265" s="67"/>
      <c r="AN265" s="67"/>
      <c r="AO265" s="40"/>
      <c r="AP265" s="40"/>
      <c r="AQ265" s="40"/>
      <c r="AR265" s="67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40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  <c r="DT265" s="14"/>
    </row>
    <row r="266" spans="1:124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186"/>
      <c r="AI266" s="74"/>
      <c r="AJ266" s="67"/>
      <c r="AK266" s="67"/>
      <c r="AL266" s="67"/>
      <c r="AM266" s="67"/>
      <c r="AN266" s="67"/>
      <c r="AO266" s="40"/>
      <c r="AP266" s="40"/>
      <c r="AQ266" s="40"/>
      <c r="AR266" s="67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40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</row>
    <row r="267" spans="1:124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186"/>
      <c r="AI267" s="74"/>
      <c r="AJ267" s="67"/>
      <c r="AK267" s="67"/>
      <c r="AL267" s="67"/>
      <c r="AM267" s="67"/>
      <c r="AN267" s="67"/>
      <c r="AO267" s="40"/>
      <c r="AP267" s="40"/>
      <c r="AQ267" s="40"/>
      <c r="AR267" s="67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40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</row>
    <row r="268" spans="1:124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186"/>
      <c r="AI268" s="74"/>
      <c r="AJ268" s="67"/>
      <c r="AK268" s="67"/>
      <c r="AL268" s="67"/>
      <c r="AM268" s="67"/>
      <c r="AN268" s="67"/>
      <c r="AO268" s="40"/>
      <c r="AP268" s="40"/>
      <c r="AQ268" s="40"/>
      <c r="AR268" s="67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40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</row>
    <row r="269" spans="1:124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186"/>
      <c r="AI269" s="74"/>
      <c r="AJ269" s="67"/>
      <c r="AK269" s="67"/>
      <c r="AL269" s="67"/>
      <c r="AM269" s="67"/>
      <c r="AN269" s="67"/>
      <c r="AO269" s="40"/>
      <c r="AP269" s="40"/>
      <c r="AQ269" s="40"/>
      <c r="AR269" s="67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40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</row>
    <row r="270" spans="1:124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186"/>
      <c r="AI270" s="74"/>
      <c r="AJ270" s="67"/>
      <c r="AK270" s="67"/>
      <c r="AL270" s="67"/>
      <c r="AM270" s="67"/>
      <c r="AN270" s="67"/>
      <c r="AO270" s="40"/>
      <c r="AP270" s="40"/>
      <c r="AQ270" s="40"/>
      <c r="AR270" s="67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40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</row>
    <row r="271" spans="1:124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186"/>
      <c r="AI271" s="74"/>
      <c r="AJ271" s="67"/>
      <c r="AK271" s="67"/>
      <c r="AL271" s="67"/>
      <c r="AM271" s="67"/>
      <c r="AN271" s="67"/>
      <c r="AO271" s="40"/>
      <c r="AP271" s="40"/>
      <c r="AQ271" s="40"/>
      <c r="AR271" s="67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40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</row>
    <row r="272" spans="1:124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186"/>
      <c r="AI272" s="74"/>
      <c r="AJ272" s="67"/>
      <c r="AK272" s="67"/>
      <c r="AL272" s="67"/>
      <c r="AM272" s="67"/>
      <c r="AN272" s="67"/>
      <c r="AO272" s="40"/>
      <c r="AP272" s="40"/>
      <c r="AQ272" s="40"/>
      <c r="AR272" s="67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40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</row>
    <row r="273" spans="1:124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186"/>
      <c r="AI273" s="74"/>
      <c r="AJ273" s="67"/>
      <c r="AK273" s="67"/>
      <c r="AL273" s="67"/>
      <c r="AM273" s="67"/>
      <c r="AN273" s="67"/>
      <c r="AO273" s="40"/>
      <c r="AP273" s="40"/>
      <c r="AQ273" s="40"/>
      <c r="AR273" s="67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40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</row>
    <row r="274" spans="1:124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186"/>
      <c r="AI274" s="74"/>
      <c r="AJ274" s="67"/>
      <c r="AK274" s="67"/>
      <c r="AL274" s="67"/>
      <c r="AM274" s="67"/>
      <c r="AN274" s="67"/>
      <c r="AO274" s="40"/>
      <c r="AP274" s="40"/>
      <c r="AQ274" s="40"/>
      <c r="AR274" s="67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40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</row>
    <row r="275" spans="1:124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186"/>
      <c r="AI275" s="74"/>
      <c r="AJ275" s="67"/>
      <c r="AK275" s="67"/>
      <c r="AL275" s="67"/>
      <c r="AM275" s="67"/>
      <c r="AN275" s="67"/>
      <c r="AO275" s="40"/>
      <c r="AP275" s="40"/>
      <c r="AQ275" s="40"/>
      <c r="AR275" s="67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40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</row>
    <row r="276" spans="1:124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186"/>
      <c r="AI276" s="74"/>
      <c r="AJ276" s="67"/>
      <c r="AK276" s="67"/>
      <c r="AL276" s="67"/>
      <c r="AM276" s="67"/>
      <c r="AN276" s="67"/>
      <c r="AO276" s="40"/>
      <c r="AP276" s="40"/>
      <c r="AQ276" s="40"/>
      <c r="AR276" s="67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40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</row>
    <row r="277" spans="1:124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186"/>
      <c r="AI277" s="74"/>
      <c r="AJ277" s="67"/>
      <c r="AK277" s="67"/>
      <c r="AL277" s="67"/>
      <c r="AM277" s="67"/>
      <c r="AN277" s="67"/>
      <c r="AO277" s="40"/>
      <c r="AP277" s="40"/>
      <c r="AQ277" s="40"/>
      <c r="AR277" s="67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40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</row>
    <row r="278" spans="1:124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186"/>
      <c r="AI278" s="74"/>
      <c r="AJ278" s="67"/>
      <c r="AK278" s="67"/>
      <c r="AL278" s="67"/>
      <c r="AM278" s="67"/>
      <c r="AN278" s="67"/>
      <c r="AO278" s="40"/>
      <c r="AP278" s="40"/>
      <c r="AQ278" s="40"/>
      <c r="AR278" s="67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40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  <c r="DT278" s="14"/>
    </row>
    <row r="279" spans="1:124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186"/>
      <c r="AI279" s="74"/>
      <c r="AJ279" s="67"/>
      <c r="AK279" s="67"/>
      <c r="AL279" s="67"/>
      <c r="AM279" s="67"/>
      <c r="AN279" s="67"/>
      <c r="AO279" s="40"/>
      <c r="AP279" s="40"/>
      <c r="AQ279" s="40"/>
      <c r="AR279" s="67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40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  <c r="DT279" s="14"/>
    </row>
    <row r="280" spans="1:124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186"/>
      <c r="AI280" s="74"/>
      <c r="AJ280" s="67"/>
      <c r="AK280" s="67"/>
      <c r="AL280" s="67"/>
      <c r="AM280" s="67"/>
      <c r="AN280" s="67"/>
      <c r="AO280" s="40"/>
      <c r="AP280" s="40"/>
      <c r="AQ280" s="40"/>
      <c r="AR280" s="67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40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  <c r="DT280" s="14"/>
    </row>
    <row r="281" spans="1:124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74"/>
      <c r="AJ281" s="67"/>
      <c r="AK281" s="67"/>
      <c r="AL281" s="67"/>
      <c r="AM281" s="67"/>
      <c r="AN281" s="67"/>
      <c r="AO281" s="40"/>
      <c r="AP281" s="40"/>
      <c r="AQ281" s="40"/>
      <c r="AR281" s="67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40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  <c r="DT281" s="14"/>
    </row>
    <row r="282" spans="1:124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186"/>
      <c r="AI282" s="74"/>
      <c r="AJ282" s="67"/>
      <c r="AK282" s="67"/>
      <c r="AL282" s="67"/>
      <c r="AM282" s="67"/>
      <c r="AN282" s="67"/>
      <c r="AO282" s="40"/>
      <c r="AP282" s="40"/>
      <c r="AQ282" s="40"/>
      <c r="AR282" s="67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40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  <c r="DT282" s="14"/>
    </row>
    <row r="283" spans="1:124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186"/>
      <c r="AI283" s="74"/>
      <c r="AJ283" s="67"/>
      <c r="AK283" s="67"/>
      <c r="AL283" s="67"/>
      <c r="AM283" s="67"/>
      <c r="AN283" s="67"/>
      <c r="AO283" s="40"/>
      <c r="AP283" s="40"/>
      <c r="AQ283" s="40"/>
      <c r="AR283" s="67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40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  <c r="DT283" s="14"/>
    </row>
    <row r="284" spans="1:124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186"/>
      <c r="AI284" s="74"/>
      <c r="AJ284" s="67"/>
      <c r="AK284" s="67"/>
      <c r="AL284" s="67"/>
      <c r="AM284" s="67"/>
      <c r="AN284" s="67"/>
      <c r="AO284" s="40"/>
      <c r="AP284" s="40"/>
      <c r="AQ284" s="40"/>
      <c r="AR284" s="67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40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  <c r="DT284" s="14"/>
    </row>
    <row r="285" spans="1:124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186"/>
      <c r="AI285" s="74"/>
      <c r="AJ285" s="67"/>
      <c r="AK285" s="67"/>
      <c r="AL285" s="67"/>
      <c r="AM285" s="67"/>
      <c r="AN285" s="67"/>
      <c r="AO285" s="40"/>
      <c r="AP285" s="40"/>
      <c r="AQ285" s="40"/>
      <c r="AR285" s="67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40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  <c r="DT285" s="14"/>
    </row>
    <row r="286" spans="1:124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186"/>
      <c r="AI286" s="74"/>
      <c r="AJ286" s="67"/>
      <c r="AK286" s="67"/>
      <c r="AL286" s="67"/>
      <c r="AM286" s="67"/>
      <c r="AN286" s="67"/>
      <c r="AO286" s="40"/>
      <c r="AP286" s="40"/>
      <c r="AQ286" s="40"/>
      <c r="AR286" s="67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40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  <c r="DT286" s="14"/>
    </row>
    <row r="287" spans="1:124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186"/>
      <c r="AI287" s="74"/>
      <c r="AJ287" s="67"/>
      <c r="AK287" s="67"/>
      <c r="AL287" s="67"/>
      <c r="AM287" s="67"/>
      <c r="AN287" s="67"/>
      <c r="AO287" s="40"/>
      <c r="AP287" s="40"/>
      <c r="AQ287" s="40"/>
      <c r="AR287" s="67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40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  <c r="DT287" s="14"/>
    </row>
    <row r="288" spans="1:124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186"/>
      <c r="AI288" s="74"/>
      <c r="AJ288" s="67"/>
      <c r="AK288" s="67"/>
      <c r="AL288" s="67"/>
      <c r="AM288" s="67"/>
      <c r="AN288" s="67"/>
      <c r="AO288" s="40"/>
      <c r="AP288" s="40"/>
      <c r="AQ288" s="40"/>
      <c r="AR288" s="67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40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  <c r="DT288" s="14"/>
    </row>
    <row r="289" spans="1:124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186"/>
      <c r="AI289" s="74"/>
      <c r="AJ289" s="67"/>
      <c r="AK289" s="67"/>
      <c r="AL289" s="67"/>
      <c r="AM289" s="67"/>
      <c r="AN289" s="67"/>
      <c r="AO289" s="40"/>
      <c r="AP289" s="40"/>
      <c r="AQ289" s="40"/>
      <c r="AR289" s="67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40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  <c r="DT289" s="14"/>
    </row>
    <row r="290" spans="1:124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186"/>
      <c r="AI290" s="74"/>
      <c r="AJ290" s="67"/>
      <c r="AK290" s="67"/>
      <c r="AL290" s="67"/>
      <c r="AM290" s="67"/>
      <c r="AN290" s="67"/>
      <c r="AO290" s="40"/>
      <c r="AP290" s="40"/>
      <c r="AQ290" s="40"/>
      <c r="AR290" s="67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40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  <c r="DT290" s="14"/>
    </row>
    <row r="291" spans="1:124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186"/>
      <c r="AI291" s="74"/>
      <c r="AJ291" s="67"/>
      <c r="AK291" s="67"/>
      <c r="AL291" s="67"/>
      <c r="AM291" s="67"/>
      <c r="AN291" s="67"/>
      <c r="AO291" s="40"/>
      <c r="AP291" s="40"/>
      <c r="AQ291" s="40"/>
      <c r="AR291" s="67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40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  <c r="DT291" s="14"/>
    </row>
    <row r="292" spans="1:124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186"/>
      <c r="AI292" s="74"/>
      <c r="AJ292" s="67"/>
      <c r="AK292" s="67"/>
      <c r="AL292" s="67"/>
      <c r="AM292" s="67"/>
      <c r="AN292" s="67"/>
      <c r="AO292" s="40"/>
      <c r="AP292" s="40"/>
      <c r="AQ292" s="40"/>
      <c r="AR292" s="67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40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  <c r="DT292" s="14"/>
    </row>
    <row r="293" spans="1:124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186"/>
      <c r="AI293" s="74"/>
      <c r="AJ293" s="67"/>
      <c r="AK293" s="67"/>
      <c r="AL293" s="67"/>
      <c r="AM293" s="67"/>
      <c r="AN293" s="67"/>
      <c r="AO293" s="40"/>
      <c r="AP293" s="40"/>
      <c r="AQ293" s="40"/>
      <c r="AR293" s="67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40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  <c r="DT293" s="14"/>
    </row>
    <row r="294" spans="1:124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186"/>
      <c r="AI294" s="74"/>
      <c r="AJ294" s="67"/>
      <c r="AK294" s="67"/>
      <c r="AL294" s="67"/>
      <c r="AM294" s="67"/>
      <c r="AN294" s="67"/>
      <c r="AO294" s="40"/>
      <c r="AP294" s="40"/>
      <c r="AQ294" s="40"/>
      <c r="AR294" s="67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40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  <c r="DT294" s="14"/>
    </row>
    <row r="295" spans="1:124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186"/>
      <c r="AI295" s="74"/>
      <c r="AJ295" s="67"/>
      <c r="AK295" s="67"/>
      <c r="AL295" s="67"/>
      <c r="AM295" s="67"/>
      <c r="AN295" s="67"/>
      <c r="AO295" s="40"/>
      <c r="AP295" s="40"/>
      <c r="AQ295" s="40"/>
      <c r="AR295" s="67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40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  <c r="DT295" s="14"/>
    </row>
    <row r="296" spans="1:124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186"/>
      <c r="AI296" s="74"/>
      <c r="AJ296" s="67"/>
      <c r="AK296" s="67"/>
      <c r="AL296" s="67"/>
      <c r="AM296" s="67"/>
      <c r="AN296" s="67"/>
      <c r="AO296" s="40"/>
      <c r="AP296" s="40"/>
      <c r="AQ296" s="40"/>
      <c r="AR296" s="67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40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  <c r="DT296" s="14"/>
    </row>
    <row r="297" spans="1:124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186"/>
      <c r="AI297" s="74"/>
      <c r="AJ297" s="67"/>
      <c r="AK297" s="67"/>
      <c r="AL297" s="67"/>
      <c r="AM297" s="67"/>
      <c r="AN297" s="67"/>
      <c r="AO297" s="40"/>
      <c r="AP297" s="40"/>
      <c r="AQ297" s="40"/>
      <c r="AR297" s="67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40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  <c r="DT297" s="14"/>
    </row>
    <row r="298" spans="1:124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186"/>
      <c r="AI298" s="74"/>
      <c r="AJ298" s="67"/>
      <c r="AK298" s="67"/>
      <c r="AL298" s="67"/>
      <c r="AM298" s="67"/>
      <c r="AN298" s="67"/>
      <c r="AO298" s="40"/>
      <c r="AP298" s="40"/>
      <c r="AQ298" s="40"/>
      <c r="AR298" s="67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40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  <c r="DT298" s="14"/>
    </row>
    <row r="299" spans="1:124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186"/>
      <c r="AI299" s="74"/>
      <c r="AJ299" s="67"/>
      <c r="AK299" s="67"/>
      <c r="AL299" s="67"/>
      <c r="AM299" s="67"/>
      <c r="AN299" s="67"/>
      <c r="AO299" s="40"/>
      <c r="AP299" s="40"/>
      <c r="AQ299" s="40"/>
      <c r="AR299" s="67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40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  <c r="DT299" s="14"/>
    </row>
    <row r="300" spans="1:124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186"/>
      <c r="AI300" s="74"/>
      <c r="AJ300" s="67"/>
      <c r="AK300" s="67"/>
      <c r="AL300" s="67"/>
      <c r="AM300" s="67"/>
      <c r="AN300" s="67"/>
      <c r="AO300" s="40"/>
      <c r="AP300" s="40"/>
      <c r="AQ300" s="40"/>
      <c r="AR300" s="67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40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  <c r="DT300" s="14"/>
    </row>
    <row r="301" spans="1:124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186"/>
      <c r="AI301" s="74"/>
      <c r="AJ301" s="67"/>
      <c r="AK301" s="67"/>
      <c r="AL301" s="67"/>
      <c r="AM301" s="67"/>
      <c r="AN301" s="67"/>
      <c r="AO301" s="40"/>
      <c r="AP301" s="40"/>
      <c r="AQ301" s="40"/>
      <c r="AR301" s="67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40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  <c r="DT301" s="14"/>
    </row>
    <row r="302" spans="1:124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186"/>
      <c r="AI302" s="74"/>
      <c r="AJ302" s="67"/>
      <c r="AK302" s="67"/>
      <c r="AL302" s="67"/>
      <c r="AM302" s="67"/>
      <c r="AN302" s="67"/>
      <c r="AO302" s="40"/>
      <c r="AP302" s="40"/>
      <c r="AQ302" s="40"/>
      <c r="AR302" s="67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40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</row>
    <row r="303" spans="1:124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186"/>
      <c r="AI303" s="74"/>
      <c r="AJ303" s="67"/>
      <c r="AK303" s="67"/>
      <c r="AL303" s="67"/>
      <c r="AM303" s="67"/>
      <c r="AN303" s="67"/>
      <c r="AO303" s="40"/>
      <c r="AP303" s="40"/>
      <c r="AQ303" s="40"/>
      <c r="AR303" s="67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40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</row>
    <row r="304" spans="1:124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74"/>
      <c r="AJ304" s="67"/>
      <c r="AK304" s="67"/>
      <c r="AL304" s="67"/>
      <c r="AM304" s="67"/>
      <c r="AN304" s="67"/>
      <c r="AO304" s="40"/>
      <c r="AP304" s="40"/>
      <c r="AQ304" s="40"/>
      <c r="AR304" s="67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40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</row>
    <row r="305" spans="1:124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186"/>
      <c r="AI305" s="74"/>
      <c r="AJ305" s="67"/>
      <c r="AK305" s="67"/>
      <c r="AL305" s="67"/>
      <c r="AM305" s="67"/>
      <c r="AN305" s="67"/>
      <c r="AO305" s="40"/>
      <c r="AP305" s="40"/>
      <c r="AQ305" s="40"/>
      <c r="AR305" s="67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40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</row>
    <row r="306" spans="1:124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186"/>
      <c r="AI306" s="74"/>
      <c r="AJ306" s="67"/>
      <c r="AK306" s="67"/>
      <c r="AL306" s="67"/>
      <c r="AM306" s="67"/>
      <c r="AN306" s="67"/>
      <c r="AO306" s="40"/>
      <c r="AP306" s="40"/>
      <c r="AQ306" s="40"/>
      <c r="AR306" s="67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40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</row>
    <row r="307" spans="1:124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186"/>
      <c r="AI307" s="74"/>
      <c r="AJ307" s="67"/>
      <c r="AK307" s="67"/>
      <c r="AL307" s="67"/>
      <c r="AM307" s="67"/>
      <c r="AN307" s="67"/>
      <c r="AO307" s="40"/>
      <c r="AP307" s="40"/>
      <c r="AQ307" s="40"/>
      <c r="AR307" s="67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40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</row>
    <row r="308" spans="1:124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186"/>
      <c r="AI308" s="74"/>
      <c r="AJ308" s="67"/>
      <c r="AK308" s="67"/>
      <c r="AL308" s="67"/>
      <c r="AM308" s="67"/>
      <c r="AN308" s="67"/>
      <c r="AO308" s="40"/>
      <c r="AP308" s="40"/>
      <c r="AQ308" s="40"/>
      <c r="AR308" s="67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40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</row>
    <row r="309" spans="1:124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186"/>
      <c r="AI309" s="74"/>
      <c r="AJ309" s="67"/>
      <c r="AK309" s="67"/>
      <c r="AL309" s="67"/>
      <c r="AM309" s="67"/>
      <c r="AN309" s="67"/>
      <c r="AO309" s="40"/>
      <c r="AP309" s="40"/>
      <c r="AQ309" s="40"/>
      <c r="AR309" s="67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40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</row>
    <row r="310" spans="1:124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186"/>
      <c r="AI310" s="74"/>
      <c r="AJ310" s="67"/>
      <c r="AK310" s="67"/>
      <c r="AL310" s="67"/>
      <c r="AM310" s="67"/>
      <c r="AN310" s="67"/>
      <c r="AO310" s="40"/>
      <c r="AP310" s="40"/>
      <c r="AQ310" s="40"/>
      <c r="AR310" s="67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40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</row>
    <row r="311" spans="1:124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186"/>
      <c r="AI311" s="74"/>
      <c r="AJ311" s="67"/>
      <c r="AK311" s="67"/>
      <c r="AL311" s="67"/>
      <c r="AM311" s="67"/>
      <c r="AN311" s="67"/>
      <c r="AO311" s="40"/>
      <c r="AP311" s="40"/>
      <c r="AQ311" s="40"/>
      <c r="AR311" s="67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40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</row>
    <row r="312" spans="1:124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186"/>
      <c r="AI312" s="74"/>
      <c r="AJ312" s="67"/>
      <c r="AK312" s="67"/>
      <c r="AL312" s="67"/>
      <c r="AM312" s="67"/>
      <c r="AN312" s="67"/>
      <c r="AO312" s="40"/>
      <c r="AP312" s="40"/>
      <c r="AQ312" s="40"/>
      <c r="AR312" s="67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40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</row>
    <row r="313" spans="1:124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186"/>
      <c r="AI313" s="74"/>
      <c r="AJ313" s="67"/>
      <c r="AK313" s="67"/>
      <c r="AL313" s="67"/>
      <c r="AM313" s="67"/>
      <c r="AN313" s="67"/>
      <c r="AO313" s="40"/>
      <c r="AP313" s="40"/>
      <c r="AQ313" s="40"/>
      <c r="AR313" s="67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40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</row>
    <row r="314" spans="1:124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186"/>
      <c r="AI314" s="74"/>
      <c r="AJ314" s="67"/>
      <c r="AK314" s="67"/>
      <c r="AL314" s="67"/>
      <c r="AM314" s="67"/>
      <c r="AN314" s="67"/>
      <c r="AO314" s="40"/>
      <c r="AP314" s="40"/>
      <c r="AQ314" s="40"/>
      <c r="AR314" s="67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40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  <c r="DT314" s="14"/>
    </row>
    <row r="315" spans="1:124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186"/>
      <c r="AI315" s="74"/>
      <c r="AJ315" s="67"/>
      <c r="AK315" s="67"/>
      <c r="AL315" s="67"/>
      <c r="AM315" s="67"/>
      <c r="AN315" s="67"/>
      <c r="AO315" s="40"/>
      <c r="AP315" s="40"/>
      <c r="AQ315" s="40"/>
      <c r="AR315" s="67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40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  <c r="DT315" s="14"/>
    </row>
    <row r="316" spans="1:124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186"/>
      <c r="AI316" s="74"/>
      <c r="AJ316" s="67"/>
      <c r="AK316" s="67"/>
      <c r="AL316" s="67"/>
      <c r="AM316" s="67"/>
      <c r="AN316" s="67"/>
      <c r="AO316" s="40"/>
      <c r="AP316" s="40"/>
      <c r="AQ316" s="40"/>
      <c r="AR316" s="67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40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  <c r="DT316" s="14"/>
    </row>
    <row r="317" spans="1:124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186"/>
      <c r="AI317" s="74"/>
      <c r="AJ317" s="67"/>
      <c r="AK317" s="67"/>
      <c r="AL317" s="67"/>
      <c r="AM317" s="67"/>
      <c r="AN317" s="67"/>
      <c r="AO317" s="40"/>
      <c r="AP317" s="40"/>
      <c r="AQ317" s="40"/>
      <c r="AR317" s="67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40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  <c r="DT317" s="14"/>
    </row>
    <row r="318" spans="1:124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186"/>
      <c r="AI318" s="74"/>
      <c r="AJ318" s="67"/>
      <c r="AK318" s="67"/>
      <c r="AL318" s="67"/>
      <c r="AM318" s="67"/>
      <c r="AN318" s="67"/>
      <c r="AO318" s="40"/>
      <c r="AP318" s="40"/>
      <c r="AQ318" s="40"/>
      <c r="AR318" s="67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40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  <c r="DT318" s="14"/>
    </row>
    <row r="319" spans="1:124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186"/>
      <c r="AI319" s="74"/>
      <c r="AJ319" s="67"/>
      <c r="AK319" s="67"/>
      <c r="AL319" s="67"/>
      <c r="AM319" s="67"/>
      <c r="AN319" s="67"/>
      <c r="AO319" s="40"/>
      <c r="AP319" s="40"/>
      <c r="AQ319" s="40"/>
      <c r="AR319" s="67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40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  <c r="DT319" s="14"/>
    </row>
    <row r="320" spans="1:124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74"/>
      <c r="AJ320" s="67"/>
      <c r="AK320" s="67"/>
      <c r="AL320" s="67"/>
      <c r="AM320" s="67"/>
      <c r="AN320" s="67"/>
      <c r="AO320" s="40"/>
      <c r="AP320" s="40"/>
      <c r="AQ320" s="40"/>
      <c r="AR320" s="67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40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  <c r="DT320" s="14"/>
    </row>
    <row r="321" spans="1:124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186"/>
      <c r="AI321" s="74"/>
      <c r="AJ321" s="67"/>
      <c r="AK321" s="67"/>
      <c r="AL321" s="67"/>
      <c r="AM321" s="67"/>
      <c r="AN321" s="67"/>
      <c r="AO321" s="40"/>
      <c r="AP321" s="40"/>
      <c r="AQ321" s="40"/>
      <c r="AR321" s="67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40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  <c r="DT321" s="14"/>
    </row>
    <row r="322" spans="1:124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186"/>
      <c r="AI322" s="74"/>
      <c r="AJ322" s="67"/>
      <c r="AK322" s="67"/>
      <c r="AL322" s="67"/>
      <c r="AM322" s="67"/>
      <c r="AN322" s="67"/>
      <c r="AO322" s="40"/>
      <c r="AP322" s="40"/>
      <c r="AQ322" s="40"/>
      <c r="AR322" s="67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40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</row>
    <row r="323" spans="1:124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186"/>
      <c r="AI323" s="74"/>
      <c r="AJ323" s="67"/>
      <c r="AK323" s="67"/>
      <c r="AL323" s="67"/>
      <c r="AM323" s="67"/>
      <c r="AN323" s="67"/>
      <c r="AO323" s="40"/>
      <c r="AP323" s="40"/>
      <c r="AQ323" s="40"/>
      <c r="AR323" s="67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40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</row>
    <row r="324" spans="1:124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186"/>
      <c r="AI324" s="74"/>
      <c r="AJ324" s="67"/>
      <c r="AK324" s="67"/>
      <c r="AL324" s="67"/>
      <c r="AM324" s="67"/>
      <c r="AN324" s="67"/>
      <c r="AO324" s="40"/>
      <c r="AP324" s="40"/>
      <c r="AQ324" s="40"/>
      <c r="AR324" s="67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</row>
    <row r="325" spans="1:124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186"/>
      <c r="AI325" s="74"/>
      <c r="AJ325" s="67"/>
      <c r="AK325" s="67"/>
      <c r="AL325" s="67"/>
      <c r="AM325" s="67"/>
      <c r="AN325" s="67"/>
      <c r="AO325" s="40"/>
      <c r="AP325" s="40"/>
      <c r="AQ325" s="40"/>
      <c r="AR325" s="67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40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</row>
    <row r="326" spans="1:124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186"/>
      <c r="AI326" s="74"/>
      <c r="AJ326" s="67"/>
      <c r="AK326" s="67"/>
      <c r="AL326" s="67"/>
      <c r="AM326" s="67"/>
      <c r="AN326" s="67"/>
      <c r="AO326" s="40"/>
      <c r="AP326" s="40"/>
      <c r="AQ326" s="40"/>
      <c r="AR326" s="67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40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  <c r="DT326" s="14"/>
    </row>
    <row r="327" spans="1:124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186"/>
      <c r="AI327" s="74"/>
      <c r="AJ327" s="67"/>
      <c r="AK327" s="67"/>
      <c r="AL327" s="67"/>
      <c r="AM327" s="67"/>
      <c r="AN327" s="67"/>
      <c r="AO327" s="40"/>
      <c r="AP327" s="40"/>
      <c r="AQ327" s="40"/>
      <c r="AR327" s="67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40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  <c r="DT327" s="14"/>
    </row>
    <row r="328" spans="1:124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186"/>
      <c r="AI328" s="74"/>
      <c r="AJ328" s="67"/>
      <c r="AK328" s="67"/>
      <c r="AL328" s="67"/>
      <c r="AM328" s="67"/>
      <c r="AN328" s="67"/>
      <c r="AO328" s="40"/>
      <c r="AP328" s="40"/>
      <c r="AQ328" s="40"/>
      <c r="AR328" s="67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  <c r="DT328" s="14"/>
    </row>
    <row r="329" spans="1:124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186"/>
      <c r="AI329" s="74"/>
      <c r="AJ329" s="67"/>
      <c r="AK329" s="67"/>
      <c r="AL329" s="67"/>
      <c r="AM329" s="67"/>
      <c r="AN329" s="67"/>
      <c r="AO329" s="40"/>
      <c r="AP329" s="40"/>
      <c r="AQ329" s="40"/>
      <c r="AR329" s="67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40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  <c r="DT329" s="14"/>
    </row>
    <row r="330" spans="1:124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186"/>
      <c r="AI330" s="74"/>
      <c r="AJ330" s="67"/>
      <c r="AK330" s="67"/>
      <c r="AL330" s="67"/>
      <c r="AM330" s="67"/>
      <c r="AN330" s="67"/>
      <c r="AO330" s="40"/>
      <c r="AP330" s="40"/>
      <c r="AQ330" s="40"/>
      <c r="AR330" s="67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40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  <c r="DT330" s="14"/>
    </row>
    <row r="331" spans="1:124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186"/>
      <c r="AI331" s="59"/>
      <c r="AJ331" s="67"/>
      <c r="AK331" s="67"/>
      <c r="AL331" s="67"/>
      <c r="AM331" s="67"/>
      <c r="AN331" s="67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40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  <c r="DT331" s="14"/>
    </row>
    <row r="332" spans="1:124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186"/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40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  <c r="DT332" s="14"/>
    </row>
    <row r="333" spans="1:124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40"/>
      <c r="Z333" s="186"/>
      <c r="AA333" s="186"/>
      <c r="AB333" s="186"/>
      <c r="AC333" s="186"/>
      <c r="AD333" s="178"/>
      <c r="AE333" s="40"/>
      <c r="AF333" s="40"/>
      <c r="AG333" s="40"/>
      <c r="AH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40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  <c r="DT333" s="14"/>
    </row>
    <row r="334" spans="1:124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78"/>
      <c r="Y334" s="40"/>
      <c r="Z334" s="178"/>
      <c r="AA334" s="178"/>
      <c r="AB334" s="40"/>
      <c r="AC334" s="40"/>
      <c r="AD334" s="178"/>
      <c r="AE334" s="40"/>
      <c r="AF334" s="40"/>
      <c r="AG334" s="40"/>
      <c r="AH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40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  <c r="DT334" s="14"/>
    </row>
    <row r="335" spans="1:124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178"/>
      <c r="AB335" s="40"/>
      <c r="AC335" s="40"/>
      <c r="AD335" s="178"/>
      <c r="AE335" s="40"/>
      <c r="AF335" s="40"/>
      <c r="AG335" s="40"/>
      <c r="AH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40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  <c r="DT335" s="14"/>
    </row>
    <row r="336" spans="1:124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178"/>
      <c r="AB336" s="40"/>
      <c r="AC336" s="40"/>
      <c r="AD336" s="178"/>
      <c r="AE336" s="40"/>
      <c r="AF336" s="40"/>
      <c r="AG336" s="40"/>
      <c r="AH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40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  <c r="DT336" s="14"/>
    </row>
    <row r="337" spans="1:124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178"/>
      <c r="AB337" s="40"/>
      <c r="AC337" s="40"/>
      <c r="AD337" s="178"/>
      <c r="AE337" s="40"/>
      <c r="AF337" s="40"/>
      <c r="AG337" s="40"/>
      <c r="AH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40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  <c r="DT337" s="14"/>
    </row>
    <row r="338" spans="1:124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320"/>
      <c r="Z338" s="178"/>
      <c r="AA338" s="178"/>
      <c r="AB338" s="178"/>
      <c r="AC338" s="178"/>
      <c r="AD338" s="178"/>
      <c r="AE338" s="180"/>
      <c r="AF338" s="320"/>
      <c r="AG338" s="320"/>
      <c r="AH338" s="32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40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</row>
    <row r="339" spans="1:124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0"/>
      <c r="Z339" s="178"/>
      <c r="AA339" s="178"/>
      <c r="AB339" s="178"/>
      <c r="AC339" s="178"/>
      <c r="AD339" s="178"/>
      <c r="AE339" s="180"/>
      <c r="AF339" s="320"/>
      <c r="AG339" s="320"/>
      <c r="AH339" s="32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40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</row>
    <row r="340" spans="1:124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0"/>
      <c r="Z340" s="178"/>
      <c r="AA340" s="178"/>
      <c r="AB340" s="178"/>
      <c r="AC340" s="178"/>
      <c r="AD340" s="178"/>
      <c r="AE340" s="180"/>
      <c r="AF340" s="320"/>
      <c r="AG340" s="320"/>
      <c r="AH340" s="32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40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</row>
    <row r="341" spans="1:124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0"/>
      <c r="Z341" s="178"/>
      <c r="AA341" s="178"/>
      <c r="AB341" s="178"/>
      <c r="AC341" s="178"/>
      <c r="AD341" s="178"/>
      <c r="AE341" s="180"/>
      <c r="AF341" s="320"/>
      <c r="AG341" s="320"/>
      <c r="AH341" s="32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</row>
    <row r="342" spans="1:124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0"/>
      <c r="Z342" s="178"/>
      <c r="AA342" s="178"/>
      <c r="AB342" s="178"/>
      <c r="AC342" s="178"/>
      <c r="AD342" s="178"/>
      <c r="AE342" s="180"/>
      <c r="AF342" s="320"/>
      <c r="AG342" s="320"/>
      <c r="AH342" s="32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40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</row>
    <row r="343" spans="1:124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0"/>
      <c r="Z343" s="178"/>
      <c r="AA343" s="178"/>
      <c r="AB343" s="178"/>
      <c r="AC343" s="178"/>
      <c r="AD343" s="178"/>
      <c r="AE343" s="180"/>
      <c r="AF343" s="320"/>
      <c r="AG343" s="320"/>
      <c r="AH343" s="32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40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</row>
    <row r="344" spans="1:124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9"/>
      <c r="Y344" s="320"/>
      <c r="Z344" s="179"/>
      <c r="AA344" s="320"/>
      <c r="AB344" s="178"/>
      <c r="AC344" s="178"/>
      <c r="AD344" s="178"/>
      <c r="AE344" s="180"/>
      <c r="AF344" s="320"/>
      <c r="AG344" s="320"/>
      <c r="AH344" s="32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40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</row>
    <row r="345" spans="1:124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Y345" s="320"/>
      <c r="Z345" s="40"/>
      <c r="AA345" s="40"/>
      <c r="AB345" s="179"/>
      <c r="AC345" s="179"/>
      <c r="AD345" s="179"/>
      <c r="AE345" s="181"/>
      <c r="AF345" s="320"/>
      <c r="AG345" s="320"/>
      <c r="AH345" s="32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</row>
    <row r="346" spans="1:124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40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</row>
    <row r="347" spans="1:124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40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</row>
    <row r="348" spans="1:124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40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</row>
    <row r="349" spans="1:124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40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</row>
    <row r="350" spans="1:124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40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</row>
    <row r="351" spans="1:124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40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</row>
    <row r="352" spans="1:124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40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</row>
    <row r="353" spans="1:124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40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</row>
    <row r="354" spans="1:124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40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</row>
    <row r="355" spans="1:124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40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</row>
    <row r="356" spans="1:124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40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</row>
    <row r="357" spans="1:124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</row>
    <row r="358" spans="1:124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40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</row>
    <row r="359" spans="1:124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40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</row>
    <row r="360" spans="1:124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40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</row>
    <row r="361" spans="1:124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40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</row>
    <row r="362" spans="1:124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40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</row>
    <row r="363" spans="1:124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40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</row>
    <row r="364" spans="1:124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40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</row>
    <row r="365" spans="1:124">
      <c r="AI365" s="90"/>
    </row>
  </sheetData>
  <pageMargins left="0.75" right="0.75" top="1" bottom="1" header="0.5" footer="0.5"/>
  <pageSetup paperSize="5" scale="2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68580</xdr:rowOff>
                  </from>
                  <to>
                    <xdr:col>0</xdr:col>
                    <xdr:colOff>518160</xdr:colOff>
                    <xdr:row>1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M366"/>
  <sheetViews>
    <sheetView showGridLines="0" workbookViewId="0">
      <selection sqref="A1:CX391"/>
    </sheetView>
  </sheetViews>
  <sheetFormatPr defaultColWidth="9.109375" defaultRowHeight="13.2"/>
  <cols>
    <col min="1" max="1" width="9.109375" style="20"/>
    <col min="2" max="2" width="6.6640625" style="20" customWidth="1"/>
    <col min="3" max="5" width="6.88671875" style="20" customWidth="1"/>
    <col min="6" max="6" width="7.6640625" style="20" bestFit="1" customWidth="1"/>
    <col min="7" max="7" width="7.33203125" style="20" customWidth="1"/>
    <col min="8" max="8" width="7.44140625" style="20" customWidth="1"/>
    <col min="9" max="9" width="7.109375" style="20" customWidth="1"/>
    <col min="10" max="10" width="7.6640625" style="20" customWidth="1"/>
    <col min="11" max="11" width="7.109375" style="20" customWidth="1"/>
    <col min="12" max="12" width="6.88671875" style="20" customWidth="1"/>
    <col min="13" max="13" width="7.109375" style="20" customWidth="1"/>
    <col min="14" max="14" width="8.5546875" style="20" customWidth="1"/>
    <col min="15" max="16" width="7.44140625" style="20" customWidth="1"/>
    <col min="17" max="17" width="7.109375" style="20" customWidth="1"/>
    <col min="18" max="18" width="7.6640625" style="20" customWidth="1"/>
    <col min="19" max="19" width="4.88671875" customWidth="1"/>
    <col min="20" max="21" width="11" style="20" customWidth="1"/>
    <col min="22" max="22" width="8.88671875" customWidth="1"/>
    <col min="23" max="23" width="5.33203125" customWidth="1"/>
    <col min="24" max="24" width="7.33203125" style="20" customWidth="1"/>
    <col min="25" max="25" width="7.44140625" style="20" customWidth="1"/>
    <col min="26" max="27" width="6.88671875" style="20" customWidth="1"/>
    <col min="28" max="28" width="7.6640625" style="20" customWidth="1"/>
    <col min="29" max="29" width="6.88671875" style="20" customWidth="1"/>
    <col min="30" max="30" width="6.109375" style="20" customWidth="1"/>
    <col min="31" max="32" width="7.44140625" style="20" bestFit="1" customWidth="1"/>
    <col min="33" max="33" width="7.44140625" style="20" customWidth="1"/>
    <col min="34" max="34" width="6.88671875" style="20" customWidth="1"/>
    <col min="35" max="35" width="7.44140625" style="20" customWidth="1"/>
    <col min="36" max="36" width="7.44140625" style="20" bestFit="1" customWidth="1"/>
    <col min="37" max="37" width="4.33203125" style="20" customWidth="1"/>
    <col min="38" max="38" width="6" style="20" customWidth="1"/>
    <col min="39" max="39" width="6.44140625" style="20" customWidth="1"/>
    <col min="40" max="40" width="7.33203125" style="20" customWidth="1"/>
    <col min="41" max="41" width="7.44140625" style="20" customWidth="1"/>
    <col min="42" max="42" width="6.88671875" style="20" customWidth="1"/>
    <col min="43" max="43" width="8.5546875" style="20" customWidth="1"/>
    <col min="44" max="44" width="9" style="20" customWidth="1"/>
    <col min="45" max="45" width="7.6640625" style="20" customWidth="1"/>
    <col min="46" max="46" width="7.33203125" style="20" customWidth="1"/>
    <col min="47" max="47" width="6.33203125" style="20" customWidth="1"/>
    <col min="48" max="48" width="7.33203125" style="20" customWidth="1"/>
    <col min="49" max="49" width="6.88671875" style="20" customWidth="1"/>
    <col min="50" max="50" width="6.109375" style="20" customWidth="1"/>
    <col min="51" max="51" width="6.33203125" style="20" customWidth="1"/>
    <col min="52" max="52" width="3.88671875" style="20" customWidth="1"/>
    <col min="53" max="16384" width="9.109375" style="20"/>
  </cols>
  <sheetData>
    <row r="1" spans="1:117">
      <c r="A1" s="40"/>
      <c r="B1" s="40" t="s">
        <v>620</v>
      </c>
      <c r="C1" s="44">
        <v>8.5000000000000006E-2</v>
      </c>
      <c r="D1" s="44">
        <v>8.2750000000000046E-2</v>
      </c>
      <c r="E1" s="44">
        <v>8.5000000000000006E-2</v>
      </c>
      <c r="F1" s="44">
        <v>0.05</v>
      </c>
      <c r="G1" s="44">
        <v>8.5000000000000006E-2</v>
      </c>
      <c r="H1" s="45">
        <v>7.8750000000000001E-2</v>
      </c>
      <c r="I1" s="44">
        <v>7.8750000000000001E-2</v>
      </c>
      <c r="J1" s="44">
        <v>7.8750000000000001E-2</v>
      </c>
      <c r="K1" s="44">
        <v>0.1225</v>
      </c>
      <c r="L1" s="44">
        <v>0.12150000000000005</v>
      </c>
      <c r="M1" s="44">
        <v>0.1225</v>
      </c>
      <c r="N1" s="44">
        <v>0.14749999999999999</v>
      </c>
      <c r="O1" s="44">
        <v>9.8750000000000004E-2</v>
      </c>
      <c r="P1" s="44">
        <v>0.1015000000000001</v>
      </c>
      <c r="Q1" s="44">
        <v>9.8750000000000004E-2</v>
      </c>
      <c r="R1" s="44">
        <v>9.8750000000000004E-2</v>
      </c>
      <c r="T1" s="572">
        <v>-0.21249999999999999</v>
      </c>
      <c r="U1" s="572">
        <v>-0.1575</v>
      </c>
      <c r="V1" s="572">
        <v>8.774999750000001E-2</v>
      </c>
      <c r="X1" s="540">
        <v>8.774999750000001E-2</v>
      </c>
      <c r="Y1" s="545">
        <v>8.774999750000001E-2</v>
      </c>
      <c r="Z1" s="540">
        <v>6.3999997500000003E-2</v>
      </c>
      <c r="AA1" s="540">
        <v>-9.6000000000000002E-2</v>
      </c>
      <c r="AB1" s="558">
        <v>0.42149999999999999</v>
      </c>
      <c r="AC1" s="558">
        <v>0.33962499999999995</v>
      </c>
      <c r="AD1" s="551">
        <v>0.20400000000000001</v>
      </c>
      <c r="AE1" s="558">
        <v>0.16899999999999998</v>
      </c>
      <c r="AF1" s="44">
        <v>-0.25</v>
      </c>
      <c r="AG1" s="44">
        <v>0</v>
      </c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659</v>
      </c>
      <c r="C2" s="44">
        <v>0.24299999999999997</v>
      </c>
      <c r="D2" s="44">
        <v>0.24299999999999997</v>
      </c>
      <c r="E2" s="44">
        <v>0.23299999999999996</v>
      </c>
      <c r="F2" s="44">
        <v>0.20799999999999996</v>
      </c>
      <c r="G2" s="44">
        <v>0.23299999999999996</v>
      </c>
      <c r="H2" s="44">
        <v>0.38300000000000001</v>
      </c>
      <c r="I2" s="213">
        <v>0.38300000000000001</v>
      </c>
      <c r="J2" s="44">
        <v>0.38300000000000001</v>
      </c>
      <c r="K2" s="44">
        <v>0.36299999999999999</v>
      </c>
      <c r="L2" s="44">
        <v>0.36299999999999999</v>
      </c>
      <c r="M2" s="213">
        <v>0.36299999999999999</v>
      </c>
      <c r="N2" s="44">
        <v>0.42299999999999993</v>
      </c>
      <c r="O2" s="44">
        <v>0.54299999999999993</v>
      </c>
      <c r="P2" s="44">
        <v>0.54299999999999993</v>
      </c>
      <c r="Q2" s="213">
        <v>0.54299999999999993</v>
      </c>
      <c r="R2" s="44">
        <v>0.55300000000000005</v>
      </c>
      <c r="T2" s="572">
        <v>8.851649999999997E-2</v>
      </c>
      <c r="U2" s="572">
        <v>0.16653208749999998</v>
      </c>
      <c r="V2" s="572">
        <v>0.225195428</v>
      </c>
      <c r="X2" s="540">
        <v>0.21</v>
      </c>
      <c r="Y2" s="545">
        <v>0.21</v>
      </c>
      <c r="Z2" s="540">
        <v>0.1225</v>
      </c>
      <c r="AA2" s="540">
        <v>0.03</v>
      </c>
      <c r="AB2" s="564">
        <v>1.3380000000000001</v>
      </c>
      <c r="AC2" s="564">
        <v>0.73499999999999999</v>
      </c>
      <c r="AD2" s="551">
        <v>0.36499999999999999</v>
      </c>
      <c r="AE2" s="558">
        <v>0.26549999999999996</v>
      </c>
      <c r="AF2" s="44">
        <v>-0.25</v>
      </c>
      <c r="AG2" s="44">
        <v>0</v>
      </c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 t="s">
        <v>787</v>
      </c>
      <c r="C3" s="41">
        <v>0.14000000000000001</v>
      </c>
      <c r="D3" s="41">
        <v>0.14000000000000001</v>
      </c>
      <c r="E3" s="40">
        <v>0.14000000000000001</v>
      </c>
      <c r="F3" s="40">
        <v>0.105</v>
      </c>
      <c r="G3" s="40">
        <v>0.14000000000000001</v>
      </c>
      <c r="H3" s="49">
        <v>0.13500000000000001</v>
      </c>
      <c r="I3" s="214">
        <v>0.13500000000000001</v>
      </c>
      <c r="J3" s="41">
        <v>0.13500000000000001</v>
      </c>
      <c r="K3" s="41">
        <v>0.16250000000000001</v>
      </c>
      <c r="L3" s="41">
        <v>0.16250000000000001</v>
      </c>
      <c r="M3" s="214">
        <v>0.16250000000000001</v>
      </c>
      <c r="N3" s="40">
        <v>0.1825</v>
      </c>
      <c r="O3" s="40">
        <v>0.14000000000000001</v>
      </c>
      <c r="P3" s="40">
        <v>0.14000000000000001</v>
      </c>
      <c r="Q3" s="214">
        <v>0.14000000000000001</v>
      </c>
      <c r="R3" s="41">
        <v>0.14000000000000001</v>
      </c>
      <c r="T3" s="568">
        <v>-0.06</v>
      </c>
      <c r="U3" s="568">
        <v>-5.0000000000000001E-3</v>
      </c>
      <c r="V3" s="568">
        <v>0.11749999999999999</v>
      </c>
      <c r="X3" s="534">
        <v>0.11749999999999999</v>
      </c>
      <c r="Y3" s="545">
        <v>0.11749999999999999</v>
      </c>
      <c r="Z3" s="546">
        <v>6.25E-2</v>
      </c>
      <c r="AA3" s="546">
        <v>-9.2499999999999999E-2</v>
      </c>
      <c r="AB3" s="549">
        <v>0.40285714285714286</v>
      </c>
      <c r="AC3" s="549">
        <v>0.3021428571428571</v>
      </c>
      <c r="AD3" s="551">
        <v>0.22500000000000001</v>
      </c>
      <c r="AE3" s="558">
        <v>0.185</v>
      </c>
      <c r="AF3" s="44">
        <v>-0.25</v>
      </c>
      <c r="AG3" s="44">
        <v>0</v>
      </c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/>
      <c r="AS3" s="40"/>
      <c r="AT3" s="40" t="s">
        <v>80</v>
      </c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164"/>
      <c r="B4" s="40"/>
      <c r="C4" s="41"/>
      <c r="D4" s="41"/>
      <c r="E4" s="41"/>
      <c r="F4" s="40"/>
      <c r="G4" s="40"/>
      <c r="H4" s="40">
        <v>0.02</v>
      </c>
      <c r="I4" s="214"/>
      <c r="J4" s="41"/>
      <c r="K4" s="40">
        <v>0.12</v>
      </c>
      <c r="L4" s="40"/>
      <c r="M4" s="214"/>
      <c r="N4" s="53"/>
      <c r="O4" s="40"/>
      <c r="P4" s="40"/>
      <c r="Q4" s="214"/>
      <c r="R4" s="41"/>
      <c r="T4" s="568"/>
      <c r="U4" s="568"/>
      <c r="V4" s="568"/>
      <c r="X4" s="547"/>
      <c r="Y4" s="530"/>
      <c r="Z4" s="534"/>
      <c r="AA4" s="534"/>
      <c r="AB4" s="549"/>
      <c r="AC4" s="549"/>
      <c r="AD4" s="551"/>
      <c r="AE4" s="551"/>
      <c r="AH4" s="57"/>
      <c r="AI4" s="40"/>
      <c r="AJ4" s="40"/>
      <c r="AK4" s="41"/>
      <c r="AL4" s="40"/>
      <c r="AM4" s="40"/>
      <c r="AN4" s="53"/>
      <c r="AO4" s="40"/>
      <c r="AP4" s="53"/>
      <c r="AQ4" s="40"/>
      <c r="AR4" s="40"/>
      <c r="AS4" s="40"/>
      <c r="AT4" s="40"/>
      <c r="AU4" s="41"/>
      <c r="AV4" s="40"/>
      <c r="AW4" s="41"/>
      <c r="AX4" s="40"/>
      <c r="AY4" s="40"/>
      <c r="AZ4" s="40"/>
      <c r="BA4" s="40"/>
      <c r="BB4" s="40"/>
      <c r="BC4" s="40"/>
      <c r="BD4" s="40"/>
      <c r="BE4" s="42"/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183">
        <v>36732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4"/>
      <c r="Y5" s="532"/>
      <c r="Z5" s="533"/>
      <c r="AA5" s="533"/>
      <c r="AB5" s="552"/>
      <c r="AC5" s="552"/>
      <c r="AD5" s="551"/>
      <c r="AE5" s="551"/>
      <c r="AH5" s="59"/>
      <c r="AI5" s="60"/>
      <c r="AJ5" s="40"/>
      <c r="AK5" s="40"/>
      <c r="AL5" s="40"/>
      <c r="AM5" s="40">
        <v>-0.4637364865040472</v>
      </c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166"/>
      <c r="B6" s="40"/>
      <c r="C6" s="73" t="s">
        <v>0</v>
      </c>
      <c r="D6" s="73" t="s">
        <v>91</v>
      </c>
      <c r="E6" s="53" t="s">
        <v>26</v>
      </c>
      <c r="F6" s="53" t="s">
        <v>703</v>
      </c>
      <c r="G6" s="53" t="s">
        <v>81</v>
      </c>
      <c r="H6" s="167" t="s">
        <v>5</v>
      </c>
      <c r="I6" s="73" t="s">
        <v>743</v>
      </c>
      <c r="J6" s="167" t="s">
        <v>651</v>
      </c>
      <c r="K6" s="73" t="s">
        <v>1</v>
      </c>
      <c r="L6" s="73" t="s">
        <v>91</v>
      </c>
      <c r="M6" s="73" t="s">
        <v>717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74" t="s">
        <v>763</v>
      </c>
      <c r="U6" s="574" t="s">
        <v>773</v>
      </c>
      <c r="V6" s="574" t="s">
        <v>794</v>
      </c>
      <c r="X6" s="533" t="s">
        <v>14</v>
      </c>
      <c r="Y6" s="536" t="s">
        <v>687</v>
      </c>
      <c r="Z6" s="535" t="s">
        <v>4</v>
      </c>
      <c r="AA6" s="535" t="s">
        <v>826</v>
      </c>
      <c r="AB6" s="553" t="s">
        <v>83</v>
      </c>
      <c r="AC6" s="553" t="s">
        <v>84</v>
      </c>
      <c r="AD6" s="554" t="s">
        <v>77</v>
      </c>
      <c r="AE6" s="554" t="s">
        <v>75</v>
      </c>
      <c r="AF6" s="87" t="s">
        <v>542</v>
      </c>
      <c r="AG6" s="87" t="s">
        <v>541</v>
      </c>
      <c r="AH6" s="168"/>
      <c r="AI6" s="53"/>
      <c r="AJ6" s="53" t="s">
        <v>85</v>
      </c>
      <c r="AK6" s="73"/>
      <c r="AL6" s="53"/>
      <c r="AM6" s="53" t="s">
        <v>0</v>
      </c>
      <c r="AN6" s="53" t="s">
        <v>0</v>
      </c>
      <c r="AO6" s="169" t="s">
        <v>26</v>
      </c>
      <c r="AP6" s="53" t="s">
        <v>81</v>
      </c>
      <c r="AQ6" s="53" t="s">
        <v>5</v>
      </c>
      <c r="AR6" s="53" t="s">
        <v>1</v>
      </c>
      <c r="AS6" s="170" t="s">
        <v>6</v>
      </c>
      <c r="AT6" s="53" t="s">
        <v>82</v>
      </c>
      <c r="AU6" s="73" t="s">
        <v>12</v>
      </c>
      <c r="AV6" s="167"/>
      <c r="AW6" s="167"/>
      <c r="AX6" s="53" t="s">
        <v>14</v>
      </c>
      <c r="AY6" s="53" t="s">
        <v>4</v>
      </c>
      <c r="AZ6" s="53" t="s">
        <v>83</v>
      </c>
      <c r="BA6" s="73" t="s">
        <v>84</v>
      </c>
      <c r="BB6" s="53" t="s">
        <v>77</v>
      </c>
      <c r="BC6" s="53" t="s">
        <v>75</v>
      </c>
      <c r="BD6" s="171" t="s">
        <v>542</v>
      </c>
      <c r="BE6" s="53" t="s">
        <v>541</v>
      </c>
      <c r="BF6" s="53"/>
      <c r="BG6" s="53"/>
      <c r="BH6" s="172" t="s">
        <v>86</v>
      </c>
      <c r="BI6" s="173" t="s">
        <v>87</v>
      </c>
      <c r="BJ6" s="53" t="s">
        <v>88</v>
      </c>
      <c r="BK6" s="53" t="s">
        <v>89</v>
      </c>
      <c r="BL6" s="173" t="s">
        <v>90</v>
      </c>
      <c r="BM6" s="53"/>
      <c r="BN6" s="53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68">
        <v>20</v>
      </c>
      <c r="U7" s="568">
        <v>21</v>
      </c>
      <c r="V7" s="568">
        <v>22</v>
      </c>
      <c r="W7" s="40">
        <v>23</v>
      </c>
      <c r="X7" s="534">
        <v>24</v>
      </c>
      <c r="Y7" s="534">
        <v>25</v>
      </c>
      <c r="Z7" s="534">
        <v>26</v>
      </c>
      <c r="AA7" s="534"/>
      <c r="AB7" s="560">
        <v>27</v>
      </c>
      <c r="AC7" s="560">
        <v>28</v>
      </c>
      <c r="AD7" s="560">
        <v>29</v>
      </c>
      <c r="AE7" s="560">
        <v>30</v>
      </c>
      <c r="AF7" s="40">
        <v>26</v>
      </c>
      <c r="AG7" s="40">
        <v>27</v>
      </c>
      <c r="AH7" s="40">
        <v>28</v>
      </c>
      <c r="AI7" s="57"/>
      <c r="AJ7" s="415">
        <v>0.53500000000000003</v>
      </c>
      <c r="AK7" s="41"/>
      <c r="AL7" s="40"/>
      <c r="AM7" s="40" t="s">
        <v>759</v>
      </c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165">
        <v>36708</v>
      </c>
      <c r="B8" s="41">
        <v>-4.0999990000000014E-2</v>
      </c>
      <c r="C8" s="41">
        <v>0.06</v>
      </c>
      <c r="D8" s="394">
        <v>5.1000000000000156E-2</v>
      </c>
      <c r="E8" s="93">
        <v>0.06</v>
      </c>
      <c r="F8" s="288">
        <v>2.5000000000000001E-2</v>
      </c>
      <c r="G8" s="93">
        <v>0.06</v>
      </c>
      <c r="H8" s="357">
        <v>0.05</v>
      </c>
      <c r="I8" s="67">
        <v>0.05</v>
      </c>
      <c r="J8" s="412">
        <v>0.05</v>
      </c>
      <c r="K8" s="290">
        <v>9.5000000000000001E-2</v>
      </c>
      <c r="L8" s="416">
        <v>9.1000000000000192E-2</v>
      </c>
      <c r="M8" s="67">
        <v>9.5000000000000001E-2</v>
      </c>
      <c r="N8" s="93">
        <v>0.12</v>
      </c>
      <c r="O8" s="290">
        <v>7.0000000000000007E-2</v>
      </c>
      <c r="P8" s="184">
        <v>8.1000000000000405E-2</v>
      </c>
      <c r="Q8" s="67">
        <v>7.0000000000000007E-2</v>
      </c>
      <c r="R8" s="93">
        <v>7.0000000000000007E-2</v>
      </c>
      <c r="T8" s="571">
        <v>-0.25</v>
      </c>
      <c r="U8" s="571">
        <v>-0.19500000000000001</v>
      </c>
      <c r="V8" s="571">
        <v>8.0999990000000008E-2</v>
      </c>
      <c r="X8" s="538">
        <v>8.0999990000000008E-2</v>
      </c>
      <c r="Y8" s="539">
        <v>8.0999990000000008E-2</v>
      </c>
      <c r="Z8" s="538">
        <v>6.0999990000000004E-2</v>
      </c>
      <c r="AA8" s="538">
        <v>-0.159</v>
      </c>
      <c r="AB8" s="556">
        <v>0.56100000000000005</v>
      </c>
      <c r="AC8" s="556">
        <v>0.35100000000000003</v>
      </c>
      <c r="AD8" s="556">
        <v>0.19100000000000003</v>
      </c>
      <c r="AE8" s="557">
        <v>0.151</v>
      </c>
      <c r="AF8" s="325">
        <v>-0.25</v>
      </c>
      <c r="AG8" s="325">
        <v>0</v>
      </c>
      <c r="AH8" s="325">
        <v>6.0944559607901638</v>
      </c>
      <c r="AI8" s="74">
        <v>36708</v>
      </c>
      <c r="AJ8" s="67">
        <v>4.3690000000000007</v>
      </c>
      <c r="AK8" s="68"/>
      <c r="AL8" s="68"/>
      <c r="AM8" s="69">
        <v>4.4290000000000003</v>
      </c>
      <c r="AN8" s="68">
        <v>4.4290000000000003</v>
      </c>
      <c r="AO8" s="68">
        <v>4.4290000000000003</v>
      </c>
      <c r="AP8" s="68">
        <v>4.4290000000000003</v>
      </c>
      <c r="AQ8" s="66">
        <v>4.4190000000000005</v>
      </c>
      <c r="AR8" s="40">
        <v>4.4640000000000004</v>
      </c>
      <c r="AS8" s="40">
        <v>4.4890000000000008</v>
      </c>
      <c r="AT8" s="40">
        <v>4.4390000000000009</v>
      </c>
      <c r="AU8" s="48">
        <v>4.4390000000000009</v>
      </c>
      <c r="AV8" s="48"/>
      <c r="AW8" s="48"/>
      <c r="AX8" s="40">
        <v>4.4499999900000002</v>
      </c>
      <c r="AY8" s="50">
        <v>4.4299999900000007</v>
      </c>
      <c r="AZ8" s="40">
        <v>4.93</v>
      </c>
      <c r="BA8" s="67">
        <v>4.72</v>
      </c>
      <c r="BB8" s="40">
        <v>4.5599999999999996</v>
      </c>
      <c r="BC8" s="51">
        <v>4.5199999999999996</v>
      </c>
      <c r="BD8" s="48">
        <v>4.1190000000000007</v>
      </c>
      <c r="BE8" s="51">
        <v>4.3690000000000007</v>
      </c>
      <c r="BF8" s="67"/>
      <c r="BG8" s="40"/>
      <c r="BH8" s="40">
        <v>1.4711157411509999</v>
      </c>
      <c r="BI8" s="48">
        <v>1</v>
      </c>
      <c r="BJ8" s="48">
        <v>1</v>
      </c>
      <c r="BK8" s="48">
        <v>1</v>
      </c>
      <c r="BL8" s="63">
        <v>1</v>
      </c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165">
        <v>36739</v>
      </c>
      <c r="B9" s="41">
        <v>-2.75E-2</v>
      </c>
      <c r="C9" s="41">
        <v>0.06</v>
      </c>
      <c r="D9" s="394">
        <v>0.06</v>
      </c>
      <c r="E9" s="93">
        <v>0.06</v>
      </c>
      <c r="F9" s="288">
        <v>2.5000000000000001E-2</v>
      </c>
      <c r="G9" s="93">
        <v>0.06</v>
      </c>
      <c r="H9" s="357">
        <v>5.5E-2</v>
      </c>
      <c r="I9" s="67">
        <v>5.5E-2</v>
      </c>
      <c r="J9" s="412">
        <v>5.5E-2</v>
      </c>
      <c r="K9" s="290">
        <v>0.1</v>
      </c>
      <c r="L9" s="416">
        <v>0.1</v>
      </c>
      <c r="M9" s="67">
        <v>0.1</v>
      </c>
      <c r="N9" s="93">
        <v>0.125</v>
      </c>
      <c r="O9" s="290">
        <v>7.4999999999999997E-2</v>
      </c>
      <c r="P9" s="184">
        <v>7.4999999999999997E-2</v>
      </c>
      <c r="Q9" s="67">
        <v>7.4999999999999997E-2</v>
      </c>
      <c r="R9" s="93">
        <v>7.4999999999999997E-2</v>
      </c>
      <c r="T9" s="571">
        <v>-0.2</v>
      </c>
      <c r="U9" s="571">
        <v>-0.14499999999999999</v>
      </c>
      <c r="V9" s="571">
        <v>6.7500000000000004E-2</v>
      </c>
      <c r="X9" s="538">
        <v>6.7500000000000004E-2</v>
      </c>
      <c r="Y9" s="539">
        <v>6.7500000000000004E-2</v>
      </c>
      <c r="Z9" s="538">
        <v>5.7500000000000002E-2</v>
      </c>
      <c r="AA9" s="538">
        <v>-7.7499999999999999E-2</v>
      </c>
      <c r="AB9" s="556">
        <v>0.35499999999999998</v>
      </c>
      <c r="AC9" s="556">
        <v>0.3</v>
      </c>
      <c r="AD9" s="556">
        <v>0.185</v>
      </c>
      <c r="AE9" s="557">
        <v>0.16500000000000001</v>
      </c>
      <c r="AF9" s="325">
        <v>-0.25</v>
      </c>
      <c r="AG9" s="325">
        <v>0</v>
      </c>
      <c r="AH9" s="325">
        <v>5.3440800832339974</v>
      </c>
      <c r="AI9" s="74">
        <v>36739</v>
      </c>
      <c r="AJ9" s="67">
        <v>3.8340000000000005</v>
      </c>
      <c r="AK9" s="68"/>
      <c r="AL9" s="68"/>
      <c r="AM9" s="69">
        <v>3.8890352180525802</v>
      </c>
      <c r="AN9" s="68">
        <v>3.8940000000000006</v>
      </c>
      <c r="AO9" s="68">
        <v>3.8940000000000006</v>
      </c>
      <c r="AP9" s="68">
        <v>3.8940000000000006</v>
      </c>
      <c r="AQ9" s="66">
        <v>3.8890000000000007</v>
      </c>
      <c r="AR9" s="40">
        <v>3.9340000000000006</v>
      </c>
      <c r="AS9" s="40">
        <v>3.9590000000000005</v>
      </c>
      <c r="AT9" s="40">
        <v>3.9090000000000007</v>
      </c>
      <c r="AU9" s="48">
        <v>3.9090000000000007</v>
      </c>
      <c r="AV9" s="48"/>
      <c r="AW9" s="48"/>
      <c r="AX9" s="40">
        <v>3.9015000000000004</v>
      </c>
      <c r="AY9" s="73">
        <v>3.8915000000000006</v>
      </c>
      <c r="AZ9" s="40">
        <v>4.1890000000000001</v>
      </c>
      <c r="BA9" s="67">
        <v>4.1340000000000003</v>
      </c>
      <c r="BB9" s="40">
        <v>4.0190000000000001</v>
      </c>
      <c r="BC9" s="51">
        <v>3.9990000000000006</v>
      </c>
      <c r="BD9" s="48">
        <v>3.5840000000000005</v>
      </c>
      <c r="BE9" s="51">
        <v>3.8340000000000005</v>
      </c>
      <c r="BF9" s="67"/>
      <c r="BG9" s="40"/>
      <c r="BH9" s="40">
        <v>1.4699913972300005</v>
      </c>
      <c r="BI9" s="48">
        <v>5.8743409147912998E-2</v>
      </c>
      <c r="BJ9" s="48">
        <v>6.7689472612111015E-2</v>
      </c>
      <c r="BK9" s="48">
        <v>0.99889101732610353</v>
      </c>
      <c r="BL9" s="63">
        <v>0.99872501747626596</v>
      </c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165">
        <v>36770</v>
      </c>
      <c r="B10" s="41">
        <v>-1.4999999999999999E-2</v>
      </c>
      <c r="C10" s="41">
        <v>0.09</v>
      </c>
      <c r="D10" s="394">
        <v>0.09</v>
      </c>
      <c r="E10" s="93">
        <v>0.09</v>
      </c>
      <c r="F10" s="288">
        <v>5.5E-2</v>
      </c>
      <c r="G10" s="93">
        <v>0.09</v>
      </c>
      <c r="H10" s="357">
        <v>8.5000000000000006E-2</v>
      </c>
      <c r="I10" s="67">
        <v>8.5000000000000006E-2</v>
      </c>
      <c r="J10" s="412">
        <v>8.5000000000000006E-2</v>
      </c>
      <c r="K10" s="290">
        <v>0.13</v>
      </c>
      <c r="L10" s="416">
        <v>0.13</v>
      </c>
      <c r="M10" s="67">
        <v>0.13</v>
      </c>
      <c r="N10" s="93">
        <v>0.155</v>
      </c>
      <c r="O10" s="290">
        <v>0.105</v>
      </c>
      <c r="P10" s="184">
        <v>0.105</v>
      </c>
      <c r="Q10" s="67">
        <v>0.105</v>
      </c>
      <c r="R10" s="93">
        <v>0.105</v>
      </c>
      <c r="T10" s="571">
        <v>-0.2</v>
      </c>
      <c r="U10" s="571">
        <v>-0.14499999999999999</v>
      </c>
      <c r="V10" s="571">
        <v>8.5000000000000006E-2</v>
      </c>
      <c r="X10" s="538">
        <v>8.5000000000000006E-2</v>
      </c>
      <c r="Y10" s="539">
        <v>8.5000000000000006E-2</v>
      </c>
      <c r="Z10" s="538">
        <v>0.06</v>
      </c>
      <c r="AA10" s="538">
        <v>-7.4999999999999997E-2</v>
      </c>
      <c r="AB10" s="556">
        <v>0.35</v>
      </c>
      <c r="AC10" s="556">
        <v>0.35</v>
      </c>
      <c r="AD10" s="556">
        <v>0.2</v>
      </c>
      <c r="AE10" s="557">
        <v>0.17499999999999999</v>
      </c>
      <c r="AF10" s="325">
        <v>-0.25</v>
      </c>
      <c r="AG10" s="325">
        <v>0</v>
      </c>
      <c r="AH10" s="325">
        <v>5.3442679321655628</v>
      </c>
      <c r="AI10" s="74">
        <v>36770</v>
      </c>
      <c r="AJ10" s="67">
        <v>3.8369999999999997</v>
      </c>
      <c r="AK10" s="68"/>
      <c r="AL10" s="68"/>
      <c r="AM10" s="69">
        <v>3.8997624084008216</v>
      </c>
      <c r="AN10" s="68">
        <v>3.9269999999999996</v>
      </c>
      <c r="AO10" s="68">
        <v>3.9269999999999996</v>
      </c>
      <c r="AP10" s="68">
        <v>3.9269999999999996</v>
      </c>
      <c r="AQ10" s="66">
        <v>3.9219999999999997</v>
      </c>
      <c r="AR10" s="40">
        <v>3.9669999999999996</v>
      </c>
      <c r="AS10" s="40">
        <v>3.9919999999999995</v>
      </c>
      <c r="AT10" s="40">
        <v>3.9419999999999997</v>
      </c>
      <c r="AU10" s="48">
        <v>3.9419999999999997</v>
      </c>
      <c r="AV10" s="48"/>
      <c r="AW10" s="48"/>
      <c r="AX10" s="40">
        <v>3.9219999999999997</v>
      </c>
      <c r="AY10" s="50">
        <v>3.8969999999999998</v>
      </c>
      <c r="AZ10" s="40">
        <v>4.1869999999999994</v>
      </c>
      <c r="BA10" s="67">
        <v>4.1869999999999994</v>
      </c>
      <c r="BB10" s="40">
        <v>4.0369999999999999</v>
      </c>
      <c r="BC10" s="51">
        <v>4.0119999999999996</v>
      </c>
      <c r="BD10" s="48">
        <v>3.5869999999999997</v>
      </c>
      <c r="BE10" s="51">
        <v>3.8369999999999997</v>
      </c>
      <c r="BF10" s="67"/>
      <c r="BG10" s="40"/>
      <c r="BH10" s="40">
        <v>1.468893699578</v>
      </c>
      <c r="BI10" s="48">
        <v>5.8828128255962009E-2</v>
      </c>
      <c r="BJ10" s="48">
        <v>6.8031294136617002E-2</v>
      </c>
      <c r="BK10" s="48">
        <v>0.99398606192270667</v>
      </c>
      <c r="BL10" s="63">
        <v>0.99306402047385334</v>
      </c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165">
        <v>36800</v>
      </c>
      <c r="B11" s="41">
        <v>-7.4999999999999893E-3</v>
      </c>
      <c r="C11" s="41">
        <v>0.13</v>
      </c>
      <c r="D11" s="394">
        <v>0.13</v>
      </c>
      <c r="E11" s="93">
        <v>0.13</v>
      </c>
      <c r="F11" s="288">
        <v>9.5000000000000001E-2</v>
      </c>
      <c r="G11" s="93">
        <v>0.13</v>
      </c>
      <c r="H11" s="357">
        <v>0.125</v>
      </c>
      <c r="I11" s="67">
        <v>0.125</v>
      </c>
      <c r="J11" s="412">
        <v>0.125</v>
      </c>
      <c r="K11" s="290">
        <v>0.16500000000000001</v>
      </c>
      <c r="L11" s="416">
        <v>0.16500000000000001</v>
      </c>
      <c r="M11" s="67">
        <v>0.16500000000000001</v>
      </c>
      <c r="N11" s="93">
        <v>0.19</v>
      </c>
      <c r="O11" s="290">
        <v>0.14499999999999999</v>
      </c>
      <c r="P11" s="184">
        <v>0.14499999999999999</v>
      </c>
      <c r="Q11" s="67">
        <v>0.14499999999999999</v>
      </c>
      <c r="R11" s="93">
        <v>0.14499999999999999</v>
      </c>
      <c r="T11" s="571">
        <v>-0.2</v>
      </c>
      <c r="U11" s="571">
        <v>-0.14499999999999999</v>
      </c>
      <c r="V11" s="571">
        <v>0.11749999999999999</v>
      </c>
      <c r="X11" s="538">
        <v>0.11749999999999999</v>
      </c>
      <c r="Y11" s="539">
        <v>0.11749999999999999</v>
      </c>
      <c r="Z11" s="538">
        <v>7.7499999999999999E-2</v>
      </c>
      <c r="AA11" s="538">
        <v>-7.2499999999999995E-2</v>
      </c>
      <c r="AB11" s="556">
        <v>0.42</v>
      </c>
      <c r="AC11" s="556">
        <v>0.35749999999999998</v>
      </c>
      <c r="AD11" s="556">
        <v>0.24</v>
      </c>
      <c r="AE11" s="557">
        <v>0.185</v>
      </c>
      <c r="AF11" s="325">
        <v>-0.25</v>
      </c>
      <c r="AG11" s="325">
        <v>0</v>
      </c>
      <c r="AH11" s="325">
        <v>5.3356263439832716</v>
      </c>
      <c r="AI11" s="74">
        <v>36800</v>
      </c>
      <c r="AJ11" s="67">
        <v>3.8340000000000005</v>
      </c>
      <c r="AK11" s="68"/>
      <c r="AL11" s="68"/>
      <c r="AM11" s="69">
        <v>3.9147436051330851</v>
      </c>
      <c r="AN11" s="68">
        <v>3.9640000000000004</v>
      </c>
      <c r="AO11" s="68">
        <v>3.9640000000000004</v>
      </c>
      <c r="AP11" s="68">
        <v>3.9640000000000004</v>
      </c>
      <c r="AQ11" s="66">
        <v>3.9590000000000005</v>
      </c>
      <c r="AR11" s="40">
        <v>3.9990000000000006</v>
      </c>
      <c r="AS11" s="40">
        <v>4.0240000000000009</v>
      </c>
      <c r="AT11" s="40">
        <v>3.9790000000000005</v>
      </c>
      <c r="AU11" s="48">
        <v>3.9790000000000005</v>
      </c>
      <c r="AV11" s="48"/>
      <c r="AW11" s="48"/>
      <c r="AX11" s="40">
        <v>3.9515000000000007</v>
      </c>
      <c r="AY11" s="48">
        <v>3.9115000000000006</v>
      </c>
      <c r="AZ11" s="40">
        <v>4.2540000000000004</v>
      </c>
      <c r="BA11" s="67">
        <v>4.1915000000000004</v>
      </c>
      <c r="BB11" s="40">
        <v>4.0740000000000007</v>
      </c>
      <c r="BC11" s="51">
        <v>4.0190000000000001</v>
      </c>
      <c r="BD11" s="48">
        <v>3.5840000000000005</v>
      </c>
      <c r="BE11" s="51">
        <v>3.8340000000000005</v>
      </c>
      <c r="BF11" s="67"/>
      <c r="BG11" s="40"/>
      <c r="BH11" s="40">
        <v>1.4676660346270001</v>
      </c>
      <c r="BI11" s="48">
        <v>5.9022962188271022E-2</v>
      </c>
      <c r="BJ11" s="48">
        <v>6.8302253222598017E-2</v>
      </c>
      <c r="BK11" s="48">
        <v>0.98922891855579187</v>
      </c>
      <c r="BL11" s="63">
        <v>0.98757406789432001</v>
      </c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165">
        <v>36831</v>
      </c>
      <c r="B12" s="41">
        <v>7.4999999999999997E-2</v>
      </c>
      <c r="C12" s="41">
        <v>0.20499999999999999</v>
      </c>
      <c r="D12" s="394">
        <v>0.20499999999999999</v>
      </c>
      <c r="E12" s="93">
        <v>0.19500000000000001</v>
      </c>
      <c r="F12" s="288">
        <v>0.17</v>
      </c>
      <c r="G12" s="93">
        <v>0.19500000000000001</v>
      </c>
      <c r="H12" s="471">
        <v>0.27</v>
      </c>
      <c r="I12" s="67">
        <v>0.27</v>
      </c>
      <c r="J12" s="397">
        <v>0.27</v>
      </c>
      <c r="K12" s="41">
        <v>0.27</v>
      </c>
      <c r="L12" s="416">
        <v>0.27</v>
      </c>
      <c r="M12" s="67">
        <v>0.27</v>
      </c>
      <c r="N12" s="93">
        <v>0.33</v>
      </c>
      <c r="O12" s="417">
        <v>0.43</v>
      </c>
      <c r="P12" s="184">
        <v>0.43</v>
      </c>
      <c r="Q12" s="67">
        <v>0.43</v>
      </c>
      <c r="R12" s="93">
        <v>0.44</v>
      </c>
      <c r="T12" s="571">
        <v>4.8952499999999975E-2</v>
      </c>
      <c r="U12" s="571">
        <v>0.12860118749999999</v>
      </c>
      <c r="V12" s="571">
        <v>0.18554298</v>
      </c>
      <c r="X12" s="538">
        <v>0.18</v>
      </c>
      <c r="Y12" s="539">
        <v>0.18</v>
      </c>
      <c r="Z12" s="538">
        <v>0.1125</v>
      </c>
      <c r="AA12" s="538">
        <v>5.0000000000000001E-3</v>
      </c>
      <c r="AB12" s="556">
        <v>0.6</v>
      </c>
      <c r="AC12" s="556">
        <v>0.41</v>
      </c>
      <c r="AD12" s="556">
        <v>0.3</v>
      </c>
      <c r="AE12" s="557">
        <v>0.24249999999999999</v>
      </c>
      <c r="AF12" s="325">
        <v>-0.25</v>
      </c>
      <c r="AG12" s="325">
        <v>0</v>
      </c>
      <c r="AH12" s="325">
        <v>5.4329384334143231</v>
      </c>
      <c r="AI12" s="74">
        <v>36831</v>
      </c>
      <c r="AJ12" s="67">
        <v>3.907</v>
      </c>
      <c r="AK12" s="68"/>
      <c r="AL12" s="68"/>
      <c r="AM12" s="69">
        <v>4.0374132711897328</v>
      </c>
      <c r="AN12" s="68">
        <v>4.1120000000000001</v>
      </c>
      <c r="AO12" s="66">
        <v>4.1020000000000003</v>
      </c>
      <c r="AP12" s="68">
        <v>4.1020000000000003</v>
      </c>
      <c r="AQ12" s="66">
        <v>4.1769999999999996</v>
      </c>
      <c r="AR12" s="40">
        <v>4.1769999999999996</v>
      </c>
      <c r="AS12" s="40">
        <v>4.2370000000000001</v>
      </c>
      <c r="AT12" s="40">
        <v>4.3369999999999997</v>
      </c>
      <c r="AU12" s="48">
        <v>4.3470000000000004</v>
      </c>
      <c r="AV12" s="48"/>
      <c r="AW12" s="48"/>
      <c r="AX12" s="40">
        <v>4.0869999999999997</v>
      </c>
      <c r="AY12" s="48">
        <v>4.0194999999999999</v>
      </c>
      <c r="AZ12" s="40">
        <v>4.5069999999999997</v>
      </c>
      <c r="BA12" s="67">
        <v>4.3170000000000002</v>
      </c>
      <c r="BB12" s="40">
        <v>4.2069999999999999</v>
      </c>
      <c r="BC12" s="51">
        <v>4.1494999999999997</v>
      </c>
      <c r="BD12" s="48">
        <v>3.657</v>
      </c>
      <c r="BE12" s="51">
        <v>3.907</v>
      </c>
      <c r="BF12" s="67"/>
      <c r="BG12" s="40"/>
      <c r="BH12" s="40">
        <v>1.4665109715780003</v>
      </c>
      <c r="BI12" s="48">
        <v>5.9141712801895015E-2</v>
      </c>
      <c r="BJ12" s="48">
        <v>6.868874513195701E-2</v>
      </c>
      <c r="BK12" s="48">
        <v>0.98432637481394636</v>
      </c>
      <c r="BL12" s="63">
        <v>0.98186120408310629</v>
      </c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165">
        <v>36861</v>
      </c>
      <c r="B13" s="41">
        <v>0.13</v>
      </c>
      <c r="C13" s="41">
        <v>0.20499999999999999</v>
      </c>
      <c r="D13" s="394">
        <v>0.20499999999999999</v>
      </c>
      <c r="E13" s="93">
        <v>0.19500000000000001</v>
      </c>
      <c r="F13" s="288">
        <v>0.17</v>
      </c>
      <c r="G13" s="93">
        <v>0.19500000000000001</v>
      </c>
      <c r="H13" s="484">
        <v>0.32500000000000001</v>
      </c>
      <c r="I13" s="67">
        <v>0.32500000000000001</v>
      </c>
      <c r="J13" s="397">
        <v>0.32500000000000001</v>
      </c>
      <c r="K13" s="484">
        <v>0.32500000000000001</v>
      </c>
      <c r="L13" s="416">
        <v>0.32500000000000001</v>
      </c>
      <c r="M13" s="67">
        <v>0.32500000000000001</v>
      </c>
      <c r="N13" s="93">
        <v>0.38500000000000001</v>
      </c>
      <c r="O13" s="417">
        <v>0.48499999999999999</v>
      </c>
      <c r="P13" s="184">
        <v>0.48499999999999999</v>
      </c>
      <c r="Q13" s="67">
        <v>0.48499999999999999</v>
      </c>
      <c r="R13" s="93">
        <v>0.495</v>
      </c>
      <c r="T13" s="571">
        <v>4.5552499999999961E-2</v>
      </c>
      <c r="U13" s="571">
        <v>0.12668618749999996</v>
      </c>
      <c r="V13" s="571">
        <v>0.18459418</v>
      </c>
      <c r="X13" s="538">
        <v>0.18</v>
      </c>
      <c r="Y13" s="539">
        <v>0.18</v>
      </c>
      <c r="Z13" s="538">
        <v>0.1125</v>
      </c>
      <c r="AA13" s="538">
        <v>2.5000000000000001E-2</v>
      </c>
      <c r="AB13" s="556">
        <v>1.42</v>
      </c>
      <c r="AC13" s="556">
        <v>0.71499999999999997</v>
      </c>
      <c r="AD13" s="556">
        <v>0.35499999999999998</v>
      </c>
      <c r="AE13" s="557">
        <v>0.28000000000000003</v>
      </c>
      <c r="AF13" s="325">
        <v>-0.25</v>
      </c>
      <c r="AG13" s="325">
        <v>0</v>
      </c>
      <c r="AH13" s="325">
        <v>5.5396132219392893</v>
      </c>
      <c r="AI13" s="74">
        <v>36861</v>
      </c>
      <c r="AJ13" s="67">
        <v>3.9870000000000001</v>
      </c>
      <c r="AK13" s="68"/>
      <c r="AL13" s="68"/>
      <c r="AM13" s="69">
        <v>4.0930218529163236</v>
      </c>
      <c r="AN13" s="68">
        <v>4.1920000000000002</v>
      </c>
      <c r="AO13" s="66">
        <v>4.1820000000000004</v>
      </c>
      <c r="AP13" s="68">
        <v>4.1820000000000004</v>
      </c>
      <c r="AQ13" s="66">
        <v>4.3120000000000003</v>
      </c>
      <c r="AR13" s="40">
        <v>4.3120000000000003</v>
      </c>
      <c r="AS13" s="40">
        <v>4.3719999999999999</v>
      </c>
      <c r="AT13" s="40">
        <v>4.4720000000000004</v>
      </c>
      <c r="AU13" s="48">
        <v>4.4820000000000002</v>
      </c>
      <c r="AV13" s="48"/>
      <c r="AW13" s="48"/>
      <c r="AX13" s="40">
        <v>4.1669999999999998</v>
      </c>
      <c r="AY13" s="48">
        <v>4.0994999999999999</v>
      </c>
      <c r="AZ13" s="40">
        <v>5.407</v>
      </c>
      <c r="BA13" s="67">
        <v>4.702</v>
      </c>
      <c r="BB13" s="40">
        <v>4.3420000000000005</v>
      </c>
      <c r="BC13" s="51">
        <v>4.2670000000000003</v>
      </c>
      <c r="BD13" s="48">
        <v>3.7370000000000001</v>
      </c>
      <c r="BE13" s="51">
        <v>3.9870000000000001</v>
      </c>
      <c r="BF13" s="67"/>
      <c r="BG13" s="40"/>
      <c r="BH13" s="40">
        <v>1.4653020311149998</v>
      </c>
      <c r="BI13" s="48">
        <v>5.9186606622595006E-2</v>
      </c>
      <c r="BJ13" s="48">
        <v>6.8811818671209016E-2</v>
      </c>
      <c r="BK13" s="48">
        <v>0.97961038381575904</v>
      </c>
      <c r="BL13" s="63">
        <v>0.97638880079110779</v>
      </c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165">
        <v>36892</v>
      </c>
      <c r="B14" s="41">
        <v>0.2</v>
      </c>
      <c r="C14" s="41">
        <v>0.23</v>
      </c>
      <c r="D14" s="394">
        <v>0.23</v>
      </c>
      <c r="E14" s="93">
        <v>0.22</v>
      </c>
      <c r="F14" s="288">
        <v>0.19500000000000001</v>
      </c>
      <c r="G14" s="93">
        <v>0.22</v>
      </c>
      <c r="H14" s="471">
        <v>0.47</v>
      </c>
      <c r="I14" s="67">
        <v>0.47</v>
      </c>
      <c r="J14" s="397">
        <v>0.47</v>
      </c>
      <c r="K14" s="41">
        <v>0.42</v>
      </c>
      <c r="L14" s="416">
        <v>0.42</v>
      </c>
      <c r="M14" s="67">
        <v>0.42</v>
      </c>
      <c r="N14" s="93">
        <v>0.48</v>
      </c>
      <c r="O14" s="417">
        <v>0.63</v>
      </c>
      <c r="P14" s="184">
        <v>0.63</v>
      </c>
      <c r="Q14" s="67">
        <v>0.63</v>
      </c>
      <c r="R14" s="93">
        <v>0.64</v>
      </c>
      <c r="T14" s="571">
        <v>7.0892499999999956E-2</v>
      </c>
      <c r="U14" s="571">
        <v>0.15125268749999995</v>
      </c>
      <c r="V14" s="571">
        <v>0.21048906000000001</v>
      </c>
      <c r="X14" s="538">
        <v>0.22750000000000001</v>
      </c>
      <c r="Y14" s="539">
        <v>0.22750000000000001</v>
      </c>
      <c r="Z14" s="538">
        <v>0.12</v>
      </c>
      <c r="AA14" s="538">
        <v>2.75E-2</v>
      </c>
      <c r="AB14" s="556">
        <v>1.93</v>
      </c>
      <c r="AC14" s="556">
        <v>0.96</v>
      </c>
      <c r="AD14" s="556">
        <v>0.435</v>
      </c>
      <c r="AE14" s="557">
        <v>0.28499999999999998</v>
      </c>
      <c r="AF14" s="325">
        <v>-0.25</v>
      </c>
      <c r="AG14" s="325">
        <v>0</v>
      </c>
      <c r="AH14" s="325">
        <v>5.5238278781045951</v>
      </c>
      <c r="AI14" s="74">
        <v>36892</v>
      </c>
      <c r="AJ14" s="67">
        <v>3.9790000000000005</v>
      </c>
      <c r="AK14" s="68"/>
      <c r="AL14" s="68"/>
      <c r="AM14" s="69">
        <v>4.085774541922583</v>
      </c>
      <c r="AN14" s="68">
        <v>4.2090000000000005</v>
      </c>
      <c r="AO14" s="66">
        <v>4.1990000000000007</v>
      </c>
      <c r="AP14" s="68">
        <v>4.1990000000000007</v>
      </c>
      <c r="AQ14" s="66">
        <v>4.4490000000000007</v>
      </c>
      <c r="AR14" s="40">
        <v>4.3990000000000009</v>
      </c>
      <c r="AS14" s="40">
        <v>4.4590000000000005</v>
      </c>
      <c r="AT14" s="40">
        <v>4.6090000000000009</v>
      </c>
      <c r="AU14" s="48">
        <v>4.6190000000000007</v>
      </c>
      <c r="AV14" s="48"/>
      <c r="AW14" s="48"/>
      <c r="AX14" s="40">
        <v>4.2065000000000001</v>
      </c>
      <c r="AY14" s="48">
        <v>4.0990000000000002</v>
      </c>
      <c r="AZ14" s="40">
        <v>5.9090000000000007</v>
      </c>
      <c r="BA14" s="67">
        <v>4.9390000000000001</v>
      </c>
      <c r="BB14" s="40">
        <v>4.4140000000000006</v>
      </c>
      <c r="BC14" s="51">
        <v>4.2640000000000002</v>
      </c>
      <c r="BD14" s="48">
        <v>3.7290000000000005</v>
      </c>
      <c r="BE14" s="51">
        <v>3.9790000000000005</v>
      </c>
      <c r="BF14" s="67"/>
      <c r="BG14" s="40"/>
      <c r="BH14" s="40">
        <v>1.4640642718440002</v>
      </c>
      <c r="BI14" s="48">
        <v>5.9292358338411025E-2</v>
      </c>
      <c r="BJ14" s="48">
        <v>6.8994347764890024E-2</v>
      </c>
      <c r="BK14" s="48">
        <v>0.97472897686983884</v>
      </c>
      <c r="BL14" s="63">
        <v>0.97072334091769596</v>
      </c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165">
        <v>36923</v>
      </c>
      <c r="B15" s="41">
        <v>0.17</v>
      </c>
      <c r="C15" s="41">
        <v>0.28999999999999998</v>
      </c>
      <c r="D15" s="394">
        <v>0.28999999999999998</v>
      </c>
      <c r="E15" s="184">
        <v>0.28000000000000003</v>
      </c>
      <c r="F15" s="288">
        <v>0.255</v>
      </c>
      <c r="G15" s="184">
        <v>0.28000000000000003</v>
      </c>
      <c r="H15" s="471">
        <v>0.5</v>
      </c>
      <c r="I15" s="67">
        <v>0.5</v>
      </c>
      <c r="J15" s="397">
        <v>0.5</v>
      </c>
      <c r="K15" s="41">
        <v>0.45</v>
      </c>
      <c r="L15" s="416">
        <v>0.45</v>
      </c>
      <c r="M15" s="67">
        <v>0.45</v>
      </c>
      <c r="N15" s="93">
        <v>0.51</v>
      </c>
      <c r="O15" s="417">
        <v>0.66</v>
      </c>
      <c r="P15" s="184">
        <v>0.66</v>
      </c>
      <c r="Q15" s="67">
        <v>0.66</v>
      </c>
      <c r="R15" s="93">
        <v>0.67</v>
      </c>
      <c r="T15" s="571">
        <v>0.13769249999999997</v>
      </c>
      <c r="U15" s="571">
        <v>0.21358268749999995</v>
      </c>
      <c r="V15" s="571">
        <v>0.27430665999999998</v>
      </c>
      <c r="X15" s="538">
        <v>0.22500000000000001</v>
      </c>
      <c r="Y15" s="539">
        <v>0.22500000000000001</v>
      </c>
      <c r="Z15" s="538">
        <v>0.13</v>
      </c>
      <c r="AA15" s="538">
        <v>0.04</v>
      </c>
      <c r="AB15" s="556">
        <v>1.85</v>
      </c>
      <c r="AC15" s="556">
        <v>0.96</v>
      </c>
      <c r="AD15" s="556">
        <v>0.39500000000000002</v>
      </c>
      <c r="AE15" s="557">
        <v>0.28000000000000003</v>
      </c>
      <c r="AF15" s="325">
        <v>-0.25</v>
      </c>
      <c r="AG15" s="325">
        <v>0</v>
      </c>
      <c r="AH15" s="325">
        <v>5.2975951422960943</v>
      </c>
      <c r="AI15" s="74">
        <v>36923</v>
      </c>
      <c r="AJ15" s="67">
        <v>3.8190000000000004</v>
      </c>
      <c r="AK15" s="68"/>
      <c r="AL15" s="68"/>
      <c r="AM15" s="69">
        <v>3.9652635134959531</v>
      </c>
      <c r="AN15" s="68">
        <v>4.109</v>
      </c>
      <c r="AO15" s="66">
        <v>4.0990000000000002</v>
      </c>
      <c r="AP15" s="68">
        <v>4.0990000000000002</v>
      </c>
      <c r="AQ15" s="66">
        <v>4.319</v>
      </c>
      <c r="AR15" s="40">
        <v>4.2690000000000001</v>
      </c>
      <c r="AS15" s="40">
        <v>4.3290000000000006</v>
      </c>
      <c r="AT15" s="40">
        <v>4.4790000000000001</v>
      </c>
      <c r="AU15" s="48">
        <v>4.4890000000000008</v>
      </c>
      <c r="AV15" s="48"/>
      <c r="AW15" s="48"/>
      <c r="AX15" s="40">
        <v>4.0440000000000005</v>
      </c>
      <c r="AY15" s="50">
        <v>3.9490000000000003</v>
      </c>
      <c r="AZ15" s="40">
        <v>5.6690000000000005</v>
      </c>
      <c r="BA15" s="67">
        <v>4.7789999999999999</v>
      </c>
      <c r="BB15" s="40">
        <v>4.2140000000000004</v>
      </c>
      <c r="BC15" s="51">
        <v>4.0990000000000002</v>
      </c>
      <c r="BD15" s="48">
        <v>3.5690000000000004</v>
      </c>
      <c r="BE15" s="51">
        <v>3.8190000000000004</v>
      </c>
      <c r="BF15" s="67"/>
      <c r="BG15" s="40"/>
      <c r="BH15" s="40">
        <v>1.4629283322839999</v>
      </c>
      <c r="BI15" s="48">
        <v>5.9470191802999998E-2</v>
      </c>
      <c r="BJ15" s="48">
        <v>6.9264519281895018E-2</v>
      </c>
      <c r="BK15" s="48">
        <v>0.96981948578870736</v>
      </c>
      <c r="BL15" s="63">
        <v>0.96501910768945076</v>
      </c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165">
        <v>36951</v>
      </c>
      <c r="B16" s="41">
        <v>7.4999999999999997E-2</v>
      </c>
      <c r="C16" s="41">
        <v>0.28499999999999998</v>
      </c>
      <c r="D16" s="394">
        <v>0.28499999999999998</v>
      </c>
      <c r="E16" s="184">
        <v>0.27500000000000002</v>
      </c>
      <c r="F16" s="288">
        <v>0.25</v>
      </c>
      <c r="G16" s="184">
        <v>0.27500000000000002</v>
      </c>
      <c r="H16" s="471">
        <v>0.35</v>
      </c>
      <c r="I16" s="67">
        <v>0.35</v>
      </c>
      <c r="J16" s="397">
        <v>0.35</v>
      </c>
      <c r="K16" s="41">
        <v>0.35</v>
      </c>
      <c r="L16" s="416">
        <v>0.35</v>
      </c>
      <c r="M16" s="67">
        <v>0.35</v>
      </c>
      <c r="N16" s="93">
        <v>0.41</v>
      </c>
      <c r="O16" s="417">
        <v>0.51</v>
      </c>
      <c r="P16" s="184">
        <v>0.51</v>
      </c>
      <c r="Q16" s="67">
        <v>0.51</v>
      </c>
      <c r="R16" s="93">
        <v>0.52</v>
      </c>
      <c r="T16" s="571">
        <v>0.13949249999999996</v>
      </c>
      <c r="U16" s="571">
        <v>0.21253768749999996</v>
      </c>
      <c r="V16" s="571">
        <v>0.27104425999999998</v>
      </c>
      <c r="X16" s="538">
        <v>0.23749999999999999</v>
      </c>
      <c r="Y16" s="539">
        <v>0.23749999999999999</v>
      </c>
      <c r="Z16" s="538">
        <v>0.13750000000000001</v>
      </c>
      <c r="AA16" s="538">
        <v>5.2499999999999998E-2</v>
      </c>
      <c r="AB16" s="556">
        <v>0.89</v>
      </c>
      <c r="AC16" s="556">
        <v>0.63</v>
      </c>
      <c r="AD16" s="556">
        <v>0.34</v>
      </c>
      <c r="AE16" s="557">
        <v>0.24</v>
      </c>
      <c r="AF16" s="325">
        <v>-0.25</v>
      </c>
      <c r="AG16" s="325">
        <v>0</v>
      </c>
      <c r="AH16" s="325">
        <v>5.0713524018887224</v>
      </c>
      <c r="AI16" s="74">
        <v>36951</v>
      </c>
      <c r="AJ16" s="67">
        <v>3.6590000000000003</v>
      </c>
      <c r="AK16" s="68"/>
      <c r="AL16" s="68"/>
      <c r="AM16" s="69">
        <v>3.7856845175204592</v>
      </c>
      <c r="AN16" s="68">
        <v>3.9440000000000004</v>
      </c>
      <c r="AO16" s="66">
        <v>3.9340000000000002</v>
      </c>
      <c r="AP16" s="68">
        <v>3.9340000000000002</v>
      </c>
      <c r="AQ16" s="66">
        <v>4.0090000000000003</v>
      </c>
      <c r="AR16" s="40">
        <v>4.0090000000000003</v>
      </c>
      <c r="AS16" s="40">
        <v>4.069</v>
      </c>
      <c r="AT16" s="40">
        <v>4.1690000000000005</v>
      </c>
      <c r="AU16" s="48">
        <v>4.1790000000000003</v>
      </c>
      <c r="AV16" s="48"/>
      <c r="AW16" s="48"/>
      <c r="AX16" s="40">
        <v>3.8965000000000001</v>
      </c>
      <c r="AY16" s="40">
        <v>3.7965000000000004</v>
      </c>
      <c r="AZ16" s="40">
        <v>4.5490000000000004</v>
      </c>
      <c r="BA16" s="67">
        <v>4.2890000000000006</v>
      </c>
      <c r="BB16" s="40">
        <v>3.9990000000000001</v>
      </c>
      <c r="BC16" s="51">
        <v>3.899</v>
      </c>
      <c r="BD16" s="48">
        <v>3.4090000000000003</v>
      </c>
      <c r="BE16" s="51">
        <v>3.6590000000000003</v>
      </c>
      <c r="BF16" s="67"/>
      <c r="BG16" s="40"/>
      <c r="BH16" s="40">
        <v>1.4616901648860003</v>
      </c>
      <c r="BI16" s="48">
        <v>5.9630815586499998E-2</v>
      </c>
      <c r="BJ16" s="48">
        <v>6.9508545188974008E-2</v>
      </c>
      <c r="BK16" s="48">
        <v>0.96538204593273091</v>
      </c>
      <c r="BL16" s="63">
        <v>0.95985915758632323</v>
      </c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165">
        <v>36982</v>
      </c>
      <c r="B17" s="41">
        <v>-1.4999999999999999E-2</v>
      </c>
      <c r="C17" s="41">
        <v>0.14000000000000001</v>
      </c>
      <c r="D17" s="394">
        <v>0.14000000000000001</v>
      </c>
      <c r="E17" s="93">
        <v>0.14000000000000001</v>
      </c>
      <c r="F17" s="288">
        <v>0.105</v>
      </c>
      <c r="G17" s="93">
        <v>0.14000000000000001</v>
      </c>
      <c r="H17" s="471">
        <v>0.13500000000000001</v>
      </c>
      <c r="I17" s="67">
        <v>0.13500000000000001</v>
      </c>
      <c r="J17" s="398">
        <v>0.13500000000000001</v>
      </c>
      <c r="K17" s="50">
        <v>0.16250000000000001</v>
      </c>
      <c r="L17" s="416">
        <v>0.16250000000000001</v>
      </c>
      <c r="M17" s="67">
        <v>0.16250000000000001</v>
      </c>
      <c r="N17" s="93">
        <v>0.1825</v>
      </c>
      <c r="O17" s="50">
        <v>0.14000000000000001</v>
      </c>
      <c r="P17" s="184">
        <v>0.14000000000000001</v>
      </c>
      <c r="Q17" s="67">
        <v>0.14000000000000001</v>
      </c>
      <c r="R17" s="93">
        <v>0.14000000000000001</v>
      </c>
      <c r="T17" s="571">
        <v>-0.06</v>
      </c>
      <c r="U17" s="571">
        <v>-5.0000000000000001E-3</v>
      </c>
      <c r="V17" s="571">
        <v>0.13500000000000001</v>
      </c>
      <c r="X17" s="538">
        <v>0.13500000000000001</v>
      </c>
      <c r="Y17" s="539">
        <v>0.13500000000000001</v>
      </c>
      <c r="Z17" s="538">
        <v>6.5000000000000002E-2</v>
      </c>
      <c r="AA17" s="538">
        <v>-9.2499999999999999E-2</v>
      </c>
      <c r="AB17" s="556">
        <v>0.48</v>
      </c>
      <c r="AC17" s="556">
        <v>0.35</v>
      </c>
      <c r="AD17" s="556">
        <v>0.23</v>
      </c>
      <c r="AE17" s="557">
        <v>0.19</v>
      </c>
      <c r="AF17" s="325">
        <v>-0.25</v>
      </c>
      <c r="AG17" s="325">
        <v>0</v>
      </c>
      <c r="AH17" s="325">
        <v>4.859704431435218</v>
      </c>
      <c r="AI17" s="74">
        <v>36982</v>
      </c>
      <c r="AJ17" s="67">
        <v>3.5090000000000003</v>
      </c>
      <c r="AK17" s="68"/>
      <c r="AL17" s="68"/>
      <c r="AM17" s="69">
        <v>3.4817920938355793</v>
      </c>
      <c r="AN17" s="68">
        <v>3.6490000000000005</v>
      </c>
      <c r="AO17" s="66">
        <v>3.6490000000000005</v>
      </c>
      <c r="AP17" s="68">
        <v>3.6490000000000005</v>
      </c>
      <c r="AQ17" s="66">
        <v>3.6440000000000001</v>
      </c>
      <c r="AR17" s="40">
        <v>3.6715000000000004</v>
      </c>
      <c r="AS17" s="40">
        <v>3.6915000000000004</v>
      </c>
      <c r="AT17" s="40">
        <v>3.6490000000000005</v>
      </c>
      <c r="AU17" s="48">
        <v>3.6490000000000005</v>
      </c>
      <c r="AV17" s="48"/>
      <c r="AW17" s="48"/>
      <c r="AX17" s="40">
        <v>3.6440000000000001</v>
      </c>
      <c r="AY17" s="50">
        <v>3.5740000000000003</v>
      </c>
      <c r="AZ17" s="40">
        <v>3.9890000000000003</v>
      </c>
      <c r="BA17" s="67">
        <v>3.8590000000000004</v>
      </c>
      <c r="BB17" s="40">
        <v>3.7390000000000003</v>
      </c>
      <c r="BC17" s="51">
        <v>3.6990000000000003</v>
      </c>
      <c r="BD17" s="48">
        <v>3.2590000000000003</v>
      </c>
      <c r="BE17" s="51">
        <v>3.5090000000000003</v>
      </c>
      <c r="BF17" s="67"/>
      <c r="BG17" s="40"/>
      <c r="BH17" s="40">
        <v>1.4605634622280002</v>
      </c>
      <c r="BI17" s="48">
        <v>5.9787367974900009E-2</v>
      </c>
      <c r="BJ17" s="48">
        <v>6.9717310723259027E-2</v>
      </c>
      <c r="BK17" s="48">
        <v>0.96047964604211911</v>
      </c>
      <c r="BL17" s="63">
        <v>0.95417706051947904</v>
      </c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165">
        <v>37012</v>
      </c>
      <c r="B18" s="41">
        <v>-2.4999999999999849E-3</v>
      </c>
      <c r="C18" s="41">
        <v>0.14000000000000001</v>
      </c>
      <c r="D18" s="394">
        <v>0.14000000000000001</v>
      </c>
      <c r="E18" s="93">
        <v>0.14000000000000001</v>
      </c>
      <c r="F18" s="288">
        <v>0.105</v>
      </c>
      <c r="G18" s="93">
        <v>0.14000000000000001</v>
      </c>
      <c r="H18" s="471">
        <v>0.13500000000000001</v>
      </c>
      <c r="I18" s="67">
        <v>0.13500000000000001</v>
      </c>
      <c r="J18" s="398">
        <v>0.13500000000000001</v>
      </c>
      <c r="K18" s="50">
        <v>0.16250000000000001</v>
      </c>
      <c r="L18" s="416">
        <v>0.16250000000000001</v>
      </c>
      <c r="M18" s="67">
        <v>0.16250000000000001</v>
      </c>
      <c r="N18" s="93">
        <v>0.1825</v>
      </c>
      <c r="O18" s="50">
        <v>0.14000000000000001</v>
      </c>
      <c r="P18" s="184">
        <v>0.14000000000000001</v>
      </c>
      <c r="Q18" s="67">
        <v>0.14000000000000001</v>
      </c>
      <c r="R18" s="93">
        <v>0.14000000000000001</v>
      </c>
      <c r="T18" s="571">
        <v>-0.06</v>
      </c>
      <c r="U18" s="571">
        <v>-5.0000000000000001E-3</v>
      </c>
      <c r="V18" s="571">
        <v>0.1225</v>
      </c>
      <c r="X18" s="538">
        <v>0.1225</v>
      </c>
      <c r="Y18" s="539">
        <v>0.1225</v>
      </c>
      <c r="Z18" s="538">
        <v>5.7500000000000002E-2</v>
      </c>
      <c r="AA18" s="538">
        <v>-9.2499999999999999E-2</v>
      </c>
      <c r="AB18" s="556">
        <v>0.36499999999999999</v>
      </c>
      <c r="AC18" s="556">
        <v>0.28749999999999998</v>
      </c>
      <c r="AD18" s="556">
        <v>0.22</v>
      </c>
      <c r="AE18" s="557">
        <v>0.185</v>
      </c>
      <c r="AF18" s="325">
        <v>-0.25</v>
      </c>
      <c r="AG18" s="325">
        <v>0</v>
      </c>
      <c r="AH18" s="325">
        <v>4.8101876747683363</v>
      </c>
      <c r="AI18" s="74">
        <v>37012</v>
      </c>
      <c r="AJ18" s="67">
        <v>3.4760000000000004</v>
      </c>
      <c r="AK18" s="68"/>
      <c r="AL18" s="68"/>
      <c r="AM18" s="69">
        <v>3.4306878824028311</v>
      </c>
      <c r="AN18" s="68">
        <v>3.6160000000000005</v>
      </c>
      <c r="AO18" s="66">
        <v>3.6160000000000005</v>
      </c>
      <c r="AP18" s="68">
        <v>3.6160000000000005</v>
      </c>
      <c r="AQ18" s="66">
        <v>3.6110000000000007</v>
      </c>
      <c r="AR18" s="40">
        <v>3.6385000000000005</v>
      </c>
      <c r="AS18" s="40">
        <v>3.6585000000000005</v>
      </c>
      <c r="AT18" s="40">
        <v>3.6160000000000005</v>
      </c>
      <c r="AU18" s="48">
        <v>3.6160000000000005</v>
      </c>
      <c r="AV18" s="48"/>
      <c r="AW18" s="48"/>
      <c r="AX18" s="40">
        <v>3.5985000000000005</v>
      </c>
      <c r="AY18" s="40">
        <v>3.5335000000000005</v>
      </c>
      <c r="AZ18" s="40">
        <v>3.8410000000000002</v>
      </c>
      <c r="BA18" s="67">
        <v>3.7635000000000005</v>
      </c>
      <c r="BB18" s="40">
        <v>3.6960000000000006</v>
      </c>
      <c r="BC18" s="51">
        <v>3.6610000000000005</v>
      </c>
      <c r="BD18" s="48">
        <v>3.2260000000000004</v>
      </c>
      <c r="BE18" s="51">
        <v>3.4760000000000004</v>
      </c>
      <c r="BF18" s="67"/>
      <c r="BG18" s="40"/>
      <c r="BH18" s="40">
        <v>1.4594062355080002</v>
      </c>
      <c r="BI18" s="48">
        <v>5.9910354680046018E-2</v>
      </c>
      <c r="BJ18" s="48">
        <v>6.9815727081304013E-2</v>
      </c>
      <c r="BK18" s="48">
        <v>0.95575590444990777</v>
      </c>
      <c r="BL18" s="63">
        <v>0.94875217986803939</v>
      </c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165">
        <v>37043</v>
      </c>
      <c r="B19" s="41">
        <v>2.5000000000000196E-3</v>
      </c>
      <c r="C19" s="41">
        <v>0.14000000000000001</v>
      </c>
      <c r="D19" s="394">
        <v>0.14000000000000001</v>
      </c>
      <c r="E19" s="93">
        <v>0.14000000000000001</v>
      </c>
      <c r="F19" s="288">
        <v>0.105</v>
      </c>
      <c r="G19" s="93">
        <v>0.14000000000000001</v>
      </c>
      <c r="H19" s="471">
        <v>0.13500000000000001</v>
      </c>
      <c r="I19" s="67">
        <v>0.13500000000000001</v>
      </c>
      <c r="J19" s="398">
        <v>0.13500000000000001</v>
      </c>
      <c r="K19" s="50">
        <v>0.16250000000000001</v>
      </c>
      <c r="L19" s="416">
        <v>0.16250000000000001</v>
      </c>
      <c r="M19" s="67">
        <v>0.16250000000000001</v>
      </c>
      <c r="N19" s="93">
        <v>0.1825</v>
      </c>
      <c r="O19" s="50">
        <v>0.14000000000000001</v>
      </c>
      <c r="P19" s="184">
        <v>0.14000000000000001</v>
      </c>
      <c r="Q19" s="67">
        <v>0.14000000000000001</v>
      </c>
      <c r="R19" s="93">
        <v>0.14000000000000001</v>
      </c>
      <c r="T19" s="571">
        <v>-0.06</v>
      </c>
      <c r="U19" s="571">
        <v>-5.0000000000000001E-3</v>
      </c>
      <c r="V19" s="571">
        <v>0.11749999999999999</v>
      </c>
      <c r="X19" s="538">
        <v>0.11749999999999999</v>
      </c>
      <c r="Y19" s="539">
        <v>0.11749999999999999</v>
      </c>
      <c r="Z19" s="538">
        <v>5.7500000000000002E-2</v>
      </c>
      <c r="AA19" s="538">
        <v>-9.2499999999999999E-2</v>
      </c>
      <c r="AB19" s="556">
        <v>0.35499999999999998</v>
      </c>
      <c r="AC19" s="556">
        <v>0.28749999999999998</v>
      </c>
      <c r="AD19" s="556">
        <v>0.22</v>
      </c>
      <c r="AE19" s="557">
        <v>0.185</v>
      </c>
      <c r="AF19" s="325">
        <v>-0.25</v>
      </c>
      <c r="AG19" s="325">
        <v>0</v>
      </c>
      <c r="AH19" s="325">
        <v>4.7899018930818622</v>
      </c>
      <c r="AI19" s="74">
        <v>37043</v>
      </c>
      <c r="AJ19" s="67">
        <v>3.4640000000000004</v>
      </c>
      <c r="AK19" s="68"/>
      <c r="AL19" s="68"/>
      <c r="AM19" s="69">
        <v>3.3991608733923497</v>
      </c>
      <c r="AN19" s="68">
        <v>3.6040000000000005</v>
      </c>
      <c r="AO19" s="66">
        <v>3.6040000000000005</v>
      </c>
      <c r="AP19" s="68">
        <v>3.6040000000000005</v>
      </c>
      <c r="AQ19" s="66">
        <v>3.5990000000000002</v>
      </c>
      <c r="AR19" s="40">
        <v>3.6265000000000005</v>
      </c>
      <c r="AS19" s="40">
        <v>3.6465000000000005</v>
      </c>
      <c r="AT19" s="40">
        <v>3.6040000000000005</v>
      </c>
      <c r="AU19" s="48">
        <v>3.6040000000000005</v>
      </c>
      <c r="AV19" s="48"/>
      <c r="AW19" s="48"/>
      <c r="AX19" s="40">
        <v>3.5815000000000006</v>
      </c>
      <c r="AY19" s="40">
        <v>3.5215000000000005</v>
      </c>
      <c r="AZ19" s="40">
        <v>3.8190000000000004</v>
      </c>
      <c r="BA19" s="67">
        <v>3.7515000000000005</v>
      </c>
      <c r="BB19" s="40">
        <v>3.6840000000000006</v>
      </c>
      <c r="BC19" s="51">
        <v>3.6490000000000005</v>
      </c>
      <c r="BD19" s="48">
        <v>3.2140000000000004</v>
      </c>
      <c r="BE19" s="51">
        <v>3.4640000000000004</v>
      </c>
      <c r="BF19" s="67"/>
      <c r="BG19" s="40"/>
      <c r="BH19" s="40">
        <v>1.4582859079020001</v>
      </c>
      <c r="BI19" s="48">
        <v>6.0037440947309992E-2</v>
      </c>
      <c r="BJ19" s="48">
        <v>6.9917423987981023E-2</v>
      </c>
      <c r="BK19" s="48">
        <v>0.95087952010329879</v>
      </c>
      <c r="BL19" s="63">
        <v>0.94316339439299368</v>
      </c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165">
        <v>37073</v>
      </c>
      <c r="B20" s="41">
        <v>0.01</v>
      </c>
      <c r="C20" s="41">
        <v>0.14000000000000001</v>
      </c>
      <c r="D20" s="394">
        <v>0.14000000000000001</v>
      </c>
      <c r="E20" s="93">
        <v>0.14000000000000001</v>
      </c>
      <c r="F20" s="288">
        <v>0.105</v>
      </c>
      <c r="G20" s="93">
        <v>0.14000000000000001</v>
      </c>
      <c r="H20" s="471">
        <v>0.13500000000000001</v>
      </c>
      <c r="I20" s="67">
        <v>0.13500000000000001</v>
      </c>
      <c r="J20" s="398">
        <v>0.13500000000000001</v>
      </c>
      <c r="K20" s="50">
        <v>0.16250000000000001</v>
      </c>
      <c r="L20" s="416">
        <v>0.16250000000000001</v>
      </c>
      <c r="M20" s="67">
        <v>0.16250000000000001</v>
      </c>
      <c r="N20" s="93">
        <v>0.1825</v>
      </c>
      <c r="O20" s="50">
        <v>0.14000000000000001</v>
      </c>
      <c r="P20" s="184">
        <v>0.14000000000000001</v>
      </c>
      <c r="Q20" s="67">
        <v>0.14000000000000001</v>
      </c>
      <c r="R20" s="93">
        <v>0.14000000000000001</v>
      </c>
      <c r="T20" s="571">
        <v>-0.06</v>
      </c>
      <c r="U20" s="571">
        <v>-5.0000000000000001E-3</v>
      </c>
      <c r="V20" s="571">
        <v>0.11</v>
      </c>
      <c r="X20" s="538">
        <v>0.11</v>
      </c>
      <c r="Y20" s="539">
        <v>0.11</v>
      </c>
      <c r="Z20" s="538">
        <v>5.5E-2</v>
      </c>
      <c r="AA20" s="538">
        <v>-9.2499999999999999E-2</v>
      </c>
      <c r="AB20" s="556">
        <v>0.42</v>
      </c>
      <c r="AC20" s="556">
        <v>0.3</v>
      </c>
      <c r="AD20" s="556">
        <v>0.23250000000000001</v>
      </c>
      <c r="AE20" s="557">
        <v>0.185</v>
      </c>
      <c r="AF20" s="325">
        <v>-0.25</v>
      </c>
      <c r="AG20" s="325">
        <v>0</v>
      </c>
      <c r="AH20" s="325">
        <v>4.770893701362831</v>
      </c>
      <c r="AI20" s="74">
        <v>37073</v>
      </c>
      <c r="AJ20" s="67">
        <v>3.4530000000000003</v>
      </c>
      <c r="AK20" s="68"/>
      <c r="AL20" s="68"/>
      <c r="AM20" s="69">
        <v>3.3694271986050159</v>
      </c>
      <c r="AN20" s="68">
        <v>3.5930000000000004</v>
      </c>
      <c r="AO20" s="66">
        <v>3.5930000000000004</v>
      </c>
      <c r="AP20" s="68">
        <v>3.5930000000000004</v>
      </c>
      <c r="AQ20" s="66">
        <v>3.5880000000000001</v>
      </c>
      <c r="AR20" s="40">
        <v>3.6155000000000004</v>
      </c>
      <c r="AS20" s="40">
        <v>3.6355000000000004</v>
      </c>
      <c r="AT20" s="40">
        <v>3.5930000000000004</v>
      </c>
      <c r="AU20" s="48">
        <v>3.5930000000000004</v>
      </c>
      <c r="AV20" s="48"/>
      <c r="AW20" s="48"/>
      <c r="AX20" s="40">
        <v>3.5630000000000002</v>
      </c>
      <c r="AY20" s="40">
        <v>3.5080000000000005</v>
      </c>
      <c r="AZ20" s="40">
        <v>3.8730000000000002</v>
      </c>
      <c r="BA20" s="67">
        <v>3.7530000000000001</v>
      </c>
      <c r="BB20" s="40">
        <v>3.6855000000000002</v>
      </c>
      <c r="BC20" s="51">
        <v>3.6380000000000003</v>
      </c>
      <c r="BD20" s="48">
        <v>3.2030000000000003</v>
      </c>
      <c r="BE20" s="51">
        <v>3.4530000000000003</v>
      </c>
      <c r="BF20" s="67"/>
      <c r="BG20" s="40"/>
      <c r="BH20" s="40">
        <v>1.4571259950370004</v>
      </c>
      <c r="BI20" s="48">
        <v>6.0150202323297021E-2</v>
      </c>
      <c r="BJ20" s="48">
        <v>7.0010992076028011E-2</v>
      </c>
      <c r="BK20" s="48">
        <v>0.94617403548230272</v>
      </c>
      <c r="BL20" s="63">
        <v>0.93777545188004885</v>
      </c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165">
        <v>37104</v>
      </c>
      <c r="B21" s="41">
        <v>1.2500000000000001E-2</v>
      </c>
      <c r="C21" s="41">
        <v>0.14000000000000001</v>
      </c>
      <c r="D21" s="394">
        <v>0.14000000000000001</v>
      </c>
      <c r="E21" s="93">
        <v>0.14000000000000001</v>
      </c>
      <c r="F21" s="288">
        <v>0.105</v>
      </c>
      <c r="G21" s="93">
        <v>0.14000000000000001</v>
      </c>
      <c r="H21" s="471">
        <v>0.13500000000000001</v>
      </c>
      <c r="I21" s="67">
        <v>0.13500000000000001</v>
      </c>
      <c r="J21" s="398">
        <v>0.13500000000000001</v>
      </c>
      <c r="K21" s="50">
        <v>0.16250000000000001</v>
      </c>
      <c r="L21" s="416">
        <v>0.16250000000000001</v>
      </c>
      <c r="M21" s="67">
        <v>0.16250000000000001</v>
      </c>
      <c r="N21" s="93">
        <v>0.1825</v>
      </c>
      <c r="O21" s="50">
        <v>0.14000000000000001</v>
      </c>
      <c r="P21" s="184">
        <v>0.14000000000000001</v>
      </c>
      <c r="Q21" s="67">
        <v>0.14000000000000001</v>
      </c>
      <c r="R21" s="93">
        <v>0.14000000000000001</v>
      </c>
      <c r="T21" s="571">
        <v>-0.06</v>
      </c>
      <c r="U21" s="571">
        <v>-5.0000000000000001E-3</v>
      </c>
      <c r="V21" s="571">
        <v>0.1075</v>
      </c>
      <c r="X21" s="538">
        <v>0.1075</v>
      </c>
      <c r="Y21" s="539">
        <v>0.1075</v>
      </c>
      <c r="Z21" s="538">
        <v>5.7500000000000002E-2</v>
      </c>
      <c r="AA21" s="538">
        <v>-9.2499999999999999E-2</v>
      </c>
      <c r="AB21" s="556">
        <v>0.42</v>
      </c>
      <c r="AC21" s="556">
        <v>0.3</v>
      </c>
      <c r="AD21" s="556">
        <v>0.23250000000000001</v>
      </c>
      <c r="AE21" s="557">
        <v>0.185</v>
      </c>
      <c r="AF21" s="325">
        <v>-0.25</v>
      </c>
      <c r="AG21" s="325">
        <v>0</v>
      </c>
      <c r="AH21" s="325">
        <v>4.7629688988739494</v>
      </c>
      <c r="AI21" s="74">
        <v>37104</v>
      </c>
      <c r="AJ21" s="67">
        <v>3.45</v>
      </c>
      <c r="AK21" s="68"/>
      <c r="AL21" s="68"/>
      <c r="AM21" s="69">
        <v>3.3467202774929765</v>
      </c>
      <c r="AN21" s="68">
        <v>3.59</v>
      </c>
      <c r="AO21" s="66">
        <v>3.59</v>
      </c>
      <c r="AP21" s="68">
        <v>3.59</v>
      </c>
      <c r="AQ21" s="66">
        <v>3.585</v>
      </c>
      <c r="AR21" s="40">
        <v>3.6124999999999998</v>
      </c>
      <c r="AS21" s="40">
        <v>3.6324999999999998</v>
      </c>
      <c r="AT21" s="40">
        <v>3.59</v>
      </c>
      <c r="AU21" s="48">
        <v>3.59</v>
      </c>
      <c r="AV21" s="48"/>
      <c r="AW21" s="48"/>
      <c r="AX21" s="40">
        <v>3.5575000000000001</v>
      </c>
      <c r="AY21" s="40">
        <v>3.5074999999999998</v>
      </c>
      <c r="AZ21" s="40">
        <v>3.87</v>
      </c>
      <c r="BA21" s="67">
        <v>3.75</v>
      </c>
      <c r="BB21" s="40">
        <v>3.6825000000000001</v>
      </c>
      <c r="BC21" s="51">
        <v>3.6349999999999998</v>
      </c>
      <c r="BD21" s="48">
        <v>3.2</v>
      </c>
      <c r="BE21" s="51">
        <v>3.45</v>
      </c>
      <c r="BF21" s="67"/>
      <c r="BG21" s="40"/>
      <c r="BH21" s="40">
        <v>1.4559705638510001</v>
      </c>
      <c r="BI21" s="48">
        <v>6.0252205902098004E-2</v>
      </c>
      <c r="BJ21" s="48">
        <v>7.0098569351276022E-2</v>
      </c>
      <c r="BK21" s="48">
        <v>0.94133189508977311</v>
      </c>
      <c r="BL21" s="63">
        <v>0.93223406058300173</v>
      </c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165">
        <v>37135</v>
      </c>
      <c r="B22" s="41">
        <v>1.2500000000000001E-2</v>
      </c>
      <c r="C22" s="41">
        <v>0.14000000000000001</v>
      </c>
      <c r="D22" s="394">
        <v>0.14000000000000001</v>
      </c>
      <c r="E22" s="93">
        <v>0.14000000000000001</v>
      </c>
      <c r="F22" s="288">
        <v>0.105</v>
      </c>
      <c r="G22" s="93">
        <v>0.14000000000000001</v>
      </c>
      <c r="H22" s="471">
        <v>0.13500000000000001</v>
      </c>
      <c r="I22" s="67">
        <v>0.13500000000000001</v>
      </c>
      <c r="J22" s="398">
        <v>0.13500000000000001</v>
      </c>
      <c r="K22" s="50">
        <v>0.16250000000000001</v>
      </c>
      <c r="L22" s="416">
        <v>0.16250000000000001</v>
      </c>
      <c r="M22" s="67">
        <v>0.16250000000000001</v>
      </c>
      <c r="N22" s="93">
        <v>0.1825</v>
      </c>
      <c r="O22" s="50">
        <v>0.14000000000000001</v>
      </c>
      <c r="P22" s="184">
        <v>0.14000000000000001</v>
      </c>
      <c r="Q22" s="67">
        <v>0.14000000000000001</v>
      </c>
      <c r="R22" s="93">
        <v>0.14000000000000001</v>
      </c>
      <c r="T22" s="571">
        <v>-0.06</v>
      </c>
      <c r="U22" s="571">
        <v>-5.0000000000000001E-3</v>
      </c>
      <c r="V22" s="571">
        <v>0.1075</v>
      </c>
      <c r="X22" s="538">
        <v>0.1075</v>
      </c>
      <c r="Y22" s="539">
        <v>0.1075</v>
      </c>
      <c r="Z22" s="538">
        <v>6.25E-2</v>
      </c>
      <c r="AA22" s="538">
        <v>-9.2499999999999999E-2</v>
      </c>
      <c r="AB22" s="556">
        <v>0.35499999999999998</v>
      </c>
      <c r="AC22" s="556">
        <v>0.28999999999999998</v>
      </c>
      <c r="AD22" s="556">
        <v>0.21</v>
      </c>
      <c r="AE22" s="557">
        <v>0.18</v>
      </c>
      <c r="AF22" s="325">
        <v>-0.25</v>
      </c>
      <c r="AG22" s="325">
        <v>0</v>
      </c>
      <c r="AH22" s="325">
        <v>4.7455575785098443</v>
      </c>
      <c r="AI22" s="74">
        <v>37135</v>
      </c>
      <c r="AJ22" s="67">
        <v>3.44</v>
      </c>
      <c r="AK22" s="68"/>
      <c r="AL22" s="68"/>
      <c r="AM22" s="69">
        <v>3.3176293435579929</v>
      </c>
      <c r="AN22" s="68">
        <v>3.58</v>
      </c>
      <c r="AO22" s="66">
        <v>3.58</v>
      </c>
      <c r="AP22" s="68">
        <v>3.58</v>
      </c>
      <c r="AQ22" s="66">
        <v>3.5750000000000002</v>
      </c>
      <c r="AR22" s="40">
        <v>3.6025</v>
      </c>
      <c r="AS22" s="40">
        <v>3.6225000000000001</v>
      </c>
      <c r="AT22" s="40">
        <v>3.58</v>
      </c>
      <c r="AU22" s="48">
        <v>3.58</v>
      </c>
      <c r="AV22" s="48"/>
      <c r="AW22" s="48"/>
      <c r="AX22" s="40">
        <v>3.5474999999999999</v>
      </c>
      <c r="AY22" s="40">
        <v>3.5024999999999999</v>
      </c>
      <c r="AZ22" s="40">
        <v>3.7949999999999999</v>
      </c>
      <c r="BA22" s="67">
        <v>3.73</v>
      </c>
      <c r="BB22" s="40">
        <v>3.65</v>
      </c>
      <c r="BC22" s="51">
        <v>3.62</v>
      </c>
      <c r="BD22" s="48">
        <v>3.19</v>
      </c>
      <c r="BE22" s="51">
        <v>3.44</v>
      </c>
      <c r="BF22" s="67"/>
      <c r="BG22" s="40"/>
      <c r="BH22" s="40">
        <v>1.4548651760639999</v>
      </c>
      <c r="BI22" s="48">
        <v>6.035420948435502E-2</v>
      </c>
      <c r="BJ22" s="48">
        <v>7.0186146629060003E-2</v>
      </c>
      <c r="BK22" s="48">
        <v>0.93649879832575111</v>
      </c>
      <c r="BL22" s="63">
        <v>0.92671210713910412</v>
      </c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165">
        <v>37165</v>
      </c>
      <c r="B23" s="41">
        <v>-2.4999999999999849E-3</v>
      </c>
      <c r="C23" s="41">
        <v>0.14000000000000001</v>
      </c>
      <c r="D23" s="394">
        <v>0.14000000000000001</v>
      </c>
      <c r="E23" s="93">
        <v>0.14000000000000001</v>
      </c>
      <c r="F23" s="288">
        <v>0.105</v>
      </c>
      <c r="G23" s="93">
        <v>0.14000000000000001</v>
      </c>
      <c r="H23" s="471">
        <v>0.13500000000000001</v>
      </c>
      <c r="I23" s="67">
        <v>0.13500000000000001</v>
      </c>
      <c r="J23" s="398">
        <v>0.13500000000000001</v>
      </c>
      <c r="K23" s="50">
        <v>0.16250000000000001</v>
      </c>
      <c r="L23" s="416">
        <v>0.16250000000000001</v>
      </c>
      <c r="M23" s="67">
        <v>0.16250000000000001</v>
      </c>
      <c r="N23" s="93">
        <v>0.1825</v>
      </c>
      <c r="O23" s="50">
        <v>0.14000000000000001</v>
      </c>
      <c r="P23" s="184">
        <v>0.14000000000000001</v>
      </c>
      <c r="Q23" s="67">
        <v>0.14000000000000001</v>
      </c>
      <c r="R23" s="93">
        <v>0.14000000000000001</v>
      </c>
      <c r="T23" s="571">
        <v>-0.06</v>
      </c>
      <c r="U23" s="571">
        <v>-5.0000000000000001E-3</v>
      </c>
      <c r="V23" s="571">
        <v>0.1225</v>
      </c>
      <c r="X23" s="538">
        <v>0.1225</v>
      </c>
      <c r="Y23" s="539">
        <v>0.1225</v>
      </c>
      <c r="Z23" s="538">
        <v>8.2500000000000004E-2</v>
      </c>
      <c r="AA23" s="538">
        <v>-9.2499999999999999E-2</v>
      </c>
      <c r="AB23" s="556">
        <v>0.42499999999999999</v>
      </c>
      <c r="AC23" s="556">
        <v>0.3</v>
      </c>
      <c r="AD23" s="556">
        <v>0.23</v>
      </c>
      <c r="AE23" s="557">
        <v>0.185</v>
      </c>
      <c r="AF23" s="325">
        <v>-0.25</v>
      </c>
      <c r="AG23" s="325">
        <v>0</v>
      </c>
      <c r="AH23" s="325">
        <v>4.7694755118014625</v>
      </c>
      <c r="AI23" s="74">
        <v>37165</v>
      </c>
      <c r="AJ23" s="67">
        <v>3.46</v>
      </c>
      <c r="AK23" s="68"/>
      <c r="AL23" s="68"/>
      <c r="AM23" s="69">
        <v>3.3170289318084687</v>
      </c>
      <c r="AN23" s="68">
        <v>3.6</v>
      </c>
      <c r="AO23" s="66">
        <v>3.6</v>
      </c>
      <c r="AP23" s="68">
        <v>3.6</v>
      </c>
      <c r="AQ23" s="66">
        <v>3.5950000000000002</v>
      </c>
      <c r="AR23" s="40">
        <v>3.6225000000000001</v>
      </c>
      <c r="AS23" s="40">
        <v>3.6425000000000001</v>
      </c>
      <c r="AT23" s="40">
        <v>3.6</v>
      </c>
      <c r="AU23" s="48">
        <v>3.6</v>
      </c>
      <c r="AV23" s="48"/>
      <c r="AW23" s="48"/>
      <c r="AX23" s="40">
        <v>3.5825</v>
      </c>
      <c r="AY23" s="40">
        <v>3.5425</v>
      </c>
      <c r="AZ23" s="40">
        <v>3.8849999999999998</v>
      </c>
      <c r="BA23" s="67">
        <v>3.76</v>
      </c>
      <c r="BB23" s="40">
        <v>3.69</v>
      </c>
      <c r="BC23" s="51">
        <v>3.645</v>
      </c>
      <c r="BD23" s="48">
        <v>3.21</v>
      </c>
      <c r="BE23" s="51">
        <v>3.46</v>
      </c>
      <c r="BF23" s="67"/>
      <c r="BG23" s="40"/>
      <c r="BH23" s="40">
        <v>1.453745785225</v>
      </c>
      <c r="BI23" s="48">
        <v>6.044843952520302E-2</v>
      </c>
      <c r="BJ23" s="48">
        <v>7.0261331624264026E-2</v>
      </c>
      <c r="BK23" s="48">
        <v>0.93183513570105525</v>
      </c>
      <c r="BL23" s="63">
        <v>0.92139692550235242</v>
      </c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165">
        <v>37196</v>
      </c>
      <c r="B24" s="41">
        <v>4.999999999999994E-3</v>
      </c>
      <c r="C24" s="41">
        <v>0.215</v>
      </c>
      <c r="D24" s="394">
        <v>0.215</v>
      </c>
      <c r="E24" s="93">
        <v>0.215</v>
      </c>
      <c r="F24" s="288">
        <v>0.18</v>
      </c>
      <c r="G24" s="93">
        <v>0.215</v>
      </c>
      <c r="H24" s="471">
        <v>0.28499999999999998</v>
      </c>
      <c r="I24" s="67">
        <v>0.28499999999999998</v>
      </c>
      <c r="J24" s="397">
        <v>0.29499999999999998</v>
      </c>
      <c r="K24" s="41">
        <v>0.27500000000000002</v>
      </c>
      <c r="L24" s="416">
        <v>0.27500000000000002</v>
      </c>
      <c r="M24" s="67">
        <v>0.27500000000000002</v>
      </c>
      <c r="N24" s="93">
        <v>0.30499999999999999</v>
      </c>
      <c r="O24" s="417">
        <v>0.41</v>
      </c>
      <c r="P24" s="184">
        <v>0.41</v>
      </c>
      <c r="Q24" s="67">
        <v>0.41</v>
      </c>
      <c r="R24" s="93">
        <v>0.42</v>
      </c>
      <c r="T24" s="571">
        <v>5.5E-2</v>
      </c>
      <c r="U24" s="571">
        <v>0.11</v>
      </c>
      <c r="V24" s="571">
        <v>0.18090400000000001</v>
      </c>
      <c r="X24" s="538">
        <v>0.19</v>
      </c>
      <c r="Y24" s="539">
        <v>0.19</v>
      </c>
      <c r="Z24" s="538">
        <v>9.5000000000000001E-2</v>
      </c>
      <c r="AA24" s="538">
        <v>1.4999999999999999E-2</v>
      </c>
      <c r="AB24" s="556">
        <v>0.71</v>
      </c>
      <c r="AC24" s="556">
        <v>0.44</v>
      </c>
      <c r="AD24" s="556">
        <v>0.28499999999999998</v>
      </c>
      <c r="AE24" s="557">
        <v>0.245</v>
      </c>
      <c r="AF24" s="325">
        <v>-0.25</v>
      </c>
      <c r="AG24" s="325">
        <v>0</v>
      </c>
      <c r="AH24" s="325"/>
      <c r="AI24" s="74">
        <v>37196</v>
      </c>
      <c r="AJ24" s="67">
        <v>3.5670000000000002</v>
      </c>
      <c r="AK24" s="68"/>
      <c r="AL24" s="68"/>
      <c r="AM24" s="69">
        <v>3.4640953996005837</v>
      </c>
      <c r="AN24" s="68">
        <v>3.782</v>
      </c>
      <c r="AO24" s="68">
        <v>3.782</v>
      </c>
      <c r="AP24" s="68">
        <v>3.782</v>
      </c>
      <c r="AQ24" s="66">
        <v>3.8520000000000003</v>
      </c>
      <c r="AR24" s="40">
        <v>3.8420000000000001</v>
      </c>
      <c r="AS24" s="40">
        <v>3.8720000000000003</v>
      </c>
      <c r="AT24" s="40">
        <v>3.9770000000000003</v>
      </c>
      <c r="AU24" s="48">
        <v>3.9870000000000001</v>
      </c>
      <c r="AV24" s="48"/>
      <c r="AW24" s="48"/>
      <c r="AX24" s="40">
        <v>3.7570000000000001</v>
      </c>
      <c r="AY24" s="40">
        <v>3.6620000000000004</v>
      </c>
      <c r="AZ24" s="40">
        <v>4.2770000000000001</v>
      </c>
      <c r="BA24" s="67">
        <v>4.0070000000000006</v>
      </c>
      <c r="BB24" s="40">
        <v>3.8520000000000003</v>
      </c>
      <c r="BC24" s="51">
        <v>3.8120000000000003</v>
      </c>
      <c r="BD24" s="48">
        <v>3.3170000000000002</v>
      </c>
      <c r="BE24" s="51">
        <v>3.5670000000000002</v>
      </c>
      <c r="BF24" s="67"/>
      <c r="BG24" s="40"/>
      <c r="BH24" s="40">
        <v>1.4526700614440002</v>
      </c>
      <c r="BI24" s="48">
        <v>6.0539752628894022E-2</v>
      </c>
      <c r="BJ24" s="48">
        <v>7.0323355295232023E-2</v>
      </c>
      <c r="BK24" s="48">
        <v>0.92703271141968713</v>
      </c>
      <c r="BL24" s="63">
        <v>0.91594272860935577</v>
      </c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165">
        <v>37226</v>
      </c>
      <c r="B25" s="41">
        <v>-3.5000000000000003E-2</v>
      </c>
      <c r="C25" s="41">
        <v>0.215</v>
      </c>
      <c r="D25" s="394">
        <v>0.215</v>
      </c>
      <c r="E25" s="93">
        <v>0.215</v>
      </c>
      <c r="F25" s="288">
        <v>0.18</v>
      </c>
      <c r="G25" s="93">
        <v>0.215</v>
      </c>
      <c r="H25" s="471">
        <v>0.36499999999999999</v>
      </c>
      <c r="I25" s="67">
        <v>0.36499999999999999</v>
      </c>
      <c r="J25" s="397">
        <v>0.375</v>
      </c>
      <c r="K25" s="484">
        <v>0.35499999999999998</v>
      </c>
      <c r="L25" s="416">
        <v>0.35499999999999998</v>
      </c>
      <c r="M25" s="67">
        <v>0.35499999999999998</v>
      </c>
      <c r="N25" s="93">
        <v>0.38500000000000001</v>
      </c>
      <c r="O25" s="417">
        <v>0.49</v>
      </c>
      <c r="P25" s="184">
        <v>0.49</v>
      </c>
      <c r="Q25" s="67">
        <v>0.49</v>
      </c>
      <c r="R25" s="93">
        <v>0.5</v>
      </c>
      <c r="T25" s="571">
        <v>5.5E-2</v>
      </c>
      <c r="U25" s="571">
        <v>0.11</v>
      </c>
      <c r="V25" s="571">
        <v>0.18426400000000001</v>
      </c>
      <c r="X25" s="538">
        <v>0.23</v>
      </c>
      <c r="Y25" s="539">
        <v>0.23</v>
      </c>
      <c r="Z25" s="538">
        <v>0.13500000000000001</v>
      </c>
      <c r="AA25" s="538">
        <v>2.2499999999999999E-2</v>
      </c>
      <c r="AB25" s="556">
        <v>1.2</v>
      </c>
      <c r="AC25" s="556">
        <v>0.76</v>
      </c>
      <c r="AD25" s="556">
        <v>0.375</v>
      </c>
      <c r="AE25" s="557">
        <v>0.32500000000000001</v>
      </c>
      <c r="AF25" s="325">
        <v>-0.25</v>
      </c>
      <c r="AG25" s="325">
        <v>0</v>
      </c>
      <c r="AH25" s="325"/>
      <c r="AI25" s="74">
        <v>37226</v>
      </c>
      <c r="AJ25" s="67">
        <v>3.6720000000000002</v>
      </c>
      <c r="AK25" s="68"/>
      <c r="AL25" s="68"/>
      <c r="AM25" s="69">
        <v>3.5398380332935488</v>
      </c>
      <c r="AN25" s="68">
        <v>3.887</v>
      </c>
      <c r="AO25" s="68">
        <v>3.887</v>
      </c>
      <c r="AP25" s="68">
        <v>3.887</v>
      </c>
      <c r="AQ25" s="66">
        <v>4.0369999999999999</v>
      </c>
      <c r="AR25" s="40">
        <v>4.0270000000000001</v>
      </c>
      <c r="AS25" s="40">
        <v>4.0570000000000004</v>
      </c>
      <c r="AT25" s="40">
        <v>4.1619999999999999</v>
      </c>
      <c r="AU25" s="48">
        <v>4.1720000000000006</v>
      </c>
      <c r="AV25" s="48"/>
      <c r="AW25" s="48"/>
      <c r="AX25" s="40">
        <v>3.9020000000000001</v>
      </c>
      <c r="AY25" s="40">
        <v>3.8070000000000004</v>
      </c>
      <c r="AZ25" s="40">
        <v>4.8719999999999999</v>
      </c>
      <c r="BA25" s="67">
        <v>4.4320000000000004</v>
      </c>
      <c r="BB25" s="40">
        <v>4.0470000000000006</v>
      </c>
      <c r="BC25" s="51">
        <v>3.9970000000000003</v>
      </c>
      <c r="BD25" s="48">
        <v>3.4220000000000002</v>
      </c>
      <c r="BE25" s="51">
        <v>3.6720000000000002</v>
      </c>
      <c r="BF25" s="67"/>
      <c r="BG25" s="40"/>
      <c r="BH25" s="40">
        <v>1.4515605411660002</v>
      </c>
      <c r="BI25" s="48">
        <v>6.0628120151231021E-2</v>
      </c>
      <c r="BJ25" s="48">
        <v>7.0383378203832017E-2</v>
      </c>
      <c r="BK25" s="48">
        <v>0.9223955623868203</v>
      </c>
      <c r="BL25" s="63">
        <v>0.91068639909790294</v>
      </c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165">
        <v>37257</v>
      </c>
      <c r="B26" s="41">
        <v>-2.2499999999999999E-2</v>
      </c>
      <c r="C26" s="41">
        <v>0.24</v>
      </c>
      <c r="D26" s="394">
        <v>0.24</v>
      </c>
      <c r="E26" s="93">
        <v>0.24</v>
      </c>
      <c r="F26" s="288">
        <v>0.20499999999999999</v>
      </c>
      <c r="G26" s="93">
        <v>0.24</v>
      </c>
      <c r="H26" s="471">
        <v>0.44</v>
      </c>
      <c r="I26" s="67">
        <v>0.44</v>
      </c>
      <c r="J26" s="397">
        <v>0.45</v>
      </c>
      <c r="K26" s="41">
        <v>0.43</v>
      </c>
      <c r="L26" s="416">
        <v>0.43</v>
      </c>
      <c r="M26" s="67">
        <v>0.43</v>
      </c>
      <c r="N26" s="93">
        <v>0.46</v>
      </c>
      <c r="O26" s="417">
        <v>0.56499999999999995</v>
      </c>
      <c r="P26" s="184">
        <v>0.56499999999999995</v>
      </c>
      <c r="Q26" s="67">
        <v>0.56499999999999995</v>
      </c>
      <c r="R26" s="93">
        <v>0.57499999999999996</v>
      </c>
      <c r="T26" s="571">
        <v>0.08</v>
      </c>
      <c r="U26" s="571">
        <v>0.13500000000000001</v>
      </c>
      <c r="V26" s="571">
        <v>0.21063999999999999</v>
      </c>
      <c r="X26" s="538">
        <v>0.24249999999999999</v>
      </c>
      <c r="Y26" s="539">
        <v>0.24249999999999999</v>
      </c>
      <c r="Z26" s="538">
        <v>0.14749999999999999</v>
      </c>
      <c r="AA26" s="538">
        <v>3.7499999999999999E-2</v>
      </c>
      <c r="AB26" s="556">
        <v>1.53</v>
      </c>
      <c r="AC26" s="556">
        <v>0.91</v>
      </c>
      <c r="AD26" s="556">
        <v>0.45500000000000002</v>
      </c>
      <c r="AE26" s="557">
        <v>0.34499999999999997</v>
      </c>
      <c r="AF26" s="325">
        <v>-0.25</v>
      </c>
      <c r="AG26" s="325">
        <v>0</v>
      </c>
      <c r="AH26" s="325"/>
      <c r="AI26" s="74">
        <v>37257</v>
      </c>
      <c r="AJ26" s="67">
        <v>3.69</v>
      </c>
      <c r="AK26" s="68"/>
      <c r="AL26" s="68"/>
      <c r="AM26" s="69">
        <v>3.5577265931982365</v>
      </c>
      <c r="AN26" s="68">
        <v>3.93</v>
      </c>
      <c r="AO26" s="68">
        <v>3.93</v>
      </c>
      <c r="AP26" s="68">
        <v>3.93</v>
      </c>
      <c r="AQ26" s="66">
        <v>4.13</v>
      </c>
      <c r="AR26" s="40">
        <v>4.12</v>
      </c>
      <c r="AS26" s="40">
        <v>4.1500000000000004</v>
      </c>
      <c r="AT26" s="40">
        <v>4.2549999999999999</v>
      </c>
      <c r="AU26" s="48">
        <v>4.2649999999999997</v>
      </c>
      <c r="AV26" s="48"/>
      <c r="AW26" s="48"/>
      <c r="AX26" s="40">
        <v>3.9325000000000001</v>
      </c>
      <c r="AY26" s="48">
        <v>3.8374999999999999</v>
      </c>
      <c r="AZ26" s="40">
        <v>5.22</v>
      </c>
      <c r="BA26" s="67">
        <v>4.5999999999999996</v>
      </c>
      <c r="BB26" s="40">
        <v>4.1449999999999996</v>
      </c>
      <c r="BC26" s="51">
        <v>4.0350000000000001</v>
      </c>
      <c r="BD26" s="48">
        <v>3.44</v>
      </c>
      <c r="BE26" s="51">
        <v>3.69</v>
      </c>
      <c r="BF26" s="67"/>
      <c r="BG26" s="40"/>
      <c r="BH26" s="40">
        <v>1.4504498673090003</v>
      </c>
      <c r="BI26" s="48">
        <v>6.0719433260372012E-2</v>
      </c>
      <c r="BJ26" s="48">
        <v>7.0448224126180015E-2</v>
      </c>
      <c r="BK26" s="48">
        <v>0.91761463142109179</v>
      </c>
      <c r="BL26" s="63">
        <v>0.90527394228962765</v>
      </c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165">
        <v>37288</v>
      </c>
      <c r="B27" s="41">
        <v>0.06</v>
      </c>
      <c r="C27" s="41">
        <v>0.3</v>
      </c>
      <c r="D27" s="394">
        <v>0.3</v>
      </c>
      <c r="E27" s="184">
        <v>0.3</v>
      </c>
      <c r="F27" s="288">
        <v>0.26500000000000001</v>
      </c>
      <c r="G27" s="184">
        <v>0.3</v>
      </c>
      <c r="H27" s="471">
        <v>0.48</v>
      </c>
      <c r="I27" s="67">
        <v>0.48</v>
      </c>
      <c r="J27" s="397">
        <v>0.49</v>
      </c>
      <c r="K27" s="41">
        <v>0.47</v>
      </c>
      <c r="L27" s="416">
        <v>0.47</v>
      </c>
      <c r="M27" s="67">
        <v>0.47</v>
      </c>
      <c r="N27" s="93">
        <v>0.5</v>
      </c>
      <c r="O27" s="417">
        <v>0.60499999999999998</v>
      </c>
      <c r="P27" s="184">
        <v>0.60499999999999998</v>
      </c>
      <c r="Q27" s="67">
        <v>0.60499999999999998</v>
      </c>
      <c r="R27" s="93">
        <v>0.61499999999999999</v>
      </c>
      <c r="T27" s="571">
        <v>0.14000000000000001</v>
      </c>
      <c r="U27" s="571">
        <v>0.19500000000000001</v>
      </c>
      <c r="V27" s="571">
        <v>0.26824000000000003</v>
      </c>
      <c r="X27" s="538">
        <v>0.22</v>
      </c>
      <c r="Y27" s="539">
        <v>0.22</v>
      </c>
      <c r="Z27" s="538">
        <v>0.125</v>
      </c>
      <c r="AA27" s="538">
        <v>3.7499999999999999E-2</v>
      </c>
      <c r="AB27" s="556">
        <v>1.45</v>
      </c>
      <c r="AC27" s="556">
        <v>0.9</v>
      </c>
      <c r="AD27" s="556">
        <v>0.45</v>
      </c>
      <c r="AE27" s="557">
        <v>0.34499999999999997</v>
      </c>
      <c r="AF27" s="325">
        <v>-0.25</v>
      </c>
      <c r="AG27" s="325">
        <v>0</v>
      </c>
      <c r="AH27" s="325"/>
      <c r="AI27" s="74">
        <v>37288</v>
      </c>
      <c r="AJ27" s="67">
        <v>3.5550000000000002</v>
      </c>
      <c r="AK27" s="68"/>
      <c r="AL27" s="68"/>
      <c r="AM27" s="69">
        <v>3.4690332237793862</v>
      </c>
      <c r="AN27" s="68">
        <v>3.855</v>
      </c>
      <c r="AO27" s="68">
        <v>3.855</v>
      </c>
      <c r="AP27" s="68">
        <v>3.855</v>
      </c>
      <c r="AQ27" s="66">
        <v>4.0350000000000001</v>
      </c>
      <c r="AR27" s="40">
        <v>4.0250000000000004</v>
      </c>
      <c r="AS27" s="40">
        <v>4.0549999999999997</v>
      </c>
      <c r="AT27" s="40">
        <v>4.16</v>
      </c>
      <c r="AU27" s="48">
        <v>4.17</v>
      </c>
      <c r="AV27" s="48"/>
      <c r="AW27" s="48"/>
      <c r="AX27" s="40">
        <v>3.7749999999999999</v>
      </c>
      <c r="AY27" s="50">
        <v>3.68</v>
      </c>
      <c r="AZ27" s="40">
        <v>5.0049999999999999</v>
      </c>
      <c r="BA27" s="67">
        <v>4.4550000000000001</v>
      </c>
      <c r="BB27" s="40">
        <v>4.0049999999999999</v>
      </c>
      <c r="BC27" s="51">
        <v>3.9</v>
      </c>
      <c r="BD27" s="48">
        <v>3.3050000000000002</v>
      </c>
      <c r="BE27" s="51">
        <v>3.5550000000000002</v>
      </c>
      <c r="BF27" s="67"/>
      <c r="BG27" s="40"/>
      <c r="BH27" s="40">
        <v>1.4494521013830004</v>
      </c>
      <c r="BI27" s="48">
        <v>6.081074637228201E-2</v>
      </c>
      <c r="BJ27" s="48">
        <v>7.0516977779222986E-2</v>
      </c>
      <c r="BK27" s="48">
        <v>0.91284475358841655</v>
      </c>
      <c r="BL27" s="63">
        <v>0.89987891667428954</v>
      </c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165">
        <v>37316</v>
      </c>
      <c r="B28" s="41">
        <v>5.7500000000000002E-2</v>
      </c>
      <c r="C28" s="41">
        <v>0.29499999999999998</v>
      </c>
      <c r="D28" s="394">
        <v>0.29499999999999998</v>
      </c>
      <c r="E28" s="184">
        <v>0.29499999999999998</v>
      </c>
      <c r="F28" s="288">
        <v>0.26</v>
      </c>
      <c r="G28" s="184">
        <v>0.29499999999999998</v>
      </c>
      <c r="H28" s="471">
        <v>0.36499999999999999</v>
      </c>
      <c r="I28" s="67">
        <v>0.36499999999999999</v>
      </c>
      <c r="J28" s="397">
        <v>0.375</v>
      </c>
      <c r="K28" s="41">
        <v>0.35499999999999998</v>
      </c>
      <c r="L28" s="416">
        <v>0.35499999999999998</v>
      </c>
      <c r="M28" s="67">
        <v>0.35499999999999998</v>
      </c>
      <c r="N28" s="93">
        <v>0.38500000000000001</v>
      </c>
      <c r="O28" s="417">
        <v>0.49</v>
      </c>
      <c r="P28" s="184">
        <v>0.49</v>
      </c>
      <c r="Q28" s="67">
        <v>0.49</v>
      </c>
      <c r="R28" s="93">
        <v>0.5</v>
      </c>
      <c r="T28" s="571">
        <v>0.13500000000000001</v>
      </c>
      <c r="U28" s="571">
        <v>0.19</v>
      </c>
      <c r="V28" s="571">
        <v>0.25875999999999999</v>
      </c>
      <c r="X28" s="538">
        <v>0.2175</v>
      </c>
      <c r="Y28" s="539">
        <v>0.2175</v>
      </c>
      <c r="Z28" s="538">
        <v>0.1225</v>
      </c>
      <c r="AA28" s="538">
        <v>3.7499999999999999E-2</v>
      </c>
      <c r="AB28" s="556">
        <v>0.88</v>
      </c>
      <c r="AC28" s="556">
        <v>0.58750000000000002</v>
      </c>
      <c r="AD28" s="556">
        <v>0.34</v>
      </c>
      <c r="AE28" s="557">
        <v>0.26500000000000001</v>
      </c>
      <c r="AF28" s="325">
        <v>-0.25</v>
      </c>
      <c r="AG28" s="325">
        <v>0</v>
      </c>
      <c r="AH28" s="325"/>
      <c r="AI28" s="74">
        <v>37316</v>
      </c>
      <c r="AJ28" s="67">
        <v>3.42</v>
      </c>
      <c r="AK28" s="68"/>
      <c r="AL28" s="68"/>
      <c r="AM28" s="69">
        <v>3.3250177301374433</v>
      </c>
      <c r="AN28" s="68">
        <v>3.7149999999999999</v>
      </c>
      <c r="AO28" s="68">
        <v>3.7149999999999999</v>
      </c>
      <c r="AP28" s="68">
        <v>3.7149999999999999</v>
      </c>
      <c r="AQ28" s="66">
        <v>3.7850000000000001</v>
      </c>
      <c r="AR28" s="40">
        <v>3.7749999999999999</v>
      </c>
      <c r="AS28" s="40">
        <v>3.8050000000000002</v>
      </c>
      <c r="AT28" s="40">
        <v>3.91</v>
      </c>
      <c r="AU28" s="48">
        <v>3.92</v>
      </c>
      <c r="AV28" s="48"/>
      <c r="AW28" s="48"/>
      <c r="AX28" s="40">
        <v>3.6375000000000002</v>
      </c>
      <c r="AY28" s="40">
        <v>3.5425</v>
      </c>
      <c r="AZ28" s="40">
        <v>4.3</v>
      </c>
      <c r="BA28" s="67">
        <v>4.0075000000000003</v>
      </c>
      <c r="BB28" s="40">
        <v>3.76</v>
      </c>
      <c r="BC28" s="51">
        <v>3.6850000000000001</v>
      </c>
      <c r="BD28" s="48">
        <v>3.17</v>
      </c>
      <c r="BE28" s="51">
        <v>3.42</v>
      </c>
      <c r="BF28" s="67"/>
      <c r="BG28" s="40"/>
      <c r="BH28" s="40">
        <v>1.4483961020980001</v>
      </c>
      <c r="BI28" s="48">
        <v>6.0893222733807012E-2</v>
      </c>
      <c r="BJ28" s="48">
        <v>7.0579077854281996E-2</v>
      </c>
      <c r="BK28" s="48">
        <v>0.90854604923776761</v>
      </c>
      <c r="BL28" s="63">
        <v>0.89502496100604134</v>
      </c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165">
        <v>37347</v>
      </c>
      <c r="B29" s="41">
        <v>-0.03</v>
      </c>
      <c r="C29" s="41">
        <v>0.13500000000000001</v>
      </c>
      <c r="D29" s="394">
        <v>0.13500000000000001</v>
      </c>
      <c r="E29" s="93">
        <v>0.13500000000000001</v>
      </c>
      <c r="F29" s="288">
        <v>0.1</v>
      </c>
      <c r="G29" s="93">
        <v>0.13500000000000001</v>
      </c>
      <c r="H29" s="471">
        <v>0.13</v>
      </c>
      <c r="I29" s="67">
        <v>0.13</v>
      </c>
      <c r="J29" s="398">
        <v>0.13</v>
      </c>
      <c r="K29" s="50">
        <v>0.155</v>
      </c>
      <c r="L29" s="417">
        <v>0.155</v>
      </c>
      <c r="M29" s="67">
        <v>0.155</v>
      </c>
      <c r="N29" s="93">
        <v>0.17499999999999999</v>
      </c>
      <c r="O29" s="50">
        <v>0.13500000000000001</v>
      </c>
      <c r="P29" s="184">
        <v>0.13500000000000001</v>
      </c>
      <c r="Q29" s="67">
        <v>0.13500000000000001</v>
      </c>
      <c r="R29" s="93">
        <v>0.13500000000000001</v>
      </c>
      <c r="T29" s="571">
        <v>-6.5000000000000002E-2</v>
      </c>
      <c r="U29" s="571">
        <v>-0.01</v>
      </c>
      <c r="V29" s="571">
        <v>0.14499999999999999</v>
      </c>
      <c r="X29" s="538">
        <v>0.14499999999999999</v>
      </c>
      <c r="Y29" s="539">
        <v>0.14499999999999999</v>
      </c>
      <c r="Z29" s="538">
        <v>7.4999999999999997E-2</v>
      </c>
      <c r="AA29" s="538">
        <v>-7.0000000000000007E-2</v>
      </c>
      <c r="AB29" s="556">
        <v>0.45</v>
      </c>
      <c r="AC29" s="556">
        <v>0.35499999999999998</v>
      </c>
      <c r="AD29" s="556">
        <v>0.19750000000000001</v>
      </c>
      <c r="AE29" s="557">
        <v>0.17749999999999999</v>
      </c>
      <c r="AF29" s="325">
        <v>-0.25</v>
      </c>
      <c r="AG29" s="325">
        <v>0</v>
      </c>
      <c r="AH29" s="325"/>
      <c r="AI29" s="74">
        <v>37347</v>
      </c>
      <c r="AJ29" s="67">
        <v>3.2749999999999999</v>
      </c>
      <c r="AK29" s="68"/>
      <c r="AL29" s="68"/>
      <c r="AM29" s="69">
        <v>3.0338701071720355</v>
      </c>
      <c r="AN29" s="68">
        <v>3.41</v>
      </c>
      <c r="AO29" s="68">
        <v>3.41</v>
      </c>
      <c r="AP29" s="68">
        <v>3.41</v>
      </c>
      <c r="AQ29" s="66">
        <v>3.4049999999999998</v>
      </c>
      <c r="AR29" s="40">
        <v>3.43</v>
      </c>
      <c r="AS29" s="40">
        <v>3.45</v>
      </c>
      <c r="AT29" s="40">
        <v>3.41</v>
      </c>
      <c r="AU29" s="48">
        <v>3.41</v>
      </c>
      <c r="AV29" s="48"/>
      <c r="AW29" s="48"/>
      <c r="AX29" s="40">
        <v>3.42</v>
      </c>
      <c r="AY29" s="50">
        <v>3.35</v>
      </c>
      <c r="AZ29" s="40">
        <v>3.7250000000000001</v>
      </c>
      <c r="BA29" s="67">
        <v>3.63</v>
      </c>
      <c r="BB29" s="40">
        <v>3.4725000000000001</v>
      </c>
      <c r="BC29" s="51">
        <v>3.4525000000000001</v>
      </c>
      <c r="BD29" s="48">
        <v>3.0249999999999999</v>
      </c>
      <c r="BE29" s="51">
        <v>3.2749999999999999</v>
      </c>
      <c r="BF29" s="67"/>
      <c r="BG29" s="40"/>
      <c r="BH29" s="40">
        <v>1.4474506508279998</v>
      </c>
      <c r="BI29" s="48">
        <v>6.0984535850988002E-2</v>
      </c>
      <c r="BJ29" s="48">
        <v>7.0629830339537E-2</v>
      </c>
      <c r="BK29" s="48">
        <v>0.90379744628063274</v>
      </c>
      <c r="BL29" s="63">
        <v>0.88969797864282563</v>
      </c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165">
        <v>37377</v>
      </c>
      <c r="B30" s="41">
        <v>-0.02</v>
      </c>
      <c r="C30" s="41">
        <v>0.13500000000000001</v>
      </c>
      <c r="D30" s="394">
        <v>0.13500000000000001</v>
      </c>
      <c r="E30" s="93">
        <v>0.13500000000000001</v>
      </c>
      <c r="F30" s="288">
        <v>0.1</v>
      </c>
      <c r="G30" s="93">
        <v>0.13500000000000001</v>
      </c>
      <c r="H30" s="471">
        <v>0.13</v>
      </c>
      <c r="I30" s="67">
        <v>0.13</v>
      </c>
      <c r="J30" s="398">
        <v>0.13</v>
      </c>
      <c r="K30" s="50">
        <v>0.155</v>
      </c>
      <c r="L30" s="417">
        <v>0.155</v>
      </c>
      <c r="M30" s="67">
        <v>0.155</v>
      </c>
      <c r="N30" s="93">
        <v>0.17499999999999999</v>
      </c>
      <c r="O30" s="50">
        <v>0.13500000000000001</v>
      </c>
      <c r="P30" s="184">
        <v>0.13500000000000001</v>
      </c>
      <c r="Q30" s="67">
        <v>0.13500000000000001</v>
      </c>
      <c r="R30" s="93">
        <v>0.13500000000000001</v>
      </c>
      <c r="T30" s="571">
        <v>-6.5000000000000002E-2</v>
      </c>
      <c r="U30" s="571">
        <v>-0.01</v>
      </c>
      <c r="V30" s="571">
        <v>0.13500000000000001</v>
      </c>
      <c r="X30" s="538">
        <v>0.13500000000000001</v>
      </c>
      <c r="Y30" s="539">
        <v>0.13500000000000001</v>
      </c>
      <c r="Z30" s="538">
        <v>6.5000000000000002E-2</v>
      </c>
      <c r="AA30" s="538">
        <v>-8.5000000000000006E-2</v>
      </c>
      <c r="AB30" s="556">
        <v>0.36499999999999999</v>
      </c>
      <c r="AC30" s="556">
        <v>0.28749999999999998</v>
      </c>
      <c r="AD30" s="556">
        <v>0.17249999999999999</v>
      </c>
      <c r="AE30" s="557">
        <v>0.16250000000000001</v>
      </c>
      <c r="AF30" s="325">
        <v>-0.25</v>
      </c>
      <c r="AG30" s="325">
        <v>0</v>
      </c>
      <c r="AH30" s="325"/>
      <c r="AI30" s="74">
        <v>37377</v>
      </c>
      <c r="AJ30" s="67">
        <v>3.23</v>
      </c>
      <c r="AK30" s="68"/>
      <c r="AL30" s="68"/>
      <c r="AM30" s="69">
        <v>2.9767005548131071</v>
      </c>
      <c r="AN30" s="68">
        <v>3.3650000000000002</v>
      </c>
      <c r="AO30" s="68">
        <v>3.3650000000000002</v>
      </c>
      <c r="AP30" s="68">
        <v>3.3650000000000002</v>
      </c>
      <c r="AQ30" s="66">
        <v>3.36</v>
      </c>
      <c r="AR30" s="40">
        <v>3.3849999999999998</v>
      </c>
      <c r="AS30" s="40">
        <v>3.4049999999999998</v>
      </c>
      <c r="AT30" s="40">
        <v>3.3650000000000002</v>
      </c>
      <c r="AU30" s="48">
        <v>3.3650000000000002</v>
      </c>
      <c r="AV30" s="48"/>
      <c r="AW30" s="48"/>
      <c r="AX30" s="40">
        <v>3.3650000000000002</v>
      </c>
      <c r="AY30" s="40">
        <v>3.2949999999999999</v>
      </c>
      <c r="AZ30" s="40">
        <v>3.5950000000000002</v>
      </c>
      <c r="BA30" s="67">
        <v>3.5175000000000001</v>
      </c>
      <c r="BB30" s="40">
        <v>3.4024999999999999</v>
      </c>
      <c r="BC30" s="51">
        <v>3.3925000000000001</v>
      </c>
      <c r="BD30" s="51">
        <v>2.98</v>
      </c>
      <c r="BE30" s="51">
        <v>3.23</v>
      </c>
      <c r="BF30" s="67"/>
      <c r="BG30" s="40"/>
      <c r="BH30" s="40">
        <v>1.4464903409340002</v>
      </c>
      <c r="BI30" s="48">
        <v>6.1072903386380009E-2</v>
      </c>
      <c r="BJ30" s="48">
        <v>7.0652176880466017E-2</v>
      </c>
      <c r="BK30" s="48">
        <v>0.89921278391976756</v>
      </c>
      <c r="BL30" s="63">
        <v>0.88460640559081927</v>
      </c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165">
        <v>37408</v>
      </c>
      <c r="B31" s="41">
        <v>-1.4999999999999999E-2</v>
      </c>
      <c r="C31" s="41">
        <v>0.13500000000000001</v>
      </c>
      <c r="D31" s="394">
        <v>0.13500000000000001</v>
      </c>
      <c r="E31" s="93">
        <v>0.13500000000000001</v>
      </c>
      <c r="F31" s="288">
        <v>0.1</v>
      </c>
      <c r="G31" s="93">
        <v>0.13500000000000001</v>
      </c>
      <c r="H31" s="471">
        <v>0.13</v>
      </c>
      <c r="I31" s="67">
        <v>0.13</v>
      </c>
      <c r="J31" s="398">
        <v>0.13</v>
      </c>
      <c r="K31" s="50">
        <v>0.155</v>
      </c>
      <c r="L31" s="417">
        <v>0.155</v>
      </c>
      <c r="M31" s="67">
        <v>0.155</v>
      </c>
      <c r="N31" s="93">
        <v>0.17499999999999999</v>
      </c>
      <c r="O31" s="50">
        <v>0.13500000000000001</v>
      </c>
      <c r="P31" s="184">
        <v>0.13500000000000001</v>
      </c>
      <c r="Q31" s="67">
        <v>0.13500000000000001</v>
      </c>
      <c r="R31" s="93">
        <v>0.13500000000000001</v>
      </c>
      <c r="T31" s="571">
        <v>-6.5000000000000002E-2</v>
      </c>
      <c r="U31" s="571">
        <v>-0.01</v>
      </c>
      <c r="V31" s="571">
        <v>0.13</v>
      </c>
      <c r="X31" s="538">
        <v>0.13</v>
      </c>
      <c r="Y31" s="539">
        <v>0.13</v>
      </c>
      <c r="Z31" s="538">
        <v>0.06</v>
      </c>
      <c r="AA31" s="538">
        <v>-9.5000000000000001E-2</v>
      </c>
      <c r="AB31" s="556">
        <v>0.35499999999999998</v>
      </c>
      <c r="AC31" s="556">
        <v>0.28749999999999998</v>
      </c>
      <c r="AD31" s="556">
        <v>0.17249999999999999</v>
      </c>
      <c r="AE31" s="557">
        <v>0.16250000000000001</v>
      </c>
      <c r="AF31" s="325">
        <v>-0.25</v>
      </c>
      <c r="AG31" s="325">
        <v>0</v>
      </c>
      <c r="AH31" s="325"/>
      <c r="AI31" s="74">
        <v>37408</v>
      </c>
      <c r="AJ31" s="67">
        <v>3.22</v>
      </c>
      <c r="AK31" s="68"/>
      <c r="AL31" s="68"/>
      <c r="AM31" s="69">
        <v>2.9502945613627478</v>
      </c>
      <c r="AN31" s="68">
        <v>3.355</v>
      </c>
      <c r="AO31" s="68">
        <v>3.355</v>
      </c>
      <c r="AP31" s="68">
        <v>3.355</v>
      </c>
      <c r="AQ31" s="66">
        <v>3.35</v>
      </c>
      <c r="AR31" s="40">
        <v>3.375</v>
      </c>
      <c r="AS31" s="40">
        <v>3.395</v>
      </c>
      <c r="AT31" s="40">
        <v>3.355</v>
      </c>
      <c r="AU31" s="48">
        <v>3.355</v>
      </c>
      <c r="AV31" s="48"/>
      <c r="AW31" s="48"/>
      <c r="AX31" s="40">
        <v>3.35</v>
      </c>
      <c r="AY31" s="40">
        <v>3.28</v>
      </c>
      <c r="AZ31" s="40">
        <v>3.5750000000000002</v>
      </c>
      <c r="BA31" s="67">
        <v>3.5074999999999998</v>
      </c>
      <c r="BB31" s="40">
        <v>3.3925000000000001</v>
      </c>
      <c r="BC31" s="51">
        <v>3.3824999999999998</v>
      </c>
      <c r="BD31" s="51">
        <v>2.97</v>
      </c>
      <c r="BE31" s="51">
        <v>3.22</v>
      </c>
      <c r="BF31" s="67"/>
      <c r="BG31" s="40"/>
      <c r="BH31" s="40">
        <v>1.4455841549470003</v>
      </c>
      <c r="BI31" s="48">
        <v>6.1164216509010015E-2</v>
      </c>
      <c r="BJ31" s="48">
        <v>7.0675268306264999E-2</v>
      </c>
      <c r="BK31" s="48">
        <v>0.89448649950593329</v>
      </c>
      <c r="BL31" s="63">
        <v>0.87937244750007382</v>
      </c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165">
        <v>37438</v>
      </c>
      <c r="B32" s="41">
        <v>-4.9999999999999871E-3</v>
      </c>
      <c r="C32" s="41">
        <v>0.13500000000000001</v>
      </c>
      <c r="D32" s="394">
        <v>0.13500000000000001</v>
      </c>
      <c r="E32" s="93">
        <v>0.13500000000000001</v>
      </c>
      <c r="F32" s="288">
        <v>0.1</v>
      </c>
      <c r="G32" s="93">
        <v>0.13500000000000001</v>
      </c>
      <c r="H32" s="471">
        <v>0.13</v>
      </c>
      <c r="I32" s="67">
        <v>0.13</v>
      </c>
      <c r="J32" s="398">
        <v>0.13</v>
      </c>
      <c r="K32" s="50">
        <v>0.155</v>
      </c>
      <c r="L32" s="417">
        <v>0.155</v>
      </c>
      <c r="M32" s="67">
        <v>0.155</v>
      </c>
      <c r="N32" s="93">
        <v>0.17499999999999999</v>
      </c>
      <c r="O32" s="50">
        <v>0.13500000000000001</v>
      </c>
      <c r="P32" s="184">
        <v>0.13500000000000001</v>
      </c>
      <c r="Q32" s="67">
        <v>0.13500000000000001</v>
      </c>
      <c r="R32" s="93">
        <v>0.13500000000000001</v>
      </c>
      <c r="T32" s="571">
        <v>-6.5000000000000002E-2</v>
      </c>
      <c r="U32" s="571">
        <v>-0.01</v>
      </c>
      <c r="V32" s="571">
        <v>0.12</v>
      </c>
      <c r="X32" s="538">
        <v>0.12</v>
      </c>
      <c r="Y32" s="539">
        <v>0.12</v>
      </c>
      <c r="Z32" s="538">
        <v>0.05</v>
      </c>
      <c r="AA32" s="538">
        <v>-9.5000000000000001E-2</v>
      </c>
      <c r="AB32" s="556">
        <v>0.39</v>
      </c>
      <c r="AC32" s="556">
        <v>0.3</v>
      </c>
      <c r="AD32" s="556">
        <v>0.185</v>
      </c>
      <c r="AE32" s="557">
        <v>0.16250000000000001</v>
      </c>
      <c r="AF32" s="325">
        <v>-0.25</v>
      </c>
      <c r="AG32" s="325">
        <v>0</v>
      </c>
      <c r="AH32" s="325"/>
      <c r="AI32" s="74">
        <v>37438</v>
      </c>
      <c r="AJ32" s="67">
        <v>3.22</v>
      </c>
      <c r="AK32" s="68"/>
      <c r="AL32" s="68"/>
      <c r="AM32" s="69">
        <v>2.9334036820126634</v>
      </c>
      <c r="AN32" s="68">
        <v>3.355</v>
      </c>
      <c r="AO32" s="68">
        <v>3.355</v>
      </c>
      <c r="AP32" s="68">
        <v>3.355</v>
      </c>
      <c r="AQ32" s="66">
        <v>3.35</v>
      </c>
      <c r="AR32" s="40">
        <v>3.375</v>
      </c>
      <c r="AS32" s="40">
        <v>3.395</v>
      </c>
      <c r="AT32" s="40">
        <v>3.355</v>
      </c>
      <c r="AU32" s="48">
        <v>3.355</v>
      </c>
      <c r="AV32" s="48"/>
      <c r="AW32" s="48"/>
      <c r="AX32" s="40">
        <v>3.34</v>
      </c>
      <c r="AY32" s="40">
        <v>3.27</v>
      </c>
      <c r="AZ32" s="40">
        <v>3.61</v>
      </c>
      <c r="BA32" s="67">
        <v>3.52</v>
      </c>
      <c r="BB32" s="40">
        <v>3.4049999999999998</v>
      </c>
      <c r="BC32" s="51">
        <v>3.3824999999999998</v>
      </c>
      <c r="BD32" s="51">
        <v>2.97</v>
      </c>
      <c r="BE32" s="51">
        <v>3.22</v>
      </c>
      <c r="BF32" s="67"/>
      <c r="BG32" s="40"/>
      <c r="BH32" s="40">
        <v>1.4446148299980002</v>
      </c>
      <c r="BI32" s="48">
        <v>6.1252584049674999E-2</v>
      </c>
      <c r="BJ32" s="48">
        <v>7.0695014011771015E-2</v>
      </c>
      <c r="BK32" s="48">
        <v>0.8899235917503372</v>
      </c>
      <c r="BL32" s="63">
        <v>0.87433790820049573</v>
      </c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165">
        <v>37469</v>
      </c>
      <c r="B33" s="41">
        <v>-2.4999999999999849E-3</v>
      </c>
      <c r="C33" s="41">
        <v>0.13500000000000001</v>
      </c>
      <c r="D33" s="394">
        <v>0.13500000000000001</v>
      </c>
      <c r="E33" s="93">
        <v>0.13500000000000001</v>
      </c>
      <c r="F33" s="288">
        <v>0.1</v>
      </c>
      <c r="G33" s="93">
        <v>0.13500000000000001</v>
      </c>
      <c r="H33" s="471">
        <v>0.13</v>
      </c>
      <c r="I33" s="67">
        <v>0.13</v>
      </c>
      <c r="J33" s="398">
        <v>0.13</v>
      </c>
      <c r="K33" s="50">
        <v>0.155</v>
      </c>
      <c r="L33" s="417">
        <v>0.155</v>
      </c>
      <c r="M33" s="67">
        <v>0.155</v>
      </c>
      <c r="N33" s="93">
        <v>0.17499999999999999</v>
      </c>
      <c r="O33" s="50">
        <v>0.13500000000000001</v>
      </c>
      <c r="P33" s="184">
        <v>0.13500000000000001</v>
      </c>
      <c r="Q33" s="67">
        <v>0.13500000000000001</v>
      </c>
      <c r="R33" s="93">
        <v>0.13500000000000001</v>
      </c>
      <c r="T33" s="571">
        <v>-6.5000000000000002E-2</v>
      </c>
      <c r="U33" s="571">
        <v>-0.01</v>
      </c>
      <c r="V33" s="571">
        <v>0.11749999999999999</v>
      </c>
      <c r="X33" s="538">
        <v>0.11749999999999999</v>
      </c>
      <c r="Y33" s="539">
        <v>0.11749999999999999</v>
      </c>
      <c r="Z33" s="538">
        <v>4.7500000000000001E-2</v>
      </c>
      <c r="AA33" s="538">
        <v>-9.5000000000000001E-2</v>
      </c>
      <c r="AB33" s="556">
        <v>0.45500000000000002</v>
      </c>
      <c r="AC33" s="556">
        <v>0.3</v>
      </c>
      <c r="AD33" s="556">
        <v>0.185</v>
      </c>
      <c r="AE33" s="557">
        <v>0.16250000000000001</v>
      </c>
      <c r="AF33" s="325">
        <v>-0.25</v>
      </c>
      <c r="AG33" s="325">
        <v>0</v>
      </c>
      <c r="AH33" s="325"/>
      <c r="AI33" s="74">
        <v>37469</v>
      </c>
      <c r="AJ33" s="67">
        <v>3.22</v>
      </c>
      <c r="AK33" s="68"/>
      <c r="AL33" s="68"/>
      <c r="AM33" s="69">
        <v>2.9160660952521287</v>
      </c>
      <c r="AN33" s="68">
        <v>3.355</v>
      </c>
      <c r="AO33" s="68">
        <v>3.355</v>
      </c>
      <c r="AP33" s="68">
        <v>3.355</v>
      </c>
      <c r="AQ33" s="66">
        <v>3.35</v>
      </c>
      <c r="AR33" s="40">
        <v>3.375</v>
      </c>
      <c r="AS33" s="40">
        <v>3.395</v>
      </c>
      <c r="AT33" s="40">
        <v>3.355</v>
      </c>
      <c r="AU33" s="48">
        <v>3.355</v>
      </c>
      <c r="AV33" s="48"/>
      <c r="AW33" s="48"/>
      <c r="AX33" s="40">
        <v>3.3374999999999999</v>
      </c>
      <c r="AY33" s="40">
        <v>3.2675000000000001</v>
      </c>
      <c r="AZ33" s="40">
        <v>3.6749999999999998</v>
      </c>
      <c r="BA33" s="67">
        <v>3.52</v>
      </c>
      <c r="BB33" s="40">
        <v>3.4049999999999998</v>
      </c>
      <c r="BC33" s="51">
        <v>3.3824999999999998</v>
      </c>
      <c r="BD33" s="51">
        <v>2.97</v>
      </c>
      <c r="BE33" s="51">
        <v>3.22</v>
      </c>
      <c r="BF33" s="67"/>
      <c r="BG33" s="40"/>
      <c r="BH33" s="40">
        <v>1.4435227216480002</v>
      </c>
      <c r="BI33" s="48">
        <v>6.132200214762102E-2</v>
      </c>
      <c r="BJ33" s="48">
        <v>7.0711136210739017E-2</v>
      </c>
      <c r="BK33" s="48">
        <v>0.88525789238748531</v>
      </c>
      <c r="BL33" s="63">
        <v>0.86917022213178197</v>
      </c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165">
        <v>37500</v>
      </c>
      <c r="B34" s="41">
        <v>0</v>
      </c>
      <c r="C34" s="41">
        <v>0.13500000000000001</v>
      </c>
      <c r="D34" s="394">
        <v>0.13500000000000001</v>
      </c>
      <c r="E34" s="93">
        <v>0.13500000000000001</v>
      </c>
      <c r="F34" s="288">
        <v>0.1</v>
      </c>
      <c r="G34" s="93">
        <v>0.13500000000000001</v>
      </c>
      <c r="H34" s="471">
        <v>0.13</v>
      </c>
      <c r="I34" s="67">
        <v>0.13</v>
      </c>
      <c r="J34" s="398">
        <v>0.13</v>
      </c>
      <c r="K34" s="50">
        <v>0.155</v>
      </c>
      <c r="L34" s="417">
        <v>0.155</v>
      </c>
      <c r="M34" s="67">
        <v>0.155</v>
      </c>
      <c r="N34" s="93">
        <v>0.17499999999999999</v>
      </c>
      <c r="O34" s="50">
        <v>0.13500000000000001</v>
      </c>
      <c r="P34" s="184">
        <v>0.13500000000000001</v>
      </c>
      <c r="Q34" s="67">
        <v>0.13500000000000001</v>
      </c>
      <c r="R34" s="93">
        <v>0.13500000000000001</v>
      </c>
      <c r="T34" s="571">
        <v>-6.5000000000000002E-2</v>
      </c>
      <c r="U34" s="571">
        <v>-0.01</v>
      </c>
      <c r="V34" s="571">
        <v>0.115</v>
      </c>
      <c r="X34" s="538">
        <v>0.115</v>
      </c>
      <c r="Y34" s="539">
        <v>0.115</v>
      </c>
      <c r="Z34" s="538">
        <v>4.4999999999999998E-2</v>
      </c>
      <c r="AA34" s="538">
        <v>-8.5000000000000006E-2</v>
      </c>
      <c r="AB34" s="556">
        <v>0.35499999999999998</v>
      </c>
      <c r="AC34" s="556">
        <v>0.28999999999999998</v>
      </c>
      <c r="AD34" s="556">
        <v>0.16250000000000001</v>
      </c>
      <c r="AE34" s="557">
        <v>0.16250000000000001</v>
      </c>
      <c r="AF34" s="325">
        <v>-0.25</v>
      </c>
      <c r="AG34" s="325">
        <v>0</v>
      </c>
      <c r="AH34" s="325"/>
      <c r="AI34" s="74">
        <v>37500</v>
      </c>
      <c r="AJ34" s="67">
        <v>3.21</v>
      </c>
      <c r="AK34" s="68"/>
      <c r="AL34" s="68"/>
      <c r="AM34" s="69">
        <v>2.8901830110146869</v>
      </c>
      <c r="AN34" s="68">
        <v>3.3450000000000002</v>
      </c>
      <c r="AO34" s="68">
        <v>3.3450000000000002</v>
      </c>
      <c r="AP34" s="68">
        <v>3.3450000000000002</v>
      </c>
      <c r="AQ34" s="66">
        <v>3.34</v>
      </c>
      <c r="AR34" s="40">
        <v>3.3650000000000002</v>
      </c>
      <c r="AS34" s="40">
        <v>3.3849999999999998</v>
      </c>
      <c r="AT34" s="40">
        <v>3.3450000000000002</v>
      </c>
      <c r="AU34" s="48">
        <v>3.3450000000000002</v>
      </c>
      <c r="AV34" s="48"/>
      <c r="AW34" s="48"/>
      <c r="AX34" s="40">
        <v>3.3250000000000002</v>
      </c>
      <c r="AY34" s="40">
        <v>3.2549999999999999</v>
      </c>
      <c r="AZ34" s="40">
        <v>3.5649999999999999</v>
      </c>
      <c r="BA34" s="67">
        <v>3.5</v>
      </c>
      <c r="BB34" s="40">
        <v>3.3725000000000001</v>
      </c>
      <c r="BC34" s="51">
        <v>3.3725000000000001</v>
      </c>
      <c r="BD34" s="51">
        <v>2.96</v>
      </c>
      <c r="BE34" s="51">
        <v>3.21</v>
      </c>
      <c r="BF34" s="67"/>
      <c r="BG34" s="40"/>
      <c r="BH34" s="40">
        <v>1.4424766689690001</v>
      </c>
      <c r="BI34" s="48">
        <v>6.1345440683349024E-2</v>
      </c>
      <c r="BJ34" s="48">
        <v>7.0727258409794019E-2</v>
      </c>
      <c r="BK34" s="48">
        <v>0.88068919660909295</v>
      </c>
      <c r="BL34" s="63">
        <v>0.86403079552008577</v>
      </c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165">
        <v>37530</v>
      </c>
      <c r="B35" s="41">
        <v>-1.4999999999999999E-2</v>
      </c>
      <c r="C35" s="41">
        <v>0.13500000000000001</v>
      </c>
      <c r="D35" s="394">
        <v>0.13500000000000001</v>
      </c>
      <c r="E35" s="93">
        <v>0.13500000000000001</v>
      </c>
      <c r="F35" s="288">
        <v>0.1</v>
      </c>
      <c r="G35" s="93">
        <v>0.13500000000000001</v>
      </c>
      <c r="H35" s="471">
        <v>0.13</v>
      </c>
      <c r="I35" s="67">
        <v>0.13</v>
      </c>
      <c r="J35" s="398">
        <v>0.13</v>
      </c>
      <c r="K35" s="50">
        <v>0.155</v>
      </c>
      <c r="L35" s="417">
        <v>0.155</v>
      </c>
      <c r="M35" s="67">
        <v>0.155</v>
      </c>
      <c r="N35" s="93">
        <v>0.17499999999999999</v>
      </c>
      <c r="O35" s="50">
        <v>0.13500000000000001</v>
      </c>
      <c r="P35" s="184">
        <v>0.13500000000000001</v>
      </c>
      <c r="Q35" s="67">
        <v>0.13500000000000001</v>
      </c>
      <c r="R35" s="93">
        <v>0.13500000000000001</v>
      </c>
      <c r="T35" s="571">
        <v>-6.5000000000000002E-2</v>
      </c>
      <c r="U35" s="571">
        <v>-0.01</v>
      </c>
      <c r="V35" s="571">
        <v>0.13</v>
      </c>
      <c r="X35" s="538">
        <v>0.13</v>
      </c>
      <c r="Y35" s="539">
        <v>0.13</v>
      </c>
      <c r="Z35" s="538">
        <v>0.06</v>
      </c>
      <c r="AA35" s="538">
        <v>-7.0000000000000007E-2</v>
      </c>
      <c r="AB35" s="556">
        <v>0.42499999999999999</v>
      </c>
      <c r="AC35" s="556">
        <v>0.36249999999999999</v>
      </c>
      <c r="AD35" s="556">
        <v>0.185</v>
      </c>
      <c r="AE35" s="557">
        <v>0.16500000000000001</v>
      </c>
      <c r="AF35" s="325">
        <v>-0.25</v>
      </c>
      <c r="AG35" s="325">
        <v>0</v>
      </c>
      <c r="AH35" s="325"/>
      <c r="AI35" s="74">
        <v>37530</v>
      </c>
      <c r="AJ35" s="67">
        <v>3.23</v>
      </c>
      <c r="AK35" s="68"/>
      <c r="AL35" s="68"/>
      <c r="AM35" s="69">
        <v>2.890834119317724</v>
      </c>
      <c r="AN35" s="68">
        <v>3.3650000000000002</v>
      </c>
      <c r="AO35" s="68">
        <v>3.3650000000000002</v>
      </c>
      <c r="AP35" s="68">
        <v>3.3650000000000002</v>
      </c>
      <c r="AQ35" s="66">
        <v>3.36</v>
      </c>
      <c r="AR35" s="40">
        <v>3.3849999999999998</v>
      </c>
      <c r="AS35" s="40">
        <v>3.4049999999999998</v>
      </c>
      <c r="AT35" s="40">
        <v>3.3650000000000002</v>
      </c>
      <c r="AU35" s="48">
        <v>3.3650000000000002</v>
      </c>
      <c r="AV35" s="48"/>
      <c r="AW35" s="48"/>
      <c r="AX35" s="40">
        <v>3.36</v>
      </c>
      <c r="AY35" s="40">
        <v>3.29</v>
      </c>
      <c r="AZ35" s="40">
        <v>3.6549999999999998</v>
      </c>
      <c r="BA35" s="67">
        <v>3.5924999999999998</v>
      </c>
      <c r="BB35" s="40">
        <v>3.415</v>
      </c>
      <c r="BC35" s="51">
        <v>3.395</v>
      </c>
      <c r="BD35" s="51">
        <v>2.98</v>
      </c>
      <c r="BE35" s="51">
        <v>3.23</v>
      </c>
      <c r="BF35" s="67"/>
      <c r="BG35" s="40"/>
      <c r="BH35" s="40">
        <v>1.4414113945770002</v>
      </c>
      <c r="BI35" s="48">
        <v>6.136812313745401E-2</v>
      </c>
      <c r="BJ35" s="48">
        <v>7.0740124708909988E-2</v>
      </c>
      <c r="BK35" s="48">
        <v>0.87628710886593197</v>
      </c>
      <c r="BL35" s="63">
        <v>0.85908889132770394</v>
      </c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165">
        <v>37561</v>
      </c>
      <c r="B36" s="41">
        <v>1.2500000000000001E-2</v>
      </c>
      <c r="C36" s="41">
        <v>0.22500000000000001</v>
      </c>
      <c r="D36" s="394">
        <v>0.22500000000000001</v>
      </c>
      <c r="E36" s="93">
        <v>0.22500000000000001</v>
      </c>
      <c r="F36" s="288">
        <v>0.19</v>
      </c>
      <c r="G36" s="93">
        <v>0.22500000000000001</v>
      </c>
      <c r="H36" s="396">
        <v>0.36</v>
      </c>
      <c r="I36" s="67">
        <v>0.36</v>
      </c>
      <c r="J36" s="397">
        <v>0.36</v>
      </c>
      <c r="K36" s="41">
        <v>0.34499999999999997</v>
      </c>
      <c r="L36" s="417">
        <v>0.34499999999999997</v>
      </c>
      <c r="M36" s="67">
        <v>0.34499999999999997</v>
      </c>
      <c r="N36" s="93">
        <v>0.375</v>
      </c>
      <c r="O36" s="50">
        <v>0.47</v>
      </c>
      <c r="P36" s="184">
        <v>0.47</v>
      </c>
      <c r="Q36" s="67">
        <v>0.47</v>
      </c>
      <c r="R36" s="93">
        <v>0.49</v>
      </c>
      <c r="T36" s="571">
        <v>6.5000000000000002E-2</v>
      </c>
      <c r="U36" s="571">
        <v>0.12</v>
      </c>
      <c r="V36" s="571">
        <v>0.18392800000000004</v>
      </c>
      <c r="X36" s="538">
        <v>0.1925</v>
      </c>
      <c r="Y36" s="539">
        <v>0.1925</v>
      </c>
      <c r="Z36" s="538">
        <v>0.1075</v>
      </c>
      <c r="AA36" s="538">
        <v>-5.0000000000000001E-3</v>
      </c>
      <c r="AB36" s="556">
        <v>0.71</v>
      </c>
      <c r="AC36" s="556">
        <v>0.44</v>
      </c>
      <c r="AD36" s="556">
        <v>0.28749999999999998</v>
      </c>
      <c r="AE36" s="557">
        <v>0.24</v>
      </c>
      <c r="AF36" s="325">
        <v>-0.25</v>
      </c>
      <c r="AG36" s="325">
        <v>0</v>
      </c>
      <c r="AH36" s="325"/>
      <c r="AI36" s="74">
        <v>37561</v>
      </c>
      <c r="AJ36" s="67">
        <v>3.3390000000000004</v>
      </c>
      <c r="AK36" s="68"/>
      <c r="AL36" s="68"/>
      <c r="AM36" s="69">
        <v>3.043718262985148</v>
      </c>
      <c r="AN36" s="68">
        <v>3.5640000000000005</v>
      </c>
      <c r="AO36" s="66">
        <v>3.5640000000000005</v>
      </c>
      <c r="AP36" s="68">
        <v>3.5640000000000005</v>
      </c>
      <c r="AQ36" s="66">
        <v>3.6990000000000003</v>
      </c>
      <c r="AR36" s="40">
        <v>3.6840000000000002</v>
      </c>
      <c r="AS36" s="40">
        <v>3.7140000000000004</v>
      </c>
      <c r="AT36" s="40">
        <v>3.8090000000000002</v>
      </c>
      <c r="AU36" s="48">
        <v>3.8290000000000006</v>
      </c>
      <c r="AV36" s="48"/>
      <c r="AW36" s="48"/>
      <c r="AX36" s="40">
        <v>3.5315000000000003</v>
      </c>
      <c r="AY36" s="40">
        <v>3.4465000000000003</v>
      </c>
      <c r="AZ36" s="40">
        <v>4.0490000000000004</v>
      </c>
      <c r="BA36" s="67">
        <v>3.7790000000000004</v>
      </c>
      <c r="BB36" s="40">
        <v>3.6265000000000005</v>
      </c>
      <c r="BC36" s="51">
        <v>3.5790000000000006</v>
      </c>
      <c r="BD36" s="51">
        <v>3.0890000000000004</v>
      </c>
      <c r="BE36" s="51">
        <v>3.3390000000000004</v>
      </c>
      <c r="BF36" s="67"/>
      <c r="BG36" s="40"/>
      <c r="BH36" s="40">
        <v>1.4403844197710003</v>
      </c>
      <c r="BI36" s="48">
        <v>6.1391561673541019E-2</v>
      </c>
      <c r="BJ36" s="48">
        <v>7.0749493016059012E-2</v>
      </c>
      <c r="BK36" s="48">
        <v>0.87175808925643228</v>
      </c>
      <c r="BL36" s="63">
        <v>0.85401746997338601</v>
      </c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165">
        <v>37591</v>
      </c>
      <c r="B37" s="41">
        <v>-2.75E-2</v>
      </c>
      <c r="C37" s="41">
        <v>0.22500000000000001</v>
      </c>
      <c r="D37" s="394">
        <v>0.22500000000000001</v>
      </c>
      <c r="E37" s="93">
        <v>0.22500000000000001</v>
      </c>
      <c r="F37" s="288">
        <v>0.19</v>
      </c>
      <c r="G37" s="93">
        <v>0.22500000000000001</v>
      </c>
      <c r="H37" s="396">
        <v>0.36</v>
      </c>
      <c r="I37" s="67">
        <v>0.36</v>
      </c>
      <c r="J37" s="397">
        <v>0.36</v>
      </c>
      <c r="K37" s="41">
        <v>0.34499999999999997</v>
      </c>
      <c r="L37" s="417">
        <v>0.34499999999999997</v>
      </c>
      <c r="M37" s="67">
        <v>0.34499999999999997</v>
      </c>
      <c r="N37" s="93">
        <v>0.375</v>
      </c>
      <c r="O37" s="50">
        <v>0.47</v>
      </c>
      <c r="P37" s="184">
        <v>0.47</v>
      </c>
      <c r="Q37" s="67">
        <v>0.47</v>
      </c>
      <c r="R37" s="93">
        <v>0.49</v>
      </c>
      <c r="T37" s="571">
        <v>6.5000000000000002E-2</v>
      </c>
      <c r="U37" s="571">
        <v>0.12</v>
      </c>
      <c r="V37" s="571">
        <v>0.18728800000000001</v>
      </c>
      <c r="X37" s="538">
        <v>0.23250000000000001</v>
      </c>
      <c r="Y37" s="539">
        <v>0.23250000000000001</v>
      </c>
      <c r="Z37" s="538">
        <v>0.14749999999999999</v>
      </c>
      <c r="AA37" s="538">
        <v>2.5000000000000001E-3</v>
      </c>
      <c r="AB37" s="556">
        <v>1.2</v>
      </c>
      <c r="AC37" s="556">
        <v>0.76</v>
      </c>
      <c r="AD37" s="556">
        <v>0.33750000000000002</v>
      </c>
      <c r="AE37" s="557">
        <v>0.29499999999999998</v>
      </c>
      <c r="AF37" s="325">
        <v>-0.25</v>
      </c>
      <c r="AG37" s="325">
        <v>0</v>
      </c>
      <c r="AH37" s="325"/>
      <c r="AI37" s="74">
        <v>37591</v>
      </c>
      <c r="AJ37" s="67">
        <v>3.4440000000000004</v>
      </c>
      <c r="AK37" s="68"/>
      <c r="AL37" s="68"/>
      <c r="AM37" s="69">
        <v>3.1154833148644645</v>
      </c>
      <c r="AN37" s="68">
        <v>3.6690000000000005</v>
      </c>
      <c r="AO37" s="66">
        <v>3.6690000000000005</v>
      </c>
      <c r="AP37" s="68">
        <v>3.6690000000000005</v>
      </c>
      <c r="AQ37" s="66">
        <v>3.8040000000000003</v>
      </c>
      <c r="AR37" s="40">
        <v>3.7890000000000006</v>
      </c>
      <c r="AS37" s="40">
        <v>3.8190000000000004</v>
      </c>
      <c r="AT37" s="40">
        <v>3.9140000000000006</v>
      </c>
      <c r="AU37" s="48">
        <v>3.9340000000000002</v>
      </c>
      <c r="AV37" s="48"/>
      <c r="AW37" s="48"/>
      <c r="AX37" s="40">
        <v>3.6765000000000003</v>
      </c>
      <c r="AY37" s="40">
        <v>3.5915000000000004</v>
      </c>
      <c r="AZ37" s="40">
        <v>4.6440000000000001</v>
      </c>
      <c r="BA37" s="67">
        <v>4.2040000000000006</v>
      </c>
      <c r="BB37" s="40">
        <v>3.7815000000000003</v>
      </c>
      <c r="BC37" s="51">
        <v>3.7390000000000003</v>
      </c>
      <c r="BD37" s="51">
        <v>3.1940000000000004</v>
      </c>
      <c r="BE37" s="51">
        <v>3.4440000000000004</v>
      </c>
      <c r="BF37" s="67"/>
      <c r="BG37" s="40"/>
      <c r="BH37" s="40">
        <v>1.4393047336620002</v>
      </c>
      <c r="BI37" s="48">
        <v>6.1414244127999992E-2</v>
      </c>
      <c r="BJ37" s="48">
        <v>7.0758559119779005E-2</v>
      </c>
      <c r="BK37" s="48">
        <v>0.86739426820525145</v>
      </c>
      <c r="BL37" s="63">
        <v>0.84913690783986484</v>
      </c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165">
        <v>37622</v>
      </c>
      <c r="B38" s="41">
        <v>-1.4999999999999999E-2</v>
      </c>
      <c r="C38" s="41">
        <v>0.25</v>
      </c>
      <c r="D38" s="394">
        <v>0.25</v>
      </c>
      <c r="E38" s="93">
        <v>0.25</v>
      </c>
      <c r="F38" s="288">
        <v>0.215</v>
      </c>
      <c r="G38" s="93">
        <v>0.25</v>
      </c>
      <c r="H38" s="396">
        <v>0.38500000000000001</v>
      </c>
      <c r="I38" s="67">
        <v>0.38500000000000001</v>
      </c>
      <c r="J38" s="397">
        <v>0.38500000000000001</v>
      </c>
      <c r="K38" s="41">
        <v>0.37</v>
      </c>
      <c r="L38" s="417">
        <v>0.37</v>
      </c>
      <c r="M38" s="67">
        <v>0.37</v>
      </c>
      <c r="N38" s="93">
        <v>0.4</v>
      </c>
      <c r="O38" s="50">
        <v>0.495</v>
      </c>
      <c r="P38" s="184">
        <v>0.495</v>
      </c>
      <c r="Q38" s="67">
        <v>0.495</v>
      </c>
      <c r="R38" s="93">
        <v>0.51500000000000001</v>
      </c>
      <c r="T38" s="571">
        <v>0.09</v>
      </c>
      <c r="U38" s="571">
        <v>0.14499999999999999</v>
      </c>
      <c r="V38" s="571">
        <v>0.21376000000000001</v>
      </c>
      <c r="X38" s="538">
        <v>0.245</v>
      </c>
      <c r="Y38" s="539">
        <v>0.245</v>
      </c>
      <c r="Z38" s="538">
        <v>0.16</v>
      </c>
      <c r="AA38" s="538">
        <v>1.7500000000000002E-2</v>
      </c>
      <c r="AB38" s="556">
        <v>1.53</v>
      </c>
      <c r="AC38" s="556">
        <v>0.91</v>
      </c>
      <c r="AD38" s="556">
        <v>0.4375</v>
      </c>
      <c r="AE38" s="557">
        <v>0.34250000000000003</v>
      </c>
      <c r="AF38" s="325">
        <v>-0.25</v>
      </c>
      <c r="AG38" s="325">
        <v>0</v>
      </c>
      <c r="AH38" s="325"/>
      <c r="AI38" s="74">
        <v>37622</v>
      </c>
      <c r="AJ38" s="67">
        <v>3.4649999999999999</v>
      </c>
      <c r="AK38" s="68"/>
      <c r="AL38" s="68"/>
      <c r="AM38" s="69">
        <v>3.1358631734762223</v>
      </c>
      <c r="AN38" s="68">
        <v>3.7149999999999999</v>
      </c>
      <c r="AO38" s="66">
        <v>3.7149999999999999</v>
      </c>
      <c r="AP38" s="68">
        <v>3.7149999999999999</v>
      </c>
      <c r="AQ38" s="66">
        <v>3.85</v>
      </c>
      <c r="AR38" s="40">
        <v>3.835</v>
      </c>
      <c r="AS38" s="40">
        <v>3.8650000000000002</v>
      </c>
      <c r="AT38" s="40">
        <v>3.96</v>
      </c>
      <c r="AU38" s="48">
        <v>3.98</v>
      </c>
      <c r="AV38" s="48"/>
      <c r="AW38" s="48"/>
      <c r="AX38" s="40">
        <v>3.71</v>
      </c>
      <c r="AY38" s="48">
        <v>3.625</v>
      </c>
      <c r="AZ38" s="40">
        <v>4.9950000000000001</v>
      </c>
      <c r="BA38" s="67">
        <v>4.375</v>
      </c>
      <c r="BB38" s="40">
        <v>3.9024999999999999</v>
      </c>
      <c r="BC38" s="51">
        <v>3.8075000000000001</v>
      </c>
      <c r="BD38" s="51">
        <v>3.2149999999999999</v>
      </c>
      <c r="BE38" s="51">
        <v>3.4649999999999999</v>
      </c>
      <c r="BF38" s="67"/>
      <c r="BG38" s="40"/>
      <c r="BH38" s="40">
        <v>1.4381993425450004</v>
      </c>
      <c r="BI38" s="48">
        <v>6.1437682664439004E-2</v>
      </c>
      <c r="BJ38" s="48">
        <v>7.0774551350138007E-2</v>
      </c>
      <c r="BK38" s="48">
        <v>0.86290465716220488</v>
      </c>
      <c r="BL38" s="63">
        <v>0.84410852583478402</v>
      </c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165">
        <v>37653</v>
      </c>
      <c r="B39" s="41">
        <v>6.7500000000000004E-2</v>
      </c>
      <c r="C39" s="41">
        <v>0.31</v>
      </c>
      <c r="D39" s="394">
        <v>0.31</v>
      </c>
      <c r="E39" s="93">
        <v>0.31</v>
      </c>
      <c r="F39" s="288">
        <v>0.27500000000000002</v>
      </c>
      <c r="G39" s="93">
        <v>0.31</v>
      </c>
      <c r="H39" s="396">
        <v>0.44500000000000001</v>
      </c>
      <c r="I39" s="67">
        <v>0.44500000000000001</v>
      </c>
      <c r="J39" s="397">
        <v>0.44500000000000001</v>
      </c>
      <c r="K39" s="41">
        <v>0.43</v>
      </c>
      <c r="L39" s="417">
        <v>0.43</v>
      </c>
      <c r="M39" s="67">
        <v>0.43</v>
      </c>
      <c r="N39" s="93">
        <v>0.46</v>
      </c>
      <c r="O39" s="50">
        <v>0.55500000000000005</v>
      </c>
      <c r="P39" s="184">
        <v>0.55500000000000005</v>
      </c>
      <c r="Q39" s="67">
        <v>0.55500000000000005</v>
      </c>
      <c r="R39" s="93">
        <v>0.57499999999999996</v>
      </c>
      <c r="T39" s="571">
        <v>0.15</v>
      </c>
      <c r="U39" s="571">
        <v>0.20499999999999999</v>
      </c>
      <c r="V39" s="571">
        <v>0.27151999999999998</v>
      </c>
      <c r="X39" s="538">
        <v>0.2225</v>
      </c>
      <c r="Y39" s="539">
        <v>0.2225</v>
      </c>
      <c r="Z39" s="538">
        <v>0.13750000000000001</v>
      </c>
      <c r="AA39" s="538">
        <v>1.7500000000000002E-2</v>
      </c>
      <c r="AB39" s="556">
        <v>1.45</v>
      </c>
      <c r="AC39" s="556">
        <v>0.9</v>
      </c>
      <c r="AD39" s="556">
        <v>0.435</v>
      </c>
      <c r="AE39" s="557">
        <v>0.33750000000000002</v>
      </c>
      <c r="AF39" s="325">
        <v>-0.25</v>
      </c>
      <c r="AG39" s="325">
        <v>0</v>
      </c>
      <c r="AH39" s="325"/>
      <c r="AI39" s="74">
        <v>37653</v>
      </c>
      <c r="AJ39" s="67">
        <v>3.335</v>
      </c>
      <c r="AK39" s="68"/>
      <c r="AL39" s="68"/>
      <c r="AM39" s="69">
        <v>3.0584877313071979</v>
      </c>
      <c r="AN39" s="68">
        <v>3.645</v>
      </c>
      <c r="AO39" s="66">
        <v>3.645</v>
      </c>
      <c r="AP39" s="68">
        <v>3.645</v>
      </c>
      <c r="AQ39" s="66">
        <v>3.78</v>
      </c>
      <c r="AR39" s="40">
        <v>3.7650000000000001</v>
      </c>
      <c r="AS39" s="40">
        <v>3.7949999999999999</v>
      </c>
      <c r="AT39" s="40">
        <v>3.89</v>
      </c>
      <c r="AU39" s="48">
        <v>3.91</v>
      </c>
      <c r="AV39" s="48"/>
      <c r="AW39" s="48"/>
      <c r="AX39" s="40">
        <v>3.5575000000000001</v>
      </c>
      <c r="AY39" s="50">
        <v>3.4725000000000001</v>
      </c>
      <c r="AZ39" s="40">
        <v>4.7850000000000001</v>
      </c>
      <c r="BA39" s="67">
        <v>4.2350000000000003</v>
      </c>
      <c r="BB39" s="40">
        <v>3.77</v>
      </c>
      <c r="BC39" s="51">
        <v>3.6724999999999999</v>
      </c>
      <c r="BD39" s="51">
        <v>3.085</v>
      </c>
      <c r="BE39" s="51">
        <v>3.335</v>
      </c>
      <c r="BF39" s="67"/>
      <c r="BG39" s="40"/>
      <c r="BH39" s="40">
        <v>1.4372015550889998</v>
      </c>
      <c r="BI39" s="48">
        <v>6.1461121201067996E-2</v>
      </c>
      <c r="BJ39" s="48">
        <v>7.079858691589902E-2</v>
      </c>
      <c r="BK39" s="48">
        <v>0.85843497117486089</v>
      </c>
      <c r="BL39" s="63">
        <v>0.83909128430924496</v>
      </c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165">
        <v>37681</v>
      </c>
      <c r="B40" s="41">
        <v>6.5000000000000002E-2</v>
      </c>
      <c r="C40" s="41">
        <v>0.30499999999999999</v>
      </c>
      <c r="D40" s="394">
        <v>0.30499999999999999</v>
      </c>
      <c r="E40" s="93">
        <v>0.30499999999999999</v>
      </c>
      <c r="F40" s="288">
        <v>0.27</v>
      </c>
      <c r="G40" s="93">
        <v>0.30499999999999999</v>
      </c>
      <c r="H40" s="396">
        <v>0.44</v>
      </c>
      <c r="I40" s="67">
        <v>0.44</v>
      </c>
      <c r="J40" s="397">
        <v>0.44</v>
      </c>
      <c r="K40" s="41">
        <v>0.42499999999999999</v>
      </c>
      <c r="L40" s="417">
        <v>0.42499999999999999</v>
      </c>
      <c r="M40" s="67">
        <v>0.42499999999999999</v>
      </c>
      <c r="N40" s="93">
        <v>0.45500000000000002</v>
      </c>
      <c r="O40" s="50">
        <v>0.55000000000000004</v>
      </c>
      <c r="P40" s="184">
        <v>0.55000000000000004</v>
      </c>
      <c r="Q40" s="67">
        <v>0.55000000000000004</v>
      </c>
      <c r="R40" s="93">
        <v>0.56999999999999995</v>
      </c>
      <c r="T40" s="571">
        <v>0.14499999999999999</v>
      </c>
      <c r="U40" s="571">
        <v>0.2</v>
      </c>
      <c r="V40" s="571">
        <v>0.26188</v>
      </c>
      <c r="X40" s="538">
        <v>0.22</v>
      </c>
      <c r="Y40" s="539">
        <v>0.22</v>
      </c>
      <c r="Z40" s="538">
        <v>0.13500000000000001</v>
      </c>
      <c r="AA40" s="538">
        <v>1.7500000000000002E-2</v>
      </c>
      <c r="AB40" s="556">
        <v>0.88</v>
      </c>
      <c r="AC40" s="556">
        <v>0.58750000000000002</v>
      </c>
      <c r="AD40" s="556">
        <v>0.30249999999999999</v>
      </c>
      <c r="AE40" s="557">
        <v>0.26</v>
      </c>
      <c r="AF40" s="325">
        <v>-0.25</v>
      </c>
      <c r="AG40" s="325">
        <v>0</v>
      </c>
      <c r="AH40" s="325"/>
      <c r="AI40" s="74">
        <v>37681</v>
      </c>
      <c r="AJ40" s="67">
        <v>3.1949999999999998</v>
      </c>
      <c r="AK40" s="68"/>
      <c r="AL40" s="68"/>
      <c r="AM40" s="69">
        <v>2.9210383768151553</v>
      </c>
      <c r="AN40" s="68">
        <v>3.5</v>
      </c>
      <c r="AO40" s="66">
        <v>3.5</v>
      </c>
      <c r="AP40" s="68">
        <v>3.5</v>
      </c>
      <c r="AQ40" s="66">
        <v>3.6349999999999998</v>
      </c>
      <c r="AR40" s="40">
        <v>3.62</v>
      </c>
      <c r="AS40" s="40">
        <v>3.65</v>
      </c>
      <c r="AT40" s="40">
        <v>3.7450000000000001</v>
      </c>
      <c r="AU40" s="48">
        <v>3.7650000000000001</v>
      </c>
      <c r="AV40" s="48"/>
      <c r="AW40" s="48"/>
      <c r="AX40" s="40">
        <v>3.415</v>
      </c>
      <c r="AY40" s="40">
        <v>3.33</v>
      </c>
      <c r="AZ40" s="40">
        <v>4.0750000000000002</v>
      </c>
      <c r="BA40" s="67">
        <v>3.7825000000000002</v>
      </c>
      <c r="BB40" s="40">
        <v>3.4975000000000001</v>
      </c>
      <c r="BC40" s="51">
        <v>3.4550000000000001</v>
      </c>
      <c r="BD40" s="51">
        <v>2.9449999999999998</v>
      </c>
      <c r="BE40" s="51">
        <v>3.1949999999999998</v>
      </c>
      <c r="BF40" s="67"/>
      <c r="BG40" s="40"/>
      <c r="BH40" s="40">
        <v>1.4361333547880002</v>
      </c>
      <c r="BI40" s="48">
        <v>6.1482291492374018E-2</v>
      </c>
      <c r="BJ40" s="48">
        <v>7.0820296459332008E-2</v>
      </c>
      <c r="BK40" s="48">
        <v>0.85441490427413969</v>
      </c>
      <c r="BL40" s="63">
        <v>0.83458239337575868</v>
      </c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165">
        <v>37712</v>
      </c>
      <c r="B41" s="41">
        <v>-7.4999999999999893E-3</v>
      </c>
      <c r="C41" s="41">
        <v>0.14000000000000001</v>
      </c>
      <c r="D41" s="394">
        <v>0.14000000000000001</v>
      </c>
      <c r="E41" s="93">
        <v>0.14000000000000001</v>
      </c>
      <c r="F41" s="288">
        <v>0.105</v>
      </c>
      <c r="G41" s="93">
        <v>0.14000000000000001</v>
      </c>
      <c r="H41" s="396">
        <v>0.14000000000000001</v>
      </c>
      <c r="I41" s="67">
        <v>0.14000000000000001</v>
      </c>
      <c r="J41" s="397">
        <v>0.14000000000000001</v>
      </c>
      <c r="K41" s="50">
        <v>0.16</v>
      </c>
      <c r="L41" s="417">
        <v>0.16</v>
      </c>
      <c r="M41" s="67">
        <v>0.16</v>
      </c>
      <c r="N41" s="93">
        <v>0.18</v>
      </c>
      <c r="O41" s="50">
        <v>0.14000000000000001</v>
      </c>
      <c r="P41" s="184">
        <v>0.14000000000000001</v>
      </c>
      <c r="Q41" s="67">
        <v>0.14000000000000001</v>
      </c>
      <c r="R41" s="93">
        <v>0.14000000000000001</v>
      </c>
      <c r="T41" s="571">
        <v>-0.06</v>
      </c>
      <c r="U41" s="571">
        <v>-5.0000000000000001E-3</v>
      </c>
      <c r="V41" s="571">
        <v>0.14749999999999999</v>
      </c>
      <c r="X41" s="538">
        <v>0.1275</v>
      </c>
      <c r="Y41" s="539">
        <v>0.14749999999999999</v>
      </c>
      <c r="Z41" s="538">
        <v>7.0000000000000007E-2</v>
      </c>
      <c r="AA41" s="538">
        <v>-7.4999999999999997E-2</v>
      </c>
      <c r="AB41" s="556">
        <v>0.45</v>
      </c>
      <c r="AC41" s="556">
        <v>0.35499999999999998</v>
      </c>
      <c r="AD41" s="556">
        <v>0.19750000000000001</v>
      </c>
      <c r="AE41" s="557">
        <v>0.17749999999999999</v>
      </c>
      <c r="AF41" s="325">
        <v>-0.25</v>
      </c>
      <c r="AG41" s="325">
        <v>0</v>
      </c>
      <c r="AH41" s="325"/>
      <c r="AI41" s="74">
        <v>37712</v>
      </c>
      <c r="AJ41" s="67">
        <v>3.0550000000000002</v>
      </c>
      <c r="AK41" s="68"/>
      <c r="AL41" s="68"/>
      <c r="AM41" s="69">
        <v>2.6506874910515696</v>
      </c>
      <c r="AN41" s="68">
        <v>3.1949999999999998</v>
      </c>
      <c r="AO41" s="66">
        <v>3.1949999999999998</v>
      </c>
      <c r="AP41" s="68">
        <v>3.1949999999999998</v>
      </c>
      <c r="AQ41" s="66">
        <v>3.1949999999999998</v>
      </c>
      <c r="AR41" s="40">
        <v>3.2149999999999999</v>
      </c>
      <c r="AS41" s="40">
        <v>3.2349999999999999</v>
      </c>
      <c r="AT41" s="40">
        <v>3.1949999999999998</v>
      </c>
      <c r="AU41" s="48">
        <v>3.1949999999999998</v>
      </c>
      <c r="AV41" s="48"/>
      <c r="AW41" s="48"/>
      <c r="AX41" s="40">
        <v>3.1825000000000001</v>
      </c>
      <c r="AY41" s="50">
        <v>3.125</v>
      </c>
      <c r="AZ41" s="40">
        <v>3.5049999999999999</v>
      </c>
      <c r="BA41" s="67">
        <v>3.41</v>
      </c>
      <c r="BB41" s="40">
        <v>3.2524999999999999</v>
      </c>
      <c r="BC41" s="51">
        <v>3.2324999999999999</v>
      </c>
      <c r="BD41" s="51">
        <v>2.8050000000000002</v>
      </c>
      <c r="BE41" s="51">
        <v>3.0550000000000002</v>
      </c>
      <c r="BF41" s="67"/>
      <c r="BG41" s="40"/>
      <c r="BH41" s="40">
        <v>1.4351510463520001</v>
      </c>
      <c r="BI41" s="48">
        <v>6.1505730029349018E-2</v>
      </c>
      <c r="BJ41" s="48">
        <v>7.0834752368945028E-2</v>
      </c>
      <c r="BK41" s="48">
        <v>0.84998295035883475</v>
      </c>
      <c r="BL41" s="63">
        <v>0.82963614743398106</v>
      </c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165">
        <v>37742</v>
      </c>
      <c r="B42" s="41">
        <v>-1.7500000000000002E-2</v>
      </c>
      <c r="C42" s="41">
        <v>0.14000000000000001</v>
      </c>
      <c r="D42" s="394">
        <v>0.14000000000000001</v>
      </c>
      <c r="E42" s="93">
        <v>0.14000000000000001</v>
      </c>
      <c r="F42" s="288">
        <v>0.105</v>
      </c>
      <c r="G42" s="93">
        <v>0.14000000000000001</v>
      </c>
      <c r="H42" s="396">
        <v>0.14000000000000001</v>
      </c>
      <c r="I42" s="67">
        <v>0.14000000000000001</v>
      </c>
      <c r="J42" s="397">
        <v>0.14000000000000001</v>
      </c>
      <c r="K42" s="50">
        <v>0.16</v>
      </c>
      <c r="L42" s="417">
        <v>0.16</v>
      </c>
      <c r="M42" s="67">
        <v>0.16</v>
      </c>
      <c r="N42" s="93">
        <v>0.18</v>
      </c>
      <c r="O42" s="50">
        <v>0.14000000000000001</v>
      </c>
      <c r="P42" s="184">
        <v>0.14000000000000001</v>
      </c>
      <c r="Q42" s="67">
        <v>0.14000000000000001</v>
      </c>
      <c r="R42" s="93">
        <v>0.14000000000000001</v>
      </c>
      <c r="T42" s="571">
        <v>-0.06</v>
      </c>
      <c r="U42" s="571">
        <v>-5.0000000000000001E-3</v>
      </c>
      <c r="V42" s="571">
        <v>0.13750000000000001</v>
      </c>
      <c r="X42" s="538">
        <v>0.13750000000000001</v>
      </c>
      <c r="Y42" s="539">
        <v>0.13750000000000001</v>
      </c>
      <c r="Z42" s="538">
        <v>0.06</v>
      </c>
      <c r="AA42" s="538">
        <v>-0.09</v>
      </c>
      <c r="AB42" s="556">
        <v>0.36499999999999999</v>
      </c>
      <c r="AC42" s="556">
        <v>0.28749999999999998</v>
      </c>
      <c r="AD42" s="556">
        <v>0.17249999999999999</v>
      </c>
      <c r="AE42" s="557">
        <v>0.16250000000000001</v>
      </c>
      <c r="AF42" s="325">
        <v>-0.25</v>
      </c>
      <c r="AG42" s="325">
        <v>0</v>
      </c>
      <c r="AH42" s="325"/>
      <c r="AI42" s="74">
        <v>37742</v>
      </c>
      <c r="AJ42" s="67">
        <v>3.0449999999999999</v>
      </c>
      <c r="AK42" s="68"/>
      <c r="AL42" s="68"/>
      <c r="AM42" s="69">
        <v>2.627317196714658</v>
      </c>
      <c r="AN42" s="68">
        <v>3.1850000000000001</v>
      </c>
      <c r="AO42" s="66">
        <v>3.1850000000000001</v>
      </c>
      <c r="AP42" s="68">
        <v>3.1850000000000001</v>
      </c>
      <c r="AQ42" s="66">
        <v>3.1850000000000001</v>
      </c>
      <c r="AR42" s="40">
        <v>3.2050000000000001</v>
      </c>
      <c r="AS42" s="40">
        <v>3.2250000000000001</v>
      </c>
      <c r="AT42" s="40">
        <v>3.1850000000000001</v>
      </c>
      <c r="AU42" s="48">
        <v>3.1850000000000001</v>
      </c>
      <c r="AV42" s="48"/>
      <c r="AW42" s="48"/>
      <c r="AX42" s="40">
        <v>3.1825000000000001</v>
      </c>
      <c r="AY42" s="40">
        <v>3.105</v>
      </c>
      <c r="AZ42" s="40">
        <v>3.41</v>
      </c>
      <c r="BA42" s="67">
        <v>3.3325</v>
      </c>
      <c r="BB42" s="40">
        <v>3.2174999999999998</v>
      </c>
      <c r="BC42" s="51">
        <v>3.2075</v>
      </c>
      <c r="BD42" s="51">
        <v>2.7949999999999999</v>
      </c>
      <c r="BE42" s="51">
        <v>3.0449999999999999</v>
      </c>
      <c r="BF42" s="67"/>
      <c r="BG42" s="40"/>
      <c r="BH42" s="40">
        <v>1.4341418231940002</v>
      </c>
      <c r="BI42" s="48">
        <v>6.1528412484661017E-2</v>
      </c>
      <c r="BJ42" s="48">
        <v>7.0836100568352003E-2</v>
      </c>
      <c r="BK42" s="48">
        <v>0.84571274502112026</v>
      </c>
      <c r="BL42" s="63">
        <v>0.82490335846614071</v>
      </c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165">
        <v>37773</v>
      </c>
      <c r="B43" s="41">
        <v>-1.2500000000000001E-2</v>
      </c>
      <c r="C43" s="41">
        <v>0.14000000000000001</v>
      </c>
      <c r="D43" s="394">
        <v>0.14000000000000001</v>
      </c>
      <c r="E43" s="93">
        <v>0.14000000000000001</v>
      </c>
      <c r="F43" s="288">
        <v>0.105</v>
      </c>
      <c r="G43" s="93">
        <v>0.14000000000000001</v>
      </c>
      <c r="H43" s="396">
        <v>0.14000000000000001</v>
      </c>
      <c r="I43" s="67">
        <v>0.14000000000000001</v>
      </c>
      <c r="J43" s="397">
        <v>0.14000000000000001</v>
      </c>
      <c r="K43" s="50">
        <v>0.16</v>
      </c>
      <c r="L43" s="417">
        <v>0.16</v>
      </c>
      <c r="M43" s="67">
        <v>0.16</v>
      </c>
      <c r="N43" s="93">
        <v>0.18</v>
      </c>
      <c r="O43" s="50">
        <v>0.14000000000000001</v>
      </c>
      <c r="P43" s="184">
        <v>0.14000000000000001</v>
      </c>
      <c r="Q43" s="67">
        <v>0.14000000000000001</v>
      </c>
      <c r="R43" s="93">
        <v>0.14000000000000001</v>
      </c>
      <c r="T43" s="571">
        <v>-0.06</v>
      </c>
      <c r="U43" s="571">
        <v>-5.0000000000000001E-3</v>
      </c>
      <c r="V43" s="571">
        <v>0.13250000000000001</v>
      </c>
      <c r="X43" s="538">
        <v>0.13250000000000001</v>
      </c>
      <c r="Y43" s="539">
        <v>0.13250000000000001</v>
      </c>
      <c r="Z43" s="538">
        <v>5.5E-2</v>
      </c>
      <c r="AA43" s="538">
        <v>-0.1</v>
      </c>
      <c r="AB43" s="556">
        <v>0.35499999999999998</v>
      </c>
      <c r="AC43" s="556">
        <v>0.28749999999999998</v>
      </c>
      <c r="AD43" s="556">
        <v>0.17249999999999999</v>
      </c>
      <c r="AE43" s="557">
        <v>0.16250000000000001</v>
      </c>
      <c r="AF43" s="325">
        <v>-0.25</v>
      </c>
      <c r="AG43" s="325">
        <v>0</v>
      </c>
      <c r="AH43" s="325"/>
      <c r="AI43" s="74">
        <v>37773</v>
      </c>
      <c r="AJ43" s="67">
        <v>3.0750000000000002</v>
      </c>
      <c r="AK43" s="68"/>
      <c r="AL43" s="68"/>
      <c r="AM43" s="69">
        <v>2.6364317753843234</v>
      </c>
      <c r="AN43" s="68">
        <v>3.2149999999999999</v>
      </c>
      <c r="AO43" s="66">
        <v>3.2149999999999999</v>
      </c>
      <c r="AP43" s="68">
        <v>3.2149999999999999</v>
      </c>
      <c r="AQ43" s="66">
        <v>3.2149999999999999</v>
      </c>
      <c r="AR43" s="40">
        <v>3.2349999999999999</v>
      </c>
      <c r="AS43" s="40">
        <v>3.2549999999999999</v>
      </c>
      <c r="AT43" s="40">
        <v>3.2149999999999999</v>
      </c>
      <c r="AU43" s="48">
        <v>3.2149999999999999</v>
      </c>
      <c r="AV43" s="48"/>
      <c r="AW43" s="48"/>
      <c r="AX43" s="40">
        <v>3.2075</v>
      </c>
      <c r="AY43" s="40">
        <v>3.13</v>
      </c>
      <c r="AZ43" s="40">
        <v>3.43</v>
      </c>
      <c r="BA43" s="67">
        <v>3.3624999999999998</v>
      </c>
      <c r="BB43" s="40">
        <v>3.2475000000000001</v>
      </c>
      <c r="BC43" s="51">
        <v>3.2374999999999998</v>
      </c>
      <c r="BD43" s="51">
        <v>2.8250000000000002</v>
      </c>
      <c r="BE43" s="51">
        <v>3.0750000000000002</v>
      </c>
      <c r="BF43" s="67"/>
      <c r="BG43" s="40"/>
      <c r="BH43" s="40">
        <v>1.4331656117860003</v>
      </c>
      <c r="BI43" s="48">
        <v>6.1551851022000018E-2</v>
      </c>
      <c r="BJ43" s="48">
        <v>7.0837493707740007E-2</v>
      </c>
      <c r="BK43" s="48">
        <v>0.84131954135563458</v>
      </c>
      <c r="BL43" s="63">
        <v>0.82004098767786104</v>
      </c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165">
        <v>37803</v>
      </c>
      <c r="B44" s="41">
        <v>-2.4999999999999849E-3</v>
      </c>
      <c r="C44" s="41">
        <v>0.14000000000000001</v>
      </c>
      <c r="D44" s="394">
        <v>0.14000000000000001</v>
      </c>
      <c r="E44" s="93">
        <v>0.14000000000000001</v>
      </c>
      <c r="F44" s="288">
        <v>0.105</v>
      </c>
      <c r="G44" s="93">
        <v>0.14000000000000001</v>
      </c>
      <c r="H44" s="396">
        <v>0.14000000000000001</v>
      </c>
      <c r="I44" s="67">
        <v>0.14000000000000001</v>
      </c>
      <c r="J44" s="397">
        <v>0.14000000000000001</v>
      </c>
      <c r="K44" s="50">
        <v>0.16</v>
      </c>
      <c r="L44" s="417">
        <v>0.16</v>
      </c>
      <c r="M44" s="67">
        <v>0.16</v>
      </c>
      <c r="N44" s="93">
        <v>0.18</v>
      </c>
      <c r="O44" s="50">
        <v>0.14000000000000001</v>
      </c>
      <c r="P44" s="184">
        <v>0.14000000000000001</v>
      </c>
      <c r="Q44" s="67">
        <v>0.14000000000000001</v>
      </c>
      <c r="R44" s="93">
        <v>0.14000000000000001</v>
      </c>
      <c r="T44" s="571">
        <v>-0.06</v>
      </c>
      <c r="U44" s="571">
        <v>-5.0000000000000001E-3</v>
      </c>
      <c r="V44" s="571">
        <v>0.1225</v>
      </c>
      <c r="X44" s="538">
        <v>0.1225</v>
      </c>
      <c r="Y44" s="539">
        <v>0.1225</v>
      </c>
      <c r="Z44" s="538">
        <v>4.4999999999999998E-2</v>
      </c>
      <c r="AA44" s="538">
        <v>-0.1</v>
      </c>
      <c r="AB44" s="556">
        <v>0.39</v>
      </c>
      <c r="AC44" s="556">
        <v>0.3</v>
      </c>
      <c r="AD44" s="556">
        <v>0.185</v>
      </c>
      <c r="AE44" s="557">
        <v>0.16250000000000001</v>
      </c>
      <c r="AF44" s="325">
        <v>-0.25</v>
      </c>
      <c r="AG44" s="325">
        <v>0</v>
      </c>
      <c r="AH44" s="325"/>
      <c r="AI44" s="74">
        <v>37803</v>
      </c>
      <c r="AJ44" s="67">
        <v>3.0750000000000002</v>
      </c>
      <c r="AK44" s="68"/>
      <c r="AL44" s="68"/>
      <c r="AM44" s="69">
        <v>2.6213812702147674</v>
      </c>
      <c r="AN44" s="68">
        <v>3.2149999999999999</v>
      </c>
      <c r="AO44" s="66">
        <v>3.2149999999999999</v>
      </c>
      <c r="AP44" s="68">
        <v>3.2149999999999999</v>
      </c>
      <c r="AQ44" s="66">
        <v>3.2149999999999999</v>
      </c>
      <c r="AR44" s="40">
        <v>3.2349999999999999</v>
      </c>
      <c r="AS44" s="40">
        <v>3.2549999999999999</v>
      </c>
      <c r="AT44" s="40">
        <v>3.2149999999999999</v>
      </c>
      <c r="AU44" s="48">
        <v>3.2149999999999999</v>
      </c>
      <c r="AV44" s="48"/>
      <c r="AW44" s="48"/>
      <c r="AX44" s="40">
        <v>3.1974999999999998</v>
      </c>
      <c r="AY44" s="40">
        <v>3.12</v>
      </c>
      <c r="AZ44" s="40">
        <v>3.4649999999999999</v>
      </c>
      <c r="BA44" s="67">
        <v>3.375</v>
      </c>
      <c r="BB44" s="40">
        <v>3.26</v>
      </c>
      <c r="BC44" s="51">
        <v>3.2374999999999998</v>
      </c>
      <c r="BD44" s="51">
        <v>2.8250000000000002</v>
      </c>
      <c r="BE44" s="51">
        <v>3.0750000000000002</v>
      </c>
      <c r="BF44" s="67"/>
      <c r="BG44" s="40"/>
      <c r="BH44" s="40">
        <v>1.4321543157580001</v>
      </c>
      <c r="BI44" s="48">
        <v>6.1574533477654007E-2</v>
      </c>
      <c r="BJ44" s="48">
        <v>7.0840111952927012E-2</v>
      </c>
      <c r="BK44" s="48">
        <v>0.83708670827081566</v>
      </c>
      <c r="BL44" s="63">
        <v>0.81535964858935217</v>
      </c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165">
        <v>37834</v>
      </c>
      <c r="B45" s="41">
        <v>0</v>
      </c>
      <c r="C45" s="41">
        <v>0.14000000000000001</v>
      </c>
      <c r="D45" s="394">
        <v>0.14000000000000001</v>
      </c>
      <c r="E45" s="93">
        <v>0.14000000000000001</v>
      </c>
      <c r="F45" s="288">
        <v>0.105</v>
      </c>
      <c r="G45" s="93">
        <v>0.14000000000000001</v>
      </c>
      <c r="H45" s="396">
        <v>0.14000000000000001</v>
      </c>
      <c r="I45" s="67">
        <v>0.14000000000000001</v>
      </c>
      <c r="J45" s="397">
        <v>0.14000000000000001</v>
      </c>
      <c r="K45" s="50">
        <v>0.16</v>
      </c>
      <c r="L45" s="417">
        <v>0.16</v>
      </c>
      <c r="M45" s="67">
        <v>0.16</v>
      </c>
      <c r="N45" s="93">
        <v>0.18</v>
      </c>
      <c r="O45" s="50">
        <v>0.14000000000000001</v>
      </c>
      <c r="P45" s="184">
        <v>0.14000000000000001</v>
      </c>
      <c r="Q45" s="67">
        <v>0.14000000000000001</v>
      </c>
      <c r="R45" s="93">
        <v>0.14000000000000001</v>
      </c>
      <c r="T45" s="571">
        <v>-0.06</v>
      </c>
      <c r="U45" s="571">
        <v>-5.0000000000000001E-3</v>
      </c>
      <c r="V45" s="571">
        <v>0.12</v>
      </c>
      <c r="X45" s="538">
        <v>0.12</v>
      </c>
      <c r="Y45" s="539">
        <v>0.12</v>
      </c>
      <c r="Z45" s="538">
        <v>4.2500000000000003E-2</v>
      </c>
      <c r="AA45" s="538">
        <v>-0.1</v>
      </c>
      <c r="AB45" s="556">
        <v>0.45500000000000002</v>
      </c>
      <c r="AC45" s="556">
        <v>0.3</v>
      </c>
      <c r="AD45" s="556">
        <v>0.185</v>
      </c>
      <c r="AE45" s="557">
        <v>0.16250000000000001</v>
      </c>
      <c r="AF45" s="325">
        <v>-0.25</v>
      </c>
      <c r="AG45" s="325">
        <v>0</v>
      </c>
      <c r="AH45" s="325"/>
      <c r="AI45" s="74">
        <v>37834</v>
      </c>
      <c r="AJ45" s="67">
        <v>3.12</v>
      </c>
      <c r="AK45" s="68"/>
      <c r="AL45" s="68"/>
      <c r="AM45" s="69">
        <v>2.6423788868716098</v>
      </c>
      <c r="AN45" s="68">
        <v>3.26</v>
      </c>
      <c r="AO45" s="66">
        <v>3.26</v>
      </c>
      <c r="AP45" s="68">
        <v>3.26</v>
      </c>
      <c r="AQ45" s="66">
        <v>3.26</v>
      </c>
      <c r="AR45" s="40">
        <v>3.28</v>
      </c>
      <c r="AS45" s="40">
        <v>3.3</v>
      </c>
      <c r="AT45" s="40">
        <v>3.26</v>
      </c>
      <c r="AU45" s="48">
        <v>3.26</v>
      </c>
      <c r="AV45" s="48"/>
      <c r="AW45" s="48"/>
      <c r="AX45" s="40">
        <v>3.24</v>
      </c>
      <c r="AY45" s="40">
        <v>3.1625000000000001</v>
      </c>
      <c r="AZ45" s="40">
        <v>3.5750000000000002</v>
      </c>
      <c r="BA45" s="67">
        <v>3.42</v>
      </c>
      <c r="BB45" s="40">
        <v>3.3050000000000002</v>
      </c>
      <c r="BC45" s="51">
        <v>3.2825000000000002</v>
      </c>
      <c r="BD45" s="51">
        <v>2.87</v>
      </c>
      <c r="BE45" s="51">
        <v>3.12</v>
      </c>
      <c r="BF45" s="67"/>
      <c r="BG45" s="40"/>
      <c r="BH45" s="40">
        <v>1.4311474132429998</v>
      </c>
      <c r="BI45" s="48">
        <v>6.1597875696098009E-2</v>
      </c>
      <c r="BJ45" s="48">
        <v>7.0844643923805017E-2</v>
      </c>
      <c r="BK45" s="48">
        <v>0.83273222535508185</v>
      </c>
      <c r="BL45" s="63">
        <v>0.81054567081951212</v>
      </c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165">
        <v>37865</v>
      </c>
      <c r="B46" s="41">
        <v>2.5000000000000196E-3</v>
      </c>
      <c r="C46" s="41">
        <v>0.14000000000000001</v>
      </c>
      <c r="D46" s="394">
        <v>0.14000000000000001</v>
      </c>
      <c r="E46" s="93">
        <v>0.14000000000000001</v>
      </c>
      <c r="F46" s="288">
        <v>0.105</v>
      </c>
      <c r="G46" s="93">
        <v>0.14000000000000001</v>
      </c>
      <c r="H46" s="396">
        <v>0.14000000000000001</v>
      </c>
      <c r="I46" s="67">
        <v>0.14000000000000001</v>
      </c>
      <c r="J46" s="397">
        <v>0.14000000000000001</v>
      </c>
      <c r="K46" s="50">
        <v>0.16</v>
      </c>
      <c r="L46" s="417">
        <v>0.16</v>
      </c>
      <c r="M46" s="67">
        <v>0.16</v>
      </c>
      <c r="N46" s="93">
        <v>0.18</v>
      </c>
      <c r="O46" s="50">
        <v>0.14000000000000001</v>
      </c>
      <c r="P46" s="184">
        <v>0.14000000000000001</v>
      </c>
      <c r="Q46" s="67">
        <v>0.14000000000000001</v>
      </c>
      <c r="R46" s="93">
        <v>0.14000000000000001</v>
      </c>
      <c r="T46" s="571">
        <v>-0.06</v>
      </c>
      <c r="U46" s="571">
        <v>-5.0000000000000001E-3</v>
      </c>
      <c r="V46" s="571">
        <v>0.11749999999999999</v>
      </c>
      <c r="X46" s="538">
        <v>0.11749999999999999</v>
      </c>
      <c r="Y46" s="539">
        <v>0.11749999999999999</v>
      </c>
      <c r="Z46" s="538">
        <v>0.04</v>
      </c>
      <c r="AA46" s="538">
        <v>-0.09</v>
      </c>
      <c r="AB46" s="556">
        <v>0.35499999999999998</v>
      </c>
      <c r="AC46" s="556">
        <v>0.28999999999999998</v>
      </c>
      <c r="AD46" s="556">
        <v>0.16250000000000001</v>
      </c>
      <c r="AE46" s="557">
        <v>0.16250000000000001</v>
      </c>
      <c r="AF46" s="325">
        <v>-0.25</v>
      </c>
      <c r="AG46" s="325">
        <v>0</v>
      </c>
      <c r="AH46" s="325"/>
      <c r="AI46" s="74">
        <v>37865</v>
      </c>
      <c r="AJ46" s="67">
        <v>3.11</v>
      </c>
      <c r="AK46" s="68"/>
      <c r="AL46" s="68"/>
      <c r="AM46" s="69">
        <v>2.6187184292750403</v>
      </c>
      <c r="AN46" s="68">
        <v>3.25</v>
      </c>
      <c r="AO46" s="66">
        <v>3.25</v>
      </c>
      <c r="AP46" s="68">
        <v>3.25</v>
      </c>
      <c r="AQ46" s="66">
        <v>3.25</v>
      </c>
      <c r="AR46" s="40">
        <v>3.27</v>
      </c>
      <c r="AS46" s="40">
        <v>3.29</v>
      </c>
      <c r="AT46" s="40">
        <v>3.25</v>
      </c>
      <c r="AU46" s="48">
        <v>3.25</v>
      </c>
      <c r="AV46" s="48"/>
      <c r="AW46" s="48"/>
      <c r="AX46" s="40">
        <v>3.2275</v>
      </c>
      <c r="AY46" s="40">
        <v>3.15</v>
      </c>
      <c r="AZ46" s="40">
        <v>3.4649999999999999</v>
      </c>
      <c r="BA46" s="67">
        <v>3.4</v>
      </c>
      <c r="BB46" s="40">
        <v>3.2725</v>
      </c>
      <c r="BC46" s="51">
        <v>3.2725</v>
      </c>
      <c r="BD46" s="51">
        <v>2.86</v>
      </c>
      <c r="BE46" s="51">
        <v>3.11</v>
      </c>
      <c r="BF46" s="67"/>
      <c r="BG46" s="40"/>
      <c r="BH46" s="40">
        <v>1.4301773215</v>
      </c>
      <c r="BI46" s="48">
        <v>6.1621042788811024E-2</v>
      </c>
      <c r="BJ46" s="48">
        <v>7.0849175894690003E-2</v>
      </c>
      <c r="BK46" s="48">
        <v>0.82839764718250319</v>
      </c>
      <c r="BL46" s="63">
        <v>0.80575951670001245</v>
      </c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165">
        <v>37895</v>
      </c>
      <c r="B47" s="41">
        <v>-1.2500000000000001E-2</v>
      </c>
      <c r="C47" s="41">
        <v>0.14000000000000001</v>
      </c>
      <c r="D47" s="394">
        <v>0.14000000000000001</v>
      </c>
      <c r="E47" s="93">
        <v>0.14000000000000001</v>
      </c>
      <c r="F47" s="288">
        <v>0.105</v>
      </c>
      <c r="G47" s="93">
        <v>0.14000000000000001</v>
      </c>
      <c r="H47" s="396">
        <v>0.14000000000000001</v>
      </c>
      <c r="I47" s="67">
        <v>0.14000000000000001</v>
      </c>
      <c r="J47" s="397">
        <v>0.14000000000000001</v>
      </c>
      <c r="K47" s="50">
        <v>0.16</v>
      </c>
      <c r="L47" s="417">
        <v>0.16</v>
      </c>
      <c r="M47" s="67">
        <v>0.16</v>
      </c>
      <c r="N47" s="93">
        <v>0.18</v>
      </c>
      <c r="O47" s="50">
        <v>0.14000000000000001</v>
      </c>
      <c r="P47" s="184">
        <v>0.14000000000000001</v>
      </c>
      <c r="Q47" s="67">
        <v>0.14000000000000001</v>
      </c>
      <c r="R47" s="93">
        <v>0.14000000000000001</v>
      </c>
      <c r="T47" s="571">
        <v>-0.06</v>
      </c>
      <c r="U47" s="571">
        <v>-5.0000000000000001E-3</v>
      </c>
      <c r="V47" s="571">
        <v>0.13250000000000001</v>
      </c>
      <c r="X47" s="538">
        <v>0.13250000000000001</v>
      </c>
      <c r="Y47" s="539">
        <v>0.13250000000000001</v>
      </c>
      <c r="Z47" s="538">
        <v>5.5E-2</v>
      </c>
      <c r="AA47" s="538">
        <v>-7.4999999999999997E-2</v>
      </c>
      <c r="AB47" s="556">
        <v>0.42499999999999999</v>
      </c>
      <c r="AC47" s="556">
        <v>0.36249999999999999</v>
      </c>
      <c r="AD47" s="556">
        <v>0.185</v>
      </c>
      <c r="AE47" s="557">
        <v>0.16500000000000001</v>
      </c>
      <c r="AF47" s="325">
        <v>-0.25</v>
      </c>
      <c r="AG47" s="325">
        <v>0</v>
      </c>
      <c r="AH47" s="325"/>
      <c r="AI47" s="74">
        <v>37895</v>
      </c>
      <c r="AJ47" s="67">
        <v>3.13</v>
      </c>
      <c r="AK47" s="68"/>
      <c r="AL47" s="68"/>
      <c r="AM47" s="69">
        <v>2.6197729411656208</v>
      </c>
      <c r="AN47" s="68">
        <v>3.27</v>
      </c>
      <c r="AO47" s="66">
        <v>3.27</v>
      </c>
      <c r="AP47" s="68">
        <v>3.27</v>
      </c>
      <c r="AQ47" s="66">
        <v>3.27</v>
      </c>
      <c r="AR47" s="40">
        <v>3.29</v>
      </c>
      <c r="AS47" s="40">
        <v>3.31</v>
      </c>
      <c r="AT47" s="40">
        <v>3.27</v>
      </c>
      <c r="AU47" s="48">
        <v>3.27</v>
      </c>
      <c r="AV47" s="48"/>
      <c r="AW47" s="48"/>
      <c r="AX47" s="40">
        <v>3.2625000000000002</v>
      </c>
      <c r="AY47" s="40">
        <v>3.1850000000000001</v>
      </c>
      <c r="AZ47" s="40">
        <v>3.5550000000000002</v>
      </c>
      <c r="BA47" s="67">
        <v>3.4925000000000002</v>
      </c>
      <c r="BB47" s="40">
        <v>3.3149999999999999</v>
      </c>
      <c r="BC47" s="51">
        <v>3.2949999999999999</v>
      </c>
      <c r="BD47" s="51">
        <v>2.88</v>
      </c>
      <c r="BE47" s="51">
        <v>3.13</v>
      </c>
      <c r="BF47" s="67"/>
      <c r="BG47" s="40"/>
      <c r="BH47" s="40">
        <v>1.4291791961220002</v>
      </c>
      <c r="BI47" s="48">
        <v>6.1643462556122013E-2</v>
      </c>
      <c r="BJ47" s="48">
        <v>7.0853680907846009E-2</v>
      </c>
      <c r="BK47" s="48">
        <v>0.82422138459438499</v>
      </c>
      <c r="BL47" s="63">
        <v>0.8011538046378045</v>
      </c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165">
        <v>37926</v>
      </c>
      <c r="B48" s="41">
        <v>0.01</v>
      </c>
      <c r="C48" s="41">
        <v>0.22500000000000001</v>
      </c>
      <c r="D48" s="394">
        <v>0.22500000000000001</v>
      </c>
      <c r="E48" s="93">
        <v>0.22500000000000001</v>
      </c>
      <c r="F48" s="288">
        <v>0.19</v>
      </c>
      <c r="G48" s="93">
        <v>0.22500000000000001</v>
      </c>
      <c r="H48" s="472">
        <v>0.34499999999999997</v>
      </c>
      <c r="I48" s="67">
        <v>0.34499999999999997</v>
      </c>
      <c r="J48" s="397">
        <v>0.34499999999999997</v>
      </c>
      <c r="K48" s="41">
        <v>0.33500000000000002</v>
      </c>
      <c r="L48" s="417">
        <v>0.33500000000000002</v>
      </c>
      <c r="M48" s="67">
        <v>0.33500000000000002</v>
      </c>
      <c r="N48" s="93">
        <v>0.36499999999999999</v>
      </c>
      <c r="O48" s="50">
        <v>0.34499999999999997</v>
      </c>
      <c r="P48" s="184">
        <v>0.34499999999999997</v>
      </c>
      <c r="Q48" s="67">
        <v>0.34499999999999997</v>
      </c>
      <c r="R48" s="93">
        <v>0.36499999999999999</v>
      </c>
      <c r="T48" s="571">
        <v>6.5000000000000002E-2</v>
      </c>
      <c r="U48" s="571">
        <v>0.12</v>
      </c>
      <c r="V48" s="571">
        <v>0.18072800000000003</v>
      </c>
      <c r="X48" s="538">
        <v>0.19500000000000001</v>
      </c>
      <c r="Y48" s="539">
        <v>0.19500000000000001</v>
      </c>
      <c r="Z48" s="538">
        <v>0.105</v>
      </c>
      <c r="AA48" s="538">
        <v>-0.02</v>
      </c>
      <c r="AB48" s="556">
        <v>0.71499999999999997</v>
      </c>
      <c r="AC48" s="556">
        <v>0.44500000000000001</v>
      </c>
      <c r="AD48" s="556">
        <v>0.28749999999999998</v>
      </c>
      <c r="AE48" s="557">
        <v>0.24</v>
      </c>
      <c r="AF48" s="325">
        <v>-0.25</v>
      </c>
      <c r="AG48" s="325">
        <v>0</v>
      </c>
      <c r="AH48" s="325"/>
      <c r="AI48" s="74">
        <v>37926</v>
      </c>
      <c r="AJ48" s="67">
        <v>3.2390000000000003</v>
      </c>
      <c r="AK48" s="68"/>
      <c r="AL48" s="68"/>
      <c r="AM48" s="69">
        <v>2.7588032085841463</v>
      </c>
      <c r="AN48" s="68">
        <v>3.4640000000000004</v>
      </c>
      <c r="AO48" s="68">
        <v>3.4640000000000004</v>
      </c>
      <c r="AP48" s="68">
        <v>3.4640000000000004</v>
      </c>
      <c r="AQ48" s="66">
        <v>3.5840000000000005</v>
      </c>
      <c r="AR48" s="40">
        <v>3.5740000000000003</v>
      </c>
      <c r="AS48" s="40">
        <v>3.6040000000000001</v>
      </c>
      <c r="AT48" s="40">
        <v>3.5840000000000005</v>
      </c>
      <c r="AU48" s="48">
        <v>3.6040000000000005</v>
      </c>
      <c r="AV48" s="48"/>
      <c r="AW48" s="48"/>
      <c r="AX48" s="40">
        <v>3.4340000000000002</v>
      </c>
      <c r="AY48" s="40">
        <v>3.3440000000000003</v>
      </c>
      <c r="AZ48" s="40">
        <v>3.9540000000000002</v>
      </c>
      <c r="BA48" s="67">
        <v>3.6840000000000002</v>
      </c>
      <c r="BB48" s="40">
        <v>3.5265000000000004</v>
      </c>
      <c r="BC48" s="51">
        <v>3.4790000000000001</v>
      </c>
      <c r="BD48" s="51">
        <v>2.9890000000000003</v>
      </c>
      <c r="BE48" s="51">
        <v>3.2390000000000003</v>
      </c>
      <c r="BF48" s="67"/>
      <c r="BG48" s="40"/>
      <c r="BH48" s="40">
        <v>1.4282180470500001</v>
      </c>
      <c r="BI48" s="48">
        <v>6.1666629649186011E-2</v>
      </c>
      <c r="BJ48" s="48">
        <v>7.0858485884198005E-2</v>
      </c>
      <c r="BK48" s="48">
        <v>0.81992495363481355</v>
      </c>
      <c r="BL48" s="63">
        <v>0.79642124959126614</v>
      </c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165">
        <v>37956</v>
      </c>
      <c r="B49" s="41">
        <v>-0.03</v>
      </c>
      <c r="C49" s="41">
        <v>0.22500000000000001</v>
      </c>
      <c r="D49" s="394">
        <v>0.22500000000000001</v>
      </c>
      <c r="E49" s="93">
        <v>0.22500000000000001</v>
      </c>
      <c r="F49" s="288">
        <v>0.19</v>
      </c>
      <c r="G49" s="93">
        <v>0.22500000000000001</v>
      </c>
      <c r="H49" s="472">
        <v>0.34499999999999997</v>
      </c>
      <c r="I49" s="67">
        <v>0.34499999999999997</v>
      </c>
      <c r="J49" s="397">
        <v>0.34499999999999997</v>
      </c>
      <c r="K49" s="41">
        <v>0.33500000000000002</v>
      </c>
      <c r="L49" s="417">
        <v>0.33500000000000002</v>
      </c>
      <c r="M49" s="67">
        <v>0.33500000000000002</v>
      </c>
      <c r="N49" s="93">
        <v>0.36499999999999999</v>
      </c>
      <c r="O49" s="50">
        <v>0.34499999999999997</v>
      </c>
      <c r="P49" s="184">
        <v>0.34499999999999997</v>
      </c>
      <c r="Q49" s="67">
        <v>0.34499999999999997</v>
      </c>
      <c r="R49" s="93">
        <v>0.36499999999999999</v>
      </c>
      <c r="T49" s="571">
        <v>6.5000000000000002E-2</v>
      </c>
      <c r="U49" s="571">
        <v>0.12</v>
      </c>
      <c r="V49" s="571">
        <v>0.18408800000000003</v>
      </c>
      <c r="X49" s="538">
        <v>0.23499999999999999</v>
      </c>
      <c r="Y49" s="539">
        <v>0.23499999999999999</v>
      </c>
      <c r="Z49" s="538">
        <v>0.14499999999999999</v>
      </c>
      <c r="AA49" s="538">
        <v>-1.2500000000000001E-2</v>
      </c>
      <c r="AB49" s="556">
        <v>1.21</v>
      </c>
      <c r="AC49" s="556">
        <v>0.77</v>
      </c>
      <c r="AD49" s="556">
        <v>0.33750000000000002</v>
      </c>
      <c r="AE49" s="557">
        <v>0.29499999999999998</v>
      </c>
      <c r="AF49" s="325">
        <v>-0.25</v>
      </c>
      <c r="AG49" s="325">
        <v>0</v>
      </c>
      <c r="AH49" s="325"/>
      <c r="AI49" s="74">
        <v>37956</v>
      </c>
      <c r="AJ49" s="67">
        <v>3.3440000000000003</v>
      </c>
      <c r="AK49" s="68"/>
      <c r="AL49" s="68"/>
      <c r="AM49" s="69">
        <v>2.8261746909226875</v>
      </c>
      <c r="AN49" s="68">
        <v>3.5690000000000004</v>
      </c>
      <c r="AO49" s="68">
        <v>3.5690000000000004</v>
      </c>
      <c r="AP49" s="68">
        <v>3.5690000000000004</v>
      </c>
      <c r="AQ49" s="66">
        <v>3.6890000000000005</v>
      </c>
      <c r="AR49" s="40">
        <v>3.6790000000000003</v>
      </c>
      <c r="AS49" s="40">
        <v>3.7090000000000005</v>
      </c>
      <c r="AT49" s="40">
        <v>3.6890000000000005</v>
      </c>
      <c r="AU49" s="48">
        <v>3.7090000000000005</v>
      </c>
      <c r="AV49" s="48"/>
      <c r="AW49" s="48"/>
      <c r="AX49" s="40">
        <v>3.5790000000000002</v>
      </c>
      <c r="AY49" s="40">
        <v>3.4890000000000003</v>
      </c>
      <c r="AZ49" s="40">
        <v>4.5540000000000003</v>
      </c>
      <c r="BA49" s="67">
        <v>4.1140000000000008</v>
      </c>
      <c r="BB49" s="40">
        <v>3.6815000000000002</v>
      </c>
      <c r="BC49" s="51">
        <v>3.6390000000000002</v>
      </c>
      <c r="BD49" s="51">
        <v>3.0940000000000003</v>
      </c>
      <c r="BE49" s="51">
        <v>3.3440000000000003</v>
      </c>
      <c r="BF49" s="67"/>
      <c r="BG49" s="40"/>
      <c r="BH49" s="40">
        <v>1.4272026387300003</v>
      </c>
      <c r="BI49" s="48">
        <v>6.1689049416837019E-2</v>
      </c>
      <c r="BJ49" s="48">
        <v>7.086313586131901E-2</v>
      </c>
      <c r="BK49" s="48">
        <v>0.8157854799133466</v>
      </c>
      <c r="BL49" s="63">
        <v>0.7918673832789821</v>
      </c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165">
        <v>37987</v>
      </c>
      <c r="B50" s="41">
        <v>-1.7500000000000002E-2</v>
      </c>
      <c r="C50" s="41">
        <v>0.25</v>
      </c>
      <c r="D50" s="394">
        <v>0.25</v>
      </c>
      <c r="E50" s="93">
        <v>0.25</v>
      </c>
      <c r="F50" s="288">
        <v>0.215</v>
      </c>
      <c r="G50" s="93">
        <v>0.25</v>
      </c>
      <c r="H50" s="472">
        <v>0.37</v>
      </c>
      <c r="I50" s="67">
        <v>0.37</v>
      </c>
      <c r="J50" s="397">
        <v>0.37</v>
      </c>
      <c r="K50" s="41">
        <v>0.36</v>
      </c>
      <c r="L50" s="417">
        <v>0.36</v>
      </c>
      <c r="M50" s="67">
        <v>0.36</v>
      </c>
      <c r="N50" s="93">
        <v>0.39</v>
      </c>
      <c r="O50" s="50">
        <v>0.37</v>
      </c>
      <c r="P50" s="184">
        <v>0.37</v>
      </c>
      <c r="Q50" s="67">
        <v>0.37</v>
      </c>
      <c r="R50" s="93">
        <v>0.39</v>
      </c>
      <c r="T50" s="571">
        <v>0.09</v>
      </c>
      <c r="U50" s="571">
        <v>0.14499999999999999</v>
      </c>
      <c r="V50" s="571">
        <v>0.21254400000000001</v>
      </c>
      <c r="X50" s="538">
        <v>0.2475</v>
      </c>
      <c r="Y50" s="539">
        <v>0.2475</v>
      </c>
      <c r="Z50" s="538">
        <v>0.18</v>
      </c>
      <c r="AA50" s="538">
        <v>2.5000000000000001E-3</v>
      </c>
      <c r="AB50" s="556">
        <v>1.5449999999999999</v>
      </c>
      <c r="AC50" s="556">
        <v>0.92500000000000004</v>
      </c>
      <c r="AD50" s="556">
        <v>0.4375</v>
      </c>
      <c r="AE50" s="557">
        <v>0.34250000000000003</v>
      </c>
      <c r="AF50" s="325">
        <v>-0.25</v>
      </c>
      <c r="AG50" s="325">
        <v>0</v>
      </c>
      <c r="AH50" s="325"/>
      <c r="AI50" s="74">
        <v>37987</v>
      </c>
      <c r="AJ50" s="67">
        <v>3.427</v>
      </c>
      <c r="AK50" s="68"/>
      <c r="AL50" s="68"/>
      <c r="AM50" s="69">
        <v>2.8944370986208452</v>
      </c>
      <c r="AN50" s="68">
        <v>3.677</v>
      </c>
      <c r="AO50" s="68">
        <v>3.677</v>
      </c>
      <c r="AP50" s="68">
        <v>3.677</v>
      </c>
      <c r="AQ50" s="66">
        <v>3.7970000000000002</v>
      </c>
      <c r="AR50" s="40">
        <v>3.7869999999999999</v>
      </c>
      <c r="AS50" s="40">
        <v>3.8170000000000002</v>
      </c>
      <c r="AT50" s="40">
        <v>3.7970000000000002</v>
      </c>
      <c r="AU50" s="48">
        <v>3.8170000000000002</v>
      </c>
      <c r="AV50" s="48"/>
      <c r="AW50" s="48"/>
      <c r="AX50" s="40">
        <v>3.6745000000000001</v>
      </c>
      <c r="AY50" s="48">
        <v>3.6070000000000002</v>
      </c>
      <c r="AZ50" s="40">
        <v>4.9719999999999995</v>
      </c>
      <c r="BA50" s="67">
        <v>4.3520000000000003</v>
      </c>
      <c r="BB50" s="40">
        <v>3.8645</v>
      </c>
      <c r="BC50" s="51">
        <v>3.7694999999999999</v>
      </c>
      <c r="BD50" s="51">
        <v>3.177</v>
      </c>
      <c r="BE50" s="51">
        <v>3.427</v>
      </c>
      <c r="BF50" s="67"/>
      <c r="BG50" s="40"/>
      <c r="BH50" s="40">
        <v>1.4261612817490001</v>
      </c>
      <c r="BI50" s="48">
        <v>6.1712216510251008E-2</v>
      </c>
      <c r="BJ50" s="48">
        <v>7.0873655116771031E-2</v>
      </c>
      <c r="BK50" s="48">
        <v>0.81152693232228834</v>
      </c>
      <c r="BL50" s="63">
        <v>0.78717353783542154</v>
      </c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165">
        <v>38018</v>
      </c>
      <c r="B51" s="41">
        <v>6.5000000000000002E-2</v>
      </c>
      <c r="C51" s="41">
        <v>0.31</v>
      </c>
      <c r="D51" s="394">
        <v>0.31</v>
      </c>
      <c r="E51" s="93">
        <v>0.31</v>
      </c>
      <c r="F51" s="288">
        <v>0.27500000000000002</v>
      </c>
      <c r="G51" s="93">
        <v>0.31</v>
      </c>
      <c r="H51" s="472">
        <v>0.43</v>
      </c>
      <c r="I51" s="67">
        <v>0.43</v>
      </c>
      <c r="J51" s="397">
        <v>0.43</v>
      </c>
      <c r="K51" s="41">
        <v>0.42</v>
      </c>
      <c r="L51" s="417">
        <v>0.42</v>
      </c>
      <c r="M51" s="67">
        <v>0.42</v>
      </c>
      <c r="N51" s="93">
        <v>0.45</v>
      </c>
      <c r="O51" s="50">
        <v>0.43</v>
      </c>
      <c r="P51" s="184">
        <v>0.43</v>
      </c>
      <c r="Q51" s="67">
        <v>0.43</v>
      </c>
      <c r="R51" s="93">
        <v>0.45</v>
      </c>
      <c r="T51" s="571">
        <v>0.15</v>
      </c>
      <c r="U51" s="571">
        <v>0.20499999999999999</v>
      </c>
      <c r="V51" s="571">
        <v>0.27043200000000001</v>
      </c>
      <c r="X51" s="538">
        <v>0.22500000000000001</v>
      </c>
      <c r="Y51" s="539">
        <v>0.22500000000000001</v>
      </c>
      <c r="Z51" s="538">
        <v>0.155</v>
      </c>
      <c r="AA51" s="538">
        <v>2.5000000000000001E-3</v>
      </c>
      <c r="AB51" s="556">
        <v>1.4650000000000001</v>
      </c>
      <c r="AC51" s="556">
        <v>0.91500000000000004</v>
      </c>
      <c r="AD51" s="556">
        <v>0.435</v>
      </c>
      <c r="AE51" s="557">
        <v>0.33750000000000002</v>
      </c>
      <c r="AF51" s="325">
        <v>-0.25</v>
      </c>
      <c r="AG51" s="325">
        <v>0</v>
      </c>
      <c r="AH51" s="325"/>
      <c r="AI51" s="74">
        <v>38018</v>
      </c>
      <c r="AJ51" s="67">
        <v>3.3010000000000002</v>
      </c>
      <c r="AK51" s="68"/>
      <c r="AL51" s="68"/>
      <c r="AM51" s="69">
        <v>2.8255712027932316</v>
      </c>
      <c r="AN51" s="68">
        <v>3.6110000000000002</v>
      </c>
      <c r="AO51" s="68">
        <v>3.6110000000000002</v>
      </c>
      <c r="AP51" s="68">
        <v>3.6110000000000002</v>
      </c>
      <c r="AQ51" s="66">
        <v>3.7310000000000003</v>
      </c>
      <c r="AR51" s="40">
        <v>3.7210000000000001</v>
      </c>
      <c r="AS51" s="40">
        <v>3.7510000000000003</v>
      </c>
      <c r="AT51" s="40">
        <v>3.7310000000000003</v>
      </c>
      <c r="AU51" s="48">
        <v>3.7510000000000003</v>
      </c>
      <c r="AV51" s="48"/>
      <c r="AW51" s="48"/>
      <c r="AX51" s="40">
        <v>3.5260000000000002</v>
      </c>
      <c r="AY51" s="50">
        <v>3.456</v>
      </c>
      <c r="AZ51" s="40">
        <v>4.766</v>
      </c>
      <c r="BA51" s="67">
        <v>4.2160000000000002</v>
      </c>
      <c r="BB51" s="40">
        <v>3.7360000000000002</v>
      </c>
      <c r="BC51" s="51">
        <v>3.6385000000000001</v>
      </c>
      <c r="BD51" s="51">
        <v>3.0510000000000002</v>
      </c>
      <c r="BE51" s="51">
        <v>3.3010000000000002</v>
      </c>
      <c r="BF51" s="67"/>
      <c r="BG51" s="40"/>
      <c r="BH51" s="40">
        <v>1.4251892041500001</v>
      </c>
      <c r="BI51" s="48">
        <v>6.1735383603844007E-2</v>
      </c>
      <c r="BJ51" s="48">
        <v>7.0890269603317013E-2</v>
      </c>
      <c r="BK51" s="48">
        <v>0.80728753615002735</v>
      </c>
      <c r="BL51" s="63">
        <v>0.7824899481565305</v>
      </c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165">
        <v>38047</v>
      </c>
      <c r="B52" s="41">
        <v>6.25E-2</v>
      </c>
      <c r="C52" s="41">
        <v>0.30499999999999999</v>
      </c>
      <c r="D52" s="394">
        <v>0.30499999999999999</v>
      </c>
      <c r="E52" s="93">
        <v>0.30499999999999999</v>
      </c>
      <c r="F52" s="288">
        <v>0.27</v>
      </c>
      <c r="G52" s="93">
        <v>0.30499999999999999</v>
      </c>
      <c r="H52" s="472">
        <v>0.42499999999999999</v>
      </c>
      <c r="I52" s="67">
        <v>0.42499999999999999</v>
      </c>
      <c r="J52" s="397">
        <v>0.42499999999999999</v>
      </c>
      <c r="K52" s="41">
        <v>0.41499999999999998</v>
      </c>
      <c r="L52" s="417">
        <v>0.41499999999999998</v>
      </c>
      <c r="M52" s="67">
        <v>0.41499999999999998</v>
      </c>
      <c r="N52" s="93">
        <v>0.44500000000000001</v>
      </c>
      <c r="O52" s="50">
        <v>0.42499999999999999</v>
      </c>
      <c r="P52" s="184">
        <v>0.42499999999999999</v>
      </c>
      <c r="Q52" s="67">
        <v>0.42499999999999999</v>
      </c>
      <c r="R52" s="93">
        <v>0.44500000000000001</v>
      </c>
      <c r="T52" s="571">
        <v>0.14499999999999999</v>
      </c>
      <c r="U52" s="571">
        <v>0.2</v>
      </c>
      <c r="V52" s="571">
        <v>0.26088800000000001</v>
      </c>
      <c r="X52" s="538">
        <v>0.2225</v>
      </c>
      <c r="Y52" s="539">
        <v>0.2225</v>
      </c>
      <c r="Z52" s="538">
        <v>0.1525</v>
      </c>
      <c r="AA52" s="538">
        <v>2.5000000000000001E-3</v>
      </c>
      <c r="AB52" s="556">
        <v>0.88500000000000001</v>
      </c>
      <c r="AC52" s="556">
        <v>0.59250000000000003</v>
      </c>
      <c r="AD52" s="556">
        <v>0.30249999999999999</v>
      </c>
      <c r="AE52" s="557">
        <v>0.26</v>
      </c>
      <c r="AF52" s="325">
        <v>-0.25</v>
      </c>
      <c r="AG52" s="325">
        <v>0</v>
      </c>
      <c r="AH52" s="325"/>
      <c r="AI52" s="74">
        <v>38047</v>
      </c>
      <c r="AJ52" s="67">
        <v>3.1640000000000006</v>
      </c>
      <c r="AK52" s="68"/>
      <c r="AL52" s="68"/>
      <c r="AM52" s="69">
        <v>2.6993393474178431</v>
      </c>
      <c r="AN52" s="68">
        <v>3.4690000000000007</v>
      </c>
      <c r="AO52" s="68">
        <v>3.4690000000000007</v>
      </c>
      <c r="AP52" s="68">
        <v>3.4690000000000007</v>
      </c>
      <c r="AQ52" s="66">
        <v>3.5890000000000004</v>
      </c>
      <c r="AR52" s="40">
        <v>3.5790000000000006</v>
      </c>
      <c r="AS52" s="40">
        <v>3.6090000000000004</v>
      </c>
      <c r="AT52" s="40">
        <v>3.5890000000000004</v>
      </c>
      <c r="AU52" s="48">
        <v>3.6090000000000004</v>
      </c>
      <c r="AV52" s="48"/>
      <c r="AW52" s="48"/>
      <c r="AX52" s="40">
        <v>3.3865000000000007</v>
      </c>
      <c r="AY52" s="40">
        <v>3.3165000000000004</v>
      </c>
      <c r="AZ52" s="40">
        <v>4.0490000000000004</v>
      </c>
      <c r="BA52" s="67">
        <v>3.7565000000000008</v>
      </c>
      <c r="BB52" s="40">
        <v>3.4665000000000008</v>
      </c>
      <c r="BC52" s="51">
        <v>3.4240000000000004</v>
      </c>
      <c r="BD52" s="51">
        <v>2.9140000000000006</v>
      </c>
      <c r="BE52" s="51">
        <v>3.1640000000000006</v>
      </c>
      <c r="BF52" s="67"/>
      <c r="BG52" s="40"/>
      <c r="BH52" s="40">
        <v>1.4241844103330001</v>
      </c>
      <c r="BI52" s="48">
        <v>6.1757056046399014E-2</v>
      </c>
      <c r="BJ52" s="48">
        <v>7.0905812187588999E-2</v>
      </c>
      <c r="BK52" s="48">
        <v>0.80333892731110002</v>
      </c>
      <c r="BL52" s="63">
        <v>0.7781318384023761</v>
      </c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165">
        <v>38078</v>
      </c>
      <c r="B53" s="41">
        <v>-0.03</v>
      </c>
      <c r="C53" s="41">
        <v>0.14000000000000001</v>
      </c>
      <c r="D53" s="394">
        <v>0.14000000000000001</v>
      </c>
      <c r="E53" s="93">
        <v>0.14000000000000001</v>
      </c>
      <c r="F53" s="288">
        <v>0.105</v>
      </c>
      <c r="G53" s="93">
        <v>0.14000000000000001</v>
      </c>
      <c r="H53" s="472">
        <v>0.14000000000000001</v>
      </c>
      <c r="I53" s="67">
        <v>0.14000000000000001</v>
      </c>
      <c r="J53" s="397">
        <v>0.14000000000000001</v>
      </c>
      <c r="K53" s="50">
        <v>0.16</v>
      </c>
      <c r="L53" s="417">
        <v>0.16</v>
      </c>
      <c r="M53" s="67">
        <v>0.16</v>
      </c>
      <c r="N53" s="93">
        <v>0.18</v>
      </c>
      <c r="O53" s="50">
        <v>0.13500000000000001</v>
      </c>
      <c r="P53" s="184">
        <v>0.13500000000000001</v>
      </c>
      <c r="Q53" s="67">
        <v>0.13500000000000001</v>
      </c>
      <c r="R53" s="93">
        <v>0.13500000000000001</v>
      </c>
      <c r="T53" s="571">
        <v>-0.06</v>
      </c>
      <c r="U53" s="571">
        <v>-5.0000000000000001E-3</v>
      </c>
      <c r="V53" s="571">
        <v>0.15</v>
      </c>
      <c r="X53" s="538">
        <v>0.15</v>
      </c>
      <c r="Y53" s="539">
        <v>0.15</v>
      </c>
      <c r="Z53" s="538">
        <v>7.2499999999999995E-2</v>
      </c>
      <c r="AA53" s="538">
        <v>-8.5000000000000006E-2</v>
      </c>
      <c r="AB53" s="556">
        <v>0.45</v>
      </c>
      <c r="AC53" s="556">
        <v>0.35499999999999998</v>
      </c>
      <c r="AD53" s="556">
        <v>0.19750000000000001</v>
      </c>
      <c r="AE53" s="557">
        <v>0.17749999999999999</v>
      </c>
      <c r="AF53" s="325">
        <v>-0.29249999999999998</v>
      </c>
      <c r="AG53" s="325">
        <v>0</v>
      </c>
      <c r="AH53" s="325"/>
      <c r="AI53" s="74">
        <v>38078</v>
      </c>
      <c r="AJ53" s="67">
        <v>3.0270000000000001</v>
      </c>
      <c r="AK53" s="68"/>
      <c r="AL53" s="68"/>
      <c r="AM53" s="69">
        <v>2.4497230976232447</v>
      </c>
      <c r="AN53" s="68">
        <v>3.1670000000000003</v>
      </c>
      <c r="AO53" s="68">
        <v>3.1670000000000003</v>
      </c>
      <c r="AP53" s="68">
        <v>3.1670000000000003</v>
      </c>
      <c r="AQ53" s="66">
        <v>3.1670000000000003</v>
      </c>
      <c r="AR53" s="40">
        <v>3.1870000000000003</v>
      </c>
      <c r="AS53" s="40">
        <v>3.2070000000000003</v>
      </c>
      <c r="AT53" s="40">
        <v>3.1619999999999999</v>
      </c>
      <c r="AU53" s="48">
        <v>3.1619999999999999</v>
      </c>
      <c r="AV53" s="48"/>
      <c r="AW53" s="48"/>
      <c r="AX53" s="40">
        <v>3.177</v>
      </c>
      <c r="AY53" s="50">
        <v>3.0994999999999999</v>
      </c>
      <c r="AZ53" s="40">
        <v>3.4770000000000003</v>
      </c>
      <c r="BA53" s="67">
        <v>3.3820000000000001</v>
      </c>
      <c r="BB53" s="40">
        <v>3.2244999999999999</v>
      </c>
      <c r="BC53" s="51">
        <v>3.2045000000000003</v>
      </c>
      <c r="BD53" s="51">
        <v>2.7345000000000002</v>
      </c>
      <c r="BE53" s="51">
        <v>3.0270000000000001</v>
      </c>
      <c r="BF53" s="67"/>
      <c r="BG53" s="40"/>
      <c r="BH53" s="40">
        <v>1.4232494200290002</v>
      </c>
      <c r="BI53" s="48">
        <v>6.1780223140336016E-2</v>
      </c>
      <c r="BJ53" s="48">
        <v>7.0916114645701009E-2</v>
      </c>
      <c r="BK53" s="48">
        <v>0.7991364060810231</v>
      </c>
      <c r="BL53" s="63">
        <v>0.77351534500260322</v>
      </c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165">
        <v>38108</v>
      </c>
      <c r="B54" s="41">
        <v>-0.02</v>
      </c>
      <c r="C54" s="41">
        <v>0.14000000000000001</v>
      </c>
      <c r="D54" s="394">
        <v>0.14000000000000001</v>
      </c>
      <c r="E54" s="93">
        <v>0.14000000000000001</v>
      </c>
      <c r="F54" s="288">
        <v>0.105</v>
      </c>
      <c r="G54" s="93">
        <v>0.14000000000000001</v>
      </c>
      <c r="H54" s="472">
        <v>0.14000000000000001</v>
      </c>
      <c r="I54" s="67">
        <v>0.14000000000000001</v>
      </c>
      <c r="J54" s="397">
        <v>0.14000000000000001</v>
      </c>
      <c r="K54" s="50">
        <v>0.16</v>
      </c>
      <c r="L54" s="417">
        <v>0.16</v>
      </c>
      <c r="M54" s="67">
        <v>0.16</v>
      </c>
      <c r="N54" s="93">
        <v>0.18</v>
      </c>
      <c r="O54" s="50">
        <v>0.13500000000000001</v>
      </c>
      <c r="P54" s="184">
        <v>0.13500000000000001</v>
      </c>
      <c r="Q54" s="67">
        <v>0.13500000000000001</v>
      </c>
      <c r="R54" s="93">
        <v>0.13500000000000001</v>
      </c>
      <c r="T54" s="571">
        <v>-0.06</v>
      </c>
      <c r="U54" s="571">
        <v>-5.0000000000000001E-3</v>
      </c>
      <c r="V54" s="571">
        <v>0.14000000000000001</v>
      </c>
      <c r="X54" s="538">
        <v>0.14000000000000001</v>
      </c>
      <c r="Y54" s="539">
        <v>0.14000000000000001</v>
      </c>
      <c r="Z54" s="538">
        <v>6.25E-2</v>
      </c>
      <c r="AA54" s="538">
        <v>-0.1</v>
      </c>
      <c r="AB54" s="556">
        <v>0.36499999999999999</v>
      </c>
      <c r="AC54" s="556">
        <v>0.28749999999999998</v>
      </c>
      <c r="AD54" s="556">
        <v>0.17249999999999999</v>
      </c>
      <c r="AE54" s="557">
        <v>0.16250000000000001</v>
      </c>
      <c r="AF54" s="325">
        <v>-0.29249999999999998</v>
      </c>
      <c r="AG54" s="325">
        <v>0</v>
      </c>
      <c r="AH54" s="325"/>
      <c r="AI54" s="74">
        <v>38108</v>
      </c>
      <c r="AJ54" s="67">
        <v>3.0180000000000002</v>
      </c>
      <c r="AK54" s="68"/>
      <c r="AL54" s="68"/>
      <c r="AM54" s="69">
        <v>2.4287888887059532</v>
      </c>
      <c r="AN54" s="68">
        <v>3.1580000000000004</v>
      </c>
      <c r="AO54" s="68">
        <v>3.1580000000000004</v>
      </c>
      <c r="AP54" s="68">
        <v>3.1580000000000004</v>
      </c>
      <c r="AQ54" s="66">
        <v>3.1580000000000004</v>
      </c>
      <c r="AR54" s="40">
        <v>3.1780000000000004</v>
      </c>
      <c r="AS54" s="40">
        <v>3.1980000000000004</v>
      </c>
      <c r="AT54" s="40">
        <v>3.1530000000000005</v>
      </c>
      <c r="AU54" s="48">
        <v>3.1530000000000005</v>
      </c>
      <c r="AV54" s="48"/>
      <c r="AW54" s="48"/>
      <c r="AX54" s="40">
        <v>3.1580000000000004</v>
      </c>
      <c r="AY54" s="40">
        <v>3.0805000000000002</v>
      </c>
      <c r="AZ54" s="40">
        <v>3.383</v>
      </c>
      <c r="BA54" s="67">
        <v>3.3055000000000003</v>
      </c>
      <c r="BB54" s="40">
        <v>3.1905000000000001</v>
      </c>
      <c r="BC54" s="51">
        <v>3.1805000000000003</v>
      </c>
      <c r="BD54" s="51">
        <v>2.7255000000000003</v>
      </c>
      <c r="BE54" s="51">
        <v>3.0180000000000002</v>
      </c>
      <c r="BF54" s="67"/>
      <c r="BG54" s="40"/>
      <c r="BH54" s="40">
        <v>1.4222884260940001</v>
      </c>
      <c r="BI54" s="48">
        <v>6.1802642908832008E-2</v>
      </c>
      <c r="BJ54" s="48">
        <v>7.0919569124044013E-2</v>
      </c>
      <c r="BK54" s="48">
        <v>0.79508749647375809</v>
      </c>
      <c r="BL54" s="63">
        <v>0.76909084506204972</v>
      </c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165">
        <v>38139</v>
      </c>
      <c r="B55" s="41">
        <v>-1.4999999999999999E-2</v>
      </c>
      <c r="C55" s="41">
        <v>0.14000000000000001</v>
      </c>
      <c r="D55" s="394">
        <v>0.14000000000000001</v>
      </c>
      <c r="E55" s="93">
        <v>0.14000000000000001</v>
      </c>
      <c r="F55" s="288">
        <v>0.105</v>
      </c>
      <c r="G55" s="93">
        <v>0.14000000000000001</v>
      </c>
      <c r="H55" s="472">
        <v>0.14000000000000001</v>
      </c>
      <c r="I55" s="67">
        <v>0.14000000000000001</v>
      </c>
      <c r="J55" s="397">
        <v>0.14000000000000001</v>
      </c>
      <c r="K55" s="50">
        <v>0.16</v>
      </c>
      <c r="L55" s="417">
        <v>0.16</v>
      </c>
      <c r="M55" s="67">
        <v>0.16</v>
      </c>
      <c r="N55" s="93">
        <v>0.18</v>
      </c>
      <c r="O55" s="50">
        <v>0.13500000000000001</v>
      </c>
      <c r="P55" s="184">
        <v>0.13500000000000001</v>
      </c>
      <c r="Q55" s="67">
        <v>0.13500000000000001</v>
      </c>
      <c r="R55" s="93">
        <v>0.13500000000000001</v>
      </c>
      <c r="T55" s="571">
        <v>-0.06</v>
      </c>
      <c r="U55" s="571">
        <v>-5.0000000000000001E-3</v>
      </c>
      <c r="V55" s="571">
        <v>0.13500000000000001</v>
      </c>
      <c r="X55" s="538">
        <v>0.13500000000000001</v>
      </c>
      <c r="Y55" s="539">
        <v>0.13500000000000001</v>
      </c>
      <c r="Z55" s="538">
        <v>5.7500000000000002E-2</v>
      </c>
      <c r="AA55" s="538">
        <v>-0.11</v>
      </c>
      <c r="AB55" s="556">
        <v>0.35499999999999998</v>
      </c>
      <c r="AC55" s="556">
        <v>0.28749999999999998</v>
      </c>
      <c r="AD55" s="556">
        <v>0.17249999999999999</v>
      </c>
      <c r="AE55" s="557">
        <v>0.16250000000000001</v>
      </c>
      <c r="AF55" s="325">
        <v>-0.29249999999999998</v>
      </c>
      <c r="AG55" s="325">
        <v>0</v>
      </c>
      <c r="AH55" s="325"/>
      <c r="AI55" s="74">
        <v>38139</v>
      </c>
      <c r="AJ55" s="67">
        <v>3.0490000000000004</v>
      </c>
      <c r="AK55" s="68"/>
      <c r="AL55" s="68"/>
      <c r="AM55" s="69">
        <v>2.4381340288930113</v>
      </c>
      <c r="AN55" s="68">
        <v>3.1890000000000005</v>
      </c>
      <c r="AO55" s="68">
        <v>3.1890000000000005</v>
      </c>
      <c r="AP55" s="68">
        <v>3.1890000000000005</v>
      </c>
      <c r="AQ55" s="66">
        <v>3.1890000000000005</v>
      </c>
      <c r="AR55" s="40">
        <v>3.2090000000000005</v>
      </c>
      <c r="AS55" s="40">
        <v>3.2290000000000005</v>
      </c>
      <c r="AT55" s="40">
        <v>3.1840000000000002</v>
      </c>
      <c r="AU55" s="48">
        <v>3.1840000000000002</v>
      </c>
      <c r="AV55" s="48"/>
      <c r="AW55" s="48"/>
      <c r="AX55" s="40">
        <v>3.1840000000000002</v>
      </c>
      <c r="AY55" s="40">
        <v>3.1065000000000005</v>
      </c>
      <c r="AZ55" s="40">
        <v>3.4040000000000004</v>
      </c>
      <c r="BA55" s="67">
        <v>3.3365000000000005</v>
      </c>
      <c r="BB55" s="40">
        <v>3.2215000000000003</v>
      </c>
      <c r="BC55" s="51">
        <v>3.2115000000000005</v>
      </c>
      <c r="BD55" s="51">
        <v>2.7565000000000004</v>
      </c>
      <c r="BE55" s="51">
        <v>3.0490000000000004</v>
      </c>
      <c r="BF55" s="67"/>
      <c r="BG55" s="40"/>
      <c r="BH55" s="40">
        <v>1.4213224879040001</v>
      </c>
      <c r="BI55" s="48">
        <v>6.1825810003120013E-2</v>
      </c>
      <c r="BJ55" s="48">
        <v>7.0923138751668002E-2</v>
      </c>
      <c r="BK55" s="48">
        <v>0.79092220563539239</v>
      </c>
      <c r="BL55" s="63">
        <v>0.76454500749232079</v>
      </c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165">
        <v>38169</v>
      </c>
      <c r="B56" s="41">
        <v>-4.9999999999999871E-3</v>
      </c>
      <c r="C56" s="41">
        <v>0.14000000000000001</v>
      </c>
      <c r="D56" s="394">
        <v>0.14000000000000001</v>
      </c>
      <c r="E56" s="93">
        <v>0.14000000000000001</v>
      </c>
      <c r="F56" s="288">
        <v>0.105</v>
      </c>
      <c r="G56" s="93">
        <v>0.14000000000000001</v>
      </c>
      <c r="H56" s="472">
        <v>0.14000000000000001</v>
      </c>
      <c r="I56" s="67">
        <v>0.14000000000000001</v>
      </c>
      <c r="J56" s="397">
        <v>0.14000000000000001</v>
      </c>
      <c r="K56" s="50">
        <v>0.16</v>
      </c>
      <c r="L56" s="417">
        <v>0.16</v>
      </c>
      <c r="M56" s="67">
        <v>0.16</v>
      </c>
      <c r="N56" s="93">
        <v>0.18</v>
      </c>
      <c r="O56" s="50">
        <v>0.13500000000000001</v>
      </c>
      <c r="P56" s="184">
        <v>0.13500000000000001</v>
      </c>
      <c r="Q56" s="67">
        <v>0.13500000000000001</v>
      </c>
      <c r="R56" s="93">
        <v>0.13500000000000001</v>
      </c>
      <c r="T56" s="571">
        <v>-0.06</v>
      </c>
      <c r="U56" s="571">
        <v>-5.0000000000000001E-3</v>
      </c>
      <c r="V56" s="571">
        <v>0.125</v>
      </c>
      <c r="X56" s="538">
        <v>0.125</v>
      </c>
      <c r="Y56" s="539">
        <v>0.125</v>
      </c>
      <c r="Z56" s="538">
        <v>4.7500000000000001E-2</v>
      </c>
      <c r="AA56" s="538">
        <v>-0.11</v>
      </c>
      <c r="AB56" s="556">
        <v>0.39</v>
      </c>
      <c r="AC56" s="556">
        <v>0.3</v>
      </c>
      <c r="AD56" s="556">
        <v>0.185</v>
      </c>
      <c r="AE56" s="557">
        <v>0.16250000000000001</v>
      </c>
      <c r="AF56" s="325">
        <v>-0.29249999999999998</v>
      </c>
      <c r="AG56" s="325">
        <v>0</v>
      </c>
      <c r="AH56" s="325"/>
      <c r="AI56" s="74">
        <v>38169</v>
      </c>
      <c r="AJ56" s="67">
        <v>3.0490000000000004</v>
      </c>
      <c r="AK56" s="68"/>
      <c r="AL56" s="68"/>
      <c r="AM56" s="69">
        <v>2.4241156100707384</v>
      </c>
      <c r="AN56" s="68">
        <v>3.1890000000000005</v>
      </c>
      <c r="AO56" s="68">
        <v>3.1890000000000005</v>
      </c>
      <c r="AP56" s="68">
        <v>3.1890000000000005</v>
      </c>
      <c r="AQ56" s="66">
        <v>3.1890000000000005</v>
      </c>
      <c r="AR56" s="40">
        <v>3.2090000000000005</v>
      </c>
      <c r="AS56" s="40">
        <v>3.2290000000000005</v>
      </c>
      <c r="AT56" s="40">
        <v>3.1840000000000002</v>
      </c>
      <c r="AU56" s="48">
        <v>3.1840000000000002</v>
      </c>
      <c r="AV56" s="48"/>
      <c r="AW56" s="48"/>
      <c r="AX56" s="40">
        <v>3.1740000000000004</v>
      </c>
      <c r="AY56" s="40">
        <v>3.0965000000000003</v>
      </c>
      <c r="AZ56" s="40">
        <v>3.4390000000000005</v>
      </c>
      <c r="BA56" s="67">
        <v>3.3490000000000002</v>
      </c>
      <c r="BB56" s="40">
        <v>3.2340000000000004</v>
      </c>
      <c r="BC56" s="51">
        <v>3.2115000000000005</v>
      </c>
      <c r="BD56" s="51">
        <v>2.7565000000000004</v>
      </c>
      <c r="BE56" s="51">
        <v>3.0490000000000004</v>
      </c>
      <c r="BF56" s="67"/>
      <c r="BG56" s="40"/>
      <c r="BH56" s="40">
        <v>1.4202784226200005</v>
      </c>
      <c r="BI56" s="48">
        <v>6.1848229771956031E-2</v>
      </c>
      <c r="BJ56" s="48">
        <v>7.0934151387775007E-2</v>
      </c>
      <c r="BK56" s="48">
        <v>0.78690919938923165</v>
      </c>
      <c r="BL56" s="63">
        <v>0.7601491408186698</v>
      </c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165">
        <v>38200</v>
      </c>
      <c r="B57" s="41">
        <v>-2.4999999999999849E-3</v>
      </c>
      <c r="C57" s="41">
        <v>0.14000000000000001</v>
      </c>
      <c r="D57" s="394">
        <v>0.14000000000000001</v>
      </c>
      <c r="E57" s="93">
        <v>0.14000000000000001</v>
      </c>
      <c r="F57" s="288">
        <v>0.105</v>
      </c>
      <c r="G57" s="93">
        <v>0.14000000000000001</v>
      </c>
      <c r="H57" s="472">
        <v>0.14000000000000001</v>
      </c>
      <c r="I57" s="67">
        <v>0.14000000000000001</v>
      </c>
      <c r="J57" s="397">
        <v>0.14000000000000001</v>
      </c>
      <c r="K57" s="50">
        <v>0.16</v>
      </c>
      <c r="L57" s="417">
        <v>0.16</v>
      </c>
      <c r="M57" s="67">
        <v>0.16</v>
      </c>
      <c r="N57" s="93">
        <v>0.18</v>
      </c>
      <c r="O57" s="50">
        <v>0.13500000000000001</v>
      </c>
      <c r="P57" s="184">
        <v>0.13500000000000001</v>
      </c>
      <c r="Q57" s="67">
        <v>0.13500000000000001</v>
      </c>
      <c r="R57" s="93">
        <v>0.13500000000000001</v>
      </c>
      <c r="T57" s="571">
        <v>-0.06</v>
      </c>
      <c r="U57" s="571">
        <v>-5.0000000000000001E-3</v>
      </c>
      <c r="V57" s="571">
        <v>0.1225</v>
      </c>
      <c r="X57" s="538">
        <v>0.1225</v>
      </c>
      <c r="Y57" s="539">
        <v>0.1225</v>
      </c>
      <c r="Z57" s="538">
        <v>4.4999999999999998E-2</v>
      </c>
      <c r="AA57" s="538">
        <v>-0.11</v>
      </c>
      <c r="AB57" s="556">
        <v>0.45500000000000002</v>
      </c>
      <c r="AC57" s="556">
        <v>0.3</v>
      </c>
      <c r="AD57" s="556">
        <v>0.185</v>
      </c>
      <c r="AE57" s="557">
        <v>0.16250000000000001</v>
      </c>
      <c r="AF57" s="325">
        <v>-0.29249999999999998</v>
      </c>
      <c r="AG57" s="325">
        <v>0</v>
      </c>
      <c r="AH57" s="325"/>
      <c r="AI57" s="74">
        <v>38200</v>
      </c>
      <c r="AJ57" s="67">
        <v>3.0940000000000003</v>
      </c>
      <c r="AK57" s="68"/>
      <c r="AL57" s="68"/>
      <c r="AM57" s="69">
        <v>2.4436289329265697</v>
      </c>
      <c r="AN57" s="68">
        <v>3.2340000000000004</v>
      </c>
      <c r="AO57" s="68">
        <v>3.2340000000000004</v>
      </c>
      <c r="AP57" s="68">
        <v>3.2340000000000004</v>
      </c>
      <c r="AQ57" s="66">
        <v>3.2340000000000004</v>
      </c>
      <c r="AR57" s="40">
        <v>3.2540000000000004</v>
      </c>
      <c r="AS57" s="40">
        <v>3.2740000000000005</v>
      </c>
      <c r="AT57" s="40">
        <v>3.2290000000000001</v>
      </c>
      <c r="AU57" s="48">
        <v>3.2290000000000001</v>
      </c>
      <c r="AV57" s="48"/>
      <c r="AW57" s="48"/>
      <c r="AX57" s="40">
        <v>3.2165000000000004</v>
      </c>
      <c r="AY57" s="40">
        <v>3.1390000000000002</v>
      </c>
      <c r="AZ57" s="40">
        <v>3.5490000000000004</v>
      </c>
      <c r="BA57" s="67">
        <v>3.3940000000000001</v>
      </c>
      <c r="BB57" s="40">
        <v>3.2790000000000004</v>
      </c>
      <c r="BC57" s="51">
        <v>3.2565000000000004</v>
      </c>
      <c r="BD57" s="51">
        <v>2.8015000000000003</v>
      </c>
      <c r="BE57" s="51">
        <v>3.0940000000000003</v>
      </c>
      <c r="BF57" s="67"/>
      <c r="BG57" s="40"/>
      <c r="BH57" s="40">
        <v>1.4192358134350003</v>
      </c>
      <c r="BI57" s="48">
        <v>6.1871396866595013E-2</v>
      </c>
      <c r="BJ57" s="48">
        <v>7.0954456936251006E-2</v>
      </c>
      <c r="BK57" s="48">
        <v>0.78278087870022406</v>
      </c>
      <c r="BL57" s="63">
        <v>0.75560573065138203</v>
      </c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165">
        <v>38231</v>
      </c>
      <c r="B58" s="41">
        <v>0</v>
      </c>
      <c r="C58" s="41">
        <v>0.14000000000000001</v>
      </c>
      <c r="D58" s="394">
        <v>0.14000000000000001</v>
      </c>
      <c r="E58" s="93">
        <v>0.14000000000000001</v>
      </c>
      <c r="F58" s="288">
        <v>0.105</v>
      </c>
      <c r="G58" s="93">
        <v>0.14000000000000001</v>
      </c>
      <c r="H58" s="472">
        <v>0.14000000000000001</v>
      </c>
      <c r="I58" s="67">
        <v>0.14000000000000001</v>
      </c>
      <c r="J58" s="397">
        <v>0.14000000000000001</v>
      </c>
      <c r="K58" s="50">
        <v>0.16</v>
      </c>
      <c r="L58" s="417">
        <v>0.16</v>
      </c>
      <c r="M58" s="67">
        <v>0.16</v>
      </c>
      <c r="N58" s="93">
        <v>0.18</v>
      </c>
      <c r="O58" s="50">
        <v>0.13500000000000001</v>
      </c>
      <c r="P58" s="184">
        <v>0.13500000000000001</v>
      </c>
      <c r="Q58" s="67">
        <v>0.13500000000000001</v>
      </c>
      <c r="R58" s="93">
        <v>0.13500000000000001</v>
      </c>
      <c r="T58" s="571">
        <v>-0.06</v>
      </c>
      <c r="U58" s="571">
        <v>-5.0000000000000001E-3</v>
      </c>
      <c r="V58" s="571">
        <v>0.12</v>
      </c>
      <c r="X58" s="538">
        <v>0.12</v>
      </c>
      <c r="Y58" s="539">
        <v>0.12</v>
      </c>
      <c r="Z58" s="538">
        <v>4.2500000000000003E-2</v>
      </c>
      <c r="AA58" s="538">
        <v>-0.1</v>
      </c>
      <c r="AB58" s="556">
        <v>0.35499999999999998</v>
      </c>
      <c r="AC58" s="556">
        <v>0.28999999999999998</v>
      </c>
      <c r="AD58" s="556">
        <v>0.16250000000000001</v>
      </c>
      <c r="AE58" s="557">
        <v>0.16250000000000001</v>
      </c>
      <c r="AF58" s="325">
        <v>-0.29249999999999998</v>
      </c>
      <c r="AG58" s="325">
        <v>0</v>
      </c>
      <c r="AH58" s="325"/>
      <c r="AI58" s="74">
        <v>38231</v>
      </c>
      <c r="AJ58" s="67">
        <v>3.0830000000000002</v>
      </c>
      <c r="AK58" s="68"/>
      <c r="AL58" s="68"/>
      <c r="AM58" s="69">
        <v>2.4207533264397707</v>
      </c>
      <c r="AN58" s="68">
        <v>3.2230000000000003</v>
      </c>
      <c r="AO58" s="68">
        <v>3.2230000000000003</v>
      </c>
      <c r="AP58" s="68">
        <v>3.2230000000000003</v>
      </c>
      <c r="AQ58" s="66">
        <v>3.2230000000000003</v>
      </c>
      <c r="AR58" s="40">
        <v>3.2430000000000003</v>
      </c>
      <c r="AS58" s="40">
        <v>3.2630000000000003</v>
      </c>
      <c r="AT58" s="40">
        <v>3.218</v>
      </c>
      <c r="AU58" s="48">
        <v>3.218</v>
      </c>
      <c r="AV58" s="48"/>
      <c r="AW58" s="48"/>
      <c r="AX58" s="40">
        <v>3.2030000000000003</v>
      </c>
      <c r="AY58" s="40">
        <v>3.1255000000000002</v>
      </c>
      <c r="AZ58" s="40">
        <v>3.4380000000000002</v>
      </c>
      <c r="BA58" s="67">
        <v>3.3730000000000002</v>
      </c>
      <c r="BB58" s="40">
        <v>3.2455000000000003</v>
      </c>
      <c r="BC58" s="51">
        <v>3.2455000000000003</v>
      </c>
      <c r="BD58" s="51">
        <v>2.7905000000000002</v>
      </c>
      <c r="BE58" s="51">
        <v>3.0830000000000002</v>
      </c>
      <c r="BF58" s="67"/>
      <c r="BG58" s="40"/>
      <c r="BH58" s="40">
        <v>1.4182282212240001</v>
      </c>
      <c r="BI58" s="48">
        <v>6.189456396141102E-2</v>
      </c>
      <c r="BJ58" s="48">
        <v>7.0974762484862008E-2</v>
      </c>
      <c r="BK58" s="48">
        <v>0.77867124672098254</v>
      </c>
      <c r="BL58" s="63">
        <v>0.7510869768662024</v>
      </c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165">
        <v>38261</v>
      </c>
      <c r="B59" s="41">
        <v>-1.4999999999999999E-2</v>
      </c>
      <c r="C59" s="41">
        <v>0.14000000000000001</v>
      </c>
      <c r="D59" s="394">
        <v>0.14000000000000001</v>
      </c>
      <c r="E59" s="93">
        <v>0.14000000000000001</v>
      </c>
      <c r="F59" s="288">
        <v>0.105</v>
      </c>
      <c r="G59" s="93">
        <v>0.14000000000000001</v>
      </c>
      <c r="H59" s="472">
        <v>0.14000000000000001</v>
      </c>
      <c r="I59" s="67">
        <v>0.14000000000000001</v>
      </c>
      <c r="J59" s="397">
        <v>0.14000000000000001</v>
      </c>
      <c r="K59" s="50">
        <v>0.16</v>
      </c>
      <c r="L59" s="417">
        <v>0.16</v>
      </c>
      <c r="M59" s="67">
        <v>0.16</v>
      </c>
      <c r="N59" s="93">
        <v>0.18</v>
      </c>
      <c r="O59" s="50">
        <v>0.13500000000000001</v>
      </c>
      <c r="P59" s="184">
        <v>0.13500000000000001</v>
      </c>
      <c r="Q59" s="67">
        <v>0.13500000000000001</v>
      </c>
      <c r="R59" s="93">
        <v>0.13500000000000001</v>
      </c>
      <c r="T59" s="571">
        <v>-0.06</v>
      </c>
      <c r="U59" s="571">
        <v>-5.0000000000000001E-3</v>
      </c>
      <c r="V59" s="571">
        <v>0.13500000000000001</v>
      </c>
      <c r="X59" s="538">
        <v>0.13500000000000001</v>
      </c>
      <c r="Y59" s="539">
        <v>0.13500000000000001</v>
      </c>
      <c r="Z59" s="538">
        <v>5.7500000000000002E-2</v>
      </c>
      <c r="AA59" s="538">
        <v>-8.5000000000000006E-2</v>
      </c>
      <c r="AB59" s="556">
        <v>0.42499999999999999</v>
      </c>
      <c r="AC59" s="556">
        <v>0.36249999999999999</v>
      </c>
      <c r="AD59" s="556">
        <v>0.185</v>
      </c>
      <c r="AE59" s="557">
        <v>0.16500000000000001</v>
      </c>
      <c r="AF59" s="325">
        <v>-0.29249999999999998</v>
      </c>
      <c r="AG59" s="325">
        <v>0</v>
      </c>
      <c r="AH59" s="325"/>
      <c r="AI59" s="74">
        <v>38261</v>
      </c>
      <c r="AJ59" s="67">
        <v>3.1019999999999999</v>
      </c>
      <c r="AK59" s="68"/>
      <c r="AL59" s="68"/>
      <c r="AM59" s="69">
        <v>2.4209225045268985</v>
      </c>
      <c r="AN59" s="68">
        <v>3.242</v>
      </c>
      <c r="AO59" s="68">
        <v>3.242</v>
      </c>
      <c r="AP59" s="68">
        <v>3.242</v>
      </c>
      <c r="AQ59" s="66">
        <v>3.242</v>
      </c>
      <c r="AR59" s="40">
        <v>3.262</v>
      </c>
      <c r="AS59" s="40">
        <v>3.282</v>
      </c>
      <c r="AT59" s="40">
        <v>3.2370000000000001</v>
      </c>
      <c r="AU59" s="48">
        <v>3.2370000000000001</v>
      </c>
      <c r="AV59" s="48"/>
      <c r="AW59" s="48"/>
      <c r="AX59" s="40">
        <v>3.2370000000000001</v>
      </c>
      <c r="AY59" s="40">
        <v>3.1595</v>
      </c>
      <c r="AZ59" s="40">
        <v>3.5269999999999997</v>
      </c>
      <c r="BA59" s="67">
        <v>3.4644999999999997</v>
      </c>
      <c r="BB59" s="40">
        <v>3.2869999999999999</v>
      </c>
      <c r="BC59" s="51">
        <v>3.2669999999999999</v>
      </c>
      <c r="BD59" s="51">
        <v>2.8094999999999999</v>
      </c>
      <c r="BE59" s="51">
        <v>3.1019999999999999</v>
      </c>
      <c r="BF59" s="67"/>
      <c r="BG59" s="40"/>
      <c r="BH59" s="40">
        <v>1.4171884711320004</v>
      </c>
      <c r="BI59" s="48">
        <v>6.1916983730759018E-2</v>
      </c>
      <c r="BJ59" s="48">
        <v>7.0994413015907004E-2</v>
      </c>
      <c r="BK59" s="48">
        <v>0.77471191473205148</v>
      </c>
      <c r="BL59" s="63">
        <v>0.74673735488183168</v>
      </c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165">
        <v>38292</v>
      </c>
      <c r="B60" s="41">
        <v>7.4999999999999997E-3</v>
      </c>
      <c r="C60" s="41">
        <v>0.22500000000000001</v>
      </c>
      <c r="D60" s="394">
        <v>0.22500000000000001</v>
      </c>
      <c r="E60" s="93">
        <v>0.22500000000000001</v>
      </c>
      <c r="F60" s="288">
        <v>0.19</v>
      </c>
      <c r="G60" s="93">
        <v>0.22500000000000001</v>
      </c>
      <c r="H60" s="294">
        <v>0.33500000000000002</v>
      </c>
      <c r="I60" s="67">
        <v>0.33500000000000002</v>
      </c>
      <c r="J60" s="397">
        <v>0.33500000000000002</v>
      </c>
      <c r="K60" s="41">
        <v>0.32500000000000001</v>
      </c>
      <c r="L60" s="417">
        <v>0.32500000000000001</v>
      </c>
      <c r="M60" s="67">
        <v>0.32500000000000001</v>
      </c>
      <c r="N60" s="93">
        <v>0.35499999999999998</v>
      </c>
      <c r="O60" s="50">
        <v>0.33500000000000002</v>
      </c>
      <c r="P60" s="184">
        <v>0.33500000000000002</v>
      </c>
      <c r="Q60" s="67">
        <v>0.33500000000000002</v>
      </c>
      <c r="R60" s="93">
        <v>0.35499999999999998</v>
      </c>
      <c r="T60" s="571">
        <v>6.5000000000000002E-2</v>
      </c>
      <c r="U60" s="571">
        <v>0.12</v>
      </c>
      <c r="V60" s="571">
        <v>0.17967200000000003</v>
      </c>
      <c r="X60" s="538">
        <v>0.19750000000000001</v>
      </c>
      <c r="Y60" s="539">
        <v>0.19750000000000001</v>
      </c>
      <c r="Z60" s="538">
        <v>0.1075</v>
      </c>
      <c r="AA60" s="538">
        <v>-2.5000000000000001E-2</v>
      </c>
      <c r="AB60" s="556">
        <v>0.72</v>
      </c>
      <c r="AC60" s="556">
        <v>0.45</v>
      </c>
      <c r="AD60" s="556">
        <v>0.28749999999999998</v>
      </c>
      <c r="AE60" s="557">
        <v>0.24</v>
      </c>
      <c r="AF60" s="325">
        <v>-0.25</v>
      </c>
      <c r="AG60" s="325">
        <v>0</v>
      </c>
      <c r="AH60" s="325"/>
      <c r="AI60" s="74">
        <v>38292</v>
      </c>
      <c r="AJ60" s="67">
        <v>3.2060000000000004</v>
      </c>
      <c r="AK60" s="68"/>
      <c r="AL60" s="68"/>
      <c r="AM60" s="69">
        <v>2.5467173086065604</v>
      </c>
      <c r="AN60" s="68">
        <v>3.4310000000000005</v>
      </c>
      <c r="AO60" s="68">
        <v>3.4310000000000005</v>
      </c>
      <c r="AP60" s="68">
        <v>3.4310000000000005</v>
      </c>
      <c r="AQ60" s="66">
        <v>3.5410000000000004</v>
      </c>
      <c r="AR60" s="40">
        <v>3.5310000000000006</v>
      </c>
      <c r="AS60" s="40">
        <v>3.5610000000000004</v>
      </c>
      <c r="AT60" s="40">
        <v>3.5410000000000004</v>
      </c>
      <c r="AU60" s="48">
        <v>3.5610000000000004</v>
      </c>
      <c r="AV60" s="48"/>
      <c r="AW60" s="48"/>
      <c r="AX60" s="40">
        <v>3.4035000000000002</v>
      </c>
      <c r="AY60" s="40">
        <v>3.3135000000000003</v>
      </c>
      <c r="AZ60" s="40">
        <v>3.9260000000000002</v>
      </c>
      <c r="BA60" s="67">
        <v>3.6560000000000006</v>
      </c>
      <c r="BB60" s="40">
        <v>3.4935000000000005</v>
      </c>
      <c r="BC60" s="51">
        <v>3.4460000000000006</v>
      </c>
      <c r="BD60" s="51">
        <v>2.9560000000000004</v>
      </c>
      <c r="BE60" s="51">
        <v>3.2060000000000004</v>
      </c>
      <c r="BF60" s="67"/>
      <c r="BG60" s="40"/>
      <c r="BH60" s="40">
        <v>1.4161836418560001</v>
      </c>
      <c r="BI60" s="48">
        <v>6.1940150825926014E-2</v>
      </c>
      <c r="BJ60" s="48">
        <v>7.1014718564786014E-2</v>
      </c>
      <c r="BK60" s="48">
        <v>0.77063886237873203</v>
      </c>
      <c r="BL60" s="63">
        <v>0.74226677604388225</v>
      </c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165">
        <v>38322</v>
      </c>
      <c r="B61" s="41">
        <v>-3.2500000000000001E-2</v>
      </c>
      <c r="C61" s="41">
        <v>0.22500000000000001</v>
      </c>
      <c r="D61" s="394">
        <v>0.22500000000000001</v>
      </c>
      <c r="E61" s="93">
        <v>0.22500000000000001</v>
      </c>
      <c r="F61" s="288">
        <v>0.19</v>
      </c>
      <c r="G61" s="93">
        <v>0.22500000000000001</v>
      </c>
      <c r="H61" s="294">
        <v>0.33500000000000002</v>
      </c>
      <c r="I61" s="67">
        <v>0.33500000000000002</v>
      </c>
      <c r="J61" s="397">
        <v>0.33500000000000002</v>
      </c>
      <c r="K61" s="41">
        <v>0.32500000000000001</v>
      </c>
      <c r="L61" s="417">
        <v>0.32500000000000001</v>
      </c>
      <c r="M61" s="67">
        <v>0.32500000000000001</v>
      </c>
      <c r="N61" s="93">
        <v>0.35499999999999998</v>
      </c>
      <c r="O61" s="50">
        <v>0.33500000000000002</v>
      </c>
      <c r="P61" s="184">
        <v>0.33500000000000002</v>
      </c>
      <c r="Q61" s="67">
        <v>0.33500000000000002</v>
      </c>
      <c r="R61" s="93">
        <v>0.35499999999999998</v>
      </c>
      <c r="T61" s="571">
        <v>6.5000000000000002E-2</v>
      </c>
      <c r="U61" s="571">
        <v>0.12</v>
      </c>
      <c r="V61" s="571">
        <v>0.18293600000000002</v>
      </c>
      <c r="X61" s="538">
        <v>0.23749999999999999</v>
      </c>
      <c r="Y61" s="539">
        <v>0.23749999999999999</v>
      </c>
      <c r="Z61" s="538">
        <v>0.14749999999999999</v>
      </c>
      <c r="AA61" s="538">
        <v>-1.7500000000000002E-2</v>
      </c>
      <c r="AB61" s="556">
        <v>1.22</v>
      </c>
      <c r="AC61" s="556">
        <v>0.78</v>
      </c>
      <c r="AD61" s="556">
        <v>0.33750000000000002</v>
      </c>
      <c r="AE61" s="557">
        <v>0.29499999999999998</v>
      </c>
      <c r="AF61" s="325">
        <v>-0.25</v>
      </c>
      <c r="AG61" s="325">
        <v>0</v>
      </c>
      <c r="AH61" s="325"/>
      <c r="AI61" s="74">
        <v>38322</v>
      </c>
      <c r="AJ61" s="67">
        <v>3.3080000000000003</v>
      </c>
      <c r="AK61" s="68"/>
      <c r="AL61" s="68"/>
      <c r="AM61" s="69">
        <v>2.6072252441493196</v>
      </c>
      <c r="AN61" s="68">
        <v>3.5330000000000004</v>
      </c>
      <c r="AO61" s="68">
        <v>3.5330000000000004</v>
      </c>
      <c r="AP61" s="68">
        <v>3.5330000000000004</v>
      </c>
      <c r="AQ61" s="66">
        <v>3.6430000000000002</v>
      </c>
      <c r="AR61" s="40">
        <v>3.6330000000000005</v>
      </c>
      <c r="AS61" s="40">
        <v>3.6630000000000003</v>
      </c>
      <c r="AT61" s="40">
        <v>3.6430000000000002</v>
      </c>
      <c r="AU61" s="48">
        <v>3.6630000000000003</v>
      </c>
      <c r="AV61" s="48"/>
      <c r="AW61" s="48"/>
      <c r="AX61" s="40">
        <v>3.5455000000000001</v>
      </c>
      <c r="AY61" s="40">
        <v>3.4555000000000002</v>
      </c>
      <c r="AZ61" s="40">
        <v>4.5280000000000005</v>
      </c>
      <c r="BA61" s="67">
        <v>4.0880000000000001</v>
      </c>
      <c r="BB61" s="40">
        <v>3.6455000000000002</v>
      </c>
      <c r="BC61" s="51">
        <v>3.6030000000000002</v>
      </c>
      <c r="BD61" s="51">
        <v>3.0580000000000003</v>
      </c>
      <c r="BE61" s="51">
        <v>3.3080000000000003</v>
      </c>
      <c r="BF61" s="67"/>
      <c r="BG61" s="40"/>
      <c r="BH61" s="40">
        <v>1.4151467427419999</v>
      </c>
      <c r="BI61" s="48">
        <v>6.1962570595612013E-2</v>
      </c>
      <c r="BJ61" s="48">
        <v>7.1034369096089012E-2</v>
      </c>
      <c r="BK61" s="48">
        <v>0.76671480524554658</v>
      </c>
      <c r="BL61" s="63">
        <v>0.73796355622680987</v>
      </c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165">
        <v>38353</v>
      </c>
      <c r="B62" s="41">
        <v>-0.02</v>
      </c>
      <c r="C62" s="41">
        <v>0.25</v>
      </c>
      <c r="D62" s="394">
        <v>0.25</v>
      </c>
      <c r="E62" s="93">
        <v>0.25</v>
      </c>
      <c r="F62" s="288">
        <v>0.215</v>
      </c>
      <c r="G62" s="93">
        <v>0.25</v>
      </c>
      <c r="H62" s="294">
        <v>0.36</v>
      </c>
      <c r="I62" s="67">
        <v>0.36</v>
      </c>
      <c r="J62" s="397">
        <v>0.36</v>
      </c>
      <c r="K62" s="41">
        <v>0.35</v>
      </c>
      <c r="L62" s="417">
        <v>0.35</v>
      </c>
      <c r="M62" s="67">
        <v>0.35</v>
      </c>
      <c r="N62" s="93">
        <v>0.38</v>
      </c>
      <c r="O62" s="50">
        <v>0.36</v>
      </c>
      <c r="P62" s="184">
        <v>0.36</v>
      </c>
      <c r="Q62" s="67">
        <v>0.36</v>
      </c>
      <c r="R62" s="93">
        <v>0.38</v>
      </c>
      <c r="T62" s="571">
        <v>0.09</v>
      </c>
      <c r="U62" s="571">
        <v>0.14499999999999999</v>
      </c>
      <c r="V62" s="571">
        <v>0.21244800000000003</v>
      </c>
      <c r="X62" s="538">
        <v>0.25</v>
      </c>
      <c r="Y62" s="539">
        <v>0.25</v>
      </c>
      <c r="Z62" s="538">
        <v>0.1825</v>
      </c>
      <c r="AA62" s="538">
        <v>-2.5000000000000001E-3</v>
      </c>
      <c r="AB62" s="556">
        <v>1.56</v>
      </c>
      <c r="AC62" s="556">
        <v>0.94</v>
      </c>
      <c r="AD62" s="556">
        <v>0.4375</v>
      </c>
      <c r="AE62" s="557">
        <v>0.34250000000000003</v>
      </c>
      <c r="AF62" s="325">
        <v>-0.25</v>
      </c>
      <c r="AG62" s="325">
        <v>0</v>
      </c>
      <c r="AH62" s="325"/>
      <c r="AI62" s="74">
        <v>38353</v>
      </c>
      <c r="AJ62" s="67">
        <v>3.4240000000000004</v>
      </c>
      <c r="AK62" s="68"/>
      <c r="AL62" s="68"/>
      <c r="AM62" s="69">
        <v>2.6950285359406285</v>
      </c>
      <c r="AN62" s="68">
        <v>3.6740000000000004</v>
      </c>
      <c r="AO62" s="68">
        <v>3.6740000000000004</v>
      </c>
      <c r="AP62" s="68">
        <v>3.6740000000000004</v>
      </c>
      <c r="AQ62" s="66">
        <v>3.7840000000000003</v>
      </c>
      <c r="AR62" s="40">
        <v>3.7740000000000005</v>
      </c>
      <c r="AS62" s="40">
        <v>3.8040000000000003</v>
      </c>
      <c r="AT62" s="40">
        <v>3.7840000000000003</v>
      </c>
      <c r="AU62" s="48">
        <v>3.8040000000000003</v>
      </c>
      <c r="AV62" s="48"/>
      <c r="AW62" s="48"/>
      <c r="AX62" s="40">
        <v>3.6740000000000004</v>
      </c>
      <c r="AY62" s="48">
        <v>3.6065000000000005</v>
      </c>
      <c r="AZ62" s="40">
        <v>4.984</v>
      </c>
      <c r="BA62" s="67">
        <v>4.3640000000000008</v>
      </c>
      <c r="BB62" s="40">
        <v>3.8615000000000004</v>
      </c>
      <c r="BC62" s="51">
        <v>3.7665000000000006</v>
      </c>
      <c r="BD62" s="51">
        <v>3.1740000000000004</v>
      </c>
      <c r="BE62" s="51">
        <v>3.4240000000000004</v>
      </c>
      <c r="BF62" s="67"/>
      <c r="BG62" s="40"/>
      <c r="BH62" s="40">
        <v>1.4141112893850001</v>
      </c>
      <c r="BI62" s="48">
        <v>6.1985737691131013E-2</v>
      </c>
      <c r="BJ62" s="48">
        <v>7.1054674645237015E-2</v>
      </c>
      <c r="BK62" s="48">
        <v>0.7626780748991655</v>
      </c>
      <c r="BL62" s="63">
        <v>0.7335407011270082</v>
      </c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165">
        <v>38384</v>
      </c>
      <c r="B63" s="41">
        <v>6.25E-2</v>
      </c>
      <c r="C63" s="41">
        <v>0.31</v>
      </c>
      <c r="D63" s="394">
        <v>0.31</v>
      </c>
      <c r="E63" s="93">
        <v>0.31</v>
      </c>
      <c r="F63" s="288">
        <v>0.27500000000000002</v>
      </c>
      <c r="G63" s="93">
        <v>0.31</v>
      </c>
      <c r="H63" s="294">
        <v>0.42</v>
      </c>
      <c r="I63" s="67">
        <v>0.42</v>
      </c>
      <c r="J63" s="397">
        <v>0.42</v>
      </c>
      <c r="K63" s="41">
        <v>0.41</v>
      </c>
      <c r="L63" s="417">
        <v>0.41</v>
      </c>
      <c r="M63" s="67">
        <v>0.41</v>
      </c>
      <c r="N63" s="93">
        <v>0.44</v>
      </c>
      <c r="O63" s="50">
        <v>0.42</v>
      </c>
      <c r="P63" s="184">
        <v>0.42</v>
      </c>
      <c r="Q63" s="67">
        <v>0.42</v>
      </c>
      <c r="R63" s="93">
        <v>0.44</v>
      </c>
      <c r="T63" s="571">
        <v>0.15</v>
      </c>
      <c r="U63" s="571">
        <v>0.20499999999999999</v>
      </c>
      <c r="V63" s="571">
        <v>0.27046400000000004</v>
      </c>
      <c r="X63" s="538">
        <v>0.22750000000000001</v>
      </c>
      <c r="Y63" s="539">
        <v>0.22750000000000001</v>
      </c>
      <c r="Z63" s="538">
        <v>0.16250000000000001</v>
      </c>
      <c r="AA63" s="538">
        <v>-2.5000000000000001E-3</v>
      </c>
      <c r="AB63" s="556">
        <v>1.48</v>
      </c>
      <c r="AC63" s="556">
        <v>0.93</v>
      </c>
      <c r="AD63" s="556">
        <v>0.435</v>
      </c>
      <c r="AE63" s="557">
        <v>0.33750000000000002</v>
      </c>
      <c r="AF63" s="325">
        <v>-0.25</v>
      </c>
      <c r="AG63" s="325">
        <v>0</v>
      </c>
      <c r="AH63" s="325"/>
      <c r="AI63" s="74">
        <v>38384</v>
      </c>
      <c r="AJ63" s="67">
        <v>3.302</v>
      </c>
      <c r="AK63" s="68"/>
      <c r="AL63" s="68"/>
      <c r="AM63" s="69">
        <v>2.6336606412922925</v>
      </c>
      <c r="AN63" s="68">
        <v>3.6120000000000001</v>
      </c>
      <c r="AO63" s="68">
        <v>3.6120000000000001</v>
      </c>
      <c r="AP63" s="68">
        <v>3.6120000000000001</v>
      </c>
      <c r="AQ63" s="66">
        <v>3.722</v>
      </c>
      <c r="AR63" s="40">
        <v>3.7120000000000002</v>
      </c>
      <c r="AS63" s="40">
        <v>3.742</v>
      </c>
      <c r="AT63" s="40">
        <v>3.722</v>
      </c>
      <c r="AU63" s="48">
        <v>3.742</v>
      </c>
      <c r="AV63" s="48"/>
      <c r="AW63" s="48"/>
      <c r="AX63" s="40">
        <v>3.5295000000000001</v>
      </c>
      <c r="AY63" s="50">
        <v>3.4645000000000001</v>
      </c>
      <c r="AZ63" s="40">
        <v>4.782</v>
      </c>
      <c r="BA63" s="67">
        <v>4.2320000000000002</v>
      </c>
      <c r="BB63" s="40">
        <v>3.7370000000000001</v>
      </c>
      <c r="BC63" s="51">
        <v>3.6395</v>
      </c>
      <c r="BD63" s="51">
        <v>3.052</v>
      </c>
      <c r="BE63" s="51">
        <v>3.302</v>
      </c>
      <c r="BF63" s="67"/>
      <c r="BG63" s="40"/>
      <c r="BH63" s="40">
        <v>1.4131772821180002</v>
      </c>
      <c r="BI63" s="48">
        <v>6.200890478682701E-2</v>
      </c>
      <c r="BJ63" s="48">
        <v>7.1074980194521034E-2</v>
      </c>
      <c r="BK63" s="48">
        <v>0.75865970488769019</v>
      </c>
      <c r="BL63" s="63">
        <v>0.72914192726807658</v>
      </c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165">
        <v>38412</v>
      </c>
      <c r="B64" s="41">
        <v>0.06</v>
      </c>
      <c r="C64" s="41">
        <v>0.30499999999999999</v>
      </c>
      <c r="D64" s="394">
        <v>0.30499999999999999</v>
      </c>
      <c r="E64" s="93">
        <v>0.30499999999999999</v>
      </c>
      <c r="F64" s="288">
        <v>0.27</v>
      </c>
      <c r="G64" s="93">
        <v>0.30499999999999999</v>
      </c>
      <c r="H64" s="294">
        <v>0.41499999999999998</v>
      </c>
      <c r="I64" s="67">
        <v>0.41499999999999998</v>
      </c>
      <c r="J64" s="397">
        <v>0.41499999999999998</v>
      </c>
      <c r="K64" s="41">
        <v>0.40500000000000003</v>
      </c>
      <c r="L64" s="417">
        <v>0.40500000000000003</v>
      </c>
      <c r="M64" s="67">
        <v>0.40500000000000003</v>
      </c>
      <c r="N64" s="93">
        <v>0.435</v>
      </c>
      <c r="O64" s="50">
        <v>0.41499999999999998</v>
      </c>
      <c r="P64" s="184">
        <v>0.41499999999999998</v>
      </c>
      <c r="Q64" s="67">
        <v>0.41499999999999998</v>
      </c>
      <c r="R64" s="93">
        <v>0.435</v>
      </c>
      <c r="T64" s="571">
        <v>0.14499999999999999</v>
      </c>
      <c r="U64" s="571">
        <v>0.2</v>
      </c>
      <c r="V64" s="571">
        <v>0.26101600000000003</v>
      </c>
      <c r="X64" s="538">
        <v>0.22500000000000001</v>
      </c>
      <c r="Y64" s="539">
        <v>0.22500000000000001</v>
      </c>
      <c r="Z64" s="538">
        <v>0.16250000000000001</v>
      </c>
      <c r="AA64" s="538">
        <v>-2.5000000000000001E-3</v>
      </c>
      <c r="AB64" s="556">
        <v>0.89</v>
      </c>
      <c r="AC64" s="556">
        <v>0.59750000000000003</v>
      </c>
      <c r="AD64" s="556">
        <v>0.30249999999999999</v>
      </c>
      <c r="AE64" s="557">
        <v>0.26</v>
      </c>
      <c r="AF64" s="325">
        <v>-0.25</v>
      </c>
      <c r="AG64" s="325">
        <v>0</v>
      </c>
      <c r="AH64" s="325"/>
      <c r="AI64" s="74">
        <v>38412</v>
      </c>
      <c r="AJ64" s="67">
        <v>3.1680000000000001</v>
      </c>
      <c r="AK64" s="68"/>
      <c r="AL64" s="68"/>
      <c r="AM64" s="69">
        <v>2.5185829380544753</v>
      </c>
      <c r="AN64" s="68">
        <v>3.4730000000000003</v>
      </c>
      <c r="AO64" s="68">
        <v>3.4730000000000003</v>
      </c>
      <c r="AP64" s="68">
        <v>3.4730000000000003</v>
      </c>
      <c r="AQ64" s="66">
        <v>3.5830000000000002</v>
      </c>
      <c r="AR64" s="40">
        <v>3.5730000000000004</v>
      </c>
      <c r="AS64" s="40">
        <v>3.6030000000000002</v>
      </c>
      <c r="AT64" s="40">
        <v>3.5830000000000002</v>
      </c>
      <c r="AU64" s="48">
        <v>3.6030000000000002</v>
      </c>
      <c r="AV64" s="48"/>
      <c r="AW64" s="48"/>
      <c r="AX64" s="40">
        <v>3.3930000000000002</v>
      </c>
      <c r="AY64" s="40">
        <v>3.3305000000000002</v>
      </c>
      <c r="AZ64" s="40">
        <v>4.0579999999999998</v>
      </c>
      <c r="BA64" s="67">
        <v>3.7655000000000003</v>
      </c>
      <c r="BB64" s="40">
        <v>3.4705000000000004</v>
      </c>
      <c r="BC64" s="51">
        <v>3.4279999999999999</v>
      </c>
      <c r="BD64" s="51">
        <v>2.9180000000000001</v>
      </c>
      <c r="BE64" s="51">
        <v>3.1680000000000001</v>
      </c>
      <c r="BF64" s="67"/>
      <c r="BG64" s="40"/>
      <c r="BH64" s="40">
        <v>1.4121445746080001</v>
      </c>
      <c r="BI64" s="48">
        <v>6.2029829905672997E-2</v>
      </c>
      <c r="BJ64" s="48">
        <v>7.1093320690766015E-2</v>
      </c>
      <c r="BK64" s="48">
        <v>0.75504593548951027</v>
      </c>
      <c r="BL64" s="63">
        <v>0.72518944372429461</v>
      </c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165">
        <v>38443</v>
      </c>
      <c r="B65" s="41">
        <v>-3.2500000000000001E-2</v>
      </c>
      <c r="C65" s="41">
        <v>0.14000000000000001</v>
      </c>
      <c r="D65" s="394">
        <v>0.14000000000000001</v>
      </c>
      <c r="E65" s="93">
        <v>0.14000000000000001</v>
      </c>
      <c r="F65" s="288">
        <v>0.105</v>
      </c>
      <c r="G65" s="93">
        <v>0.14000000000000001</v>
      </c>
      <c r="H65" s="294">
        <v>0.13500000000000001</v>
      </c>
      <c r="I65" s="67">
        <v>0.13500000000000001</v>
      </c>
      <c r="J65" s="397">
        <v>0.13500000000000001</v>
      </c>
      <c r="K65" s="50">
        <v>0.16</v>
      </c>
      <c r="L65" s="417">
        <v>0.16</v>
      </c>
      <c r="M65" s="67">
        <v>0.16</v>
      </c>
      <c r="N65" s="93">
        <v>0.18</v>
      </c>
      <c r="O65" s="50">
        <v>0.13500000000000001</v>
      </c>
      <c r="P65" s="184">
        <v>0.13500000000000001</v>
      </c>
      <c r="Q65" s="67">
        <v>0.13500000000000001</v>
      </c>
      <c r="R65" s="93">
        <v>0.13500000000000001</v>
      </c>
      <c r="T65" s="571">
        <v>-0.06</v>
      </c>
      <c r="U65" s="571">
        <v>-5.0000000000000001E-3</v>
      </c>
      <c r="V65" s="571">
        <v>0.1525</v>
      </c>
      <c r="X65" s="538">
        <v>0.1525</v>
      </c>
      <c r="Y65" s="539">
        <v>0.1525</v>
      </c>
      <c r="Z65" s="538">
        <v>6.7500000000000004E-2</v>
      </c>
      <c r="AA65" s="538">
        <v>-0.09</v>
      </c>
      <c r="AB65" s="556">
        <v>0.45</v>
      </c>
      <c r="AC65" s="556">
        <v>0.35499999999999998</v>
      </c>
      <c r="AD65" s="556">
        <v>0.19750000000000001</v>
      </c>
      <c r="AE65" s="557">
        <v>0.17749999999999999</v>
      </c>
      <c r="AF65" s="325">
        <v>-0.29249999999999998</v>
      </c>
      <c r="AG65" s="325">
        <v>0</v>
      </c>
      <c r="AH65" s="325"/>
      <c r="AI65" s="74">
        <v>38443</v>
      </c>
      <c r="AJ65" s="67">
        <v>3.0340000000000003</v>
      </c>
      <c r="AK65" s="68"/>
      <c r="AL65" s="68"/>
      <c r="AM65" s="69">
        <v>2.2879340482006847</v>
      </c>
      <c r="AN65" s="68">
        <v>3.1740000000000004</v>
      </c>
      <c r="AO65" s="68">
        <v>3.1740000000000004</v>
      </c>
      <c r="AP65" s="68">
        <v>3.1740000000000004</v>
      </c>
      <c r="AQ65" s="66">
        <v>3.1690000000000005</v>
      </c>
      <c r="AR65" s="40">
        <v>3.1940000000000004</v>
      </c>
      <c r="AS65" s="40">
        <v>3.2140000000000004</v>
      </c>
      <c r="AT65" s="40">
        <v>3.1690000000000005</v>
      </c>
      <c r="AU65" s="48">
        <v>3.1690000000000005</v>
      </c>
      <c r="AV65" s="48"/>
      <c r="AW65" s="48"/>
      <c r="AX65" s="40">
        <v>3.1865000000000001</v>
      </c>
      <c r="AY65" s="50">
        <v>3.1015000000000001</v>
      </c>
      <c r="AZ65" s="40">
        <v>3.4840000000000004</v>
      </c>
      <c r="BA65" s="67">
        <v>3.3890000000000002</v>
      </c>
      <c r="BB65" s="40">
        <v>3.2315000000000005</v>
      </c>
      <c r="BC65" s="51">
        <v>3.2115</v>
      </c>
      <c r="BD65" s="51">
        <v>2.7415000000000003</v>
      </c>
      <c r="BE65" s="51">
        <v>3.0340000000000003</v>
      </c>
      <c r="BF65" s="67"/>
      <c r="BG65" s="40"/>
      <c r="BH65" s="40">
        <v>1.411146551066</v>
      </c>
      <c r="BI65" s="48">
        <v>6.205299700170902E-2</v>
      </c>
      <c r="BJ65" s="48">
        <v>7.1113626240309022E-2</v>
      </c>
      <c r="BK65" s="48">
        <v>0.75106232677609985</v>
      </c>
      <c r="BL65" s="63">
        <v>0.72083618405818661</v>
      </c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165">
        <v>38473</v>
      </c>
      <c r="B66" s="41">
        <v>-2.2499999999999999E-2</v>
      </c>
      <c r="C66" s="41">
        <v>0.14000000000000001</v>
      </c>
      <c r="D66" s="394">
        <v>0.14000000000000001</v>
      </c>
      <c r="E66" s="93">
        <v>0.14000000000000001</v>
      </c>
      <c r="F66" s="288">
        <v>0.105</v>
      </c>
      <c r="G66" s="93">
        <v>0.14000000000000001</v>
      </c>
      <c r="H66" s="294">
        <v>0.13500000000000001</v>
      </c>
      <c r="I66" s="67">
        <v>0.13500000000000001</v>
      </c>
      <c r="J66" s="397">
        <v>0.13500000000000001</v>
      </c>
      <c r="K66" s="50">
        <v>0.16</v>
      </c>
      <c r="L66" s="417">
        <v>0.16</v>
      </c>
      <c r="M66" s="67">
        <v>0.16</v>
      </c>
      <c r="N66" s="93">
        <v>0.18</v>
      </c>
      <c r="O66" s="50">
        <v>0.13500000000000001</v>
      </c>
      <c r="P66" s="184">
        <v>0.13500000000000001</v>
      </c>
      <c r="Q66" s="67">
        <v>0.13500000000000001</v>
      </c>
      <c r="R66" s="93">
        <v>0.13500000000000001</v>
      </c>
      <c r="T66" s="571">
        <v>-0.06</v>
      </c>
      <c r="U66" s="571">
        <v>-5.0000000000000001E-3</v>
      </c>
      <c r="V66" s="571">
        <v>0.14249999999999999</v>
      </c>
      <c r="X66" s="538">
        <v>0.14249999999999999</v>
      </c>
      <c r="Y66" s="539">
        <v>0.14249999999999999</v>
      </c>
      <c r="Z66" s="538">
        <v>7.7499999999999999E-2</v>
      </c>
      <c r="AA66" s="538">
        <v>-0.105</v>
      </c>
      <c r="AB66" s="556">
        <v>0.36499999999999999</v>
      </c>
      <c r="AC66" s="556">
        <v>0.28749999999999998</v>
      </c>
      <c r="AD66" s="556">
        <v>0.17249999999999999</v>
      </c>
      <c r="AE66" s="557">
        <v>0.16250000000000001</v>
      </c>
      <c r="AF66" s="325">
        <v>-0.29249999999999998</v>
      </c>
      <c r="AG66" s="325">
        <v>0</v>
      </c>
      <c r="AH66" s="325"/>
      <c r="AI66" s="74">
        <v>38473</v>
      </c>
      <c r="AJ66" s="67">
        <v>3.0260000000000002</v>
      </c>
      <c r="AK66" s="68"/>
      <c r="AL66" s="68"/>
      <c r="AM66" s="69">
        <v>2.2689011240198633</v>
      </c>
      <c r="AN66" s="68">
        <v>3.1660000000000004</v>
      </c>
      <c r="AO66" s="68">
        <v>3.1660000000000004</v>
      </c>
      <c r="AP66" s="68">
        <v>3.1660000000000004</v>
      </c>
      <c r="AQ66" s="66">
        <v>3.1610000000000005</v>
      </c>
      <c r="AR66" s="40">
        <v>3.1860000000000004</v>
      </c>
      <c r="AS66" s="40">
        <v>3.2060000000000004</v>
      </c>
      <c r="AT66" s="40">
        <v>3.1610000000000005</v>
      </c>
      <c r="AU66" s="48">
        <v>3.1610000000000005</v>
      </c>
      <c r="AV66" s="48"/>
      <c r="AW66" s="48"/>
      <c r="AX66" s="40">
        <v>3.1685000000000003</v>
      </c>
      <c r="AY66" s="40">
        <v>3.1035000000000004</v>
      </c>
      <c r="AZ66" s="40">
        <v>3.391</v>
      </c>
      <c r="BA66" s="67">
        <v>3.3135000000000003</v>
      </c>
      <c r="BB66" s="40">
        <v>3.1985000000000001</v>
      </c>
      <c r="BC66" s="51">
        <v>3.1885000000000003</v>
      </c>
      <c r="BD66" s="51">
        <v>2.7335000000000003</v>
      </c>
      <c r="BE66" s="51">
        <v>3.0260000000000002</v>
      </c>
      <c r="BF66" s="67"/>
      <c r="BG66" s="40"/>
      <c r="BH66" s="40">
        <v>1.4101166745710001</v>
      </c>
      <c r="BI66" s="48">
        <v>6.2075416772235013E-2</v>
      </c>
      <c r="BJ66" s="48">
        <v>7.1133276772255019E-2</v>
      </c>
      <c r="BK66" s="48">
        <v>0.7472245213123605</v>
      </c>
      <c r="BL66" s="63">
        <v>0.71664596463040531</v>
      </c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165">
        <v>38504</v>
      </c>
      <c r="B67" s="41">
        <v>-1.7500000000000002E-2</v>
      </c>
      <c r="C67" s="41">
        <v>0.14000000000000001</v>
      </c>
      <c r="D67" s="394">
        <v>0.14000000000000001</v>
      </c>
      <c r="E67" s="93">
        <v>0.14000000000000001</v>
      </c>
      <c r="F67" s="288">
        <v>0.105</v>
      </c>
      <c r="G67" s="93">
        <v>0.14000000000000001</v>
      </c>
      <c r="H67" s="294">
        <v>0.13500000000000001</v>
      </c>
      <c r="I67" s="67">
        <v>0.13500000000000001</v>
      </c>
      <c r="J67" s="397">
        <v>0.13500000000000001</v>
      </c>
      <c r="K67" s="50">
        <v>0.16</v>
      </c>
      <c r="L67" s="417">
        <v>0.16</v>
      </c>
      <c r="M67" s="67">
        <v>0.16</v>
      </c>
      <c r="N67" s="93">
        <v>0.18</v>
      </c>
      <c r="O67" s="50">
        <v>0.13500000000000001</v>
      </c>
      <c r="P67" s="184">
        <v>0.13500000000000001</v>
      </c>
      <c r="Q67" s="67">
        <v>0.13500000000000001</v>
      </c>
      <c r="R67" s="93">
        <v>0.13500000000000001</v>
      </c>
      <c r="T67" s="571">
        <v>-0.06</v>
      </c>
      <c r="U67" s="571">
        <v>-5.0000000000000001E-3</v>
      </c>
      <c r="V67" s="571">
        <v>0.13750000000000001</v>
      </c>
      <c r="X67" s="538">
        <v>0.13750000000000001</v>
      </c>
      <c r="Y67" s="539">
        <v>0.13750000000000001</v>
      </c>
      <c r="Z67" s="538">
        <v>7.2499999999999995E-2</v>
      </c>
      <c r="AA67" s="538">
        <v>-0.115</v>
      </c>
      <c r="AB67" s="556">
        <v>0.35499999999999998</v>
      </c>
      <c r="AC67" s="556">
        <v>0.28749999999999998</v>
      </c>
      <c r="AD67" s="556">
        <v>0.17249999999999999</v>
      </c>
      <c r="AE67" s="557">
        <v>0.16250000000000001</v>
      </c>
      <c r="AF67" s="325">
        <v>-0.29249999999999998</v>
      </c>
      <c r="AG67" s="325">
        <v>0</v>
      </c>
      <c r="AH67" s="325"/>
      <c r="AI67" s="74">
        <v>38504</v>
      </c>
      <c r="AJ67" s="67">
        <v>3.0580000000000003</v>
      </c>
      <c r="AK67" s="68"/>
      <c r="AL67" s="68"/>
      <c r="AM67" s="69">
        <v>2.2780611665898602</v>
      </c>
      <c r="AN67" s="68">
        <v>3.1980000000000004</v>
      </c>
      <c r="AO67" s="68">
        <v>3.1980000000000004</v>
      </c>
      <c r="AP67" s="68">
        <v>3.1980000000000004</v>
      </c>
      <c r="AQ67" s="66">
        <v>3.1930000000000005</v>
      </c>
      <c r="AR67" s="40">
        <v>3.2180000000000004</v>
      </c>
      <c r="AS67" s="40">
        <v>3.2380000000000004</v>
      </c>
      <c r="AT67" s="40">
        <v>3.1930000000000005</v>
      </c>
      <c r="AU67" s="48">
        <v>3.1930000000000005</v>
      </c>
      <c r="AV67" s="48"/>
      <c r="AW67" s="48"/>
      <c r="AX67" s="40">
        <v>3.1955000000000005</v>
      </c>
      <c r="AY67" s="40">
        <v>3.1305000000000001</v>
      </c>
      <c r="AZ67" s="40">
        <v>3.4130000000000003</v>
      </c>
      <c r="BA67" s="67">
        <v>3.3455000000000004</v>
      </c>
      <c r="BB67" s="40">
        <v>3.2305000000000001</v>
      </c>
      <c r="BC67" s="51">
        <v>3.2205000000000004</v>
      </c>
      <c r="BD67" s="51">
        <v>2.7655000000000003</v>
      </c>
      <c r="BE67" s="51">
        <v>3.0580000000000003</v>
      </c>
      <c r="BF67" s="67"/>
      <c r="BG67" s="40"/>
      <c r="BH67" s="40">
        <v>1.4091213868380001</v>
      </c>
      <c r="BI67" s="48">
        <v>6.2098583868621021E-2</v>
      </c>
      <c r="BJ67" s="48">
        <v>7.115358232206602E-2</v>
      </c>
      <c r="BK67" s="48">
        <v>0.743276601435231</v>
      </c>
      <c r="BL67" s="63">
        <v>0.71233932663848032</v>
      </c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165">
        <v>38534</v>
      </c>
      <c r="B68" s="41">
        <v>-7.4999999999999893E-3</v>
      </c>
      <c r="C68" s="41">
        <v>0.14000000000000001</v>
      </c>
      <c r="D68" s="394">
        <v>0.14000000000000001</v>
      </c>
      <c r="E68" s="93">
        <v>0.14000000000000001</v>
      </c>
      <c r="F68" s="288">
        <v>0.105</v>
      </c>
      <c r="G68" s="93">
        <v>0.14000000000000001</v>
      </c>
      <c r="H68" s="294">
        <v>0.13500000000000001</v>
      </c>
      <c r="I68" s="67">
        <v>0.13500000000000001</v>
      </c>
      <c r="J68" s="397">
        <v>0.13500000000000001</v>
      </c>
      <c r="K68" s="50">
        <v>0.16</v>
      </c>
      <c r="L68" s="417">
        <v>0.16</v>
      </c>
      <c r="M68" s="67">
        <v>0.16</v>
      </c>
      <c r="N68" s="93">
        <v>0.18</v>
      </c>
      <c r="O68" s="50">
        <v>0.13500000000000001</v>
      </c>
      <c r="P68" s="184">
        <v>0.13500000000000001</v>
      </c>
      <c r="Q68" s="67">
        <v>0.13500000000000001</v>
      </c>
      <c r="R68" s="93">
        <v>0.13500000000000001</v>
      </c>
      <c r="T68" s="571">
        <v>-0.06</v>
      </c>
      <c r="U68" s="571">
        <v>-5.0000000000000001E-3</v>
      </c>
      <c r="V68" s="571">
        <v>0.1275</v>
      </c>
      <c r="X68" s="538">
        <v>0.1275</v>
      </c>
      <c r="Y68" s="539">
        <v>0.1275</v>
      </c>
      <c r="Z68" s="538">
        <v>6.25E-2</v>
      </c>
      <c r="AA68" s="538">
        <v>-0.115</v>
      </c>
      <c r="AB68" s="556">
        <v>0.39</v>
      </c>
      <c r="AC68" s="556">
        <v>0.3</v>
      </c>
      <c r="AD68" s="556">
        <v>0.185</v>
      </c>
      <c r="AE68" s="557">
        <v>0.16250000000000001</v>
      </c>
      <c r="AF68" s="325">
        <v>-0.29249999999999998</v>
      </c>
      <c r="AG68" s="325">
        <v>0</v>
      </c>
      <c r="AH68" s="325"/>
      <c r="AI68" s="74">
        <v>38534</v>
      </c>
      <c r="AJ68" s="67">
        <v>3.0580000000000003</v>
      </c>
      <c r="AK68" s="68"/>
      <c r="AL68" s="68"/>
      <c r="AM68" s="69">
        <v>2.2648044503969302</v>
      </c>
      <c r="AN68" s="68">
        <v>3.1980000000000004</v>
      </c>
      <c r="AO68" s="68">
        <v>3.1980000000000004</v>
      </c>
      <c r="AP68" s="68">
        <v>3.1980000000000004</v>
      </c>
      <c r="AQ68" s="66">
        <v>3.1930000000000005</v>
      </c>
      <c r="AR68" s="40">
        <v>3.2180000000000004</v>
      </c>
      <c r="AS68" s="40">
        <v>3.2380000000000004</v>
      </c>
      <c r="AT68" s="40">
        <v>3.1930000000000005</v>
      </c>
      <c r="AU68" s="48">
        <v>3.1930000000000005</v>
      </c>
      <c r="AV68" s="48"/>
      <c r="AW68" s="48"/>
      <c r="AX68" s="40">
        <v>3.1855000000000002</v>
      </c>
      <c r="AY68" s="40">
        <v>3.1205000000000003</v>
      </c>
      <c r="AZ68" s="40">
        <v>3.4480000000000004</v>
      </c>
      <c r="BA68" s="67">
        <v>3.3580000000000001</v>
      </c>
      <c r="BB68" s="40">
        <v>3.2430000000000003</v>
      </c>
      <c r="BC68" s="51">
        <v>3.2205000000000004</v>
      </c>
      <c r="BD68" s="51">
        <v>2.7655000000000003</v>
      </c>
      <c r="BE68" s="51">
        <v>3.0580000000000003</v>
      </c>
      <c r="BF68" s="67"/>
      <c r="BG68" s="40"/>
      <c r="BH68" s="40">
        <v>1.408062373615</v>
      </c>
      <c r="BI68" s="48">
        <v>6.2121003639486014E-2</v>
      </c>
      <c r="BJ68" s="48">
        <v>7.1173232854272003E-2</v>
      </c>
      <c r="BK68" s="48">
        <v>0.73947321055184922</v>
      </c>
      <c r="BL68" s="63">
        <v>0.70819401200654464</v>
      </c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165">
        <v>38565</v>
      </c>
      <c r="B69" s="41">
        <v>-4.9999999999999871E-3</v>
      </c>
      <c r="C69" s="41">
        <v>0.14000000000000001</v>
      </c>
      <c r="D69" s="394">
        <v>0.14000000000000001</v>
      </c>
      <c r="E69" s="93">
        <v>0.14000000000000001</v>
      </c>
      <c r="F69" s="288">
        <v>0.105</v>
      </c>
      <c r="G69" s="93">
        <v>0.14000000000000001</v>
      </c>
      <c r="H69" s="294">
        <v>0.13500000000000001</v>
      </c>
      <c r="I69" s="67">
        <v>0.13500000000000001</v>
      </c>
      <c r="J69" s="397">
        <v>0.13500000000000001</v>
      </c>
      <c r="K69" s="50">
        <v>0.16</v>
      </c>
      <c r="L69" s="417">
        <v>0.16</v>
      </c>
      <c r="M69" s="67">
        <v>0.16</v>
      </c>
      <c r="N69" s="93">
        <v>0.18</v>
      </c>
      <c r="O69" s="50">
        <v>0.13500000000000001</v>
      </c>
      <c r="P69" s="184">
        <v>0.13500000000000001</v>
      </c>
      <c r="Q69" s="67">
        <v>0.13500000000000001</v>
      </c>
      <c r="R69" s="93">
        <v>0.13500000000000001</v>
      </c>
      <c r="T69" s="571">
        <v>-0.06</v>
      </c>
      <c r="U69" s="571">
        <v>-5.0000000000000001E-3</v>
      </c>
      <c r="V69" s="571">
        <v>0.125</v>
      </c>
      <c r="X69" s="538">
        <v>0.125</v>
      </c>
      <c r="Y69" s="539">
        <v>0.125</v>
      </c>
      <c r="Z69" s="538">
        <v>0.06</v>
      </c>
      <c r="AA69" s="538">
        <v>-0.115</v>
      </c>
      <c r="AB69" s="556">
        <v>0.45500000000000002</v>
      </c>
      <c r="AC69" s="556">
        <v>0.3</v>
      </c>
      <c r="AD69" s="556">
        <v>0.185</v>
      </c>
      <c r="AE69" s="557">
        <v>0.16250000000000001</v>
      </c>
      <c r="AF69" s="325">
        <v>-0.29249999999999998</v>
      </c>
      <c r="AG69" s="325">
        <v>0</v>
      </c>
      <c r="AH69" s="325"/>
      <c r="AI69" s="74">
        <v>38565</v>
      </c>
      <c r="AJ69" s="67">
        <v>3.1030000000000002</v>
      </c>
      <c r="AK69" s="68"/>
      <c r="AL69" s="68"/>
      <c r="AM69" s="69">
        <v>2.2828144112595576</v>
      </c>
      <c r="AN69" s="68">
        <v>3.2430000000000003</v>
      </c>
      <c r="AO69" s="68">
        <v>3.2430000000000003</v>
      </c>
      <c r="AP69" s="68">
        <v>3.2430000000000003</v>
      </c>
      <c r="AQ69" s="66">
        <v>3.2380000000000004</v>
      </c>
      <c r="AR69" s="40">
        <v>3.2630000000000003</v>
      </c>
      <c r="AS69" s="40">
        <v>3.2830000000000004</v>
      </c>
      <c r="AT69" s="40">
        <v>3.2380000000000004</v>
      </c>
      <c r="AU69" s="48">
        <v>3.2380000000000004</v>
      </c>
      <c r="AV69" s="48"/>
      <c r="AW69" s="48"/>
      <c r="AX69" s="40">
        <v>3.2280000000000002</v>
      </c>
      <c r="AY69" s="40">
        <v>3.1630000000000003</v>
      </c>
      <c r="AZ69" s="40">
        <v>3.5580000000000003</v>
      </c>
      <c r="BA69" s="67">
        <v>3.403</v>
      </c>
      <c r="BB69" s="40">
        <v>3.2880000000000003</v>
      </c>
      <c r="BC69" s="51">
        <v>3.2655000000000003</v>
      </c>
      <c r="BD69" s="51">
        <v>2.8105000000000002</v>
      </c>
      <c r="BE69" s="51">
        <v>3.1030000000000002</v>
      </c>
      <c r="BF69" s="67"/>
      <c r="BG69" s="40"/>
      <c r="BH69" s="40">
        <v>1.4069021266290003</v>
      </c>
      <c r="BI69" s="48">
        <v>6.2143307697000001E-2</v>
      </c>
      <c r="BJ69" s="48">
        <v>7.1197345142741023E-2</v>
      </c>
      <c r="BK69" s="48">
        <v>0.73556381539322702</v>
      </c>
      <c r="BL69" s="63">
        <v>0.70392057084784376</v>
      </c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165">
        <v>38596</v>
      </c>
      <c r="B70" s="41">
        <v>-2.4999999999999849E-3</v>
      </c>
      <c r="C70" s="41">
        <v>0.14000000000000001</v>
      </c>
      <c r="D70" s="394">
        <v>0.14000000000000001</v>
      </c>
      <c r="E70" s="93">
        <v>0.14000000000000001</v>
      </c>
      <c r="F70" s="288">
        <v>0.105</v>
      </c>
      <c r="G70" s="93">
        <v>0.14000000000000001</v>
      </c>
      <c r="H70" s="294">
        <v>0.13500000000000001</v>
      </c>
      <c r="I70" s="67">
        <v>0.13500000000000001</v>
      </c>
      <c r="J70" s="397">
        <v>0.13500000000000001</v>
      </c>
      <c r="K70" s="50">
        <v>0.16</v>
      </c>
      <c r="L70" s="417">
        <v>0.16</v>
      </c>
      <c r="M70" s="67">
        <v>0.16</v>
      </c>
      <c r="N70" s="93">
        <v>0.18</v>
      </c>
      <c r="O70" s="50">
        <v>0.13500000000000001</v>
      </c>
      <c r="P70" s="184">
        <v>0.13500000000000001</v>
      </c>
      <c r="Q70" s="67">
        <v>0.13500000000000001</v>
      </c>
      <c r="R70" s="93">
        <v>0.13500000000000001</v>
      </c>
      <c r="T70" s="571">
        <v>-0.06</v>
      </c>
      <c r="U70" s="571">
        <v>-5.0000000000000001E-3</v>
      </c>
      <c r="V70" s="571">
        <v>0.1225</v>
      </c>
      <c r="X70" s="538">
        <v>0.1225</v>
      </c>
      <c r="Y70" s="539">
        <v>0.1225</v>
      </c>
      <c r="Z70" s="538">
        <v>5.7500000000000002E-2</v>
      </c>
      <c r="AA70" s="538">
        <v>-0.105</v>
      </c>
      <c r="AB70" s="556">
        <v>0.35499999999999998</v>
      </c>
      <c r="AC70" s="556">
        <v>0.28999999999999998</v>
      </c>
      <c r="AD70" s="556">
        <v>0.16250000000000001</v>
      </c>
      <c r="AE70" s="557">
        <v>0.16250000000000001</v>
      </c>
      <c r="AF70" s="325">
        <v>-0.29249999999999998</v>
      </c>
      <c r="AG70" s="325">
        <v>0</v>
      </c>
      <c r="AH70" s="325"/>
      <c r="AI70" s="74">
        <v>38596</v>
      </c>
      <c r="AJ70" s="67">
        <v>3.0910000000000002</v>
      </c>
      <c r="AK70" s="68"/>
      <c r="AL70" s="68"/>
      <c r="AM70" s="69">
        <v>2.2604888707149571</v>
      </c>
      <c r="AN70" s="68">
        <v>3.2310000000000003</v>
      </c>
      <c r="AO70" s="68">
        <v>3.2310000000000003</v>
      </c>
      <c r="AP70" s="68">
        <v>3.2310000000000003</v>
      </c>
      <c r="AQ70" s="66">
        <v>3.226</v>
      </c>
      <c r="AR70" s="40">
        <v>3.2510000000000003</v>
      </c>
      <c r="AS70" s="40">
        <v>3.2710000000000004</v>
      </c>
      <c r="AT70" s="40">
        <v>3.226</v>
      </c>
      <c r="AU70" s="48">
        <v>3.226</v>
      </c>
      <c r="AV70" s="48"/>
      <c r="AW70" s="48"/>
      <c r="AX70" s="40">
        <v>3.2135000000000002</v>
      </c>
      <c r="AY70" s="40">
        <v>3.1485000000000003</v>
      </c>
      <c r="AZ70" s="40">
        <v>3.4460000000000002</v>
      </c>
      <c r="BA70" s="67">
        <v>3.3810000000000002</v>
      </c>
      <c r="BB70" s="40">
        <v>3.2535000000000003</v>
      </c>
      <c r="BC70" s="51">
        <v>3.2535000000000003</v>
      </c>
      <c r="BD70" s="51">
        <v>2.7985000000000002</v>
      </c>
      <c r="BE70" s="51">
        <v>3.0910000000000002</v>
      </c>
      <c r="BF70" s="67"/>
      <c r="BG70" s="40"/>
      <c r="BH70" s="40">
        <v>1.4057766359120001</v>
      </c>
      <c r="BI70" s="48">
        <v>6.2164042592428026E-2</v>
      </c>
      <c r="BJ70" s="48">
        <v>7.1234509106019014E-2</v>
      </c>
      <c r="BK70" s="48">
        <v>0.73167808496047282</v>
      </c>
      <c r="BL70" s="63">
        <v>0.69962515342462295</v>
      </c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165">
        <v>38626</v>
      </c>
      <c r="B71" s="41">
        <v>-1.7500000000000002E-2</v>
      </c>
      <c r="C71" s="41">
        <v>0.14000000000000001</v>
      </c>
      <c r="D71" s="394">
        <v>0.14000000000000001</v>
      </c>
      <c r="E71" s="93">
        <v>0.14000000000000001</v>
      </c>
      <c r="F71" s="288">
        <v>0.105</v>
      </c>
      <c r="G71" s="93">
        <v>0.14000000000000001</v>
      </c>
      <c r="H71" s="294">
        <v>0.13500000000000001</v>
      </c>
      <c r="I71" s="67">
        <v>0.13500000000000001</v>
      </c>
      <c r="J71" s="397">
        <v>0.13500000000000001</v>
      </c>
      <c r="K71" s="50">
        <v>0.16</v>
      </c>
      <c r="L71" s="417">
        <v>0.16</v>
      </c>
      <c r="M71" s="67">
        <v>0.16</v>
      </c>
      <c r="N71" s="93">
        <v>0.18</v>
      </c>
      <c r="O71" s="50">
        <v>0.13500000000000001</v>
      </c>
      <c r="P71" s="184">
        <v>0.13500000000000001</v>
      </c>
      <c r="Q71" s="67">
        <v>0.13500000000000001</v>
      </c>
      <c r="R71" s="93">
        <v>0.13500000000000001</v>
      </c>
      <c r="T71" s="571">
        <v>-0.06</v>
      </c>
      <c r="U71" s="571">
        <v>-5.0000000000000001E-3</v>
      </c>
      <c r="V71" s="571">
        <v>0.13750000000000001</v>
      </c>
      <c r="X71" s="538">
        <v>0.13750000000000001</v>
      </c>
      <c r="Y71" s="539">
        <v>0.13750000000000001</v>
      </c>
      <c r="Z71" s="538">
        <v>7.2499999999999995E-2</v>
      </c>
      <c r="AA71" s="538">
        <v>-0.09</v>
      </c>
      <c r="AB71" s="556">
        <v>0.42499999999999999</v>
      </c>
      <c r="AC71" s="556">
        <v>0.36249999999999999</v>
      </c>
      <c r="AD71" s="556">
        <v>0.185</v>
      </c>
      <c r="AE71" s="557">
        <v>0.16500000000000001</v>
      </c>
      <c r="AF71" s="325">
        <v>-0.29249999999999998</v>
      </c>
      <c r="AG71" s="325">
        <v>0</v>
      </c>
      <c r="AH71" s="325"/>
      <c r="AI71" s="74">
        <v>38626</v>
      </c>
      <c r="AJ71" s="67">
        <v>3.1090000000000004</v>
      </c>
      <c r="AK71" s="68"/>
      <c r="AL71" s="68"/>
      <c r="AM71" s="69">
        <v>2.2596444902017132</v>
      </c>
      <c r="AN71" s="68">
        <v>3.2490000000000006</v>
      </c>
      <c r="AO71" s="68">
        <v>3.2490000000000006</v>
      </c>
      <c r="AP71" s="68">
        <v>3.2490000000000006</v>
      </c>
      <c r="AQ71" s="66">
        <v>3.2440000000000007</v>
      </c>
      <c r="AR71" s="40">
        <v>3.2690000000000006</v>
      </c>
      <c r="AS71" s="40">
        <v>3.2890000000000006</v>
      </c>
      <c r="AT71" s="40">
        <v>3.2440000000000007</v>
      </c>
      <c r="AU71" s="48">
        <v>3.2440000000000007</v>
      </c>
      <c r="AV71" s="48"/>
      <c r="AW71" s="48"/>
      <c r="AX71" s="40">
        <v>3.2465000000000006</v>
      </c>
      <c r="AY71" s="40">
        <v>3.1815000000000002</v>
      </c>
      <c r="AZ71" s="40">
        <v>3.5340000000000003</v>
      </c>
      <c r="BA71" s="67">
        <v>3.4715000000000003</v>
      </c>
      <c r="BB71" s="40">
        <v>3.2940000000000005</v>
      </c>
      <c r="BC71" s="51">
        <v>3.2740000000000005</v>
      </c>
      <c r="BD71" s="51">
        <v>2.8165000000000004</v>
      </c>
      <c r="BE71" s="51">
        <v>3.1090000000000004</v>
      </c>
      <c r="BF71" s="67"/>
      <c r="BG71" s="40"/>
      <c r="BH71" s="40">
        <v>1.4046108772170005</v>
      </c>
      <c r="BI71" s="48">
        <v>6.2184108620402009E-2</v>
      </c>
      <c r="BJ71" s="48">
        <v>7.1270474232207004E-2</v>
      </c>
      <c r="BK71" s="48">
        <v>0.72793488098684789</v>
      </c>
      <c r="BL71" s="63">
        <v>0.69548922443881589</v>
      </c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165">
        <v>38657</v>
      </c>
      <c r="B72" s="41">
        <v>4.999999999999994E-3</v>
      </c>
      <c r="C72" s="41">
        <v>0.22500000000000001</v>
      </c>
      <c r="D72" s="394">
        <v>0.22500000000000001</v>
      </c>
      <c r="E72" s="93">
        <v>0.22500000000000001</v>
      </c>
      <c r="F72" s="288">
        <v>0.19</v>
      </c>
      <c r="G72" s="93">
        <v>0.22500000000000001</v>
      </c>
      <c r="H72" s="294">
        <v>0.33500000000000002</v>
      </c>
      <c r="I72" s="67">
        <v>0.33500000000000002</v>
      </c>
      <c r="J72" s="397">
        <v>0.33500000000000002</v>
      </c>
      <c r="K72" s="41">
        <v>0.32500000000000001</v>
      </c>
      <c r="L72" s="417">
        <v>0.32500000000000001</v>
      </c>
      <c r="M72" s="67">
        <v>0.32500000000000001</v>
      </c>
      <c r="N72" s="93">
        <v>0.35499999999999998</v>
      </c>
      <c r="O72" s="50">
        <v>0.33500000000000002</v>
      </c>
      <c r="P72" s="184">
        <v>0.33500000000000002</v>
      </c>
      <c r="Q72" s="67">
        <v>0.33500000000000002</v>
      </c>
      <c r="R72" s="93">
        <v>0.35499999999999998</v>
      </c>
      <c r="T72" s="571">
        <v>6.5000000000000002E-2</v>
      </c>
      <c r="U72" s="571">
        <v>0.12</v>
      </c>
      <c r="V72" s="571">
        <v>0.17973600000000001</v>
      </c>
      <c r="X72" s="538">
        <v>0.2</v>
      </c>
      <c r="Y72" s="539">
        <v>0.2</v>
      </c>
      <c r="Z72" s="538">
        <v>0.13</v>
      </c>
      <c r="AA72" s="538">
        <v>-2.5000000000000001E-2</v>
      </c>
      <c r="AB72" s="556">
        <v>0.72499999999999998</v>
      </c>
      <c r="AC72" s="556">
        <v>0.45500000000000002</v>
      </c>
      <c r="AD72" s="556">
        <v>0.28749999999999998</v>
      </c>
      <c r="AE72" s="557">
        <v>0.24</v>
      </c>
      <c r="AF72" s="325">
        <v>-0.25</v>
      </c>
      <c r="AG72" s="325">
        <v>0</v>
      </c>
      <c r="AH72" s="325"/>
      <c r="AI72" s="74">
        <v>38657</v>
      </c>
      <c r="AJ72" s="67">
        <v>3.2080000000000002</v>
      </c>
      <c r="AK72" s="68"/>
      <c r="AL72" s="68"/>
      <c r="AM72" s="69">
        <v>2.3730165359708923</v>
      </c>
      <c r="AN72" s="68">
        <v>3.4330000000000003</v>
      </c>
      <c r="AO72" s="68">
        <v>3.4330000000000003</v>
      </c>
      <c r="AP72" s="68">
        <v>3.4330000000000003</v>
      </c>
      <c r="AQ72" s="66">
        <v>3.5430000000000001</v>
      </c>
      <c r="AR72" s="40">
        <v>3.5330000000000004</v>
      </c>
      <c r="AS72" s="40">
        <v>3.5630000000000002</v>
      </c>
      <c r="AT72" s="40">
        <v>3.5430000000000001</v>
      </c>
      <c r="AU72" s="48">
        <v>3.5630000000000002</v>
      </c>
      <c r="AV72" s="48"/>
      <c r="AW72" s="48"/>
      <c r="AX72" s="40">
        <v>3.4080000000000004</v>
      </c>
      <c r="AY72" s="40">
        <v>3.3380000000000001</v>
      </c>
      <c r="AZ72" s="40">
        <v>3.9330000000000003</v>
      </c>
      <c r="BA72" s="67">
        <v>3.6630000000000003</v>
      </c>
      <c r="BB72" s="40">
        <v>3.4955000000000003</v>
      </c>
      <c r="BC72" s="51">
        <v>3.4480000000000004</v>
      </c>
      <c r="BD72" s="51">
        <v>2.9580000000000002</v>
      </c>
      <c r="BE72" s="51">
        <v>3.2080000000000002</v>
      </c>
      <c r="BF72" s="67"/>
      <c r="BG72" s="40"/>
      <c r="BH72" s="40">
        <v>1.4034800689000002</v>
      </c>
      <c r="BI72" s="48">
        <v>6.2204843516115001E-2</v>
      </c>
      <c r="BJ72" s="48">
        <v>7.1307638196383E-2</v>
      </c>
      <c r="BK72" s="48">
        <v>0.72408458936823183</v>
      </c>
      <c r="BL72" s="63">
        <v>0.6912369752318358</v>
      </c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165">
        <v>38687</v>
      </c>
      <c r="B73" s="41">
        <v>-3.5000000000000003E-2</v>
      </c>
      <c r="C73" s="41">
        <v>0.22500000000000001</v>
      </c>
      <c r="D73" s="394">
        <v>0.22500000000000001</v>
      </c>
      <c r="E73" s="93">
        <v>0.22500000000000001</v>
      </c>
      <c r="F73" s="288">
        <v>0.19</v>
      </c>
      <c r="G73" s="93">
        <v>0.22500000000000001</v>
      </c>
      <c r="H73" s="294">
        <v>0.33500000000000002</v>
      </c>
      <c r="I73" s="67">
        <v>0.33500000000000002</v>
      </c>
      <c r="J73" s="397">
        <v>0.33500000000000002</v>
      </c>
      <c r="K73" s="41">
        <v>0.32500000000000001</v>
      </c>
      <c r="L73" s="417">
        <v>0.32500000000000001</v>
      </c>
      <c r="M73" s="67">
        <v>0.32500000000000001</v>
      </c>
      <c r="N73" s="93">
        <v>0.35499999999999998</v>
      </c>
      <c r="O73" s="50">
        <v>0.33500000000000002</v>
      </c>
      <c r="P73" s="184">
        <v>0.33500000000000002</v>
      </c>
      <c r="Q73" s="67">
        <v>0.33500000000000002</v>
      </c>
      <c r="R73" s="93">
        <v>0.35499999999999998</v>
      </c>
      <c r="T73" s="571">
        <v>6.5000000000000002E-2</v>
      </c>
      <c r="U73" s="571">
        <v>0.12</v>
      </c>
      <c r="V73" s="571">
        <v>0.18290400000000001</v>
      </c>
      <c r="X73" s="538">
        <v>0.24</v>
      </c>
      <c r="Y73" s="539">
        <v>0.24</v>
      </c>
      <c r="Z73" s="538">
        <v>0.17</v>
      </c>
      <c r="AA73" s="538">
        <v>-1.7500000000000002E-2</v>
      </c>
      <c r="AB73" s="556">
        <v>1.23</v>
      </c>
      <c r="AC73" s="556">
        <v>0.79</v>
      </c>
      <c r="AD73" s="556">
        <v>0.33750000000000002</v>
      </c>
      <c r="AE73" s="557">
        <v>0.29499999999999998</v>
      </c>
      <c r="AF73" s="325">
        <v>-0.25</v>
      </c>
      <c r="AG73" s="325">
        <v>0</v>
      </c>
      <c r="AH73" s="325"/>
      <c r="AI73" s="74">
        <v>38687</v>
      </c>
      <c r="AJ73" s="67">
        <v>3.3069999999999999</v>
      </c>
      <c r="AK73" s="68"/>
      <c r="AL73" s="68"/>
      <c r="AM73" s="69">
        <v>2.4269879030960637</v>
      </c>
      <c r="AN73" s="68">
        <v>3.532</v>
      </c>
      <c r="AO73" s="68">
        <v>3.532</v>
      </c>
      <c r="AP73" s="68">
        <v>3.532</v>
      </c>
      <c r="AQ73" s="66">
        <v>3.6419999999999999</v>
      </c>
      <c r="AR73" s="40">
        <v>3.6320000000000001</v>
      </c>
      <c r="AS73" s="40">
        <v>3.6619999999999999</v>
      </c>
      <c r="AT73" s="40">
        <v>3.6419999999999999</v>
      </c>
      <c r="AU73" s="48">
        <v>3.6619999999999999</v>
      </c>
      <c r="AV73" s="48"/>
      <c r="AW73" s="48"/>
      <c r="AX73" s="40">
        <v>3.5469999999999997</v>
      </c>
      <c r="AY73" s="40">
        <v>3.4769999999999999</v>
      </c>
      <c r="AZ73" s="40">
        <v>4.5369999999999999</v>
      </c>
      <c r="BA73" s="67">
        <v>4.0969999999999995</v>
      </c>
      <c r="BB73" s="40">
        <v>3.6444999999999999</v>
      </c>
      <c r="BC73" s="51">
        <v>3.6019999999999999</v>
      </c>
      <c r="BD73" s="51">
        <v>3.0569999999999999</v>
      </c>
      <c r="BE73" s="51">
        <v>3.3069999999999999</v>
      </c>
      <c r="BF73" s="67"/>
      <c r="BG73" s="40"/>
      <c r="BH73" s="40">
        <v>1.4023088322290003</v>
      </c>
      <c r="BI73" s="48">
        <v>6.2224909544361016E-2</v>
      </c>
      <c r="BJ73" s="48">
        <v>7.1343603323439031E-2</v>
      </c>
      <c r="BK73" s="48">
        <v>0.72037555188210911</v>
      </c>
      <c r="BL73" s="63">
        <v>0.68714266792074286</v>
      </c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165">
        <v>38718</v>
      </c>
      <c r="B74" s="41">
        <v>-2.2499999999999999E-2</v>
      </c>
      <c r="C74" s="41">
        <v>0.25</v>
      </c>
      <c r="D74" s="394">
        <v>0.25</v>
      </c>
      <c r="E74" s="93">
        <v>0.25</v>
      </c>
      <c r="F74" s="288">
        <v>0.215</v>
      </c>
      <c r="G74" s="93">
        <v>0.25</v>
      </c>
      <c r="H74" s="294">
        <v>0.36</v>
      </c>
      <c r="I74" s="67">
        <v>0.36</v>
      </c>
      <c r="J74" s="397">
        <v>0.36</v>
      </c>
      <c r="K74" s="41">
        <v>0.35</v>
      </c>
      <c r="L74" s="417">
        <v>0.35</v>
      </c>
      <c r="M74" s="67">
        <v>0.35</v>
      </c>
      <c r="N74" s="93">
        <v>0.38</v>
      </c>
      <c r="O74" s="50">
        <v>0.36</v>
      </c>
      <c r="P74" s="184">
        <v>0.36</v>
      </c>
      <c r="Q74" s="67">
        <v>0.36</v>
      </c>
      <c r="R74" s="93">
        <v>0.38</v>
      </c>
      <c r="T74" s="571">
        <v>0.09</v>
      </c>
      <c r="U74" s="571">
        <v>0.14499999999999999</v>
      </c>
      <c r="V74" s="571">
        <v>0.21283200000000002</v>
      </c>
      <c r="X74" s="538">
        <v>0.2525</v>
      </c>
      <c r="Y74" s="539">
        <v>0.2525</v>
      </c>
      <c r="Z74" s="538">
        <v>0.215</v>
      </c>
      <c r="AA74" s="538">
        <v>-2.5000000000000001E-3</v>
      </c>
      <c r="AB74" s="556">
        <v>1.575</v>
      </c>
      <c r="AC74" s="556">
        <v>0.95499999999999996</v>
      </c>
      <c r="AD74" s="556">
        <v>0.4375</v>
      </c>
      <c r="AE74" s="557">
        <v>0.34250000000000003</v>
      </c>
      <c r="AF74" s="325">
        <v>-0.25</v>
      </c>
      <c r="AG74" s="325">
        <v>0</v>
      </c>
      <c r="AH74" s="325"/>
      <c r="AI74" s="74">
        <v>38718</v>
      </c>
      <c r="AJ74" s="67">
        <v>3.4360000000000004</v>
      </c>
      <c r="AK74" s="68"/>
      <c r="AL74" s="68"/>
      <c r="AM74" s="69">
        <v>2.5172920288766756</v>
      </c>
      <c r="AN74" s="68">
        <v>3.6860000000000004</v>
      </c>
      <c r="AO74" s="68">
        <v>3.6860000000000004</v>
      </c>
      <c r="AP74" s="68">
        <v>3.6860000000000004</v>
      </c>
      <c r="AQ74" s="66">
        <v>3.7960000000000003</v>
      </c>
      <c r="AR74" s="40">
        <v>3.7860000000000005</v>
      </c>
      <c r="AS74" s="40">
        <v>3.8160000000000003</v>
      </c>
      <c r="AT74" s="40">
        <v>3.7960000000000003</v>
      </c>
      <c r="AU74" s="48">
        <v>3.8160000000000003</v>
      </c>
      <c r="AV74" s="48"/>
      <c r="AW74" s="48"/>
      <c r="AX74" s="40">
        <v>3.6885000000000003</v>
      </c>
      <c r="AY74" s="40">
        <v>3.6510000000000002</v>
      </c>
      <c r="AZ74" s="40">
        <v>5.0110000000000001</v>
      </c>
      <c r="BA74" s="67">
        <v>4.391</v>
      </c>
      <c r="BB74" s="40">
        <v>3.8735000000000004</v>
      </c>
      <c r="BC74" s="51">
        <v>3.7785000000000002</v>
      </c>
      <c r="BD74" s="51">
        <v>3.1860000000000004</v>
      </c>
      <c r="BE74" s="51">
        <v>3.4360000000000004</v>
      </c>
      <c r="BF74" s="67"/>
      <c r="BG74" s="40"/>
      <c r="BH74" s="40">
        <v>1.4011348246340001</v>
      </c>
      <c r="BI74" s="48">
        <v>6.2245644440355012E-2</v>
      </c>
      <c r="BJ74" s="48">
        <v>7.1380767288514002E-2</v>
      </c>
      <c r="BK74" s="48">
        <v>0.71656043253644119</v>
      </c>
      <c r="BL74" s="63">
        <v>0.68293326882166994</v>
      </c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165">
        <v>38749</v>
      </c>
      <c r="B75" s="41">
        <v>0.06</v>
      </c>
      <c r="C75" s="41">
        <v>0.31</v>
      </c>
      <c r="D75" s="394">
        <v>0.31</v>
      </c>
      <c r="E75" s="93">
        <v>0.31</v>
      </c>
      <c r="F75" s="288">
        <v>0.27500000000000002</v>
      </c>
      <c r="G75" s="93">
        <v>0.31</v>
      </c>
      <c r="H75" s="294">
        <v>0.42</v>
      </c>
      <c r="I75" s="67">
        <v>0.42</v>
      </c>
      <c r="J75" s="397">
        <v>0.42</v>
      </c>
      <c r="K75" s="41">
        <v>0.41</v>
      </c>
      <c r="L75" s="417">
        <v>0.41</v>
      </c>
      <c r="M75" s="67">
        <v>0.41</v>
      </c>
      <c r="N75" s="93">
        <v>0.44</v>
      </c>
      <c r="O75" s="50">
        <v>0.42</v>
      </c>
      <c r="P75" s="184">
        <v>0.42</v>
      </c>
      <c r="Q75" s="67">
        <v>0.42</v>
      </c>
      <c r="R75" s="93">
        <v>0.44</v>
      </c>
      <c r="T75" s="571">
        <v>0.15</v>
      </c>
      <c r="U75" s="571">
        <v>0.20499999999999999</v>
      </c>
      <c r="V75" s="571">
        <v>0.27097599999999999</v>
      </c>
      <c r="X75" s="538">
        <v>0.23</v>
      </c>
      <c r="Y75" s="539">
        <v>0.23</v>
      </c>
      <c r="Z75" s="538">
        <v>0.19</v>
      </c>
      <c r="AA75" s="538">
        <v>-2.5000000000000001E-3</v>
      </c>
      <c r="AB75" s="556">
        <v>1.4950000000000001</v>
      </c>
      <c r="AC75" s="556">
        <v>0.94499999999999995</v>
      </c>
      <c r="AD75" s="556">
        <v>0.435</v>
      </c>
      <c r="AE75" s="557">
        <v>0.33750000000000002</v>
      </c>
      <c r="AF75" s="325">
        <v>-0.25</v>
      </c>
      <c r="AG75" s="325">
        <v>0</v>
      </c>
      <c r="AH75" s="325"/>
      <c r="AI75" s="74">
        <v>38749</v>
      </c>
      <c r="AJ75" s="67">
        <v>3.3180000000000001</v>
      </c>
      <c r="AK75" s="68"/>
      <c r="AL75" s="68"/>
      <c r="AM75" s="69">
        <v>2.4624887623456861</v>
      </c>
      <c r="AN75" s="68">
        <v>3.6280000000000001</v>
      </c>
      <c r="AO75" s="68">
        <v>3.6280000000000001</v>
      </c>
      <c r="AP75" s="68">
        <v>3.6280000000000001</v>
      </c>
      <c r="AQ75" s="66">
        <v>3.738</v>
      </c>
      <c r="AR75" s="40">
        <v>3.7280000000000002</v>
      </c>
      <c r="AS75" s="40">
        <v>3.758</v>
      </c>
      <c r="AT75" s="40">
        <v>3.738</v>
      </c>
      <c r="AU75" s="48">
        <v>3.758</v>
      </c>
      <c r="AV75" s="48"/>
      <c r="AW75" s="48"/>
      <c r="AX75" s="40">
        <v>3.548</v>
      </c>
      <c r="AY75" s="40">
        <v>3.508</v>
      </c>
      <c r="AZ75" s="40">
        <v>4.8130000000000006</v>
      </c>
      <c r="BA75" s="67">
        <v>4.2629999999999999</v>
      </c>
      <c r="BB75" s="40">
        <v>3.7530000000000001</v>
      </c>
      <c r="BC75" s="51">
        <v>3.6555</v>
      </c>
      <c r="BD75" s="51">
        <v>3.0680000000000001</v>
      </c>
      <c r="BE75" s="51">
        <v>3.3180000000000001</v>
      </c>
      <c r="BF75" s="67"/>
      <c r="BG75" s="40"/>
      <c r="BH75" s="40">
        <v>1.4000720562910001</v>
      </c>
      <c r="BI75" s="48">
        <v>6.2266379336492012E-2</v>
      </c>
      <c r="BJ75" s="48">
        <v>7.1417931254044012E-2</v>
      </c>
      <c r="BK75" s="48">
        <v>0.71276308591923032</v>
      </c>
      <c r="BL75" s="63">
        <v>0.67874552435107116</v>
      </c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165">
        <v>38777</v>
      </c>
      <c r="B76" s="41">
        <v>5.7500000000000002E-2</v>
      </c>
      <c r="C76" s="41">
        <v>0.30499999999999999</v>
      </c>
      <c r="D76" s="394">
        <v>0.30499999999999999</v>
      </c>
      <c r="E76" s="93">
        <v>0.30499999999999999</v>
      </c>
      <c r="F76" s="288">
        <v>0.27</v>
      </c>
      <c r="G76" s="93">
        <v>0.30499999999999999</v>
      </c>
      <c r="H76" s="294">
        <v>0.41499999999999998</v>
      </c>
      <c r="I76" s="67">
        <v>0.41499999999999998</v>
      </c>
      <c r="J76" s="397">
        <v>0.41499999999999998</v>
      </c>
      <c r="K76" s="41">
        <v>0.40500000000000003</v>
      </c>
      <c r="L76" s="417">
        <v>0.40500000000000003</v>
      </c>
      <c r="M76" s="67">
        <v>0.40500000000000003</v>
      </c>
      <c r="N76" s="93">
        <v>0.435</v>
      </c>
      <c r="O76" s="50">
        <v>0.41499999999999998</v>
      </c>
      <c r="P76" s="184">
        <v>0.41499999999999998</v>
      </c>
      <c r="Q76" s="67">
        <v>0.41499999999999998</v>
      </c>
      <c r="R76" s="93">
        <v>0.435</v>
      </c>
      <c r="T76" s="571">
        <v>0.14499999999999999</v>
      </c>
      <c r="U76" s="571">
        <v>0.2</v>
      </c>
      <c r="V76" s="571">
        <v>0.26162399999999997</v>
      </c>
      <c r="X76" s="538">
        <v>0.22750000000000001</v>
      </c>
      <c r="Y76" s="539">
        <v>0.22750000000000001</v>
      </c>
      <c r="Z76" s="538">
        <v>0.1875</v>
      </c>
      <c r="AA76" s="538">
        <v>-2.5000000000000001E-3</v>
      </c>
      <c r="AB76" s="556">
        <v>0.89500000000000002</v>
      </c>
      <c r="AC76" s="556">
        <v>0.60250000000000004</v>
      </c>
      <c r="AD76" s="556">
        <v>0.30249999999999999</v>
      </c>
      <c r="AE76" s="557">
        <v>0.26</v>
      </c>
      <c r="AF76" s="325">
        <v>-0.25</v>
      </c>
      <c r="AG76" s="325">
        <v>0</v>
      </c>
      <c r="AH76" s="325"/>
      <c r="AI76" s="74">
        <v>38777</v>
      </c>
      <c r="AJ76" s="67">
        <v>3.1869999999999998</v>
      </c>
      <c r="AK76" s="68"/>
      <c r="AL76" s="68"/>
      <c r="AM76" s="69">
        <v>2.3570357123095054</v>
      </c>
      <c r="AN76" s="68">
        <v>3.492</v>
      </c>
      <c r="AO76" s="68">
        <v>3.492</v>
      </c>
      <c r="AP76" s="68">
        <v>3.492</v>
      </c>
      <c r="AQ76" s="66">
        <v>3.6019999999999999</v>
      </c>
      <c r="AR76" s="40">
        <v>3.5919999999999996</v>
      </c>
      <c r="AS76" s="40">
        <v>3.6219999999999999</v>
      </c>
      <c r="AT76" s="40">
        <v>3.6019999999999999</v>
      </c>
      <c r="AU76" s="48">
        <v>3.6219999999999999</v>
      </c>
      <c r="AV76" s="48"/>
      <c r="AW76" s="48"/>
      <c r="AX76" s="40">
        <v>3.4144999999999999</v>
      </c>
      <c r="AY76" s="40">
        <v>3.3744999999999998</v>
      </c>
      <c r="AZ76" s="40">
        <v>4.0819999999999999</v>
      </c>
      <c r="BA76" s="67">
        <v>3.7894999999999999</v>
      </c>
      <c r="BB76" s="40">
        <v>3.4894999999999996</v>
      </c>
      <c r="BC76" s="51">
        <v>3.4470000000000001</v>
      </c>
      <c r="BD76" s="51">
        <v>2.9369999999999998</v>
      </c>
      <c r="BE76" s="51">
        <v>3.1869999999999998</v>
      </c>
      <c r="BF76" s="67"/>
      <c r="BG76" s="40"/>
      <c r="BH76" s="40">
        <v>1.3988927992020004</v>
      </c>
      <c r="BI76" s="48">
        <v>6.2285107629899007E-2</v>
      </c>
      <c r="BJ76" s="48">
        <v>7.145149870717403E-2</v>
      </c>
      <c r="BK76" s="48">
        <v>0.70934844368130623</v>
      </c>
      <c r="BL76" s="63">
        <v>0.67498159000844937</v>
      </c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165">
        <v>38808</v>
      </c>
      <c r="B77" s="41">
        <v>-3.5000000000000003E-2</v>
      </c>
      <c r="C77" s="41">
        <v>0.14000000000000001</v>
      </c>
      <c r="D77" s="394">
        <v>0.14000000000000001</v>
      </c>
      <c r="E77" s="93">
        <v>0.14000000000000001</v>
      </c>
      <c r="F77" s="288">
        <v>0.105</v>
      </c>
      <c r="G77" s="93">
        <v>0.14000000000000001</v>
      </c>
      <c r="H77" s="294">
        <v>0.14000000000000001</v>
      </c>
      <c r="I77" s="67">
        <v>0.14000000000000001</v>
      </c>
      <c r="J77" s="397">
        <v>0.14000000000000001</v>
      </c>
      <c r="K77" s="50">
        <v>0.16</v>
      </c>
      <c r="L77" s="417">
        <v>0.16</v>
      </c>
      <c r="M77" s="67">
        <v>0.16</v>
      </c>
      <c r="N77" s="93">
        <v>0.18</v>
      </c>
      <c r="O77" s="50">
        <v>0.14000000000000001</v>
      </c>
      <c r="P77" s="184">
        <v>0.14000000000000001</v>
      </c>
      <c r="Q77" s="67">
        <v>0.14000000000000001</v>
      </c>
      <c r="R77" s="93">
        <v>0.14000000000000001</v>
      </c>
      <c r="T77" s="571">
        <v>-0.06</v>
      </c>
      <c r="U77" s="571">
        <v>-5.0000000000000001E-3</v>
      </c>
      <c r="V77" s="571">
        <v>0.155</v>
      </c>
      <c r="X77" s="538">
        <v>0.155</v>
      </c>
      <c r="Y77" s="539">
        <v>0.155</v>
      </c>
      <c r="Z77" s="538">
        <v>8.7499999999999994E-2</v>
      </c>
      <c r="AA77" s="538">
        <v>-0.13</v>
      </c>
      <c r="AB77" s="556">
        <v>0.45</v>
      </c>
      <c r="AC77" s="556">
        <v>0.35499999999999998</v>
      </c>
      <c r="AD77" s="556">
        <v>0.19750000000000001</v>
      </c>
      <c r="AE77" s="557">
        <v>0.17749999999999999</v>
      </c>
      <c r="AF77" s="325">
        <v>-0.29249999999999998</v>
      </c>
      <c r="AG77" s="325">
        <v>0</v>
      </c>
      <c r="AH77" s="325"/>
      <c r="AI77" s="74">
        <v>38808</v>
      </c>
      <c r="AJ77" s="67">
        <v>3.0560000000000005</v>
      </c>
      <c r="AK77" s="68"/>
      <c r="AL77" s="68"/>
      <c r="AM77" s="69">
        <v>2.14398812676535</v>
      </c>
      <c r="AN77" s="68">
        <v>3.1960000000000006</v>
      </c>
      <c r="AO77" s="68">
        <v>3.1960000000000006</v>
      </c>
      <c r="AP77" s="68">
        <v>3.1960000000000006</v>
      </c>
      <c r="AQ77" s="66">
        <v>3.1960000000000006</v>
      </c>
      <c r="AR77" s="40">
        <v>3.2160000000000006</v>
      </c>
      <c r="AS77" s="40">
        <v>3.2360000000000007</v>
      </c>
      <c r="AT77" s="40">
        <v>3.1960000000000006</v>
      </c>
      <c r="AU77" s="48">
        <v>3.1960000000000006</v>
      </c>
      <c r="AV77" s="48"/>
      <c r="AW77" s="48"/>
      <c r="AX77" s="40">
        <v>3.2110000000000003</v>
      </c>
      <c r="AY77" s="40">
        <v>3.1435000000000004</v>
      </c>
      <c r="AZ77" s="40">
        <v>3.5060000000000007</v>
      </c>
      <c r="BA77" s="67">
        <v>3.4110000000000005</v>
      </c>
      <c r="BB77" s="40">
        <v>3.2535000000000007</v>
      </c>
      <c r="BC77" s="51">
        <v>3.2335000000000003</v>
      </c>
      <c r="BD77" s="51">
        <v>2.7635000000000005</v>
      </c>
      <c r="BE77" s="51">
        <v>3.0560000000000005</v>
      </c>
      <c r="BF77" s="67"/>
      <c r="BG77" s="40"/>
      <c r="BH77" s="40">
        <v>1.3977489685270001</v>
      </c>
      <c r="BI77" s="48">
        <v>6.2305842526308004E-2</v>
      </c>
      <c r="BJ77" s="48">
        <v>7.1488662673574024E-2</v>
      </c>
      <c r="BK77" s="48">
        <v>0.7055847340301532</v>
      </c>
      <c r="BL77" s="63">
        <v>0.67083483315561621</v>
      </c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165">
        <v>38838</v>
      </c>
      <c r="B78" s="41">
        <v>-2.5000000000000001E-2</v>
      </c>
      <c r="C78" s="41">
        <v>0.14000000000000001</v>
      </c>
      <c r="D78" s="394">
        <v>0.14000000000000001</v>
      </c>
      <c r="E78" s="93">
        <v>0.14000000000000001</v>
      </c>
      <c r="F78" s="288">
        <v>0.105</v>
      </c>
      <c r="G78" s="93">
        <v>0.14000000000000001</v>
      </c>
      <c r="H78" s="294">
        <v>0.14000000000000001</v>
      </c>
      <c r="I78" s="67">
        <v>0.14000000000000001</v>
      </c>
      <c r="J78" s="397">
        <v>0.14000000000000001</v>
      </c>
      <c r="K78" s="50">
        <v>0.16</v>
      </c>
      <c r="L78" s="417">
        <v>0.16</v>
      </c>
      <c r="M78" s="67">
        <v>0.16</v>
      </c>
      <c r="N78" s="93">
        <v>0.18</v>
      </c>
      <c r="O78" s="50">
        <v>0.14000000000000001</v>
      </c>
      <c r="P78" s="184">
        <v>0.14000000000000001</v>
      </c>
      <c r="Q78" s="67">
        <v>0.14000000000000001</v>
      </c>
      <c r="R78" s="93">
        <v>0.14000000000000001</v>
      </c>
      <c r="T78" s="571">
        <v>-0.06</v>
      </c>
      <c r="U78" s="571">
        <v>-5.0000000000000001E-3</v>
      </c>
      <c r="V78" s="571">
        <v>0.14499999999999999</v>
      </c>
      <c r="X78" s="538">
        <v>0.14499999999999999</v>
      </c>
      <c r="Y78" s="539">
        <v>0.14499999999999999</v>
      </c>
      <c r="Z78" s="538">
        <v>9.7500000000000003E-2</v>
      </c>
      <c r="AA78" s="538">
        <v>-0.14499999999999999</v>
      </c>
      <c r="AB78" s="556">
        <v>0.36499999999999999</v>
      </c>
      <c r="AC78" s="556">
        <v>0.28749999999999998</v>
      </c>
      <c r="AD78" s="556">
        <v>0.17249999999999999</v>
      </c>
      <c r="AE78" s="557">
        <v>0.16250000000000001</v>
      </c>
      <c r="AF78" s="325">
        <v>-0.29249999999999998</v>
      </c>
      <c r="AG78" s="325">
        <v>0</v>
      </c>
      <c r="AH78" s="325"/>
      <c r="AI78" s="74">
        <v>38838</v>
      </c>
      <c r="AJ78" s="67">
        <v>3.0490000000000004</v>
      </c>
      <c r="AK78" s="68"/>
      <c r="AL78" s="68"/>
      <c r="AM78" s="69">
        <v>2.1265598893890116</v>
      </c>
      <c r="AN78" s="68">
        <v>3.1890000000000005</v>
      </c>
      <c r="AO78" s="68">
        <v>3.1890000000000005</v>
      </c>
      <c r="AP78" s="68">
        <v>3.1890000000000005</v>
      </c>
      <c r="AQ78" s="66">
        <v>3.1890000000000005</v>
      </c>
      <c r="AR78" s="40">
        <v>3.2090000000000005</v>
      </c>
      <c r="AS78" s="40">
        <v>3.2290000000000005</v>
      </c>
      <c r="AT78" s="40">
        <v>3.1890000000000005</v>
      </c>
      <c r="AU78" s="48">
        <v>3.1890000000000005</v>
      </c>
      <c r="AV78" s="48"/>
      <c r="AW78" s="48"/>
      <c r="AX78" s="40">
        <v>3.1940000000000004</v>
      </c>
      <c r="AY78" s="40">
        <v>3.1465000000000005</v>
      </c>
      <c r="AZ78" s="40">
        <v>3.4140000000000006</v>
      </c>
      <c r="BA78" s="67">
        <v>3.3365000000000005</v>
      </c>
      <c r="BB78" s="40">
        <v>3.2215000000000003</v>
      </c>
      <c r="BC78" s="51">
        <v>3.2115000000000005</v>
      </c>
      <c r="BD78" s="51">
        <v>2.7565000000000004</v>
      </c>
      <c r="BE78" s="51">
        <v>3.0490000000000004</v>
      </c>
      <c r="BF78" s="67"/>
      <c r="BG78" s="40"/>
      <c r="BH78" s="40">
        <v>1.3965643174470004</v>
      </c>
      <c r="BI78" s="48">
        <v>6.2325908555226017E-2</v>
      </c>
      <c r="BJ78" s="48">
        <v>7.1524627802781016E-2</v>
      </c>
      <c r="BK78" s="48">
        <v>0.70195916873935038</v>
      </c>
      <c r="BL78" s="63">
        <v>0.66684223561900635</v>
      </c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165">
        <v>38869</v>
      </c>
      <c r="B79" s="41">
        <v>-0.02</v>
      </c>
      <c r="C79" s="41">
        <v>0.14000000000000001</v>
      </c>
      <c r="D79" s="394">
        <v>0.14000000000000001</v>
      </c>
      <c r="E79" s="93">
        <v>0.14000000000000001</v>
      </c>
      <c r="F79" s="288">
        <v>0.105</v>
      </c>
      <c r="G79" s="93">
        <v>0.14000000000000001</v>
      </c>
      <c r="H79" s="294">
        <v>0.14000000000000001</v>
      </c>
      <c r="I79" s="67">
        <v>0.14000000000000001</v>
      </c>
      <c r="J79" s="397">
        <v>0.14000000000000001</v>
      </c>
      <c r="K79" s="50">
        <v>0.16</v>
      </c>
      <c r="L79" s="417">
        <v>0.16</v>
      </c>
      <c r="M79" s="67">
        <v>0.16</v>
      </c>
      <c r="N79" s="93">
        <v>0.18</v>
      </c>
      <c r="O79" s="50">
        <v>0.14000000000000001</v>
      </c>
      <c r="P79" s="184">
        <v>0.14000000000000001</v>
      </c>
      <c r="Q79" s="67">
        <v>0.14000000000000001</v>
      </c>
      <c r="R79" s="93">
        <v>0.14000000000000001</v>
      </c>
      <c r="T79" s="571">
        <v>-0.06</v>
      </c>
      <c r="U79" s="571">
        <v>-5.0000000000000001E-3</v>
      </c>
      <c r="V79" s="571">
        <v>0.14000000000000001</v>
      </c>
      <c r="X79" s="538">
        <v>0.14000000000000001</v>
      </c>
      <c r="Y79" s="539">
        <v>0.14000000000000001</v>
      </c>
      <c r="Z79" s="538">
        <v>9.2499999999999999E-2</v>
      </c>
      <c r="AA79" s="538">
        <v>-0.155</v>
      </c>
      <c r="AB79" s="556">
        <v>0.35499999999999998</v>
      </c>
      <c r="AC79" s="556">
        <v>0.28749999999999998</v>
      </c>
      <c r="AD79" s="556">
        <v>0.17249999999999999</v>
      </c>
      <c r="AE79" s="557">
        <v>0.16250000000000001</v>
      </c>
      <c r="AF79" s="325">
        <v>-0.29249999999999998</v>
      </c>
      <c r="AG79" s="325">
        <v>0</v>
      </c>
      <c r="AH79" s="325"/>
      <c r="AI79" s="74">
        <v>38869</v>
      </c>
      <c r="AJ79" s="67">
        <v>3.0819999999999999</v>
      </c>
      <c r="AK79" s="68"/>
      <c r="AL79" s="68"/>
      <c r="AM79" s="69">
        <v>2.1353403695866024</v>
      </c>
      <c r="AN79" s="68">
        <v>3.222</v>
      </c>
      <c r="AO79" s="68">
        <v>3.222</v>
      </c>
      <c r="AP79" s="68">
        <v>3.222</v>
      </c>
      <c r="AQ79" s="66">
        <v>3.222</v>
      </c>
      <c r="AR79" s="40">
        <v>3.242</v>
      </c>
      <c r="AS79" s="40">
        <v>3.262</v>
      </c>
      <c r="AT79" s="40">
        <v>3.222</v>
      </c>
      <c r="AU79" s="48">
        <v>3.222</v>
      </c>
      <c r="AV79" s="48"/>
      <c r="AW79" s="48"/>
      <c r="AX79" s="40">
        <v>3.222</v>
      </c>
      <c r="AY79" s="40">
        <v>3.1744999999999997</v>
      </c>
      <c r="AZ79" s="40">
        <v>3.4369999999999998</v>
      </c>
      <c r="BA79" s="67">
        <v>3.3694999999999999</v>
      </c>
      <c r="BB79" s="40">
        <v>3.2544999999999997</v>
      </c>
      <c r="BC79" s="51">
        <v>3.2444999999999999</v>
      </c>
      <c r="BD79" s="51">
        <v>2.7894999999999999</v>
      </c>
      <c r="BE79" s="51">
        <v>3.0819999999999999</v>
      </c>
      <c r="BF79" s="67"/>
      <c r="BG79" s="40"/>
      <c r="BH79" s="40">
        <v>1.3954152832750004</v>
      </c>
      <c r="BI79" s="48">
        <v>6.2346643451915006E-2</v>
      </c>
      <c r="BJ79" s="48">
        <v>7.1561791770079014E-2</v>
      </c>
      <c r="BK79" s="48">
        <v>0.69822997748669224</v>
      </c>
      <c r="BL79" s="63">
        <v>0.66273754487479908</v>
      </c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165">
        <v>38899</v>
      </c>
      <c r="B80" s="41">
        <v>-9.9999999999999915E-3</v>
      </c>
      <c r="C80" s="41">
        <v>0.14000000000000001</v>
      </c>
      <c r="D80" s="394">
        <v>0.14000000000000001</v>
      </c>
      <c r="E80" s="93">
        <v>0.14000000000000001</v>
      </c>
      <c r="F80" s="288">
        <v>0.105</v>
      </c>
      <c r="G80" s="93">
        <v>0.14000000000000001</v>
      </c>
      <c r="H80" s="294">
        <v>0.14000000000000001</v>
      </c>
      <c r="I80" s="67">
        <v>0.14000000000000001</v>
      </c>
      <c r="J80" s="397">
        <v>0.14000000000000001</v>
      </c>
      <c r="K80" s="50">
        <v>0.16</v>
      </c>
      <c r="L80" s="417">
        <v>0.16</v>
      </c>
      <c r="M80" s="67">
        <v>0.16</v>
      </c>
      <c r="N80" s="93">
        <v>0.18</v>
      </c>
      <c r="O80" s="50">
        <v>0.14000000000000001</v>
      </c>
      <c r="P80" s="184">
        <v>0.14000000000000001</v>
      </c>
      <c r="Q80" s="67">
        <v>0.14000000000000001</v>
      </c>
      <c r="R80" s="93">
        <v>0.14000000000000001</v>
      </c>
      <c r="T80" s="571">
        <v>-0.06</v>
      </c>
      <c r="U80" s="571">
        <v>-5.0000000000000001E-3</v>
      </c>
      <c r="V80" s="571">
        <v>0.13</v>
      </c>
      <c r="X80" s="538">
        <v>0.13</v>
      </c>
      <c r="Y80" s="539">
        <v>0.13</v>
      </c>
      <c r="Z80" s="538">
        <v>8.2500000000000004E-2</v>
      </c>
      <c r="AA80" s="538">
        <v>-0.155</v>
      </c>
      <c r="AB80" s="556">
        <v>0.39</v>
      </c>
      <c r="AC80" s="556">
        <v>0.3</v>
      </c>
      <c r="AD80" s="556">
        <v>0.185</v>
      </c>
      <c r="AE80" s="557">
        <v>0.16250000000000001</v>
      </c>
      <c r="AF80" s="325">
        <v>-0.29249999999999998</v>
      </c>
      <c r="AG80" s="325">
        <v>0</v>
      </c>
      <c r="AH80" s="325"/>
      <c r="AI80" s="74">
        <v>38899</v>
      </c>
      <c r="AJ80" s="67">
        <v>3.0819999999999999</v>
      </c>
      <c r="AK80" s="68"/>
      <c r="AL80" s="68"/>
      <c r="AM80" s="69">
        <v>2.1226068933159175</v>
      </c>
      <c r="AN80" s="68">
        <v>3.222</v>
      </c>
      <c r="AO80" s="68">
        <v>3.222</v>
      </c>
      <c r="AP80" s="68">
        <v>3.222</v>
      </c>
      <c r="AQ80" s="66">
        <v>3.222</v>
      </c>
      <c r="AR80" s="40">
        <v>3.242</v>
      </c>
      <c r="AS80" s="40">
        <v>3.262</v>
      </c>
      <c r="AT80" s="40">
        <v>3.222</v>
      </c>
      <c r="AU80" s="48">
        <v>3.222</v>
      </c>
      <c r="AV80" s="48"/>
      <c r="AW80" s="48"/>
      <c r="AX80" s="40">
        <v>3.2119999999999997</v>
      </c>
      <c r="AY80" s="40">
        <v>3.1644999999999999</v>
      </c>
      <c r="AZ80" s="40">
        <v>3.472</v>
      </c>
      <c r="BA80" s="67">
        <v>3.3819999999999997</v>
      </c>
      <c r="BB80" s="40">
        <v>3.2669999999999999</v>
      </c>
      <c r="BC80" s="51">
        <v>3.2444999999999999</v>
      </c>
      <c r="BD80" s="51">
        <v>2.7894999999999999</v>
      </c>
      <c r="BE80" s="51">
        <v>3.0819999999999999</v>
      </c>
      <c r="BF80" s="67"/>
      <c r="BG80" s="40"/>
      <c r="BH80" s="40">
        <v>1.394225272321</v>
      </c>
      <c r="BI80" s="48">
        <v>6.2366709481105016E-2</v>
      </c>
      <c r="BJ80" s="48">
        <v>7.1597756900156032E-2</v>
      </c>
      <c r="BK80" s="48">
        <v>0.69463769027430544</v>
      </c>
      <c r="BL80" s="63">
        <v>0.65878550382244494</v>
      </c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165">
        <v>38930</v>
      </c>
      <c r="B81" s="41">
        <v>-7.4999999999999893E-3</v>
      </c>
      <c r="C81" s="41">
        <v>0.14000000000000001</v>
      </c>
      <c r="D81" s="394">
        <v>0.14000000000000001</v>
      </c>
      <c r="E81" s="93">
        <v>0.14000000000000001</v>
      </c>
      <c r="F81" s="288">
        <v>0.105</v>
      </c>
      <c r="G81" s="93">
        <v>0.14000000000000001</v>
      </c>
      <c r="H81" s="294">
        <v>0.14000000000000001</v>
      </c>
      <c r="I81" s="67">
        <v>0.14000000000000001</v>
      </c>
      <c r="J81" s="397">
        <v>0.14000000000000001</v>
      </c>
      <c r="K81" s="50">
        <v>0.16</v>
      </c>
      <c r="L81" s="417">
        <v>0.16</v>
      </c>
      <c r="M81" s="67">
        <v>0.16</v>
      </c>
      <c r="N81" s="93">
        <v>0.18</v>
      </c>
      <c r="O81" s="50">
        <v>0.14000000000000001</v>
      </c>
      <c r="P81" s="184">
        <v>0.14000000000000001</v>
      </c>
      <c r="Q81" s="67">
        <v>0.14000000000000001</v>
      </c>
      <c r="R81" s="93">
        <v>0.14000000000000001</v>
      </c>
      <c r="T81" s="571">
        <v>-0.06</v>
      </c>
      <c r="U81" s="571">
        <v>-5.0000000000000001E-3</v>
      </c>
      <c r="V81" s="571">
        <v>0.1275</v>
      </c>
      <c r="X81" s="538">
        <v>0.1275</v>
      </c>
      <c r="Y81" s="539">
        <v>0.1275</v>
      </c>
      <c r="Z81" s="538">
        <v>0.08</v>
      </c>
      <c r="AA81" s="538">
        <v>-0.155</v>
      </c>
      <c r="AB81" s="556">
        <v>0.45500000000000002</v>
      </c>
      <c r="AC81" s="556">
        <v>0.3</v>
      </c>
      <c r="AD81" s="556">
        <v>0.185</v>
      </c>
      <c r="AE81" s="557">
        <v>0.16250000000000001</v>
      </c>
      <c r="AF81" s="325">
        <v>-0.29249999999999998</v>
      </c>
      <c r="AG81" s="325">
        <v>0</v>
      </c>
      <c r="AH81" s="325"/>
      <c r="AI81" s="74">
        <v>38930</v>
      </c>
      <c r="AJ81" s="67">
        <v>3.1269999999999998</v>
      </c>
      <c r="AK81" s="68"/>
      <c r="AL81" s="68"/>
      <c r="AM81" s="69">
        <v>2.1389786163197599</v>
      </c>
      <c r="AN81" s="68">
        <v>3.2669999999999999</v>
      </c>
      <c r="AO81" s="68">
        <v>3.2669999999999999</v>
      </c>
      <c r="AP81" s="68">
        <v>3.2669999999999999</v>
      </c>
      <c r="AQ81" s="66">
        <v>3.2669999999999999</v>
      </c>
      <c r="AR81" s="40">
        <v>3.2869999999999999</v>
      </c>
      <c r="AS81" s="40">
        <v>3.3069999999999999</v>
      </c>
      <c r="AT81" s="40">
        <v>3.2669999999999999</v>
      </c>
      <c r="AU81" s="48">
        <v>3.2669999999999999</v>
      </c>
      <c r="AV81" s="48"/>
      <c r="AW81" s="48"/>
      <c r="AX81" s="40">
        <v>3.2544999999999997</v>
      </c>
      <c r="AY81" s="40">
        <v>3.2069999999999999</v>
      </c>
      <c r="AZ81" s="40">
        <v>3.5819999999999999</v>
      </c>
      <c r="BA81" s="67">
        <v>3.4269999999999996</v>
      </c>
      <c r="BB81" s="40">
        <v>3.3119999999999998</v>
      </c>
      <c r="BC81" s="51">
        <v>3.2894999999999999</v>
      </c>
      <c r="BD81" s="51">
        <v>2.8344999999999998</v>
      </c>
      <c r="BE81" s="51">
        <v>3.1269999999999998</v>
      </c>
      <c r="BF81" s="67"/>
      <c r="BG81" s="40"/>
      <c r="BH81" s="40">
        <v>1.3930325506050005</v>
      </c>
      <c r="BI81" s="48">
        <v>6.2387444378075009E-2</v>
      </c>
      <c r="BJ81" s="48">
        <v>7.1634920868351021E-2</v>
      </c>
      <c r="BK81" s="48">
        <v>0.6909427556644957</v>
      </c>
      <c r="BL81" s="63">
        <v>0.65472256391789407</v>
      </c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165">
        <v>38961</v>
      </c>
      <c r="B82" s="41">
        <v>-4.9999999999999871E-3</v>
      </c>
      <c r="C82" s="41">
        <v>0.14000000000000001</v>
      </c>
      <c r="D82" s="394">
        <v>0.14000000000000001</v>
      </c>
      <c r="E82" s="93">
        <v>0.14000000000000001</v>
      </c>
      <c r="F82" s="288">
        <v>0.105</v>
      </c>
      <c r="G82" s="93">
        <v>0.14000000000000001</v>
      </c>
      <c r="H82" s="294">
        <v>0.14000000000000001</v>
      </c>
      <c r="I82" s="67">
        <v>0.14000000000000001</v>
      </c>
      <c r="J82" s="397">
        <v>0.14000000000000001</v>
      </c>
      <c r="K82" s="50">
        <v>0.16</v>
      </c>
      <c r="L82" s="417">
        <v>0.16</v>
      </c>
      <c r="M82" s="67">
        <v>0.16</v>
      </c>
      <c r="N82" s="93">
        <v>0.18</v>
      </c>
      <c r="O82" s="50">
        <v>0.14000000000000001</v>
      </c>
      <c r="P82" s="184">
        <v>0.14000000000000001</v>
      </c>
      <c r="Q82" s="67">
        <v>0.14000000000000001</v>
      </c>
      <c r="R82" s="93">
        <v>0.14000000000000001</v>
      </c>
      <c r="T82" s="571">
        <v>-0.06</v>
      </c>
      <c r="U82" s="571">
        <v>-5.0000000000000001E-3</v>
      </c>
      <c r="V82" s="571">
        <v>0.125</v>
      </c>
      <c r="X82" s="538">
        <v>0.125</v>
      </c>
      <c r="Y82" s="539">
        <v>0.125</v>
      </c>
      <c r="Z82" s="538">
        <v>7.7499999999999999E-2</v>
      </c>
      <c r="AA82" s="538">
        <v>-0.14499999999999999</v>
      </c>
      <c r="AB82" s="556">
        <v>0.35499999999999998</v>
      </c>
      <c r="AC82" s="556">
        <v>0.28999999999999998</v>
      </c>
      <c r="AD82" s="556">
        <v>0.16250000000000001</v>
      </c>
      <c r="AE82" s="557">
        <v>0.16250000000000001</v>
      </c>
      <c r="AF82" s="325">
        <v>-0.29249999999999998</v>
      </c>
      <c r="AG82" s="325">
        <v>0</v>
      </c>
      <c r="AH82" s="325"/>
      <c r="AI82" s="74">
        <v>38961</v>
      </c>
      <c r="AJ82" s="67">
        <v>3.1140000000000003</v>
      </c>
      <c r="AK82" s="68"/>
      <c r="AL82" s="68"/>
      <c r="AM82" s="69">
        <v>2.1173150664849616</v>
      </c>
      <c r="AN82" s="68">
        <v>3.2540000000000004</v>
      </c>
      <c r="AO82" s="68">
        <v>3.2540000000000004</v>
      </c>
      <c r="AP82" s="68">
        <v>3.2540000000000004</v>
      </c>
      <c r="AQ82" s="66">
        <v>3.2540000000000004</v>
      </c>
      <c r="AR82" s="40">
        <v>3.2740000000000005</v>
      </c>
      <c r="AS82" s="40">
        <v>3.2940000000000005</v>
      </c>
      <c r="AT82" s="40">
        <v>3.2540000000000004</v>
      </c>
      <c r="AU82" s="48">
        <v>3.2540000000000004</v>
      </c>
      <c r="AV82" s="48"/>
      <c r="AW82" s="48"/>
      <c r="AX82" s="40">
        <v>3.2390000000000003</v>
      </c>
      <c r="AY82" s="40">
        <v>3.1915000000000004</v>
      </c>
      <c r="AZ82" s="40">
        <v>3.4690000000000003</v>
      </c>
      <c r="BA82" s="67">
        <v>3.4040000000000004</v>
      </c>
      <c r="BB82" s="40">
        <v>3.2765000000000004</v>
      </c>
      <c r="BC82" s="51">
        <v>3.2765000000000004</v>
      </c>
      <c r="BD82" s="51">
        <v>2.8215000000000003</v>
      </c>
      <c r="BE82" s="51">
        <v>3.1140000000000003</v>
      </c>
      <c r="BF82" s="67"/>
      <c r="BG82" s="40"/>
      <c r="BH82" s="40">
        <v>1.3918757311140002</v>
      </c>
      <c r="BI82" s="48">
        <v>6.2408179275187999E-2</v>
      </c>
      <c r="BJ82" s="48">
        <v>7.1672084837003019E-2</v>
      </c>
      <c r="BK82" s="48">
        <v>0.68726513029646685</v>
      </c>
      <c r="BL82" s="63">
        <v>0.65068072110785535</v>
      </c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165">
        <v>38991</v>
      </c>
      <c r="B83" s="41">
        <v>-0.02</v>
      </c>
      <c r="C83" s="41">
        <v>0.14000000000000001</v>
      </c>
      <c r="D83" s="394">
        <v>0.14000000000000001</v>
      </c>
      <c r="E83" s="93">
        <v>0.14000000000000001</v>
      </c>
      <c r="F83" s="288">
        <v>0.105</v>
      </c>
      <c r="G83" s="93">
        <v>0.14000000000000001</v>
      </c>
      <c r="H83" s="294">
        <v>0.14000000000000001</v>
      </c>
      <c r="I83" s="67">
        <v>0.14000000000000001</v>
      </c>
      <c r="J83" s="397">
        <v>0.14000000000000001</v>
      </c>
      <c r="K83" s="50">
        <v>0.16</v>
      </c>
      <c r="L83" s="417">
        <v>0.16</v>
      </c>
      <c r="M83" s="67">
        <v>0.16</v>
      </c>
      <c r="N83" s="93">
        <v>0.18</v>
      </c>
      <c r="O83" s="50">
        <v>0.14000000000000001</v>
      </c>
      <c r="P83" s="184">
        <v>0.14000000000000001</v>
      </c>
      <c r="Q83" s="67">
        <v>0.14000000000000001</v>
      </c>
      <c r="R83" s="93">
        <v>0.14000000000000001</v>
      </c>
      <c r="T83" s="571">
        <v>-0.06</v>
      </c>
      <c r="U83" s="571">
        <v>-5.0000000000000001E-3</v>
      </c>
      <c r="V83" s="571">
        <v>0.14000000000000001</v>
      </c>
      <c r="X83" s="538">
        <v>0.14000000000000001</v>
      </c>
      <c r="Y83" s="539">
        <v>0.14000000000000001</v>
      </c>
      <c r="Z83" s="538">
        <v>9.2499999999999999E-2</v>
      </c>
      <c r="AA83" s="538">
        <v>-0.13</v>
      </c>
      <c r="AB83" s="556">
        <v>0.42499999999999999</v>
      </c>
      <c r="AC83" s="556">
        <v>0.36249999999999999</v>
      </c>
      <c r="AD83" s="556">
        <v>0.185</v>
      </c>
      <c r="AE83" s="557">
        <v>0.16500000000000001</v>
      </c>
      <c r="AF83" s="325">
        <v>-0.29249999999999998</v>
      </c>
      <c r="AG83" s="325">
        <v>0</v>
      </c>
      <c r="AH83" s="325"/>
      <c r="AI83" s="74">
        <v>38991</v>
      </c>
      <c r="AJ83" s="67">
        <v>3.1310000000000002</v>
      </c>
      <c r="AK83" s="68"/>
      <c r="AL83" s="68"/>
      <c r="AM83" s="69">
        <v>2.115647706072842</v>
      </c>
      <c r="AN83" s="68">
        <v>3.2710000000000004</v>
      </c>
      <c r="AO83" s="68">
        <v>3.2710000000000004</v>
      </c>
      <c r="AP83" s="68">
        <v>3.2710000000000004</v>
      </c>
      <c r="AQ83" s="66">
        <v>3.2710000000000004</v>
      </c>
      <c r="AR83" s="40">
        <v>3.2910000000000004</v>
      </c>
      <c r="AS83" s="40">
        <v>3.3110000000000004</v>
      </c>
      <c r="AT83" s="40">
        <v>3.2710000000000004</v>
      </c>
      <c r="AU83" s="48">
        <v>3.2710000000000004</v>
      </c>
      <c r="AV83" s="48"/>
      <c r="AW83" s="48"/>
      <c r="AX83" s="40">
        <v>3.2710000000000004</v>
      </c>
      <c r="AY83" s="40">
        <v>3.2235</v>
      </c>
      <c r="AZ83" s="40">
        <v>3.556</v>
      </c>
      <c r="BA83" s="67">
        <v>3.4935</v>
      </c>
      <c r="BB83" s="40">
        <v>3.3160000000000003</v>
      </c>
      <c r="BC83" s="51">
        <v>3.2960000000000003</v>
      </c>
      <c r="BD83" s="51">
        <v>2.8385000000000002</v>
      </c>
      <c r="BE83" s="51">
        <v>3.1310000000000002</v>
      </c>
      <c r="BF83" s="67"/>
      <c r="BG83" s="40"/>
      <c r="BH83" s="40">
        <v>1.3906777011770002</v>
      </c>
      <c r="BI83" s="48">
        <v>6.2428245304787008E-2</v>
      </c>
      <c r="BJ83" s="48">
        <v>7.1708049968391016E-2</v>
      </c>
      <c r="BK83" s="48">
        <v>0.68372255553788297</v>
      </c>
      <c r="BL83" s="63">
        <v>0.64678927119316476</v>
      </c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165">
        <v>39022</v>
      </c>
      <c r="B84" s="41">
        <v>2.4999999999999918E-3</v>
      </c>
      <c r="C84" s="41">
        <v>0.22500000000000001</v>
      </c>
      <c r="D84" s="394">
        <v>0.22500000000000001</v>
      </c>
      <c r="E84" s="93">
        <v>0.22500000000000001</v>
      </c>
      <c r="F84" s="288">
        <v>0.19</v>
      </c>
      <c r="G84" s="93">
        <v>0.22500000000000001</v>
      </c>
      <c r="H84" s="294">
        <v>0.35499999999999998</v>
      </c>
      <c r="I84" s="67">
        <v>0.35499999999999998</v>
      </c>
      <c r="J84" s="397">
        <v>0.35499999999999998</v>
      </c>
      <c r="K84" s="41">
        <v>0.34499999999999997</v>
      </c>
      <c r="L84" s="417">
        <v>0.34499999999999997</v>
      </c>
      <c r="M84" s="67">
        <v>0.34499999999999997</v>
      </c>
      <c r="N84" s="93">
        <v>0.375</v>
      </c>
      <c r="O84" s="50">
        <v>0.44500000000000001</v>
      </c>
      <c r="P84" s="184">
        <v>0.44500000000000001</v>
      </c>
      <c r="Q84" s="67">
        <v>0.44500000000000001</v>
      </c>
      <c r="R84" s="93">
        <v>0.46500000000000002</v>
      </c>
      <c r="T84" s="571">
        <v>6.5000000000000002E-2</v>
      </c>
      <c r="U84" s="571">
        <v>0.12</v>
      </c>
      <c r="V84" s="571">
        <v>0.18028</v>
      </c>
      <c r="X84" s="538">
        <v>0.20250000000000001</v>
      </c>
      <c r="Y84" s="539">
        <v>0.20250000000000001</v>
      </c>
      <c r="Z84" s="538">
        <v>0.13500000000000001</v>
      </c>
      <c r="AA84" s="538">
        <v>-9.2499999999999999E-2</v>
      </c>
      <c r="AB84" s="556">
        <v>0.72499999999999998</v>
      </c>
      <c r="AC84" s="556">
        <v>0.45500000000000002</v>
      </c>
      <c r="AD84" s="556">
        <v>0.28749999999999998</v>
      </c>
      <c r="AE84" s="557">
        <v>0.24</v>
      </c>
      <c r="AF84" s="325">
        <v>-0.25</v>
      </c>
      <c r="AG84" s="325">
        <v>0</v>
      </c>
      <c r="AH84" s="325"/>
      <c r="AI84" s="74">
        <v>39022</v>
      </c>
      <c r="AJ84" s="67">
        <v>3.2250000000000001</v>
      </c>
      <c r="AK84" s="68"/>
      <c r="AL84" s="68"/>
      <c r="AM84" s="69">
        <v>2.2176210335305031</v>
      </c>
      <c r="AN84" s="68">
        <v>3.45</v>
      </c>
      <c r="AO84" s="68">
        <v>3.45</v>
      </c>
      <c r="AP84" s="68">
        <v>3.45</v>
      </c>
      <c r="AQ84" s="66">
        <v>3.58</v>
      </c>
      <c r="AR84" s="40">
        <v>3.57</v>
      </c>
      <c r="AS84" s="40">
        <v>3.6</v>
      </c>
      <c r="AT84" s="40">
        <v>3.67</v>
      </c>
      <c r="AU84" s="48">
        <v>3.69</v>
      </c>
      <c r="AV84" s="48"/>
      <c r="AW84" s="48"/>
      <c r="AX84" s="40">
        <v>3.4275000000000002</v>
      </c>
      <c r="AY84" s="40">
        <v>3.36</v>
      </c>
      <c r="AZ84" s="40">
        <v>3.95</v>
      </c>
      <c r="BA84" s="67">
        <v>3.68</v>
      </c>
      <c r="BB84" s="40">
        <v>3.5125000000000002</v>
      </c>
      <c r="BC84" s="51">
        <v>3.4649999999999999</v>
      </c>
      <c r="BD84" s="51">
        <v>2.9750000000000001</v>
      </c>
      <c r="BE84" s="51">
        <v>3.2250000000000001</v>
      </c>
      <c r="BF84" s="67"/>
      <c r="BG84" s="40"/>
      <c r="BH84" s="40">
        <v>1.3895157613200002</v>
      </c>
      <c r="BI84" s="48">
        <v>6.2448980202181009E-2</v>
      </c>
      <c r="BJ84" s="48">
        <v>7.1745213937940006E-2</v>
      </c>
      <c r="BK84" s="48">
        <v>0.68007879463611076</v>
      </c>
      <c r="BL84" s="63">
        <v>0.64278870537116028</v>
      </c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165">
        <v>39052</v>
      </c>
      <c r="B85" s="41">
        <v>-3.7499999999999999E-2</v>
      </c>
      <c r="C85" s="41">
        <v>0.22500000000000001</v>
      </c>
      <c r="D85" s="394">
        <v>0.22500000000000001</v>
      </c>
      <c r="E85" s="93">
        <v>0.22500000000000001</v>
      </c>
      <c r="F85" s="288">
        <v>0.19</v>
      </c>
      <c r="G85" s="93">
        <v>0.22500000000000001</v>
      </c>
      <c r="H85" s="294">
        <v>0.35499999999999998</v>
      </c>
      <c r="I85" s="67">
        <v>0.35499999999999998</v>
      </c>
      <c r="J85" s="397">
        <v>0.35499999999999998</v>
      </c>
      <c r="K85" s="41">
        <v>0.34499999999999997</v>
      </c>
      <c r="L85" s="417">
        <v>0.34499999999999997</v>
      </c>
      <c r="M85" s="67">
        <v>0.34499999999999997</v>
      </c>
      <c r="N85" s="93">
        <v>0.375</v>
      </c>
      <c r="O85" s="50">
        <v>0.44500000000000001</v>
      </c>
      <c r="P85" s="184">
        <v>0.44500000000000001</v>
      </c>
      <c r="Q85" s="67">
        <v>0.44500000000000001</v>
      </c>
      <c r="R85" s="93">
        <v>0.46500000000000002</v>
      </c>
      <c r="T85" s="571">
        <v>6.5000000000000002E-2</v>
      </c>
      <c r="U85" s="571">
        <v>0.12</v>
      </c>
      <c r="V85" s="571">
        <v>0.18335200000000001</v>
      </c>
      <c r="X85" s="538">
        <v>0.24249999999999999</v>
      </c>
      <c r="Y85" s="539">
        <v>0.24249999999999999</v>
      </c>
      <c r="Z85" s="538">
        <v>0.17499999999999999</v>
      </c>
      <c r="AA85" s="538">
        <v>-8.5000000000000006E-2</v>
      </c>
      <c r="AB85" s="556">
        <v>1.23</v>
      </c>
      <c r="AC85" s="556">
        <v>0.79</v>
      </c>
      <c r="AD85" s="556">
        <v>0.33750000000000002</v>
      </c>
      <c r="AE85" s="557">
        <v>0.29499999999999998</v>
      </c>
      <c r="AF85" s="325">
        <v>-0.25</v>
      </c>
      <c r="AG85" s="325">
        <v>0</v>
      </c>
      <c r="AH85" s="325"/>
      <c r="AI85" s="74">
        <v>39052</v>
      </c>
      <c r="AJ85" s="67">
        <v>3.3210000000000002</v>
      </c>
      <c r="AK85" s="68"/>
      <c r="AL85" s="68"/>
      <c r="AM85" s="69">
        <v>2.2656707769354636</v>
      </c>
      <c r="AN85" s="68">
        <v>3.5460000000000003</v>
      </c>
      <c r="AO85" s="68">
        <v>3.5460000000000003</v>
      </c>
      <c r="AP85" s="68">
        <v>3.5460000000000003</v>
      </c>
      <c r="AQ85" s="66">
        <v>3.6760000000000002</v>
      </c>
      <c r="AR85" s="40">
        <v>3.6660000000000004</v>
      </c>
      <c r="AS85" s="40">
        <v>3.6960000000000002</v>
      </c>
      <c r="AT85" s="40">
        <v>3.766</v>
      </c>
      <c r="AU85" s="48">
        <v>3.786</v>
      </c>
      <c r="AV85" s="48"/>
      <c r="AW85" s="48"/>
      <c r="AX85" s="40">
        <v>3.5635000000000003</v>
      </c>
      <c r="AY85" s="40">
        <v>3.496</v>
      </c>
      <c r="AZ85" s="40">
        <v>4.5510000000000002</v>
      </c>
      <c r="BA85" s="67">
        <v>4.1110000000000007</v>
      </c>
      <c r="BB85" s="40">
        <v>3.6585000000000001</v>
      </c>
      <c r="BC85" s="51">
        <v>3.6160000000000001</v>
      </c>
      <c r="BD85" s="51">
        <v>3.0710000000000002</v>
      </c>
      <c r="BE85" s="51">
        <v>3.3210000000000002</v>
      </c>
      <c r="BF85" s="67"/>
      <c r="BG85" s="40"/>
      <c r="BH85" s="40">
        <v>1.3883124575420001</v>
      </c>
      <c r="BI85" s="48">
        <v>6.246904623205201E-2</v>
      </c>
      <c r="BJ85" s="48">
        <v>7.1781179070197015E-2</v>
      </c>
      <c r="BK85" s="48">
        <v>0.6765688667878943</v>
      </c>
      <c r="BL85" s="63">
        <v>0.63893704933318196</v>
      </c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165">
        <v>39083</v>
      </c>
      <c r="B86" s="41">
        <v>-2.5000000000000001E-2</v>
      </c>
      <c r="C86" s="41">
        <v>0.25</v>
      </c>
      <c r="D86" s="394">
        <v>0.25</v>
      </c>
      <c r="E86" s="93">
        <v>0.25</v>
      </c>
      <c r="F86" s="288">
        <v>0.215</v>
      </c>
      <c r="G86" s="93">
        <v>0.25</v>
      </c>
      <c r="H86" s="294">
        <v>0.38</v>
      </c>
      <c r="I86" s="67">
        <v>0.38</v>
      </c>
      <c r="J86" s="397">
        <v>0.38</v>
      </c>
      <c r="K86" s="41">
        <v>0.37</v>
      </c>
      <c r="L86" s="417">
        <v>0.37</v>
      </c>
      <c r="M86" s="67">
        <v>0.37</v>
      </c>
      <c r="N86" s="93">
        <v>0.4</v>
      </c>
      <c r="O86" s="50">
        <v>0.47</v>
      </c>
      <c r="P86" s="184">
        <v>0.47</v>
      </c>
      <c r="Q86" s="67">
        <v>0.47</v>
      </c>
      <c r="R86" s="93">
        <v>0.49</v>
      </c>
      <c r="T86" s="571">
        <v>0.09</v>
      </c>
      <c r="U86" s="571">
        <v>0.14499999999999999</v>
      </c>
      <c r="V86" s="571">
        <v>0.213696</v>
      </c>
      <c r="X86" s="538">
        <v>0.255</v>
      </c>
      <c r="Y86" s="539">
        <v>0.255</v>
      </c>
      <c r="Z86" s="538">
        <v>0.22</v>
      </c>
      <c r="AA86" s="538">
        <v>-7.0000000000000007E-2</v>
      </c>
      <c r="AB86" s="556">
        <v>1.575</v>
      </c>
      <c r="AC86" s="556">
        <v>0.95499999999999996</v>
      </c>
      <c r="AD86" s="556">
        <v>0.4375</v>
      </c>
      <c r="AE86" s="557">
        <v>0.34250000000000003</v>
      </c>
      <c r="AF86" s="325">
        <v>-0.25</v>
      </c>
      <c r="AG86" s="325">
        <v>0</v>
      </c>
      <c r="AH86" s="325"/>
      <c r="AI86" s="74">
        <v>39083</v>
      </c>
      <c r="AJ86" s="67">
        <v>3.4630000000000001</v>
      </c>
      <c r="AK86" s="68"/>
      <c r="AL86" s="68"/>
      <c r="AM86" s="69">
        <v>2.3576712623000411</v>
      </c>
      <c r="AN86" s="68">
        <v>3.7130000000000001</v>
      </c>
      <c r="AO86" s="68">
        <v>3.7130000000000001</v>
      </c>
      <c r="AP86" s="68">
        <v>3.7130000000000001</v>
      </c>
      <c r="AQ86" s="66">
        <v>3.843</v>
      </c>
      <c r="AR86" s="40">
        <v>3.8330000000000002</v>
      </c>
      <c r="AS86" s="40">
        <v>3.863</v>
      </c>
      <c r="AT86" s="40">
        <v>3.9329999999999998</v>
      </c>
      <c r="AU86" s="48">
        <v>3.9530000000000003</v>
      </c>
      <c r="AV86" s="48"/>
      <c r="AW86" s="48"/>
      <c r="AX86" s="40">
        <v>3.718</v>
      </c>
      <c r="AY86" s="40">
        <v>3.6830000000000003</v>
      </c>
      <c r="AZ86" s="40">
        <v>5.0380000000000003</v>
      </c>
      <c r="BA86" s="67">
        <v>4.4180000000000001</v>
      </c>
      <c r="BB86" s="40">
        <v>3.9005000000000001</v>
      </c>
      <c r="BC86" s="51">
        <v>3.8055000000000003</v>
      </c>
      <c r="BD86" s="51">
        <v>3.2130000000000001</v>
      </c>
      <c r="BE86" s="51">
        <v>3.4630000000000001</v>
      </c>
      <c r="BF86" s="67"/>
      <c r="BG86" s="40"/>
      <c r="BH86" s="40">
        <v>1.3871064868229999</v>
      </c>
      <c r="BI86" s="48">
        <v>6.2489781129726016E-2</v>
      </c>
      <c r="BJ86" s="48">
        <v>7.1818343040644023E-2</v>
      </c>
      <c r="BK86" s="48">
        <v>0.6729587120468552</v>
      </c>
      <c r="BL86" s="63">
        <v>0.63497744742796691</v>
      </c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165">
        <v>39114</v>
      </c>
      <c r="B87" s="41">
        <v>5.7500000000000002E-2</v>
      </c>
      <c r="C87" s="41">
        <v>0.31</v>
      </c>
      <c r="D87" s="394">
        <v>0.31</v>
      </c>
      <c r="E87" s="93">
        <v>0.31</v>
      </c>
      <c r="F87" s="288">
        <v>0.27500000000000002</v>
      </c>
      <c r="G87" s="93">
        <v>0.31</v>
      </c>
      <c r="H87" s="294">
        <v>0.44</v>
      </c>
      <c r="I87" s="67">
        <v>0.44</v>
      </c>
      <c r="J87" s="397">
        <v>0.44</v>
      </c>
      <c r="K87" s="41">
        <v>0.43</v>
      </c>
      <c r="L87" s="417">
        <v>0.43</v>
      </c>
      <c r="M87" s="67">
        <v>0.43</v>
      </c>
      <c r="N87" s="93">
        <v>0.46</v>
      </c>
      <c r="O87" s="50">
        <v>0.53</v>
      </c>
      <c r="P87" s="184">
        <v>0.53</v>
      </c>
      <c r="Q87" s="67">
        <v>0.53</v>
      </c>
      <c r="R87" s="93">
        <v>0.55000000000000004</v>
      </c>
      <c r="T87" s="571">
        <v>0.15</v>
      </c>
      <c r="U87" s="571">
        <v>0.20499999999999999</v>
      </c>
      <c r="V87" s="571">
        <v>0.27196799999999999</v>
      </c>
      <c r="X87" s="538">
        <v>0.23250000000000001</v>
      </c>
      <c r="Y87" s="539">
        <v>0.23250000000000001</v>
      </c>
      <c r="Z87" s="538">
        <v>0.19500000000000001</v>
      </c>
      <c r="AA87" s="538">
        <v>-7.0000000000000007E-2</v>
      </c>
      <c r="AB87" s="556">
        <v>1.4950000000000001</v>
      </c>
      <c r="AC87" s="556">
        <v>0.94499999999999995</v>
      </c>
      <c r="AD87" s="556">
        <v>0.435</v>
      </c>
      <c r="AE87" s="557">
        <v>0.33750000000000002</v>
      </c>
      <c r="AF87" s="325">
        <v>-0.25</v>
      </c>
      <c r="AG87" s="325">
        <v>0</v>
      </c>
      <c r="AH87" s="325"/>
      <c r="AI87" s="74">
        <v>39114</v>
      </c>
      <c r="AJ87" s="67">
        <v>3.3490000000000002</v>
      </c>
      <c r="AK87" s="68"/>
      <c r="AL87" s="68"/>
      <c r="AM87" s="69">
        <v>2.3089700308979397</v>
      </c>
      <c r="AN87" s="68">
        <v>3.6590000000000003</v>
      </c>
      <c r="AO87" s="68">
        <v>3.6590000000000003</v>
      </c>
      <c r="AP87" s="68">
        <v>3.6590000000000003</v>
      </c>
      <c r="AQ87" s="66">
        <v>3.7890000000000001</v>
      </c>
      <c r="AR87" s="40">
        <v>3.7790000000000004</v>
      </c>
      <c r="AS87" s="40">
        <v>3.8090000000000002</v>
      </c>
      <c r="AT87" s="40">
        <v>3.8790000000000004</v>
      </c>
      <c r="AU87" s="48">
        <v>3.899</v>
      </c>
      <c r="AV87" s="48"/>
      <c r="AW87" s="48"/>
      <c r="AX87" s="40">
        <v>3.5815000000000001</v>
      </c>
      <c r="AY87" s="40">
        <v>3.544</v>
      </c>
      <c r="AZ87" s="40">
        <v>4.8440000000000003</v>
      </c>
      <c r="BA87" s="67">
        <v>4.2940000000000005</v>
      </c>
      <c r="BB87" s="40">
        <v>3.7840000000000003</v>
      </c>
      <c r="BC87" s="51">
        <v>3.6865000000000001</v>
      </c>
      <c r="BD87" s="51">
        <v>3.0990000000000002</v>
      </c>
      <c r="BE87" s="51">
        <v>3.3490000000000002</v>
      </c>
      <c r="BF87" s="67"/>
      <c r="BG87" s="40"/>
      <c r="BH87" s="40">
        <v>1.3860149380740001</v>
      </c>
      <c r="BI87" s="48">
        <v>6.2510516027542998E-2</v>
      </c>
      <c r="BJ87" s="48">
        <v>7.1855507011548025E-2</v>
      </c>
      <c r="BK87" s="48">
        <v>0.66936553729638049</v>
      </c>
      <c r="BL87" s="63">
        <v>0.63103854356325217</v>
      </c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165">
        <v>39142</v>
      </c>
      <c r="B88" s="41">
        <v>5.5E-2</v>
      </c>
      <c r="C88" s="41">
        <v>0.30499999999999999</v>
      </c>
      <c r="D88" s="394">
        <v>0.30499999999999999</v>
      </c>
      <c r="E88" s="93">
        <v>0.30499999999999999</v>
      </c>
      <c r="F88" s="288">
        <v>0.27</v>
      </c>
      <c r="G88" s="93">
        <v>0.30499999999999999</v>
      </c>
      <c r="H88" s="294">
        <v>0.435</v>
      </c>
      <c r="I88" s="67">
        <v>0.435</v>
      </c>
      <c r="J88" s="397">
        <v>0.435</v>
      </c>
      <c r="K88" s="41">
        <v>0.42499999999999999</v>
      </c>
      <c r="L88" s="417">
        <v>0.42499999999999999</v>
      </c>
      <c r="M88" s="67">
        <v>0.42499999999999999</v>
      </c>
      <c r="N88" s="93">
        <v>0.45500000000000002</v>
      </c>
      <c r="O88" s="50">
        <v>0.52500000000000002</v>
      </c>
      <c r="P88" s="184">
        <v>0.52500000000000002</v>
      </c>
      <c r="Q88" s="67">
        <v>0.52500000000000002</v>
      </c>
      <c r="R88" s="93">
        <v>0.54500000000000004</v>
      </c>
      <c r="T88" s="571">
        <v>0.14499999999999999</v>
      </c>
      <c r="U88" s="571">
        <v>0.2</v>
      </c>
      <c r="V88" s="571">
        <v>0.262712</v>
      </c>
      <c r="X88" s="538">
        <v>0.23</v>
      </c>
      <c r="Y88" s="539">
        <v>0.23</v>
      </c>
      <c r="Z88" s="538">
        <v>0.1925</v>
      </c>
      <c r="AA88" s="538">
        <v>-7.0000000000000007E-2</v>
      </c>
      <c r="AB88" s="556">
        <v>0.89500000000000002</v>
      </c>
      <c r="AC88" s="556">
        <v>0.60250000000000004</v>
      </c>
      <c r="AD88" s="556">
        <v>0.30249999999999999</v>
      </c>
      <c r="AE88" s="557">
        <v>0.26</v>
      </c>
      <c r="AF88" s="325">
        <v>-0.25</v>
      </c>
      <c r="AG88" s="325">
        <v>0</v>
      </c>
      <c r="AH88" s="325"/>
      <c r="AI88" s="74">
        <v>39142</v>
      </c>
      <c r="AJ88" s="67">
        <v>3.2210000000000001</v>
      </c>
      <c r="AK88" s="68"/>
      <c r="AL88" s="68"/>
      <c r="AM88" s="69">
        <v>2.2125598780957207</v>
      </c>
      <c r="AN88" s="68">
        <v>3.5260000000000002</v>
      </c>
      <c r="AO88" s="68">
        <v>3.5260000000000002</v>
      </c>
      <c r="AP88" s="68">
        <v>3.5260000000000002</v>
      </c>
      <c r="AQ88" s="66">
        <v>3.6560000000000001</v>
      </c>
      <c r="AR88" s="40">
        <v>3.6459999999999999</v>
      </c>
      <c r="AS88" s="40">
        <v>3.6760000000000002</v>
      </c>
      <c r="AT88" s="40">
        <v>3.746</v>
      </c>
      <c r="AU88" s="48">
        <v>3.766</v>
      </c>
      <c r="AV88" s="48"/>
      <c r="AW88" s="48"/>
      <c r="AX88" s="40">
        <v>3.4510000000000001</v>
      </c>
      <c r="AY88" s="40">
        <v>3.4135</v>
      </c>
      <c r="AZ88" s="40">
        <v>4.1159999999999997</v>
      </c>
      <c r="BA88" s="67">
        <v>3.8235000000000001</v>
      </c>
      <c r="BB88" s="40">
        <v>3.5235000000000003</v>
      </c>
      <c r="BC88" s="51">
        <v>3.4809999999999999</v>
      </c>
      <c r="BD88" s="51">
        <v>2.9710000000000001</v>
      </c>
      <c r="BE88" s="51">
        <v>3.2210000000000001</v>
      </c>
      <c r="BF88" s="67"/>
      <c r="BG88" s="40"/>
      <c r="BH88" s="40">
        <v>1.3848039162160002</v>
      </c>
      <c r="BI88" s="48">
        <v>6.2529244322468008E-2</v>
      </c>
      <c r="BJ88" s="48">
        <v>7.1889074469530009E-2</v>
      </c>
      <c r="BK88" s="48">
        <v>0.66613462875050344</v>
      </c>
      <c r="BL88" s="63">
        <v>0.62749854738959743</v>
      </c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165">
        <v>39173</v>
      </c>
      <c r="B89" s="41">
        <v>-3.7499999999999999E-2</v>
      </c>
      <c r="C89" s="41">
        <v>0.14000000000000001</v>
      </c>
      <c r="D89" s="394">
        <v>0.14000000000000001</v>
      </c>
      <c r="E89" s="93">
        <v>0.14000000000000001</v>
      </c>
      <c r="F89" s="288">
        <v>0.105</v>
      </c>
      <c r="G89" s="93">
        <v>0.14000000000000001</v>
      </c>
      <c r="H89" s="294">
        <v>0.14000000000000001</v>
      </c>
      <c r="I89" s="67">
        <v>0.14000000000000001</v>
      </c>
      <c r="J89" s="397">
        <v>0.14000000000000001</v>
      </c>
      <c r="K89" s="50">
        <v>0.16</v>
      </c>
      <c r="L89" s="417">
        <v>0.16</v>
      </c>
      <c r="M89" s="67">
        <v>0.16</v>
      </c>
      <c r="N89" s="93">
        <v>0.18</v>
      </c>
      <c r="O89" s="50">
        <v>0.14000000000000001</v>
      </c>
      <c r="P89" s="184">
        <v>0.14000000000000001</v>
      </c>
      <c r="Q89" s="67">
        <v>0.14000000000000001</v>
      </c>
      <c r="R89" s="93">
        <v>0.14000000000000001</v>
      </c>
      <c r="T89" s="571">
        <v>-0.06</v>
      </c>
      <c r="U89" s="571">
        <v>-5.0000000000000001E-3</v>
      </c>
      <c r="V89" s="571">
        <v>0.1575</v>
      </c>
      <c r="X89" s="538">
        <v>0.1575</v>
      </c>
      <c r="Y89" s="539">
        <v>0.1575</v>
      </c>
      <c r="Z89" s="538">
        <v>9.7500000000000003E-2</v>
      </c>
      <c r="AA89" s="538">
        <v>-0.15</v>
      </c>
      <c r="AB89" s="556">
        <v>0.45</v>
      </c>
      <c r="AC89" s="556">
        <v>0.35499999999999998</v>
      </c>
      <c r="AD89" s="556">
        <v>0.19750000000000001</v>
      </c>
      <c r="AE89" s="557">
        <v>0.17749999999999999</v>
      </c>
      <c r="AF89" s="325">
        <v>-0.29249999999999998</v>
      </c>
      <c r="AG89" s="325">
        <v>0</v>
      </c>
      <c r="AH89" s="325"/>
      <c r="AI89" s="74">
        <v>39173</v>
      </c>
      <c r="AJ89" s="67">
        <v>3.093</v>
      </c>
      <c r="AK89" s="68"/>
      <c r="AL89" s="68"/>
      <c r="AM89" s="69">
        <v>2.0160949665434962</v>
      </c>
      <c r="AN89" s="68">
        <v>3.2330000000000001</v>
      </c>
      <c r="AO89" s="68">
        <v>3.2330000000000001</v>
      </c>
      <c r="AP89" s="68">
        <v>3.2330000000000001</v>
      </c>
      <c r="AQ89" s="66">
        <v>3.2330000000000001</v>
      </c>
      <c r="AR89" s="40">
        <v>3.2530000000000001</v>
      </c>
      <c r="AS89" s="40">
        <v>3.2730000000000001</v>
      </c>
      <c r="AT89" s="40">
        <v>3.2330000000000001</v>
      </c>
      <c r="AU89" s="48">
        <v>3.2330000000000001</v>
      </c>
      <c r="AV89" s="48"/>
      <c r="AW89" s="48"/>
      <c r="AX89" s="40">
        <v>3.2505000000000002</v>
      </c>
      <c r="AY89" s="40">
        <v>3.1905000000000001</v>
      </c>
      <c r="AZ89" s="40">
        <v>3.5430000000000001</v>
      </c>
      <c r="BA89" s="67">
        <v>3.448</v>
      </c>
      <c r="BB89" s="40">
        <v>3.2904999999999998</v>
      </c>
      <c r="BC89" s="51">
        <v>3.2705000000000002</v>
      </c>
      <c r="BD89" s="51">
        <v>2.8005</v>
      </c>
      <c r="BE89" s="51">
        <v>3.093</v>
      </c>
      <c r="BF89" s="67"/>
      <c r="BG89" s="40"/>
      <c r="BH89" s="40">
        <v>1.3836294448920001</v>
      </c>
      <c r="BI89" s="48">
        <v>6.2549979220556023E-2</v>
      </c>
      <c r="BJ89" s="48">
        <v>7.1926238441302998E-2</v>
      </c>
      <c r="BK89" s="48">
        <v>0.66257358807936595</v>
      </c>
      <c r="BL89" s="63">
        <v>0.62359881427265573</v>
      </c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165">
        <v>39203</v>
      </c>
      <c r="B90" s="41">
        <v>-2.75E-2</v>
      </c>
      <c r="C90" s="41">
        <v>0.14000000000000001</v>
      </c>
      <c r="D90" s="394">
        <v>0.14000000000000001</v>
      </c>
      <c r="E90" s="93">
        <v>0.14000000000000001</v>
      </c>
      <c r="F90" s="288">
        <v>0.105</v>
      </c>
      <c r="G90" s="93">
        <v>0.14000000000000001</v>
      </c>
      <c r="H90" s="294">
        <v>0.14000000000000001</v>
      </c>
      <c r="I90" s="67">
        <v>0.14000000000000001</v>
      </c>
      <c r="J90" s="397">
        <v>0.14000000000000001</v>
      </c>
      <c r="K90" s="50">
        <v>0.16</v>
      </c>
      <c r="L90" s="417">
        <v>0.16</v>
      </c>
      <c r="M90" s="67">
        <v>0.16</v>
      </c>
      <c r="N90" s="93">
        <v>0.18</v>
      </c>
      <c r="O90" s="50">
        <v>0.14000000000000001</v>
      </c>
      <c r="P90" s="184">
        <v>0.14000000000000001</v>
      </c>
      <c r="Q90" s="67">
        <v>0.14000000000000001</v>
      </c>
      <c r="R90" s="93">
        <v>0.14000000000000001</v>
      </c>
      <c r="T90" s="571">
        <v>-0.06</v>
      </c>
      <c r="U90" s="571">
        <v>-5.0000000000000001E-3</v>
      </c>
      <c r="V90" s="571">
        <v>0.14749999999999999</v>
      </c>
      <c r="X90" s="538">
        <v>0.14749999999999999</v>
      </c>
      <c r="Y90" s="539">
        <v>0.14749999999999999</v>
      </c>
      <c r="Z90" s="538">
        <v>0.1075</v>
      </c>
      <c r="AA90" s="538">
        <v>-0.16500000000000001</v>
      </c>
      <c r="AB90" s="556">
        <v>0.36499999999999999</v>
      </c>
      <c r="AC90" s="556">
        <v>0.28749999999999998</v>
      </c>
      <c r="AD90" s="556">
        <v>0.17249999999999999</v>
      </c>
      <c r="AE90" s="557">
        <v>0.16250000000000001</v>
      </c>
      <c r="AF90" s="325">
        <v>-0.29249999999999998</v>
      </c>
      <c r="AG90" s="325">
        <v>0</v>
      </c>
      <c r="AH90" s="325"/>
      <c r="AI90" s="74">
        <v>39203</v>
      </c>
      <c r="AJ90" s="67">
        <v>3.0869999999999997</v>
      </c>
      <c r="AK90" s="68"/>
      <c r="AL90" s="68"/>
      <c r="AM90" s="69">
        <v>2.0002377655742341</v>
      </c>
      <c r="AN90" s="68">
        <v>3.2269999999999999</v>
      </c>
      <c r="AO90" s="68">
        <v>3.2269999999999999</v>
      </c>
      <c r="AP90" s="68">
        <v>3.2269999999999999</v>
      </c>
      <c r="AQ90" s="66">
        <v>3.2269999999999999</v>
      </c>
      <c r="AR90" s="40">
        <v>3.2469999999999999</v>
      </c>
      <c r="AS90" s="40">
        <v>3.2669999999999999</v>
      </c>
      <c r="AT90" s="40">
        <v>3.2269999999999999</v>
      </c>
      <c r="AU90" s="48">
        <v>3.2269999999999999</v>
      </c>
      <c r="AV90" s="48"/>
      <c r="AW90" s="48"/>
      <c r="AX90" s="40">
        <v>3.2344999999999997</v>
      </c>
      <c r="AY90" s="40">
        <v>3.1944999999999997</v>
      </c>
      <c r="AZ90" s="40">
        <v>3.452</v>
      </c>
      <c r="BA90" s="67">
        <v>3.3744999999999998</v>
      </c>
      <c r="BB90" s="40">
        <v>3.2594999999999996</v>
      </c>
      <c r="BC90" s="51">
        <v>3.2494999999999998</v>
      </c>
      <c r="BD90" s="51">
        <v>2.7944999999999998</v>
      </c>
      <c r="BE90" s="51">
        <v>3.0869999999999997</v>
      </c>
      <c r="BF90" s="67"/>
      <c r="BG90" s="40"/>
      <c r="BH90" s="40">
        <v>1.3824132347310001</v>
      </c>
      <c r="BI90" s="48">
        <v>6.257004525110102E-2</v>
      </c>
      <c r="BJ90" s="48">
        <v>7.196220357571001E-2</v>
      </c>
      <c r="BK90" s="48">
        <v>0.65914340512052005</v>
      </c>
      <c r="BL90" s="63">
        <v>0.61984436491299477</v>
      </c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165">
        <v>39234</v>
      </c>
      <c r="B91" s="41">
        <v>-2.2499999999999999E-2</v>
      </c>
      <c r="C91" s="41">
        <v>0.14000000000000001</v>
      </c>
      <c r="D91" s="394">
        <v>0.14000000000000001</v>
      </c>
      <c r="E91" s="93">
        <v>0.14000000000000001</v>
      </c>
      <c r="F91" s="288">
        <v>0.105</v>
      </c>
      <c r="G91" s="93">
        <v>0.14000000000000001</v>
      </c>
      <c r="H91" s="294">
        <v>0.14000000000000001</v>
      </c>
      <c r="I91" s="67">
        <v>0.14000000000000001</v>
      </c>
      <c r="J91" s="397">
        <v>0.14000000000000001</v>
      </c>
      <c r="K91" s="50">
        <v>0.16</v>
      </c>
      <c r="L91" s="417">
        <v>0.16</v>
      </c>
      <c r="M91" s="67">
        <v>0.16</v>
      </c>
      <c r="N91" s="93">
        <v>0.18</v>
      </c>
      <c r="O91" s="50">
        <v>0.14000000000000001</v>
      </c>
      <c r="P91" s="184">
        <v>0.14000000000000001</v>
      </c>
      <c r="Q91" s="67">
        <v>0.14000000000000001</v>
      </c>
      <c r="R91" s="93">
        <v>0.14000000000000001</v>
      </c>
      <c r="T91" s="571">
        <v>-0.06</v>
      </c>
      <c r="U91" s="571">
        <v>-5.0000000000000001E-3</v>
      </c>
      <c r="V91" s="571">
        <v>0.14249999999999999</v>
      </c>
      <c r="X91" s="538">
        <v>0.14249999999999999</v>
      </c>
      <c r="Y91" s="539">
        <v>0.14249999999999999</v>
      </c>
      <c r="Z91" s="538">
        <v>0.10249999999999999</v>
      </c>
      <c r="AA91" s="538">
        <v>-0.17499999999999999</v>
      </c>
      <c r="AB91" s="556">
        <v>0.35499999999999998</v>
      </c>
      <c r="AC91" s="556">
        <v>0.28749999999999998</v>
      </c>
      <c r="AD91" s="556">
        <v>0.17249999999999999</v>
      </c>
      <c r="AE91" s="557">
        <v>0.16250000000000001</v>
      </c>
      <c r="AF91" s="325">
        <v>-0.29249999999999998</v>
      </c>
      <c r="AG91" s="325">
        <v>0</v>
      </c>
      <c r="AH91" s="325"/>
      <c r="AI91" s="74">
        <v>39234</v>
      </c>
      <c r="AJ91" s="67">
        <v>3.1210000000000004</v>
      </c>
      <c r="AK91" s="68"/>
      <c r="AL91" s="68"/>
      <c r="AM91" s="69">
        <v>2.0087265132967786</v>
      </c>
      <c r="AN91" s="68">
        <v>3.2610000000000006</v>
      </c>
      <c r="AO91" s="68">
        <v>3.2610000000000006</v>
      </c>
      <c r="AP91" s="68">
        <v>3.2610000000000006</v>
      </c>
      <c r="AQ91" s="66">
        <v>3.2610000000000006</v>
      </c>
      <c r="AR91" s="40">
        <v>3.2810000000000006</v>
      </c>
      <c r="AS91" s="40">
        <v>3.3010000000000006</v>
      </c>
      <c r="AT91" s="40">
        <v>3.2610000000000006</v>
      </c>
      <c r="AU91" s="48">
        <v>3.2610000000000006</v>
      </c>
      <c r="AV91" s="48"/>
      <c r="AW91" s="48"/>
      <c r="AX91" s="40">
        <v>3.2635000000000005</v>
      </c>
      <c r="AY91" s="40">
        <v>3.2235000000000005</v>
      </c>
      <c r="AZ91" s="40">
        <v>3.4760000000000004</v>
      </c>
      <c r="BA91" s="67">
        <v>3.4085000000000005</v>
      </c>
      <c r="BB91" s="40">
        <v>3.2935000000000003</v>
      </c>
      <c r="BC91" s="51">
        <v>3.2835000000000005</v>
      </c>
      <c r="BD91" s="51">
        <v>2.8285000000000005</v>
      </c>
      <c r="BE91" s="51">
        <v>3.1210000000000004</v>
      </c>
      <c r="BF91" s="67"/>
      <c r="BG91" s="40"/>
      <c r="BH91" s="40">
        <v>1.3812337592620001</v>
      </c>
      <c r="BI91" s="48">
        <v>6.2590780149470018E-2</v>
      </c>
      <c r="BJ91" s="48">
        <v>7.1999367548380017E-2</v>
      </c>
      <c r="BK91" s="48">
        <v>0.65561533710808639</v>
      </c>
      <c r="BL91" s="63">
        <v>0.61598482468469129</v>
      </c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165">
        <v>39264</v>
      </c>
      <c r="B92" s="41">
        <v>-1.2500000000000001E-2</v>
      </c>
      <c r="C92" s="41">
        <v>0.14000000000000001</v>
      </c>
      <c r="D92" s="394">
        <v>0.14000000000000001</v>
      </c>
      <c r="E92" s="93">
        <v>0.14000000000000001</v>
      </c>
      <c r="F92" s="288">
        <v>0.105</v>
      </c>
      <c r="G92" s="93">
        <v>0.14000000000000001</v>
      </c>
      <c r="H92" s="294">
        <v>0.14000000000000001</v>
      </c>
      <c r="I92" s="67">
        <v>0.14000000000000001</v>
      </c>
      <c r="J92" s="397">
        <v>0.14000000000000001</v>
      </c>
      <c r="K92" s="50">
        <v>0.16</v>
      </c>
      <c r="L92" s="417">
        <v>0.16</v>
      </c>
      <c r="M92" s="67">
        <v>0.16</v>
      </c>
      <c r="N92" s="93">
        <v>0.18</v>
      </c>
      <c r="O92" s="50">
        <v>0.14000000000000001</v>
      </c>
      <c r="P92" s="184">
        <v>0.14000000000000001</v>
      </c>
      <c r="Q92" s="67">
        <v>0.14000000000000001</v>
      </c>
      <c r="R92" s="93">
        <v>0.14000000000000001</v>
      </c>
      <c r="T92" s="571">
        <v>-0.06</v>
      </c>
      <c r="U92" s="571">
        <v>-5.0000000000000001E-3</v>
      </c>
      <c r="V92" s="571">
        <v>0.13250000000000001</v>
      </c>
      <c r="X92" s="538">
        <v>0.13250000000000001</v>
      </c>
      <c r="Y92" s="539">
        <v>0.13250000000000001</v>
      </c>
      <c r="Z92" s="538">
        <v>9.2499999999999999E-2</v>
      </c>
      <c r="AA92" s="538">
        <v>-0.17499999999999999</v>
      </c>
      <c r="AB92" s="556">
        <v>0.39</v>
      </c>
      <c r="AC92" s="556">
        <v>0.3</v>
      </c>
      <c r="AD92" s="556">
        <v>0.185</v>
      </c>
      <c r="AE92" s="557">
        <v>0.16250000000000001</v>
      </c>
      <c r="AF92" s="325">
        <v>-0.29249999999999998</v>
      </c>
      <c r="AG92" s="325">
        <v>0</v>
      </c>
      <c r="AH92" s="325"/>
      <c r="AI92" s="74">
        <v>39264</v>
      </c>
      <c r="AJ92" s="67">
        <v>3.1210000000000004</v>
      </c>
      <c r="AK92" s="68"/>
      <c r="AL92" s="68"/>
      <c r="AM92" s="69">
        <v>1.9966096056460843</v>
      </c>
      <c r="AN92" s="68">
        <v>3.2610000000000006</v>
      </c>
      <c r="AO92" s="68">
        <v>3.2610000000000006</v>
      </c>
      <c r="AP92" s="68">
        <v>3.2610000000000006</v>
      </c>
      <c r="AQ92" s="66">
        <v>3.2610000000000006</v>
      </c>
      <c r="AR92" s="40">
        <v>3.2810000000000006</v>
      </c>
      <c r="AS92" s="40">
        <v>3.3010000000000006</v>
      </c>
      <c r="AT92" s="40">
        <v>3.2610000000000006</v>
      </c>
      <c r="AU92" s="48">
        <v>3.2610000000000006</v>
      </c>
      <c r="AV92" s="48"/>
      <c r="AW92" s="48"/>
      <c r="AX92" s="40">
        <v>3.2535000000000003</v>
      </c>
      <c r="AY92" s="40">
        <v>3.2135000000000002</v>
      </c>
      <c r="AZ92" s="40">
        <v>3.5110000000000006</v>
      </c>
      <c r="BA92" s="67">
        <v>3.4210000000000003</v>
      </c>
      <c r="BB92" s="40">
        <v>3.3060000000000005</v>
      </c>
      <c r="BC92" s="51">
        <v>3.2835000000000005</v>
      </c>
      <c r="BD92" s="51">
        <v>2.8285000000000005</v>
      </c>
      <c r="BE92" s="51">
        <v>3.1210000000000004</v>
      </c>
      <c r="BF92" s="67"/>
      <c r="BG92" s="40"/>
      <c r="BH92" s="40">
        <v>1.3800980404000003</v>
      </c>
      <c r="BI92" s="48">
        <v>6.2610846180284993E-2</v>
      </c>
      <c r="BJ92" s="48">
        <v>7.2035332683656014E-2</v>
      </c>
      <c r="BK92" s="48">
        <v>0.65221694032980548</v>
      </c>
      <c r="BL92" s="63">
        <v>0.61226912163326708</v>
      </c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165">
        <v>39295</v>
      </c>
      <c r="B93" s="41">
        <v>-9.9999999999999915E-3</v>
      </c>
      <c r="C93" s="41">
        <v>0.14000000000000001</v>
      </c>
      <c r="D93" s="394">
        <v>0.14000000000000001</v>
      </c>
      <c r="E93" s="93">
        <v>0.14000000000000001</v>
      </c>
      <c r="F93" s="288">
        <v>0.105</v>
      </c>
      <c r="G93" s="93">
        <v>0.14000000000000001</v>
      </c>
      <c r="H93" s="294">
        <v>0.14000000000000001</v>
      </c>
      <c r="I93" s="67">
        <v>0.14000000000000001</v>
      </c>
      <c r="J93" s="397">
        <v>0.14000000000000001</v>
      </c>
      <c r="K93" s="50">
        <v>0.16</v>
      </c>
      <c r="L93" s="417">
        <v>0.16</v>
      </c>
      <c r="M93" s="67">
        <v>0.16</v>
      </c>
      <c r="N93" s="93">
        <v>0.18</v>
      </c>
      <c r="O93" s="50">
        <v>0.14000000000000001</v>
      </c>
      <c r="P93" s="184">
        <v>0.14000000000000001</v>
      </c>
      <c r="Q93" s="67">
        <v>0.14000000000000001</v>
      </c>
      <c r="R93" s="93">
        <v>0.14000000000000001</v>
      </c>
      <c r="T93" s="571">
        <v>-0.06</v>
      </c>
      <c r="U93" s="571">
        <v>-5.0000000000000001E-3</v>
      </c>
      <c r="V93" s="571">
        <v>0.13</v>
      </c>
      <c r="X93" s="538">
        <v>0.13</v>
      </c>
      <c r="Y93" s="539">
        <v>0.13</v>
      </c>
      <c r="Z93" s="538">
        <v>0.09</v>
      </c>
      <c r="AA93" s="538">
        <v>-0.17499999999999999</v>
      </c>
      <c r="AB93" s="556">
        <v>0.45500000000000002</v>
      </c>
      <c r="AC93" s="556">
        <v>0.3</v>
      </c>
      <c r="AD93" s="556">
        <v>0.185</v>
      </c>
      <c r="AE93" s="557">
        <v>0.16250000000000001</v>
      </c>
      <c r="AF93" s="325">
        <v>-0.29249999999999998</v>
      </c>
      <c r="AG93" s="325">
        <v>0</v>
      </c>
      <c r="AH93" s="325"/>
      <c r="AI93" s="74">
        <v>39295</v>
      </c>
      <c r="AJ93" s="67">
        <v>3.1660000000000004</v>
      </c>
      <c r="AK93" s="68"/>
      <c r="AL93" s="68"/>
      <c r="AM93" s="69">
        <v>2.0116585726747189</v>
      </c>
      <c r="AN93" s="68">
        <v>3.3060000000000005</v>
      </c>
      <c r="AO93" s="68">
        <v>3.3060000000000005</v>
      </c>
      <c r="AP93" s="68">
        <v>3.3060000000000005</v>
      </c>
      <c r="AQ93" s="66">
        <v>3.3060000000000005</v>
      </c>
      <c r="AR93" s="40">
        <v>3.3260000000000005</v>
      </c>
      <c r="AS93" s="40">
        <v>3.3460000000000005</v>
      </c>
      <c r="AT93" s="40">
        <v>3.3060000000000005</v>
      </c>
      <c r="AU93" s="48">
        <v>3.3060000000000005</v>
      </c>
      <c r="AV93" s="48"/>
      <c r="AW93" s="48"/>
      <c r="AX93" s="40">
        <v>3.2960000000000003</v>
      </c>
      <c r="AY93" s="40">
        <v>3.2560000000000002</v>
      </c>
      <c r="AZ93" s="40">
        <v>3.6210000000000004</v>
      </c>
      <c r="BA93" s="67">
        <v>3.4660000000000002</v>
      </c>
      <c r="BB93" s="40">
        <v>3.3510000000000004</v>
      </c>
      <c r="BC93" s="51">
        <v>3.3285000000000005</v>
      </c>
      <c r="BD93" s="51">
        <v>2.8735000000000004</v>
      </c>
      <c r="BE93" s="51">
        <v>3.1660000000000004</v>
      </c>
      <c r="BF93" s="67"/>
      <c r="BG93" s="40"/>
      <c r="BH93" s="40">
        <v>1.3792586144550003</v>
      </c>
      <c r="BI93" s="48">
        <v>6.2631581078935017E-2</v>
      </c>
      <c r="BJ93" s="48">
        <v>7.2063348297090019E-2</v>
      </c>
      <c r="BK93" s="48">
        <v>0.64872159144327712</v>
      </c>
      <c r="BL93" s="63">
        <v>0.60848716656827539</v>
      </c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165">
        <v>39326</v>
      </c>
      <c r="B94" s="41">
        <v>-7.4999999999999893E-3</v>
      </c>
      <c r="C94" s="41">
        <v>0.14000000000000001</v>
      </c>
      <c r="D94" s="394">
        <v>0.14000000000000001</v>
      </c>
      <c r="E94" s="93">
        <v>0.14000000000000001</v>
      </c>
      <c r="F94" s="288">
        <v>0.105</v>
      </c>
      <c r="G94" s="93">
        <v>0.14000000000000001</v>
      </c>
      <c r="H94" s="294">
        <v>0.14000000000000001</v>
      </c>
      <c r="I94" s="67">
        <v>0.14000000000000001</v>
      </c>
      <c r="J94" s="397">
        <v>0.14000000000000001</v>
      </c>
      <c r="K94" s="50">
        <v>0.16</v>
      </c>
      <c r="L94" s="417">
        <v>0.16</v>
      </c>
      <c r="M94" s="67">
        <v>0.16</v>
      </c>
      <c r="N94" s="93">
        <v>0.18</v>
      </c>
      <c r="O94" s="50">
        <v>0.14000000000000001</v>
      </c>
      <c r="P94" s="184">
        <v>0.14000000000000001</v>
      </c>
      <c r="Q94" s="67">
        <v>0.14000000000000001</v>
      </c>
      <c r="R94" s="93">
        <v>0.14000000000000001</v>
      </c>
      <c r="T94" s="571">
        <v>-0.06</v>
      </c>
      <c r="U94" s="571">
        <v>-5.0000000000000001E-3</v>
      </c>
      <c r="V94" s="571">
        <v>0.1275</v>
      </c>
      <c r="X94" s="538">
        <v>0.1275</v>
      </c>
      <c r="Y94" s="539">
        <v>0.1275</v>
      </c>
      <c r="Z94" s="538">
        <v>8.7499999999999994E-2</v>
      </c>
      <c r="AA94" s="538">
        <v>-0.16500000000000001</v>
      </c>
      <c r="AB94" s="556">
        <v>0.35499999999999998</v>
      </c>
      <c r="AC94" s="556">
        <v>0.28999999999999998</v>
      </c>
      <c r="AD94" s="556">
        <v>0.16250000000000001</v>
      </c>
      <c r="AE94" s="557">
        <v>0.16250000000000001</v>
      </c>
      <c r="AF94" s="325">
        <v>-0.29249999999999998</v>
      </c>
      <c r="AG94" s="325">
        <v>0</v>
      </c>
      <c r="AH94" s="325"/>
      <c r="AI94" s="74">
        <v>39326</v>
      </c>
      <c r="AJ94" s="67">
        <v>3.1520000000000001</v>
      </c>
      <c r="AK94" s="68"/>
      <c r="AL94" s="68"/>
      <c r="AM94" s="69">
        <v>1.9911854083162592</v>
      </c>
      <c r="AN94" s="68">
        <v>3.2920000000000003</v>
      </c>
      <c r="AO94" s="68">
        <v>3.2920000000000003</v>
      </c>
      <c r="AP94" s="68">
        <v>3.2920000000000003</v>
      </c>
      <c r="AQ94" s="66">
        <v>3.2920000000000003</v>
      </c>
      <c r="AR94" s="40">
        <v>3.3120000000000003</v>
      </c>
      <c r="AS94" s="40">
        <v>3.3320000000000003</v>
      </c>
      <c r="AT94" s="40">
        <v>3.2920000000000003</v>
      </c>
      <c r="AU94" s="48">
        <v>3.2920000000000003</v>
      </c>
      <c r="AV94" s="48"/>
      <c r="AW94" s="48"/>
      <c r="AX94" s="40">
        <v>3.2795000000000001</v>
      </c>
      <c r="AY94" s="40">
        <v>3.2395</v>
      </c>
      <c r="AZ94" s="40">
        <v>3.5070000000000001</v>
      </c>
      <c r="BA94" s="67">
        <v>3.4420000000000002</v>
      </c>
      <c r="BB94" s="40">
        <v>3.3145000000000002</v>
      </c>
      <c r="BC94" s="51">
        <v>3.3145000000000002</v>
      </c>
      <c r="BD94" s="51">
        <v>2.8595000000000002</v>
      </c>
      <c r="BE94" s="51">
        <v>3.1520000000000001</v>
      </c>
      <c r="BF94" s="67"/>
      <c r="BG94" s="40"/>
      <c r="BH94" s="40">
        <v>1.3784519506400004</v>
      </c>
      <c r="BI94" s="48">
        <v>6.2652315977727996E-2</v>
      </c>
      <c r="BJ94" s="48">
        <v>7.2059998104527012E-2</v>
      </c>
      <c r="BK94" s="48">
        <v>0.6452427735871763</v>
      </c>
      <c r="BL94" s="63">
        <v>0.60485583484698024</v>
      </c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165">
        <v>39356</v>
      </c>
      <c r="B95" s="41">
        <v>-2.2499999999999999E-2</v>
      </c>
      <c r="C95" s="41">
        <v>0.14000000000000001</v>
      </c>
      <c r="D95" s="394">
        <v>0.14000000000000001</v>
      </c>
      <c r="E95" s="93">
        <v>0.14000000000000001</v>
      </c>
      <c r="F95" s="288">
        <v>0.105</v>
      </c>
      <c r="G95" s="93">
        <v>0.14000000000000001</v>
      </c>
      <c r="H95" s="294">
        <v>0.14000000000000001</v>
      </c>
      <c r="I95" s="67">
        <v>0.14000000000000001</v>
      </c>
      <c r="J95" s="397">
        <v>0.14000000000000001</v>
      </c>
      <c r="K95" s="50">
        <v>0.16</v>
      </c>
      <c r="L95" s="417">
        <v>0.16</v>
      </c>
      <c r="M95" s="67">
        <v>0.16</v>
      </c>
      <c r="N95" s="93">
        <v>0.18</v>
      </c>
      <c r="O95" s="50">
        <v>0.14000000000000001</v>
      </c>
      <c r="P95" s="184">
        <v>0.14000000000000001</v>
      </c>
      <c r="Q95" s="67">
        <v>0.14000000000000001</v>
      </c>
      <c r="R95" s="93">
        <v>0.14000000000000001</v>
      </c>
      <c r="T95" s="571">
        <v>-0.06</v>
      </c>
      <c r="U95" s="571">
        <v>-5.0000000000000001E-3</v>
      </c>
      <c r="V95" s="571">
        <v>0.14249999999999999</v>
      </c>
      <c r="X95" s="538">
        <v>0.14249999999999999</v>
      </c>
      <c r="Y95" s="539">
        <v>0.14249999999999999</v>
      </c>
      <c r="Z95" s="538">
        <v>0.10249999999999999</v>
      </c>
      <c r="AA95" s="538">
        <v>-0.15</v>
      </c>
      <c r="AB95" s="556">
        <v>0.42499999999999999</v>
      </c>
      <c r="AC95" s="556">
        <v>0.36249999999999999</v>
      </c>
      <c r="AD95" s="556">
        <v>0.185</v>
      </c>
      <c r="AE95" s="557">
        <v>0.16500000000000001</v>
      </c>
      <c r="AF95" s="325">
        <v>-0.29249999999999998</v>
      </c>
      <c r="AG95" s="325">
        <v>0</v>
      </c>
      <c r="AH95" s="325"/>
      <c r="AI95" s="74">
        <v>39356</v>
      </c>
      <c r="AJ95" s="67">
        <v>3.1680000000000001</v>
      </c>
      <c r="AK95" s="68"/>
      <c r="AL95" s="68"/>
      <c r="AM95" s="69">
        <v>1.9893074551499343</v>
      </c>
      <c r="AN95" s="68">
        <v>3.3080000000000003</v>
      </c>
      <c r="AO95" s="68">
        <v>3.3080000000000003</v>
      </c>
      <c r="AP95" s="68">
        <v>3.3080000000000003</v>
      </c>
      <c r="AQ95" s="66">
        <v>3.3080000000000003</v>
      </c>
      <c r="AR95" s="40">
        <v>3.3280000000000003</v>
      </c>
      <c r="AS95" s="40">
        <v>3.3480000000000003</v>
      </c>
      <c r="AT95" s="40">
        <v>3.3080000000000003</v>
      </c>
      <c r="AU95" s="48">
        <v>3.3080000000000003</v>
      </c>
      <c r="AV95" s="48"/>
      <c r="AW95" s="48"/>
      <c r="AX95" s="40">
        <v>3.3105000000000002</v>
      </c>
      <c r="AY95" s="40">
        <v>3.2705000000000002</v>
      </c>
      <c r="AZ95" s="40">
        <v>3.593</v>
      </c>
      <c r="BA95" s="67">
        <v>3.5305</v>
      </c>
      <c r="BB95" s="40">
        <v>3.3530000000000002</v>
      </c>
      <c r="BC95" s="51">
        <v>3.3330000000000002</v>
      </c>
      <c r="BD95" s="51">
        <v>2.8755000000000002</v>
      </c>
      <c r="BE95" s="51">
        <v>3.1680000000000001</v>
      </c>
      <c r="BF95" s="67"/>
      <c r="BG95" s="40"/>
      <c r="BH95" s="40">
        <v>1.377624261364</v>
      </c>
      <c r="BI95" s="48">
        <v>6.2672382008953004E-2</v>
      </c>
      <c r="BJ95" s="48">
        <v>7.2056755982696022E-2</v>
      </c>
      <c r="BK95" s="48">
        <v>0.641891854232576</v>
      </c>
      <c r="BL95" s="63">
        <v>0.60136259224605026</v>
      </c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165">
        <v>39387</v>
      </c>
      <c r="B96" s="41">
        <v>0</v>
      </c>
      <c r="C96" s="41">
        <v>0.22500000000000001</v>
      </c>
      <c r="D96" s="394">
        <v>0.22500000000000001</v>
      </c>
      <c r="E96" s="93">
        <v>0.22500000000000001</v>
      </c>
      <c r="F96" s="288">
        <v>0.19</v>
      </c>
      <c r="G96" s="93">
        <v>0.22500000000000001</v>
      </c>
      <c r="H96" s="294">
        <v>0.35499999999999998</v>
      </c>
      <c r="I96" s="67">
        <v>0.35499999999999998</v>
      </c>
      <c r="J96" s="397">
        <v>0.35499999999999998</v>
      </c>
      <c r="K96" s="41">
        <v>0.34499999999999997</v>
      </c>
      <c r="L96" s="417">
        <v>0.34499999999999997</v>
      </c>
      <c r="M96" s="67">
        <v>0.34499999999999997</v>
      </c>
      <c r="N96" s="93">
        <v>0.375</v>
      </c>
      <c r="O96" s="50">
        <v>0.44500000000000001</v>
      </c>
      <c r="P96" s="184">
        <v>0.44500000000000001</v>
      </c>
      <c r="Q96" s="67">
        <v>0.44500000000000001</v>
      </c>
      <c r="R96" s="93">
        <v>0.46500000000000002</v>
      </c>
      <c r="T96" s="571">
        <v>6.5000000000000002E-2</v>
      </c>
      <c r="U96" s="571">
        <v>0.12</v>
      </c>
      <c r="V96" s="571">
        <v>0.18130400000000002</v>
      </c>
      <c r="X96" s="538">
        <v>0.20499999999999999</v>
      </c>
      <c r="Y96" s="539">
        <v>0.20499999999999999</v>
      </c>
      <c r="Z96" s="538">
        <v>0.16500000000000001</v>
      </c>
      <c r="AA96" s="538">
        <v>-0.1125</v>
      </c>
      <c r="AB96" s="556">
        <v>0.72499999999999998</v>
      </c>
      <c r="AC96" s="556">
        <v>0.45500000000000002</v>
      </c>
      <c r="AD96" s="556">
        <v>0.28749999999999998</v>
      </c>
      <c r="AE96" s="557">
        <v>0.24</v>
      </c>
      <c r="AF96" s="325">
        <v>-0.25</v>
      </c>
      <c r="AG96" s="325">
        <v>0</v>
      </c>
      <c r="AH96" s="325"/>
      <c r="AI96" s="74">
        <v>39387</v>
      </c>
      <c r="AJ96" s="67">
        <v>3.2570000000000001</v>
      </c>
      <c r="AK96" s="68"/>
      <c r="AL96" s="68"/>
      <c r="AM96" s="69">
        <v>2.0814505453697829</v>
      </c>
      <c r="AN96" s="68">
        <v>3.4820000000000002</v>
      </c>
      <c r="AO96" s="68">
        <v>3.4820000000000002</v>
      </c>
      <c r="AP96" s="68">
        <v>3.4820000000000002</v>
      </c>
      <c r="AQ96" s="66">
        <v>3.6120000000000001</v>
      </c>
      <c r="AR96" s="40">
        <v>3.6020000000000003</v>
      </c>
      <c r="AS96" s="40">
        <v>3.6320000000000001</v>
      </c>
      <c r="AT96" s="40">
        <v>3.702</v>
      </c>
      <c r="AU96" s="48">
        <v>3.722</v>
      </c>
      <c r="AV96" s="48"/>
      <c r="AW96" s="48"/>
      <c r="AX96" s="40">
        <v>3.4620000000000002</v>
      </c>
      <c r="AY96" s="40">
        <v>3.4220000000000002</v>
      </c>
      <c r="AZ96" s="40">
        <v>3.9820000000000002</v>
      </c>
      <c r="BA96" s="67">
        <v>3.7120000000000002</v>
      </c>
      <c r="BB96" s="40">
        <v>3.5445000000000002</v>
      </c>
      <c r="BC96" s="51">
        <v>3.4969999999999999</v>
      </c>
      <c r="BD96" s="51">
        <v>3.0070000000000001</v>
      </c>
      <c r="BE96" s="51">
        <v>3.2570000000000001</v>
      </c>
      <c r="BF96" s="67"/>
      <c r="BG96" s="40"/>
      <c r="BH96" s="40">
        <v>1.3768289364309998</v>
      </c>
      <c r="BI96" s="48">
        <v>6.2693116908027008E-2</v>
      </c>
      <c r="BJ96" s="48">
        <v>7.2053405790139996E-2</v>
      </c>
      <c r="BK96" s="48">
        <v>0.63844537571816828</v>
      </c>
      <c r="BL96" s="63">
        <v>0.59777442428770322</v>
      </c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165">
        <v>39417</v>
      </c>
      <c r="B97" s="41">
        <v>-0.04</v>
      </c>
      <c r="C97" s="41">
        <v>0.22500000000000001</v>
      </c>
      <c r="D97" s="394">
        <v>0.22500000000000001</v>
      </c>
      <c r="E97" s="93">
        <v>0.22500000000000001</v>
      </c>
      <c r="F97" s="288">
        <v>0.19</v>
      </c>
      <c r="G97" s="93">
        <v>0.22500000000000001</v>
      </c>
      <c r="H97" s="294">
        <v>0.35499999999999998</v>
      </c>
      <c r="I97" s="67">
        <v>0.35499999999999998</v>
      </c>
      <c r="J97" s="397">
        <v>0.35499999999999998</v>
      </c>
      <c r="K97" s="41">
        <v>0.34499999999999997</v>
      </c>
      <c r="L97" s="417">
        <v>0.34499999999999997</v>
      </c>
      <c r="M97" s="67">
        <v>0.34499999999999997</v>
      </c>
      <c r="N97" s="93">
        <v>0.375</v>
      </c>
      <c r="O97" s="50">
        <v>0.44500000000000001</v>
      </c>
      <c r="P97" s="184">
        <v>0.44500000000000001</v>
      </c>
      <c r="Q97" s="67">
        <v>0.44500000000000001</v>
      </c>
      <c r="R97" s="93">
        <v>0.46500000000000002</v>
      </c>
      <c r="T97" s="571">
        <v>6.5000000000000002E-2</v>
      </c>
      <c r="U97" s="571">
        <v>0.12</v>
      </c>
      <c r="V97" s="571">
        <v>0.18428</v>
      </c>
      <c r="X97" s="538">
        <v>0.245</v>
      </c>
      <c r="Y97" s="539">
        <v>0.245</v>
      </c>
      <c r="Z97" s="538">
        <v>0.20499999999999999</v>
      </c>
      <c r="AA97" s="538">
        <v>-0.105</v>
      </c>
      <c r="AB97" s="556">
        <v>1.23</v>
      </c>
      <c r="AC97" s="556">
        <v>0.79</v>
      </c>
      <c r="AD97" s="556">
        <v>0.33750000000000002</v>
      </c>
      <c r="AE97" s="557">
        <v>0.29499999999999998</v>
      </c>
      <c r="AF97" s="325">
        <v>-0.25</v>
      </c>
      <c r="AG97" s="325">
        <v>0</v>
      </c>
      <c r="AH97" s="325"/>
      <c r="AI97" s="74">
        <v>39417</v>
      </c>
      <c r="AJ97" s="67">
        <v>3.35</v>
      </c>
      <c r="AK97" s="68"/>
      <c r="AL97" s="68"/>
      <c r="AM97" s="69">
        <v>2.1247036540907334</v>
      </c>
      <c r="AN97" s="68">
        <v>3.5750000000000002</v>
      </c>
      <c r="AO97" s="68">
        <v>3.5750000000000002</v>
      </c>
      <c r="AP97" s="68">
        <v>3.5750000000000002</v>
      </c>
      <c r="AQ97" s="66">
        <v>3.7050000000000001</v>
      </c>
      <c r="AR97" s="40">
        <v>3.6949999999999998</v>
      </c>
      <c r="AS97" s="40">
        <v>3.7250000000000001</v>
      </c>
      <c r="AT97" s="40">
        <v>3.7949999999999999</v>
      </c>
      <c r="AU97" s="48">
        <v>3.8149999999999999</v>
      </c>
      <c r="AV97" s="48"/>
      <c r="AW97" s="48"/>
      <c r="AX97" s="40">
        <v>3.5950000000000002</v>
      </c>
      <c r="AY97" s="40">
        <v>3.5550000000000002</v>
      </c>
      <c r="AZ97" s="40">
        <v>4.58</v>
      </c>
      <c r="BA97" s="67">
        <v>4.1399999999999997</v>
      </c>
      <c r="BB97" s="40">
        <v>3.6875</v>
      </c>
      <c r="BC97" s="51">
        <v>3.645</v>
      </c>
      <c r="BD97" s="51">
        <v>3.1</v>
      </c>
      <c r="BE97" s="51">
        <v>3.35</v>
      </c>
      <c r="BF97" s="67"/>
      <c r="BG97" s="40"/>
      <c r="BH97" s="40">
        <v>1.3760129443239999</v>
      </c>
      <c r="BI97" s="48">
        <v>6.2713182939524006E-2</v>
      </c>
      <c r="BJ97" s="48">
        <v>7.2050163668317013E-2</v>
      </c>
      <c r="BK97" s="48">
        <v>0.635125631320134</v>
      </c>
      <c r="BL97" s="63">
        <v>0.59432270044496038</v>
      </c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165">
        <v>39448</v>
      </c>
      <c r="B98" s="41">
        <v>-2.75E-2</v>
      </c>
      <c r="C98" s="41">
        <v>0.25</v>
      </c>
      <c r="D98" s="394">
        <v>0.25</v>
      </c>
      <c r="E98" s="93">
        <v>0.25</v>
      </c>
      <c r="F98" s="288">
        <v>0.215</v>
      </c>
      <c r="G98" s="93">
        <v>0.25</v>
      </c>
      <c r="H98" s="294">
        <v>0.38</v>
      </c>
      <c r="I98" s="67">
        <v>0.38</v>
      </c>
      <c r="J98" s="397">
        <v>0.38</v>
      </c>
      <c r="K98" s="41">
        <v>0.37</v>
      </c>
      <c r="L98" s="417">
        <v>0.37</v>
      </c>
      <c r="M98" s="67">
        <v>0.37</v>
      </c>
      <c r="N98" s="93">
        <v>0.4</v>
      </c>
      <c r="O98" s="50">
        <v>0.47</v>
      </c>
      <c r="P98" s="184">
        <v>0.47</v>
      </c>
      <c r="Q98" s="67">
        <v>0.47</v>
      </c>
      <c r="R98" s="93">
        <v>0.49</v>
      </c>
      <c r="T98" s="571">
        <v>0.09</v>
      </c>
      <c r="U98" s="571">
        <v>0.14499999999999999</v>
      </c>
      <c r="V98" s="571">
        <v>0.21504000000000001</v>
      </c>
      <c r="X98" s="538">
        <v>0.25750000000000001</v>
      </c>
      <c r="Y98" s="539">
        <v>0.25750000000000001</v>
      </c>
      <c r="Z98" s="538">
        <v>0.26</v>
      </c>
      <c r="AA98" s="538">
        <v>-0.09</v>
      </c>
      <c r="AB98" s="556">
        <v>1.575</v>
      </c>
      <c r="AC98" s="556">
        <v>0.95499999999999996</v>
      </c>
      <c r="AD98" s="556">
        <v>0.4375</v>
      </c>
      <c r="AE98" s="557">
        <v>0.34250000000000003</v>
      </c>
      <c r="AF98" s="325">
        <v>-0.25</v>
      </c>
      <c r="AG98" s="325">
        <v>0</v>
      </c>
      <c r="AH98" s="325"/>
      <c r="AI98" s="74">
        <v>39448</v>
      </c>
      <c r="AJ98" s="67">
        <v>3.5049999999999999</v>
      </c>
      <c r="AK98" s="68"/>
      <c r="AL98" s="68"/>
      <c r="AM98" s="69">
        <v>2.2183682950039341</v>
      </c>
      <c r="AN98" s="68">
        <v>3.7549999999999999</v>
      </c>
      <c r="AO98" s="68">
        <v>3.7549999999999999</v>
      </c>
      <c r="AP98" s="68">
        <v>3.7549999999999999</v>
      </c>
      <c r="AQ98" s="66">
        <v>3.8849999999999998</v>
      </c>
      <c r="AR98" s="40">
        <v>3.875</v>
      </c>
      <c r="AS98" s="40">
        <v>3.9049999999999998</v>
      </c>
      <c r="AT98" s="40">
        <v>3.9750000000000001</v>
      </c>
      <c r="AU98" s="48">
        <v>3.9950000000000001</v>
      </c>
      <c r="AV98" s="48"/>
      <c r="AW98" s="48"/>
      <c r="AX98" s="40">
        <v>3.7625000000000002</v>
      </c>
      <c r="AY98" s="40">
        <v>3.7650000000000001</v>
      </c>
      <c r="AZ98" s="40">
        <v>5.08</v>
      </c>
      <c r="BA98" s="67">
        <v>4.46</v>
      </c>
      <c r="BB98" s="40">
        <v>3.9424999999999999</v>
      </c>
      <c r="BC98" s="51">
        <v>3.8475000000000001</v>
      </c>
      <c r="BD98" s="51">
        <v>3.2549999999999999</v>
      </c>
      <c r="BE98" s="51">
        <v>3.5049999999999999</v>
      </c>
      <c r="BF98" s="67"/>
      <c r="BG98" s="40"/>
      <c r="BH98" s="40">
        <v>1.3752028817300002</v>
      </c>
      <c r="BI98" s="48">
        <v>6.273391783887701E-2</v>
      </c>
      <c r="BJ98" s="48">
        <v>7.204681347576801E-2</v>
      </c>
      <c r="BK98" s="48">
        <v>0.63171124205170592</v>
      </c>
      <c r="BL98" s="63">
        <v>0.59077717576669353</v>
      </c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165">
        <v>39479</v>
      </c>
      <c r="B99" s="41">
        <v>5.5E-2</v>
      </c>
      <c r="C99" s="41">
        <v>0.31</v>
      </c>
      <c r="D99" s="394">
        <v>0.31</v>
      </c>
      <c r="E99" s="93">
        <v>0.31</v>
      </c>
      <c r="F99" s="288">
        <v>0.27500000000000002</v>
      </c>
      <c r="G99" s="93">
        <v>0.31</v>
      </c>
      <c r="H99" s="294">
        <v>0.44</v>
      </c>
      <c r="I99" s="67">
        <v>0.44</v>
      </c>
      <c r="J99" s="397">
        <v>0.44</v>
      </c>
      <c r="K99" s="41">
        <v>0.43</v>
      </c>
      <c r="L99" s="417">
        <v>0.43</v>
      </c>
      <c r="M99" s="67">
        <v>0.43</v>
      </c>
      <c r="N99" s="93">
        <v>0.46</v>
      </c>
      <c r="O99" s="50">
        <v>0.53</v>
      </c>
      <c r="P99" s="184">
        <v>0.53</v>
      </c>
      <c r="Q99" s="67">
        <v>0.53</v>
      </c>
      <c r="R99" s="93">
        <v>0.55000000000000004</v>
      </c>
      <c r="T99" s="571">
        <v>0.15</v>
      </c>
      <c r="U99" s="571">
        <v>0.20499999999999999</v>
      </c>
      <c r="V99" s="571">
        <v>0.27344000000000002</v>
      </c>
      <c r="X99" s="538">
        <v>0.23499999999999999</v>
      </c>
      <c r="Y99" s="539">
        <v>0.23499999999999999</v>
      </c>
      <c r="Z99" s="538">
        <v>0.23499999999999999</v>
      </c>
      <c r="AA99" s="538">
        <v>-0.09</v>
      </c>
      <c r="AB99" s="556">
        <v>1.4950000000000001</v>
      </c>
      <c r="AC99" s="556">
        <v>0.94499999999999995</v>
      </c>
      <c r="AD99" s="556">
        <v>0.435</v>
      </c>
      <c r="AE99" s="557">
        <v>0.33750000000000002</v>
      </c>
      <c r="AF99" s="325">
        <v>-0.25</v>
      </c>
      <c r="AG99" s="325">
        <v>0</v>
      </c>
      <c r="AH99" s="325"/>
      <c r="AI99" s="74">
        <v>39479</v>
      </c>
      <c r="AJ99" s="67">
        <v>3.395</v>
      </c>
      <c r="AK99" s="68"/>
      <c r="AL99" s="68"/>
      <c r="AM99" s="69">
        <v>2.1757728275343791</v>
      </c>
      <c r="AN99" s="68">
        <v>3.7050000000000001</v>
      </c>
      <c r="AO99" s="68">
        <v>3.7050000000000001</v>
      </c>
      <c r="AP99" s="68">
        <v>3.7050000000000001</v>
      </c>
      <c r="AQ99" s="66">
        <v>3.835</v>
      </c>
      <c r="AR99" s="40">
        <v>3.8250000000000002</v>
      </c>
      <c r="AS99" s="40">
        <v>3.855</v>
      </c>
      <c r="AT99" s="40">
        <v>3.9249999999999998</v>
      </c>
      <c r="AU99" s="48">
        <v>3.9449999999999998</v>
      </c>
      <c r="AV99" s="48"/>
      <c r="AW99" s="48"/>
      <c r="AX99" s="40">
        <v>3.63</v>
      </c>
      <c r="AY99" s="40">
        <v>3.63</v>
      </c>
      <c r="AZ99" s="40">
        <v>4.8899999999999997</v>
      </c>
      <c r="BA99" s="67">
        <v>4.34</v>
      </c>
      <c r="BB99" s="40">
        <v>3.83</v>
      </c>
      <c r="BC99" s="51">
        <v>3.7324999999999999</v>
      </c>
      <c r="BD99" s="51">
        <v>3.145</v>
      </c>
      <c r="BE99" s="51">
        <v>3.395</v>
      </c>
      <c r="BF99" s="67"/>
      <c r="BG99" s="40"/>
      <c r="BH99" s="40">
        <v>1.3744504404340001</v>
      </c>
      <c r="BI99" s="48">
        <v>6.2754652738374009E-2</v>
      </c>
      <c r="BJ99" s="48">
        <v>7.2043463283224002E-2</v>
      </c>
      <c r="BK99" s="48">
        <v>0.62831306502705642</v>
      </c>
      <c r="BL99" s="63">
        <v>0.58725312484058811</v>
      </c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165">
        <v>39508</v>
      </c>
      <c r="B100" s="41">
        <v>5.2499999999999998E-2</v>
      </c>
      <c r="C100" s="41">
        <v>0.30499999999999999</v>
      </c>
      <c r="D100" s="394">
        <v>0.30499999999999999</v>
      </c>
      <c r="E100" s="93">
        <v>0.30499999999999999</v>
      </c>
      <c r="F100" s="288">
        <v>0.27</v>
      </c>
      <c r="G100" s="93">
        <v>0.30499999999999999</v>
      </c>
      <c r="H100" s="294">
        <v>0.435</v>
      </c>
      <c r="I100" s="67">
        <v>0.435</v>
      </c>
      <c r="J100" s="397">
        <v>0.435</v>
      </c>
      <c r="K100" s="41">
        <v>0.42499999999999999</v>
      </c>
      <c r="L100" s="417">
        <v>0.42499999999999999</v>
      </c>
      <c r="M100" s="67">
        <v>0.42499999999999999</v>
      </c>
      <c r="N100" s="93">
        <v>0.45500000000000002</v>
      </c>
      <c r="O100" s="50">
        <v>0.52500000000000002</v>
      </c>
      <c r="P100" s="184">
        <v>0.52500000000000002</v>
      </c>
      <c r="Q100" s="67">
        <v>0.52500000000000002</v>
      </c>
      <c r="R100" s="93">
        <v>0.54500000000000004</v>
      </c>
      <c r="T100" s="571">
        <v>0.14499999999999999</v>
      </c>
      <c r="U100" s="571">
        <v>0.2</v>
      </c>
      <c r="V100" s="571">
        <v>0.26428000000000001</v>
      </c>
      <c r="X100" s="538">
        <v>0.23250000000000001</v>
      </c>
      <c r="Y100" s="539">
        <v>0.23250000000000001</v>
      </c>
      <c r="Z100" s="538">
        <v>0.23250000000000001</v>
      </c>
      <c r="AA100" s="538">
        <v>-0.09</v>
      </c>
      <c r="AB100" s="556">
        <v>0.89500000000000002</v>
      </c>
      <c r="AC100" s="556">
        <v>0.60250000000000004</v>
      </c>
      <c r="AD100" s="556">
        <v>0.30249999999999999</v>
      </c>
      <c r="AE100" s="557">
        <v>0.26</v>
      </c>
      <c r="AF100" s="325">
        <v>-0.25</v>
      </c>
      <c r="AG100" s="325">
        <v>0</v>
      </c>
      <c r="AH100" s="325"/>
      <c r="AI100" s="74">
        <v>39508</v>
      </c>
      <c r="AJ100" s="67">
        <v>3.27</v>
      </c>
      <c r="AK100" s="68"/>
      <c r="AL100" s="68"/>
      <c r="AM100" s="69">
        <v>2.087713325834518</v>
      </c>
      <c r="AN100" s="68">
        <v>3.5750000000000002</v>
      </c>
      <c r="AO100" s="68">
        <v>3.5750000000000002</v>
      </c>
      <c r="AP100" s="68">
        <v>3.5750000000000002</v>
      </c>
      <c r="AQ100" s="66">
        <v>3.7050000000000001</v>
      </c>
      <c r="AR100" s="40">
        <v>3.6949999999999998</v>
      </c>
      <c r="AS100" s="40">
        <v>3.7250000000000001</v>
      </c>
      <c r="AT100" s="40">
        <v>3.7949999999999999</v>
      </c>
      <c r="AU100" s="48">
        <v>3.8149999999999999</v>
      </c>
      <c r="AV100" s="48"/>
      <c r="AW100" s="48"/>
      <c r="AX100" s="40">
        <v>3.5024999999999999</v>
      </c>
      <c r="AY100" s="40">
        <v>3.5024999999999999</v>
      </c>
      <c r="AZ100" s="40">
        <v>4.165</v>
      </c>
      <c r="BA100" s="67">
        <v>3.8725000000000001</v>
      </c>
      <c r="BB100" s="40">
        <v>3.5724999999999998</v>
      </c>
      <c r="BC100" s="51">
        <v>3.53</v>
      </c>
      <c r="BD100" s="51">
        <v>3.02</v>
      </c>
      <c r="BE100" s="51">
        <v>3.27</v>
      </c>
      <c r="BF100" s="67"/>
      <c r="BG100" s="40"/>
      <c r="BH100" s="40">
        <v>1.3736518260530002</v>
      </c>
      <c r="BI100" s="48">
        <v>6.2774049902549006E-2</v>
      </c>
      <c r="BJ100" s="48">
        <v>7.2040329232137032E-2</v>
      </c>
      <c r="BK100" s="48">
        <v>0.62514874553969713</v>
      </c>
      <c r="BL100" s="63">
        <v>0.58397575547818681</v>
      </c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165">
        <v>39539</v>
      </c>
      <c r="B101" s="41">
        <v>-0.04</v>
      </c>
      <c r="C101" s="41">
        <v>0.14000000000000001</v>
      </c>
      <c r="D101" s="394">
        <v>0.14000000000000001</v>
      </c>
      <c r="E101" s="93">
        <v>0.14000000000000001</v>
      </c>
      <c r="F101" s="288">
        <v>0.105</v>
      </c>
      <c r="G101" s="93">
        <v>0.14000000000000001</v>
      </c>
      <c r="H101" s="294">
        <v>0.14000000000000001</v>
      </c>
      <c r="I101" s="67">
        <v>0.14000000000000001</v>
      </c>
      <c r="J101" s="397">
        <v>0.14000000000000001</v>
      </c>
      <c r="K101" s="50">
        <v>0.16</v>
      </c>
      <c r="L101" s="417">
        <v>0.16</v>
      </c>
      <c r="M101" s="67">
        <v>0.16</v>
      </c>
      <c r="N101" s="93">
        <v>0.18</v>
      </c>
      <c r="O101" s="50">
        <v>0.14000000000000001</v>
      </c>
      <c r="P101" s="184">
        <v>0.14000000000000001</v>
      </c>
      <c r="Q101" s="67">
        <v>0.14000000000000001</v>
      </c>
      <c r="R101" s="93">
        <v>0.14000000000000001</v>
      </c>
      <c r="T101" s="571">
        <v>-0.06</v>
      </c>
      <c r="U101" s="571">
        <v>-5.0000000000000001E-3</v>
      </c>
      <c r="V101" s="571">
        <v>0.16</v>
      </c>
      <c r="X101" s="538">
        <v>0.16</v>
      </c>
      <c r="Y101" s="539">
        <v>0.16</v>
      </c>
      <c r="Z101" s="538">
        <v>0.13750000000000001</v>
      </c>
      <c r="AA101" s="538">
        <v>-0.17</v>
      </c>
      <c r="AB101" s="556">
        <v>0.45</v>
      </c>
      <c r="AC101" s="556">
        <v>0.35499999999999998</v>
      </c>
      <c r="AD101" s="556">
        <v>0.19750000000000001</v>
      </c>
      <c r="AE101" s="557">
        <v>0.17749999999999999</v>
      </c>
      <c r="AF101" s="325">
        <v>-0.29249999999999998</v>
      </c>
      <c r="AG101" s="325">
        <v>0</v>
      </c>
      <c r="AH101" s="325"/>
      <c r="AI101" s="74">
        <v>39539</v>
      </c>
      <c r="AJ101" s="67">
        <v>3.145</v>
      </c>
      <c r="AK101" s="68"/>
      <c r="AL101" s="68"/>
      <c r="AM101" s="69">
        <v>1.9069191519903286</v>
      </c>
      <c r="AN101" s="68">
        <v>3.2850000000000001</v>
      </c>
      <c r="AO101" s="68">
        <v>3.2850000000000001</v>
      </c>
      <c r="AP101" s="68">
        <v>3.2850000000000001</v>
      </c>
      <c r="AQ101" s="66">
        <v>3.2850000000000001</v>
      </c>
      <c r="AR101" s="40">
        <v>3.3050000000000002</v>
      </c>
      <c r="AS101" s="40">
        <v>3.3250000000000002</v>
      </c>
      <c r="AT101" s="40">
        <v>3.2850000000000001</v>
      </c>
      <c r="AU101" s="48">
        <v>3.2850000000000001</v>
      </c>
      <c r="AV101" s="48"/>
      <c r="AW101" s="48"/>
      <c r="AX101" s="40">
        <v>3.3050000000000002</v>
      </c>
      <c r="AY101" s="40">
        <v>3.2825000000000002</v>
      </c>
      <c r="AZ101" s="40">
        <v>3.5950000000000002</v>
      </c>
      <c r="BA101" s="67">
        <v>3.5</v>
      </c>
      <c r="BB101" s="40">
        <v>3.3424999999999998</v>
      </c>
      <c r="BC101" s="51">
        <v>3.3224999999999998</v>
      </c>
      <c r="BD101" s="51">
        <v>2.8525</v>
      </c>
      <c r="BE101" s="51">
        <v>3.145</v>
      </c>
      <c r="BF101" s="67"/>
      <c r="BG101" s="40"/>
      <c r="BH101" s="40">
        <v>1.3728845915440002</v>
      </c>
      <c r="BI101" s="48">
        <v>6.2794784802322007E-2</v>
      </c>
      <c r="BJ101" s="48">
        <v>7.2036979039601032E-2</v>
      </c>
      <c r="BK101" s="48">
        <v>0.62178176523536888</v>
      </c>
      <c r="BL101" s="63">
        <v>0.58049289253891279</v>
      </c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165">
        <v>39569</v>
      </c>
      <c r="B102" s="41"/>
      <c r="C102" s="41">
        <v>0.14000000000000001</v>
      </c>
      <c r="D102" s="394">
        <v>0.14000000000000001</v>
      </c>
      <c r="E102" s="93">
        <v>0.14000000000000001</v>
      </c>
      <c r="F102" s="288">
        <v>0.105</v>
      </c>
      <c r="G102" s="93">
        <v>0.14000000000000001</v>
      </c>
      <c r="H102" s="294">
        <v>0.14000000000000001</v>
      </c>
      <c r="I102" s="67">
        <v>0.14000000000000001</v>
      </c>
      <c r="J102" s="397">
        <v>0.14000000000000001</v>
      </c>
      <c r="K102" s="50">
        <v>0.16</v>
      </c>
      <c r="L102" s="417">
        <v>0.16</v>
      </c>
      <c r="M102" s="67">
        <v>0.16</v>
      </c>
      <c r="N102" s="93">
        <v>0.18</v>
      </c>
      <c r="O102" s="50">
        <v>0.14000000000000001</v>
      </c>
      <c r="P102" s="184">
        <v>0.14000000000000001</v>
      </c>
      <c r="Q102" s="67">
        <v>0.14000000000000001</v>
      </c>
      <c r="R102" s="93">
        <v>0.14000000000000001</v>
      </c>
      <c r="T102" s="571">
        <v>-0.06</v>
      </c>
      <c r="U102" s="571">
        <v>-5.0000000000000001E-3</v>
      </c>
      <c r="V102" s="571">
        <v>0.15</v>
      </c>
      <c r="X102" s="538">
        <v>0.15</v>
      </c>
      <c r="Y102" s="539">
        <v>0.15</v>
      </c>
      <c r="Z102" s="538">
        <v>0.14749999999999999</v>
      </c>
      <c r="AA102" s="538">
        <v>-0.185</v>
      </c>
      <c r="AB102" s="556">
        <v>0.36499999999999999</v>
      </c>
      <c r="AC102" s="556">
        <v>0.28749999999999998</v>
      </c>
      <c r="AD102" s="556">
        <v>0.17249999999999999</v>
      </c>
      <c r="AE102" s="557">
        <v>0.16250000000000001</v>
      </c>
      <c r="AF102" s="325">
        <v>-0.29249999999999998</v>
      </c>
      <c r="AG102" s="325">
        <v>0</v>
      </c>
      <c r="AH102" s="325"/>
      <c r="AI102" s="74">
        <v>39569</v>
      </c>
      <c r="AJ102" s="67">
        <v>3.14</v>
      </c>
      <c r="AK102" s="68"/>
      <c r="AL102" s="68"/>
      <c r="AM102" s="69">
        <v>1.8930272709004892</v>
      </c>
      <c r="AN102" s="68">
        <v>3.28</v>
      </c>
      <c r="AO102" s="68">
        <v>3.28</v>
      </c>
      <c r="AP102" s="68">
        <v>3.28</v>
      </c>
      <c r="AQ102" s="66">
        <v>3.28</v>
      </c>
      <c r="AR102" s="40">
        <v>3.3</v>
      </c>
      <c r="AS102" s="40">
        <v>3.32</v>
      </c>
      <c r="AT102" s="40">
        <v>3.28</v>
      </c>
      <c r="AU102" s="48">
        <v>3.28</v>
      </c>
      <c r="AV102" s="48"/>
      <c r="AW102" s="48"/>
      <c r="AX102" s="40">
        <v>3.29</v>
      </c>
      <c r="AY102" s="40">
        <v>3.2875000000000001</v>
      </c>
      <c r="AZ102" s="40">
        <v>3.5049999999999999</v>
      </c>
      <c r="BA102" s="67">
        <v>3.4275000000000002</v>
      </c>
      <c r="BB102" s="40">
        <v>3.3125</v>
      </c>
      <c r="BC102" s="51">
        <v>3.3025000000000002</v>
      </c>
      <c r="BD102" s="51">
        <v>2.8475000000000001</v>
      </c>
      <c r="BE102" s="51">
        <v>3.14</v>
      </c>
      <c r="BF102" s="67"/>
      <c r="BG102" s="40"/>
      <c r="BH102" s="40">
        <v>1.3720975784479998</v>
      </c>
      <c r="BI102" s="48">
        <v>6.2814850834496019E-2</v>
      </c>
      <c r="BJ102" s="48">
        <v>7.2033736917794008E-2</v>
      </c>
      <c r="BK102" s="48">
        <v>0.61853865551053566</v>
      </c>
      <c r="BL102" s="63">
        <v>0.57714246064039298</v>
      </c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165">
        <v>39600</v>
      </c>
      <c r="B103" s="41"/>
      <c r="C103" s="41">
        <v>0.14000000000000001</v>
      </c>
      <c r="D103" s="394">
        <v>0.14000000000000001</v>
      </c>
      <c r="E103" s="93">
        <v>0.14000000000000001</v>
      </c>
      <c r="F103" s="288">
        <v>0.105</v>
      </c>
      <c r="G103" s="93">
        <v>0.14000000000000001</v>
      </c>
      <c r="H103" s="294">
        <v>0.14000000000000001</v>
      </c>
      <c r="I103" s="67">
        <v>0.14000000000000001</v>
      </c>
      <c r="J103" s="397">
        <v>0.14000000000000001</v>
      </c>
      <c r="K103" s="50">
        <v>0.16</v>
      </c>
      <c r="L103" s="417">
        <v>0.16</v>
      </c>
      <c r="M103" s="67">
        <v>0.16</v>
      </c>
      <c r="N103" s="93">
        <v>0.18</v>
      </c>
      <c r="O103" s="50">
        <v>0.14000000000000001</v>
      </c>
      <c r="P103" s="184">
        <v>0.14000000000000001</v>
      </c>
      <c r="Q103" s="67">
        <v>0.14000000000000001</v>
      </c>
      <c r="R103" s="93">
        <v>0.14000000000000001</v>
      </c>
      <c r="T103" s="571">
        <v>-0.06</v>
      </c>
      <c r="U103" s="571">
        <v>-5.0000000000000001E-3</v>
      </c>
      <c r="V103" s="571">
        <v>0.14499999999999999</v>
      </c>
      <c r="X103" s="538">
        <v>0.14499999999999999</v>
      </c>
      <c r="Y103" s="539">
        <v>0.14499999999999999</v>
      </c>
      <c r="Z103" s="538">
        <v>0.14249999999999999</v>
      </c>
      <c r="AA103" s="538">
        <v>-0.19500000000000001</v>
      </c>
      <c r="AB103" s="556">
        <v>0.35499999999999998</v>
      </c>
      <c r="AC103" s="556">
        <v>0.28749999999999998</v>
      </c>
      <c r="AD103" s="556">
        <v>0.17249999999999999</v>
      </c>
      <c r="AE103" s="557">
        <v>0.16250000000000001</v>
      </c>
      <c r="AF103" s="325">
        <v>-0.29249999999999998</v>
      </c>
      <c r="AG103" s="325">
        <v>0</v>
      </c>
      <c r="AH103" s="325"/>
      <c r="AI103" s="74">
        <v>39600</v>
      </c>
      <c r="AJ103" s="67">
        <v>3.1749999999999998</v>
      </c>
      <c r="AK103" s="68"/>
      <c r="AL103" s="68"/>
      <c r="AM103" s="69">
        <v>1.9018187206946704</v>
      </c>
      <c r="AN103" s="68">
        <v>3.3149999999999999</v>
      </c>
      <c r="AO103" s="68">
        <v>3.3149999999999999</v>
      </c>
      <c r="AP103" s="68">
        <v>3.3149999999999999</v>
      </c>
      <c r="AQ103" s="66">
        <v>3.3149999999999999</v>
      </c>
      <c r="AR103" s="40">
        <v>3.335</v>
      </c>
      <c r="AS103" s="40">
        <v>3.355</v>
      </c>
      <c r="AT103" s="40">
        <v>3.3149999999999999</v>
      </c>
      <c r="AU103" s="48">
        <v>3.3149999999999999</v>
      </c>
      <c r="AV103" s="48"/>
      <c r="AW103" s="48"/>
      <c r="AX103" s="40">
        <v>3.32</v>
      </c>
      <c r="AY103" s="40">
        <v>3.3174999999999999</v>
      </c>
      <c r="AZ103" s="40">
        <v>3.53</v>
      </c>
      <c r="BA103" s="67">
        <v>3.4624999999999999</v>
      </c>
      <c r="BB103" s="40">
        <v>3.3475000000000001</v>
      </c>
      <c r="BC103" s="51">
        <v>3.3374999999999999</v>
      </c>
      <c r="BD103" s="51">
        <v>2.8824999999999998</v>
      </c>
      <c r="BE103" s="51">
        <v>3.1749999999999998</v>
      </c>
      <c r="BF103" s="67"/>
      <c r="BG103" s="40"/>
      <c r="BH103" s="40">
        <v>1.3713415527880002</v>
      </c>
      <c r="BI103" s="48">
        <v>6.2835585734550017E-2</v>
      </c>
      <c r="BJ103" s="48">
        <v>7.2030386725264017E-2</v>
      </c>
      <c r="BK103" s="48">
        <v>0.61520314721265024</v>
      </c>
      <c r="BL103" s="63">
        <v>0.57370097155193678</v>
      </c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165">
        <v>39630</v>
      </c>
      <c r="B104" s="41"/>
      <c r="C104" s="41">
        <v>0.14000000000000001</v>
      </c>
      <c r="D104" s="394">
        <v>0.14000000000000001</v>
      </c>
      <c r="E104" s="93">
        <v>0.14000000000000001</v>
      </c>
      <c r="F104" s="288">
        <v>0.105</v>
      </c>
      <c r="G104" s="93">
        <v>0.14000000000000001</v>
      </c>
      <c r="H104" s="294">
        <v>0.14000000000000001</v>
      </c>
      <c r="I104" s="67">
        <v>0.14000000000000001</v>
      </c>
      <c r="J104" s="397">
        <v>0.14000000000000001</v>
      </c>
      <c r="K104" s="50">
        <v>0.16</v>
      </c>
      <c r="L104" s="417">
        <v>0.16</v>
      </c>
      <c r="M104" s="67">
        <v>0.16</v>
      </c>
      <c r="N104" s="93">
        <v>0.18</v>
      </c>
      <c r="O104" s="50">
        <v>0.14000000000000001</v>
      </c>
      <c r="P104" s="184">
        <v>0.14000000000000001</v>
      </c>
      <c r="Q104" s="67">
        <v>0.14000000000000001</v>
      </c>
      <c r="R104" s="93">
        <v>0.14000000000000001</v>
      </c>
      <c r="T104" s="571">
        <v>-0.06</v>
      </c>
      <c r="U104" s="571">
        <v>-5.0000000000000001E-3</v>
      </c>
      <c r="V104" s="571">
        <v>0.13500000000000001</v>
      </c>
      <c r="X104" s="538">
        <v>0.13500000000000001</v>
      </c>
      <c r="Y104" s="539">
        <v>0.13500000000000001</v>
      </c>
      <c r="Z104" s="538">
        <v>0.13250000000000001</v>
      </c>
      <c r="AA104" s="538">
        <v>-0.19500000000000001</v>
      </c>
      <c r="AB104" s="556">
        <v>0.39</v>
      </c>
      <c r="AC104" s="556">
        <v>0.3</v>
      </c>
      <c r="AD104" s="556">
        <v>0.185</v>
      </c>
      <c r="AE104" s="557">
        <v>0.16250000000000001</v>
      </c>
      <c r="AF104" s="325">
        <v>-0.29249999999999998</v>
      </c>
      <c r="AG104" s="325">
        <v>0</v>
      </c>
      <c r="AH104" s="325"/>
      <c r="AI104" s="74">
        <v>39630</v>
      </c>
      <c r="AJ104" s="67">
        <v>3.1749999999999998</v>
      </c>
      <c r="AK104" s="68"/>
      <c r="AL104" s="68"/>
      <c r="AM104" s="69">
        <v>1.890843966683188</v>
      </c>
      <c r="AN104" s="68">
        <v>3.3149999999999999</v>
      </c>
      <c r="AO104" s="68">
        <v>3.3149999999999999</v>
      </c>
      <c r="AP104" s="68">
        <v>3.3149999999999999</v>
      </c>
      <c r="AQ104" s="66">
        <v>3.3149999999999999</v>
      </c>
      <c r="AR104" s="40">
        <v>3.335</v>
      </c>
      <c r="AS104" s="40">
        <v>3.355</v>
      </c>
      <c r="AT104" s="40">
        <v>3.3149999999999999</v>
      </c>
      <c r="AU104" s="48">
        <v>3.3149999999999999</v>
      </c>
      <c r="AV104" s="48"/>
      <c r="AW104" s="48"/>
      <c r="AX104" s="40">
        <v>3.31</v>
      </c>
      <c r="AY104" s="40">
        <v>3.3075000000000001</v>
      </c>
      <c r="AZ104" s="40">
        <v>3.5649999999999999</v>
      </c>
      <c r="BA104" s="67">
        <v>3.4750000000000001</v>
      </c>
      <c r="BB104" s="40">
        <v>3.36</v>
      </c>
      <c r="BC104" s="51">
        <v>3.3374999999999999</v>
      </c>
      <c r="BD104" s="51">
        <v>2.8824999999999998</v>
      </c>
      <c r="BE104" s="51">
        <v>3.1749999999999998</v>
      </c>
      <c r="BF104" s="67"/>
      <c r="BG104" s="40"/>
      <c r="BH104" s="40">
        <v>1.3705661035080001</v>
      </c>
      <c r="BI104" s="48">
        <v>6.2855651767000004E-2</v>
      </c>
      <c r="BJ104" s="48">
        <v>7.2027144603464016E-2</v>
      </c>
      <c r="BK104" s="48">
        <v>0.6119903753972662</v>
      </c>
      <c r="BL104" s="63">
        <v>0.5703903368576736</v>
      </c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165">
        <v>39661</v>
      </c>
      <c r="B105" s="41"/>
      <c r="C105" s="41">
        <v>0.14000000000000001</v>
      </c>
      <c r="D105" s="394">
        <v>0.14000000000000001</v>
      </c>
      <c r="E105" s="93">
        <v>0.14000000000000001</v>
      </c>
      <c r="F105" s="288">
        <v>0.105</v>
      </c>
      <c r="G105" s="93">
        <v>0.14000000000000001</v>
      </c>
      <c r="H105" s="294">
        <v>0.14000000000000001</v>
      </c>
      <c r="I105" s="67">
        <v>0.14000000000000001</v>
      </c>
      <c r="J105" s="397">
        <v>0.14000000000000001</v>
      </c>
      <c r="K105" s="50">
        <v>0.16</v>
      </c>
      <c r="L105" s="417">
        <v>0.16</v>
      </c>
      <c r="M105" s="67">
        <v>0.16</v>
      </c>
      <c r="N105" s="93">
        <v>0.18</v>
      </c>
      <c r="O105" s="50">
        <v>0.14000000000000001</v>
      </c>
      <c r="P105" s="184">
        <v>0.14000000000000001</v>
      </c>
      <c r="Q105" s="67">
        <v>0.14000000000000001</v>
      </c>
      <c r="R105" s="93">
        <v>0.14000000000000001</v>
      </c>
      <c r="T105" s="571">
        <v>-0.06</v>
      </c>
      <c r="U105" s="571">
        <v>-5.0000000000000001E-3</v>
      </c>
      <c r="V105" s="571">
        <v>0.13250000000000001</v>
      </c>
      <c r="X105" s="538">
        <v>0.13250000000000001</v>
      </c>
      <c r="Y105" s="539">
        <v>0.13250000000000001</v>
      </c>
      <c r="Z105" s="538">
        <v>0.13</v>
      </c>
      <c r="AA105" s="538">
        <v>-0.19500000000000001</v>
      </c>
      <c r="AB105" s="556">
        <v>0.45500000000000002</v>
      </c>
      <c r="AC105" s="556">
        <v>0.3</v>
      </c>
      <c r="AD105" s="556">
        <v>0.185</v>
      </c>
      <c r="AE105" s="557">
        <v>0.16250000000000001</v>
      </c>
      <c r="AF105" s="325">
        <v>-0.29249999999999998</v>
      </c>
      <c r="AG105" s="325">
        <v>0</v>
      </c>
      <c r="AH105" s="325"/>
      <c r="AI105" s="74">
        <v>39661</v>
      </c>
      <c r="AJ105" s="67">
        <v>3.22</v>
      </c>
      <c r="AK105" s="68"/>
      <c r="AL105" s="68"/>
      <c r="AM105" s="69">
        <v>1.9050854693295833</v>
      </c>
      <c r="AN105" s="68">
        <v>3.36</v>
      </c>
      <c r="AO105" s="68">
        <v>3.36</v>
      </c>
      <c r="AP105" s="68">
        <v>3.36</v>
      </c>
      <c r="AQ105" s="66">
        <v>3.36</v>
      </c>
      <c r="AR105" s="40">
        <v>3.38</v>
      </c>
      <c r="AS105" s="40">
        <v>3.4</v>
      </c>
      <c r="AT105" s="40">
        <v>3.36</v>
      </c>
      <c r="AU105" s="48">
        <v>3.36</v>
      </c>
      <c r="AV105" s="48"/>
      <c r="AW105" s="48"/>
      <c r="AX105" s="40">
        <v>3.3525</v>
      </c>
      <c r="AY105" s="40">
        <v>3.35</v>
      </c>
      <c r="AZ105" s="40">
        <v>3.6749999999999998</v>
      </c>
      <c r="BA105" s="67">
        <v>3.52</v>
      </c>
      <c r="BB105" s="40">
        <v>3.4049999999999998</v>
      </c>
      <c r="BC105" s="51">
        <v>3.3824999999999998</v>
      </c>
      <c r="BD105" s="51">
        <v>2.9275000000000002</v>
      </c>
      <c r="BE105" s="51">
        <v>3.22</v>
      </c>
      <c r="BF105" s="67"/>
      <c r="BG105" s="40"/>
      <c r="BH105" s="40">
        <v>1.3697965167450001</v>
      </c>
      <c r="BI105" s="48">
        <v>6.2876386667329018E-2</v>
      </c>
      <c r="BJ105" s="48">
        <v>7.2023794410942005E-2</v>
      </c>
      <c r="BK105" s="48">
        <v>0.60868609378211136</v>
      </c>
      <c r="BL105" s="63">
        <v>0.56698972301475692</v>
      </c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165">
        <v>39692</v>
      </c>
      <c r="B106" s="41"/>
      <c r="C106" s="41">
        <v>0.14000000000000001</v>
      </c>
      <c r="D106" s="394">
        <v>0.14000000000000001</v>
      </c>
      <c r="E106" s="93">
        <v>0.14000000000000001</v>
      </c>
      <c r="F106" s="288">
        <v>0.105</v>
      </c>
      <c r="G106" s="93">
        <v>0.14000000000000001</v>
      </c>
      <c r="H106" s="294">
        <v>0.14000000000000001</v>
      </c>
      <c r="I106" s="67">
        <v>0.14000000000000001</v>
      </c>
      <c r="J106" s="397">
        <v>0.14000000000000001</v>
      </c>
      <c r="K106" s="50">
        <v>0.16</v>
      </c>
      <c r="L106" s="417">
        <v>0.16</v>
      </c>
      <c r="M106" s="67">
        <v>0.16</v>
      </c>
      <c r="N106" s="93">
        <v>0.18</v>
      </c>
      <c r="O106" s="50">
        <v>0.14000000000000001</v>
      </c>
      <c r="P106" s="184">
        <v>0.14000000000000001</v>
      </c>
      <c r="Q106" s="67">
        <v>0.14000000000000001</v>
      </c>
      <c r="R106" s="93">
        <v>0.14000000000000001</v>
      </c>
      <c r="T106" s="571">
        <v>-0.06</v>
      </c>
      <c r="U106" s="571">
        <v>-5.0000000000000001E-3</v>
      </c>
      <c r="V106" s="571">
        <v>0.13</v>
      </c>
      <c r="X106" s="538">
        <v>0.13</v>
      </c>
      <c r="Y106" s="539">
        <v>0.13</v>
      </c>
      <c r="Z106" s="538">
        <v>0.1275</v>
      </c>
      <c r="AA106" s="538">
        <v>-0.185</v>
      </c>
      <c r="AB106" s="556">
        <v>0.35499999999999998</v>
      </c>
      <c r="AC106" s="556">
        <v>0.28999999999999998</v>
      </c>
      <c r="AD106" s="556">
        <v>0.16250000000000001</v>
      </c>
      <c r="AE106" s="557">
        <v>0.16250000000000001</v>
      </c>
      <c r="AF106" s="325">
        <v>-0.29249999999999998</v>
      </c>
      <c r="AG106" s="325">
        <v>0</v>
      </c>
      <c r="AH106" s="325"/>
      <c r="AI106" s="74">
        <v>39692</v>
      </c>
      <c r="AJ106" s="67">
        <v>3.2050000000000001</v>
      </c>
      <c r="AK106" s="68"/>
      <c r="AL106" s="68"/>
      <c r="AM106" s="69">
        <v>1.8852744221211968</v>
      </c>
      <c r="AN106" s="68">
        <v>3.3450000000000002</v>
      </c>
      <c r="AO106" s="68">
        <v>3.3450000000000002</v>
      </c>
      <c r="AP106" s="68">
        <v>3.3450000000000002</v>
      </c>
      <c r="AQ106" s="66">
        <v>3.3450000000000002</v>
      </c>
      <c r="AR106" s="40">
        <v>3.3650000000000002</v>
      </c>
      <c r="AS106" s="40">
        <v>3.3849999999999998</v>
      </c>
      <c r="AT106" s="40">
        <v>3.3450000000000002</v>
      </c>
      <c r="AU106" s="48">
        <v>3.3450000000000002</v>
      </c>
      <c r="AV106" s="48"/>
      <c r="AW106" s="48"/>
      <c r="AX106" s="40">
        <v>3.335</v>
      </c>
      <c r="AY106" s="40">
        <v>3.3325</v>
      </c>
      <c r="AZ106" s="40">
        <v>3.56</v>
      </c>
      <c r="BA106" s="67">
        <v>3.4950000000000001</v>
      </c>
      <c r="BB106" s="40">
        <v>3.3675000000000002</v>
      </c>
      <c r="BC106" s="51">
        <v>3.3675000000000002</v>
      </c>
      <c r="BD106" s="51">
        <v>2.9125000000000001</v>
      </c>
      <c r="BE106" s="51">
        <v>3.2050000000000001</v>
      </c>
      <c r="BF106" s="67"/>
      <c r="BG106" s="40"/>
      <c r="BH106" s="40">
        <v>1.3690573283550003</v>
      </c>
      <c r="BI106" s="48">
        <v>6.2897121567806011E-2</v>
      </c>
      <c r="BJ106" s="48">
        <v>7.2020444218423019E-2</v>
      </c>
      <c r="BK106" s="48">
        <v>0.60539758788612197</v>
      </c>
      <c r="BL106" s="63">
        <v>0.56360969271186745</v>
      </c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165">
        <v>39722</v>
      </c>
      <c r="B107" s="41"/>
      <c r="C107" s="41">
        <v>0.14000000000000001</v>
      </c>
      <c r="D107" s="394">
        <v>0.14000000000000001</v>
      </c>
      <c r="E107" s="93">
        <v>0.14000000000000001</v>
      </c>
      <c r="F107" s="288">
        <v>0.105</v>
      </c>
      <c r="G107" s="93">
        <v>0.14000000000000001</v>
      </c>
      <c r="H107" s="294">
        <v>0.14000000000000001</v>
      </c>
      <c r="I107" s="67">
        <v>0.14000000000000001</v>
      </c>
      <c r="J107" s="397">
        <v>0.14000000000000001</v>
      </c>
      <c r="K107" s="50">
        <v>0.16</v>
      </c>
      <c r="L107" s="417">
        <v>0.16</v>
      </c>
      <c r="M107" s="67">
        <v>0.16</v>
      </c>
      <c r="N107" s="93">
        <v>0.18</v>
      </c>
      <c r="O107" s="50">
        <v>0.14000000000000001</v>
      </c>
      <c r="P107" s="184">
        <v>0.14000000000000001</v>
      </c>
      <c r="Q107" s="67">
        <v>0.14000000000000001</v>
      </c>
      <c r="R107" s="93">
        <v>0.14000000000000001</v>
      </c>
      <c r="T107" s="571">
        <v>-0.06</v>
      </c>
      <c r="U107" s="571">
        <v>-5.0000000000000001E-3</v>
      </c>
      <c r="V107" s="571">
        <v>0.14499999999999999</v>
      </c>
      <c r="X107" s="538">
        <v>0.14499999999999999</v>
      </c>
      <c r="Y107" s="539">
        <v>0.14499999999999999</v>
      </c>
      <c r="Z107" s="538">
        <v>0.14249999999999999</v>
      </c>
      <c r="AA107" s="538">
        <v>-0.17</v>
      </c>
      <c r="AB107" s="556">
        <v>0.42499999999999999</v>
      </c>
      <c r="AC107" s="556">
        <v>0.36249999999999999</v>
      </c>
      <c r="AD107" s="556">
        <v>0.185</v>
      </c>
      <c r="AE107" s="557">
        <v>0.16500000000000001</v>
      </c>
      <c r="AF107" s="325">
        <v>-0.29249999999999998</v>
      </c>
      <c r="AG107" s="325">
        <v>0</v>
      </c>
      <c r="AH107" s="325"/>
      <c r="AI107" s="74">
        <v>39722</v>
      </c>
      <c r="AJ107" s="67">
        <v>3.22</v>
      </c>
      <c r="AK107" s="68"/>
      <c r="AL107" s="68"/>
      <c r="AM107" s="69">
        <v>1.882803467495783</v>
      </c>
      <c r="AN107" s="68">
        <v>3.36</v>
      </c>
      <c r="AO107" s="68">
        <v>3.36</v>
      </c>
      <c r="AP107" s="68">
        <v>3.36</v>
      </c>
      <c r="AQ107" s="66">
        <v>3.36</v>
      </c>
      <c r="AR107" s="40">
        <v>3.38</v>
      </c>
      <c r="AS107" s="40">
        <v>3.4</v>
      </c>
      <c r="AT107" s="40">
        <v>3.36</v>
      </c>
      <c r="AU107" s="48">
        <v>3.36</v>
      </c>
      <c r="AV107" s="48"/>
      <c r="AW107" s="48"/>
      <c r="AX107" s="40">
        <v>3.3650000000000002</v>
      </c>
      <c r="AY107" s="40">
        <v>3.3624999999999998</v>
      </c>
      <c r="AZ107" s="40">
        <v>3.645</v>
      </c>
      <c r="BA107" s="67">
        <v>3.5825</v>
      </c>
      <c r="BB107" s="40">
        <v>3.4049999999999998</v>
      </c>
      <c r="BC107" s="51">
        <v>3.3849999999999998</v>
      </c>
      <c r="BD107" s="51">
        <v>2.9275000000000002</v>
      </c>
      <c r="BE107" s="51">
        <v>3.22</v>
      </c>
      <c r="BF107" s="67"/>
      <c r="BG107" s="40"/>
      <c r="BH107" s="40">
        <v>1.3682992499830002</v>
      </c>
      <c r="BI107" s="48">
        <v>6.291718760066102E-2</v>
      </c>
      <c r="BJ107" s="48">
        <v>7.2017202096634009E-2</v>
      </c>
      <c r="BK107" s="48">
        <v>0.60223012423329414</v>
      </c>
      <c r="BL107" s="63">
        <v>0.56035817484993533</v>
      </c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165">
        <v>39753</v>
      </c>
      <c r="B108" s="41"/>
      <c r="C108" s="41">
        <v>0.22500000000000001</v>
      </c>
      <c r="D108" s="394">
        <v>0.22500000000000001</v>
      </c>
      <c r="E108" s="93">
        <v>0.22500000000000001</v>
      </c>
      <c r="F108" s="288">
        <v>0.19</v>
      </c>
      <c r="G108" s="93">
        <v>0.22500000000000001</v>
      </c>
      <c r="H108" s="294">
        <v>0.35</v>
      </c>
      <c r="I108" s="67">
        <v>0.35</v>
      </c>
      <c r="J108" s="397">
        <v>0.35</v>
      </c>
      <c r="K108" s="41">
        <v>0.34499999999999997</v>
      </c>
      <c r="L108" s="417">
        <v>0.34499999999999997</v>
      </c>
      <c r="M108" s="67">
        <v>0.34499999999999997</v>
      </c>
      <c r="N108" s="93">
        <v>0.375</v>
      </c>
      <c r="O108" s="50">
        <v>0.44500000000000001</v>
      </c>
      <c r="P108" s="184">
        <v>0.44500000000000001</v>
      </c>
      <c r="Q108" s="67">
        <v>0.44500000000000001</v>
      </c>
      <c r="R108" s="93">
        <v>0.46500000000000002</v>
      </c>
      <c r="T108" s="571">
        <v>6.5000000000000002E-2</v>
      </c>
      <c r="U108" s="571">
        <v>0.12</v>
      </c>
      <c r="V108" s="571">
        <v>0.18280800000000003</v>
      </c>
      <c r="X108" s="538">
        <v>0.20749999999999999</v>
      </c>
      <c r="Y108" s="539">
        <v>0.20749999999999999</v>
      </c>
      <c r="Z108" s="538">
        <v>0.20499999999999999</v>
      </c>
      <c r="AA108" s="538">
        <v>-0.13250000000000001</v>
      </c>
      <c r="AB108" s="556">
        <v>0.72499999999999998</v>
      </c>
      <c r="AC108" s="556">
        <v>0.45500000000000002</v>
      </c>
      <c r="AD108" s="556">
        <v>0.28749999999999998</v>
      </c>
      <c r="AE108" s="557">
        <v>0.24</v>
      </c>
      <c r="AF108" s="325">
        <v>-0.25</v>
      </c>
      <c r="AG108" s="325">
        <v>0</v>
      </c>
      <c r="AH108" s="325"/>
      <c r="AI108" s="74">
        <v>39753</v>
      </c>
      <c r="AJ108" s="67">
        <v>3.3040000000000003</v>
      </c>
      <c r="AK108" s="68"/>
      <c r="AL108" s="68"/>
      <c r="AM108" s="69">
        <v>1.9657175076363775</v>
      </c>
      <c r="AN108" s="68">
        <v>3.5290000000000004</v>
      </c>
      <c r="AO108" s="68">
        <v>3.5290000000000004</v>
      </c>
      <c r="AP108" s="68">
        <v>3.5290000000000004</v>
      </c>
      <c r="AQ108" s="66">
        <v>3.6540000000000004</v>
      </c>
      <c r="AR108" s="40">
        <v>3.649</v>
      </c>
      <c r="AS108" s="40">
        <v>3.6790000000000003</v>
      </c>
      <c r="AT108" s="40">
        <v>3.7490000000000001</v>
      </c>
      <c r="AU108" s="48">
        <v>3.7690000000000001</v>
      </c>
      <c r="AV108" s="48"/>
      <c r="AW108" s="48"/>
      <c r="AX108" s="40">
        <v>3.5115000000000003</v>
      </c>
      <c r="AY108" s="40">
        <v>3.5090000000000003</v>
      </c>
      <c r="AZ108" s="40">
        <v>4.0289999999999999</v>
      </c>
      <c r="BA108" s="67">
        <v>3.7590000000000003</v>
      </c>
      <c r="BB108" s="40">
        <v>3.5915000000000004</v>
      </c>
      <c r="BC108" s="51">
        <v>3.5440000000000005</v>
      </c>
      <c r="BD108" s="51">
        <v>3.0540000000000003</v>
      </c>
      <c r="BE108" s="51">
        <v>3.3040000000000003</v>
      </c>
      <c r="BF108" s="67"/>
      <c r="BG108" s="40"/>
      <c r="BH108" s="40">
        <v>1.3675711812400002</v>
      </c>
      <c r="BI108" s="48">
        <v>6.2937922501419011E-2</v>
      </c>
      <c r="BJ108" s="48">
        <v>7.2013851904123016E-2</v>
      </c>
      <c r="BK108" s="48">
        <v>0.59897247760190597</v>
      </c>
      <c r="BL108" s="63">
        <v>0.55701827929622483</v>
      </c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165">
        <v>39783</v>
      </c>
      <c r="B109" s="41"/>
      <c r="C109" s="41">
        <v>0.22500000000000001</v>
      </c>
      <c r="D109" s="394">
        <v>0.22500000000000001</v>
      </c>
      <c r="E109" s="93">
        <v>0.22500000000000001</v>
      </c>
      <c r="F109" s="288">
        <v>0.19</v>
      </c>
      <c r="G109" s="93">
        <v>0.22500000000000001</v>
      </c>
      <c r="H109" s="294">
        <v>0.35</v>
      </c>
      <c r="I109" s="67">
        <v>0.35</v>
      </c>
      <c r="J109" s="397">
        <v>0.35</v>
      </c>
      <c r="K109" s="41">
        <v>0.34499999999999997</v>
      </c>
      <c r="L109" s="417">
        <v>0.34499999999999997</v>
      </c>
      <c r="M109" s="67">
        <v>0.34499999999999997</v>
      </c>
      <c r="N109" s="93">
        <v>0.375</v>
      </c>
      <c r="O109" s="50">
        <v>0.44500000000000001</v>
      </c>
      <c r="P109" s="184">
        <v>0.44500000000000001</v>
      </c>
      <c r="Q109" s="67">
        <v>0.44500000000000001</v>
      </c>
      <c r="R109" s="93">
        <v>0.46500000000000002</v>
      </c>
      <c r="T109" s="571">
        <v>6.5000000000000002E-2</v>
      </c>
      <c r="U109" s="571">
        <v>0.12</v>
      </c>
      <c r="V109" s="571">
        <v>0.18568800000000002</v>
      </c>
      <c r="X109" s="538">
        <v>0.2475</v>
      </c>
      <c r="Y109" s="539">
        <v>0.2475</v>
      </c>
      <c r="Z109" s="538">
        <v>0.245</v>
      </c>
      <c r="AA109" s="538">
        <v>-0.125</v>
      </c>
      <c r="AB109" s="556">
        <v>1.23</v>
      </c>
      <c r="AC109" s="556">
        <v>0.79</v>
      </c>
      <c r="AD109" s="556">
        <v>0.33750000000000002</v>
      </c>
      <c r="AE109" s="557">
        <v>0.29499999999999998</v>
      </c>
      <c r="AF109" s="325">
        <v>-0.25</v>
      </c>
      <c r="AG109" s="325">
        <v>0</v>
      </c>
      <c r="AH109" s="287"/>
      <c r="AI109" s="74">
        <v>39783</v>
      </c>
      <c r="AJ109" s="67">
        <v>3.3940000000000006</v>
      </c>
      <c r="AK109" s="68"/>
      <c r="AL109" s="68"/>
      <c r="AM109" s="69">
        <v>2.0042216226503249</v>
      </c>
      <c r="AN109" s="68">
        <v>3.6190000000000007</v>
      </c>
      <c r="AO109" s="68">
        <v>3.6190000000000007</v>
      </c>
      <c r="AP109" s="68">
        <v>3.6190000000000007</v>
      </c>
      <c r="AQ109" s="66">
        <v>3.7440000000000007</v>
      </c>
      <c r="AR109" s="40">
        <v>3.7390000000000008</v>
      </c>
      <c r="AS109" s="40">
        <v>3.7690000000000006</v>
      </c>
      <c r="AT109" s="40">
        <v>3.8390000000000004</v>
      </c>
      <c r="AU109" s="48">
        <v>3.8590000000000004</v>
      </c>
      <c r="AV109" s="48"/>
      <c r="AW109" s="48"/>
      <c r="AX109" s="40">
        <v>3.6415000000000006</v>
      </c>
      <c r="AY109" s="40">
        <v>3.6390000000000007</v>
      </c>
      <c r="AZ109" s="40">
        <v>4.6240000000000006</v>
      </c>
      <c r="BA109" s="67">
        <v>4.1840000000000011</v>
      </c>
      <c r="BB109" s="40">
        <v>3.7315000000000005</v>
      </c>
      <c r="BC109" s="51">
        <v>3.6890000000000005</v>
      </c>
      <c r="BD109" s="51">
        <v>3.1440000000000006</v>
      </c>
      <c r="BE109" s="51">
        <v>3.3940000000000006</v>
      </c>
      <c r="BF109" s="67"/>
      <c r="BG109" s="40"/>
      <c r="BH109" s="40">
        <v>1.366824575224</v>
      </c>
      <c r="BI109" s="48">
        <v>6.2957988534546011E-2</v>
      </c>
      <c r="BJ109" s="48">
        <v>7.2010609782341015E-2</v>
      </c>
      <c r="BK109" s="48">
        <v>0.59583476053634732</v>
      </c>
      <c r="BL109" s="63">
        <v>0.55380536685557458</v>
      </c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165">
        <v>39814</v>
      </c>
      <c r="B110" s="40"/>
      <c r="C110" s="41">
        <v>0.25</v>
      </c>
      <c r="D110" s="394">
        <v>0.25</v>
      </c>
      <c r="E110" s="93">
        <v>0.25</v>
      </c>
      <c r="F110" s="288">
        <v>0.215</v>
      </c>
      <c r="G110" s="93">
        <v>0.25</v>
      </c>
      <c r="H110" s="294">
        <v>0.375</v>
      </c>
      <c r="I110" s="67">
        <v>0.375</v>
      </c>
      <c r="J110" s="397">
        <v>0.375</v>
      </c>
      <c r="K110" s="41">
        <v>0.37</v>
      </c>
      <c r="L110" s="417">
        <v>0.37</v>
      </c>
      <c r="M110" s="67">
        <v>0.37</v>
      </c>
      <c r="N110" s="93">
        <v>0.4</v>
      </c>
      <c r="O110" s="50">
        <v>0.47</v>
      </c>
      <c r="P110" s="184">
        <v>0.47</v>
      </c>
      <c r="Q110" s="67">
        <v>0.47</v>
      </c>
      <c r="R110" s="93">
        <v>0.49</v>
      </c>
      <c r="T110" s="571">
        <v>0.09</v>
      </c>
      <c r="U110" s="571">
        <v>0.14499999999999999</v>
      </c>
      <c r="V110" s="571">
        <v>0.21670400000000001</v>
      </c>
      <c r="X110" s="538">
        <v>0.26</v>
      </c>
      <c r="Y110" s="539">
        <v>0.26</v>
      </c>
      <c r="Z110" s="538">
        <v>0.31</v>
      </c>
      <c r="AA110" s="538">
        <v>-0.11</v>
      </c>
      <c r="AB110" s="556">
        <v>1.575</v>
      </c>
      <c r="AC110" s="556">
        <v>0.95499999999999996</v>
      </c>
      <c r="AD110" s="556">
        <v>0.4375</v>
      </c>
      <c r="AE110" s="557">
        <v>0.34250000000000003</v>
      </c>
      <c r="AF110" s="325">
        <v>-0.25</v>
      </c>
      <c r="AG110" s="325">
        <v>0</v>
      </c>
      <c r="AH110" s="287"/>
      <c r="AI110" s="74">
        <v>39814</v>
      </c>
      <c r="AJ110" s="67">
        <v>3.5569999999999999</v>
      </c>
      <c r="AK110" s="68"/>
      <c r="AL110" s="68"/>
      <c r="AM110" s="69">
        <v>2.0957730016753633</v>
      </c>
      <c r="AN110" s="68">
        <v>3.8069999999999999</v>
      </c>
      <c r="AO110" s="68">
        <v>3.8069999999999999</v>
      </c>
      <c r="AP110" s="68">
        <v>3.8069999999999999</v>
      </c>
      <c r="AQ110" s="66">
        <v>3.9319999999999999</v>
      </c>
      <c r="AR110" s="40">
        <v>3.927</v>
      </c>
      <c r="AS110" s="40">
        <v>3.9569999999999999</v>
      </c>
      <c r="AT110" s="40">
        <v>4.0270000000000001</v>
      </c>
      <c r="AU110" s="48">
        <v>4.0469999999999997</v>
      </c>
      <c r="AV110" s="48"/>
      <c r="AW110" s="48"/>
      <c r="AX110" s="40">
        <v>3.8170000000000002</v>
      </c>
      <c r="AY110" s="40">
        <v>3.867</v>
      </c>
      <c r="AZ110" s="40">
        <v>5.1319999999999997</v>
      </c>
      <c r="BA110" s="67">
        <v>4.5119999999999996</v>
      </c>
      <c r="BB110" s="40">
        <v>3.9944999999999999</v>
      </c>
      <c r="BC110" s="51">
        <v>3.8994999999999997</v>
      </c>
      <c r="BD110" s="51">
        <v>3.3069999999999999</v>
      </c>
      <c r="BE110" s="51">
        <v>3.5569999999999999</v>
      </c>
      <c r="BF110" s="67"/>
      <c r="BG110" s="40"/>
      <c r="BH110" s="40">
        <v>1.3660837857950003</v>
      </c>
      <c r="BI110" s="48">
        <v>6.2978723435584028E-2</v>
      </c>
      <c r="BJ110" s="48">
        <v>7.2007259589837003E-2</v>
      </c>
      <c r="BK110" s="48">
        <v>0.59260773126264255</v>
      </c>
      <c r="BL110" s="63">
        <v>0.55050512258349449</v>
      </c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165">
        <v>39845</v>
      </c>
      <c r="B111" s="40"/>
      <c r="C111" s="41">
        <v>0.31</v>
      </c>
      <c r="D111" s="394">
        <v>0.31</v>
      </c>
      <c r="E111" s="93">
        <v>0.31</v>
      </c>
      <c r="F111" s="288">
        <v>0.27500000000000002</v>
      </c>
      <c r="G111" s="93">
        <v>0.31</v>
      </c>
      <c r="H111" s="294">
        <v>0.435</v>
      </c>
      <c r="I111" s="67">
        <v>0.435</v>
      </c>
      <c r="J111" s="397">
        <v>0.435</v>
      </c>
      <c r="K111" s="41">
        <v>0.43</v>
      </c>
      <c r="L111" s="417">
        <v>0.43</v>
      </c>
      <c r="M111" s="67">
        <v>0.43</v>
      </c>
      <c r="N111" s="93">
        <v>0.46</v>
      </c>
      <c r="O111" s="50">
        <v>0.53</v>
      </c>
      <c r="P111" s="184">
        <v>0.53</v>
      </c>
      <c r="Q111" s="67">
        <v>0.53</v>
      </c>
      <c r="R111" s="93">
        <v>0.55000000000000004</v>
      </c>
      <c r="T111" s="571">
        <v>0.15</v>
      </c>
      <c r="U111" s="571">
        <v>0.20499999999999999</v>
      </c>
      <c r="V111" s="571">
        <v>0.27523200000000003</v>
      </c>
      <c r="X111" s="538">
        <v>0.23749999999999999</v>
      </c>
      <c r="Y111" s="539">
        <v>0.23749999999999999</v>
      </c>
      <c r="Z111" s="538">
        <v>0.28499999999999998</v>
      </c>
      <c r="AA111" s="538">
        <v>-0.11</v>
      </c>
      <c r="AB111" s="556">
        <v>1.4950000000000001</v>
      </c>
      <c r="AC111" s="556">
        <v>0.94499999999999995</v>
      </c>
      <c r="AD111" s="556">
        <v>0.435</v>
      </c>
      <c r="AE111" s="557">
        <v>0.33750000000000002</v>
      </c>
      <c r="AF111" s="325">
        <v>-0.25</v>
      </c>
      <c r="AG111" s="325">
        <v>0</v>
      </c>
      <c r="AH111" s="287"/>
      <c r="AI111" s="74">
        <v>39845</v>
      </c>
      <c r="AJ111" s="67">
        <v>3.4510000000000005</v>
      </c>
      <c r="AK111" s="68"/>
      <c r="AL111" s="68"/>
      <c r="AM111" s="69">
        <v>2.0581126442191731</v>
      </c>
      <c r="AN111" s="68">
        <v>3.7610000000000006</v>
      </c>
      <c r="AO111" s="68">
        <v>3.7610000000000006</v>
      </c>
      <c r="AP111" s="68">
        <v>3.7610000000000006</v>
      </c>
      <c r="AQ111" s="66">
        <v>3.8860000000000006</v>
      </c>
      <c r="AR111" s="40">
        <v>3.8810000000000007</v>
      </c>
      <c r="AS111" s="40">
        <v>3.9110000000000005</v>
      </c>
      <c r="AT111" s="40">
        <v>3.9810000000000008</v>
      </c>
      <c r="AU111" s="48">
        <v>4.0010000000000003</v>
      </c>
      <c r="AV111" s="48"/>
      <c r="AW111" s="48"/>
      <c r="AX111" s="40">
        <v>3.6885000000000003</v>
      </c>
      <c r="AY111" s="40">
        <v>3.7360000000000007</v>
      </c>
      <c r="AZ111" s="40">
        <v>4.9460000000000006</v>
      </c>
      <c r="BA111" s="67">
        <v>4.3960000000000008</v>
      </c>
      <c r="BB111" s="40">
        <v>3.8860000000000006</v>
      </c>
      <c r="BC111" s="51">
        <v>3.7885000000000004</v>
      </c>
      <c r="BD111" s="51">
        <v>3.2010000000000005</v>
      </c>
      <c r="BE111" s="51">
        <v>3.4510000000000005</v>
      </c>
      <c r="BF111" s="67"/>
      <c r="BG111" s="40"/>
      <c r="BH111" s="40">
        <v>1.3654196775870002</v>
      </c>
      <c r="BI111" s="48">
        <v>6.2999458336765013E-2</v>
      </c>
      <c r="BJ111" s="48">
        <v>7.2003909397337015E-2</v>
      </c>
      <c r="BK111" s="48">
        <v>0.58939616935928396</v>
      </c>
      <c r="BL111" s="63">
        <v>0.54722484557808371</v>
      </c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165">
        <v>39873</v>
      </c>
      <c r="B112" s="40"/>
      <c r="C112" s="41">
        <v>0.30499999999999999</v>
      </c>
      <c r="D112" s="394">
        <v>0.30499999999999999</v>
      </c>
      <c r="E112" s="93">
        <v>0.30499999999999999</v>
      </c>
      <c r="F112" s="288">
        <v>0.27</v>
      </c>
      <c r="G112" s="93">
        <v>0.30499999999999999</v>
      </c>
      <c r="H112" s="294">
        <v>0.43</v>
      </c>
      <c r="I112" s="67">
        <v>0.43</v>
      </c>
      <c r="J112" s="397">
        <v>0.43</v>
      </c>
      <c r="K112" s="41">
        <v>0.42499999999999999</v>
      </c>
      <c r="L112" s="417">
        <v>0.42499999999999999</v>
      </c>
      <c r="M112" s="67">
        <v>0.42499999999999999</v>
      </c>
      <c r="N112" s="93">
        <v>0.45500000000000002</v>
      </c>
      <c r="O112" s="50">
        <v>0.52500000000000002</v>
      </c>
      <c r="P112" s="184">
        <v>0.52500000000000002</v>
      </c>
      <c r="Q112" s="67">
        <v>0.52500000000000002</v>
      </c>
      <c r="R112" s="93">
        <v>0.54500000000000004</v>
      </c>
      <c r="T112" s="571">
        <v>0.14499999999999999</v>
      </c>
      <c r="U112" s="571">
        <v>0.2</v>
      </c>
      <c r="V112" s="571">
        <v>0.26616800000000002</v>
      </c>
      <c r="X112" s="538">
        <v>0.23499999999999999</v>
      </c>
      <c r="Y112" s="539">
        <v>0.23499999999999999</v>
      </c>
      <c r="Z112" s="538">
        <v>0.28249999999999997</v>
      </c>
      <c r="AA112" s="538">
        <v>-0.11</v>
      </c>
      <c r="AB112" s="556">
        <v>0.89500000000000002</v>
      </c>
      <c r="AC112" s="556">
        <v>0.60250000000000004</v>
      </c>
      <c r="AD112" s="556">
        <v>0.30249999999999999</v>
      </c>
      <c r="AE112" s="557">
        <v>0.26</v>
      </c>
      <c r="AF112" s="325">
        <v>-0.25</v>
      </c>
      <c r="AG112" s="325">
        <v>0</v>
      </c>
      <c r="AH112" s="287"/>
      <c r="AI112" s="74">
        <v>39873</v>
      </c>
      <c r="AJ112" s="67">
        <v>3.3290000000000006</v>
      </c>
      <c r="AK112" s="68"/>
      <c r="AL112" s="68"/>
      <c r="AM112" s="69">
        <v>1.977910158764522</v>
      </c>
      <c r="AN112" s="68">
        <v>3.6340000000000008</v>
      </c>
      <c r="AO112" s="68">
        <v>3.6340000000000008</v>
      </c>
      <c r="AP112" s="68">
        <v>3.6340000000000008</v>
      </c>
      <c r="AQ112" s="66">
        <v>3.7590000000000008</v>
      </c>
      <c r="AR112" s="40">
        <v>3.7540000000000004</v>
      </c>
      <c r="AS112" s="40">
        <v>3.7840000000000007</v>
      </c>
      <c r="AT112" s="40">
        <v>3.8540000000000005</v>
      </c>
      <c r="AU112" s="48">
        <v>3.8740000000000006</v>
      </c>
      <c r="AV112" s="48"/>
      <c r="AW112" s="48"/>
      <c r="AX112" s="40">
        <v>3.5640000000000005</v>
      </c>
      <c r="AY112" s="40">
        <v>3.6115000000000004</v>
      </c>
      <c r="AZ112" s="40">
        <v>4.2240000000000002</v>
      </c>
      <c r="BA112" s="67">
        <v>3.9315000000000007</v>
      </c>
      <c r="BB112" s="40">
        <v>3.6315000000000008</v>
      </c>
      <c r="BC112" s="51">
        <v>3.5890000000000004</v>
      </c>
      <c r="BD112" s="51">
        <v>3.0790000000000006</v>
      </c>
      <c r="BE112" s="51">
        <v>3.3290000000000006</v>
      </c>
      <c r="BF112" s="67"/>
      <c r="BG112" s="40"/>
      <c r="BH112" s="40">
        <v>1.3646899333960003</v>
      </c>
      <c r="BI112" s="48">
        <v>6.301818663472801E-2</v>
      </c>
      <c r="BJ112" s="48">
        <v>7.2000883417016021E-2</v>
      </c>
      <c r="BK112" s="48">
        <v>0.58650864677358217</v>
      </c>
      <c r="BL112" s="63">
        <v>0.54427907505903184</v>
      </c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165">
        <v>39904</v>
      </c>
      <c r="B113" s="40"/>
      <c r="C113" s="41">
        <v>0.14000000000000001</v>
      </c>
      <c r="D113" s="394">
        <v>0.14000000000000001</v>
      </c>
      <c r="E113" s="93">
        <v>0.14000000000000001</v>
      </c>
      <c r="F113" s="288">
        <v>0.105</v>
      </c>
      <c r="G113" s="93">
        <v>0.14000000000000001</v>
      </c>
      <c r="H113" s="294">
        <v>0.14000000000000001</v>
      </c>
      <c r="I113" s="67">
        <v>0.14000000000000001</v>
      </c>
      <c r="J113" s="397">
        <v>0.14000000000000001</v>
      </c>
      <c r="K113" s="50">
        <v>0.16</v>
      </c>
      <c r="L113" s="417">
        <v>0.16</v>
      </c>
      <c r="M113" s="67">
        <v>0.16</v>
      </c>
      <c r="N113" s="93">
        <v>0.18</v>
      </c>
      <c r="O113" s="50">
        <v>0.14000000000000001</v>
      </c>
      <c r="P113" s="184">
        <v>0.14000000000000001</v>
      </c>
      <c r="Q113" s="67">
        <v>0.14000000000000001</v>
      </c>
      <c r="R113" s="93">
        <v>0.14000000000000001</v>
      </c>
      <c r="T113" s="571">
        <v>-0.06</v>
      </c>
      <c r="U113" s="571">
        <v>-5.0000000000000001E-3</v>
      </c>
      <c r="V113" s="571">
        <v>0.16250000000000001</v>
      </c>
      <c r="X113" s="538">
        <v>0.16250000000000001</v>
      </c>
      <c r="Y113" s="539">
        <v>0.16250000000000001</v>
      </c>
      <c r="Z113" s="538">
        <v>0.1875</v>
      </c>
      <c r="AA113" s="538">
        <v>-0.155</v>
      </c>
      <c r="AB113" s="556">
        <v>0.45</v>
      </c>
      <c r="AC113" s="556">
        <v>0.35499999999999998</v>
      </c>
      <c r="AD113" s="556">
        <v>0.19750000000000001</v>
      </c>
      <c r="AE113" s="557">
        <v>0.17749999999999999</v>
      </c>
      <c r="AF113" s="325">
        <v>-0.29249999999999998</v>
      </c>
      <c r="AG113" s="325">
        <v>0</v>
      </c>
      <c r="AH113" s="287"/>
      <c r="AI113" s="74">
        <v>39904</v>
      </c>
      <c r="AJ113" s="67">
        <v>3.2069999999999999</v>
      </c>
      <c r="AK113" s="68"/>
      <c r="AL113" s="68"/>
      <c r="AM113" s="69">
        <v>1.8108490392514685</v>
      </c>
      <c r="AN113" s="68">
        <v>3.347</v>
      </c>
      <c r="AO113" s="68">
        <v>3.347</v>
      </c>
      <c r="AP113" s="68">
        <v>3.347</v>
      </c>
      <c r="AQ113" s="66">
        <v>3.347</v>
      </c>
      <c r="AR113" s="40">
        <v>3.367</v>
      </c>
      <c r="AS113" s="40">
        <v>3.387</v>
      </c>
      <c r="AT113" s="40">
        <v>3.347</v>
      </c>
      <c r="AU113" s="48">
        <v>3.347</v>
      </c>
      <c r="AV113" s="48"/>
      <c r="AW113" s="48"/>
      <c r="AX113" s="40">
        <v>3.3694999999999999</v>
      </c>
      <c r="AY113" s="40">
        <v>3.3944999999999999</v>
      </c>
      <c r="AZ113" s="40">
        <v>3.657</v>
      </c>
      <c r="BA113" s="67">
        <v>3.5619999999999998</v>
      </c>
      <c r="BB113" s="40">
        <v>3.4044999999999996</v>
      </c>
      <c r="BC113" s="51">
        <v>3.3845000000000001</v>
      </c>
      <c r="BD113" s="51">
        <v>2.9144999999999999</v>
      </c>
      <c r="BE113" s="51">
        <v>3.2069999999999999</v>
      </c>
      <c r="BF113" s="67"/>
      <c r="BG113" s="40"/>
      <c r="BH113" s="40">
        <v>1.3639892426760003</v>
      </c>
      <c r="BI113" s="48">
        <v>6.3038921536181014E-2</v>
      </c>
      <c r="BJ113" s="48">
        <v>7.1997533224523E-2</v>
      </c>
      <c r="BK113" s="48">
        <v>0.58332635177437397</v>
      </c>
      <c r="BL113" s="63">
        <v>0.54103646228009217</v>
      </c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165">
        <v>39934</v>
      </c>
      <c r="B114" s="40"/>
      <c r="C114" s="41">
        <v>0.14000000000000001</v>
      </c>
      <c r="D114" s="394">
        <v>0.14000000000000001</v>
      </c>
      <c r="E114" s="93">
        <v>0.14000000000000001</v>
      </c>
      <c r="F114" s="288">
        <v>0.105</v>
      </c>
      <c r="G114" s="93">
        <v>0.14000000000000001</v>
      </c>
      <c r="H114" s="294">
        <v>0.14000000000000001</v>
      </c>
      <c r="I114" s="67">
        <v>0.14000000000000001</v>
      </c>
      <c r="J114" s="397">
        <v>0.14000000000000001</v>
      </c>
      <c r="K114" s="50">
        <v>0.16</v>
      </c>
      <c r="L114" s="417">
        <v>0.16</v>
      </c>
      <c r="M114" s="67">
        <v>0.16</v>
      </c>
      <c r="N114" s="93">
        <v>0.18</v>
      </c>
      <c r="O114" s="50">
        <v>0.14000000000000001</v>
      </c>
      <c r="P114" s="184">
        <v>0.14000000000000001</v>
      </c>
      <c r="Q114" s="67">
        <v>0.14000000000000001</v>
      </c>
      <c r="R114" s="93">
        <v>0.14000000000000001</v>
      </c>
      <c r="T114" s="571">
        <v>-0.06</v>
      </c>
      <c r="U114" s="571">
        <v>-5.0000000000000001E-3</v>
      </c>
      <c r="V114" s="571">
        <v>0.1525</v>
      </c>
      <c r="X114" s="538">
        <v>0.1525</v>
      </c>
      <c r="Y114" s="539">
        <v>0.1525</v>
      </c>
      <c r="Z114" s="538">
        <v>0.19750000000000001</v>
      </c>
      <c r="AA114" s="538">
        <v>-0.17</v>
      </c>
      <c r="AB114" s="556">
        <v>0.36499999999999999</v>
      </c>
      <c r="AC114" s="556">
        <v>0.28749999999999998</v>
      </c>
      <c r="AD114" s="556">
        <v>0.17249999999999999</v>
      </c>
      <c r="AE114" s="557">
        <v>0.16250000000000001</v>
      </c>
      <c r="AF114" s="325">
        <v>-0.29249999999999998</v>
      </c>
      <c r="AG114" s="325">
        <v>0</v>
      </c>
      <c r="AH114" s="287"/>
      <c r="AI114" s="74">
        <v>39934</v>
      </c>
      <c r="AJ114" s="67">
        <v>3.2030000000000003</v>
      </c>
      <c r="AK114" s="68"/>
      <c r="AL114" s="68"/>
      <c r="AM114" s="69">
        <v>1.7982569516747251</v>
      </c>
      <c r="AN114" s="68">
        <v>3.3430000000000004</v>
      </c>
      <c r="AO114" s="68">
        <v>3.3430000000000004</v>
      </c>
      <c r="AP114" s="68">
        <v>3.3430000000000004</v>
      </c>
      <c r="AQ114" s="66">
        <v>3.3430000000000004</v>
      </c>
      <c r="AR114" s="40">
        <v>3.3630000000000004</v>
      </c>
      <c r="AS114" s="40">
        <v>3.3830000000000005</v>
      </c>
      <c r="AT114" s="40">
        <v>3.3430000000000004</v>
      </c>
      <c r="AU114" s="48">
        <v>3.3430000000000004</v>
      </c>
      <c r="AV114" s="48"/>
      <c r="AW114" s="48"/>
      <c r="AX114" s="40">
        <v>3.3555000000000001</v>
      </c>
      <c r="AY114" s="40">
        <v>3.4005000000000001</v>
      </c>
      <c r="AZ114" s="40">
        <v>3.5680000000000005</v>
      </c>
      <c r="BA114" s="67">
        <v>3.4905000000000004</v>
      </c>
      <c r="BB114" s="40">
        <v>3.3755000000000002</v>
      </c>
      <c r="BC114" s="51">
        <v>3.3655000000000004</v>
      </c>
      <c r="BD114" s="51">
        <v>2.9105000000000003</v>
      </c>
      <c r="BE114" s="51">
        <v>3.2030000000000003</v>
      </c>
      <c r="BF114" s="67"/>
      <c r="BG114" s="40"/>
      <c r="BH114" s="40">
        <v>1.3632708840780003</v>
      </c>
      <c r="BI114" s="48">
        <v>6.3058987569981018E-2</v>
      </c>
      <c r="BJ114" s="48">
        <v>7.1994291102758026E-2</v>
      </c>
      <c r="BK114" s="48">
        <v>0.5802612683111672</v>
      </c>
      <c r="BL114" s="63">
        <v>0.53791712583748874</v>
      </c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165">
        <v>39965</v>
      </c>
      <c r="B115" s="40"/>
      <c r="C115" s="41">
        <v>0.14000000000000001</v>
      </c>
      <c r="D115" s="394">
        <v>0.14000000000000001</v>
      </c>
      <c r="E115" s="93">
        <v>0.14000000000000001</v>
      </c>
      <c r="F115" s="288">
        <v>0.105</v>
      </c>
      <c r="G115" s="93">
        <v>0.14000000000000001</v>
      </c>
      <c r="H115" s="294">
        <v>0.14000000000000001</v>
      </c>
      <c r="I115" s="67">
        <v>0.14000000000000001</v>
      </c>
      <c r="J115" s="397">
        <v>0.14000000000000001</v>
      </c>
      <c r="K115" s="50">
        <v>0.16</v>
      </c>
      <c r="L115" s="417">
        <v>0.16</v>
      </c>
      <c r="M115" s="67">
        <v>0.16</v>
      </c>
      <c r="N115" s="93">
        <v>0.18</v>
      </c>
      <c r="O115" s="50">
        <v>0.14000000000000001</v>
      </c>
      <c r="P115" s="184">
        <v>0.14000000000000001</v>
      </c>
      <c r="Q115" s="67">
        <v>0.14000000000000001</v>
      </c>
      <c r="R115" s="93">
        <v>0.14000000000000001</v>
      </c>
      <c r="T115" s="571">
        <v>-0.06</v>
      </c>
      <c r="U115" s="571">
        <v>-5.0000000000000001E-3</v>
      </c>
      <c r="V115" s="571">
        <v>0.14749999999999999</v>
      </c>
      <c r="X115" s="538">
        <v>0.14749999999999999</v>
      </c>
      <c r="Y115" s="539">
        <v>0.14749999999999999</v>
      </c>
      <c r="Z115" s="538">
        <v>0.1925</v>
      </c>
      <c r="AA115" s="538">
        <v>-0.18</v>
      </c>
      <c r="AB115" s="556">
        <v>0.35499999999999998</v>
      </c>
      <c r="AC115" s="556">
        <v>0.28749999999999998</v>
      </c>
      <c r="AD115" s="556">
        <v>0.17249999999999999</v>
      </c>
      <c r="AE115" s="557">
        <v>0.16250000000000001</v>
      </c>
      <c r="AF115" s="325">
        <v>-0.29249999999999998</v>
      </c>
      <c r="AG115" s="325">
        <v>0</v>
      </c>
      <c r="AH115" s="287"/>
      <c r="AI115" s="74">
        <v>39965</v>
      </c>
      <c r="AJ115" s="67">
        <v>3.2390000000000003</v>
      </c>
      <c r="AK115" s="68"/>
      <c r="AL115" s="68"/>
      <c r="AM115" s="69">
        <v>1.8067952026866316</v>
      </c>
      <c r="AN115" s="68">
        <v>3.3790000000000004</v>
      </c>
      <c r="AO115" s="68">
        <v>3.3790000000000004</v>
      </c>
      <c r="AP115" s="68">
        <v>3.3790000000000004</v>
      </c>
      <c r="AQ115" s="66">
        <v>3.3790000000000004</v>
      </c>
      <c r="AR115" s="40">
        <v>3.3990000000000005</v>
      </c>
      <c r="AS115" s="40">
        <v>3.4190000000000005</v>
      </c>
      <c r="AT115" s="40">
        <v>3.3790000000000004</v>
      </c>
      <c r="AU115" s="48">
        <v>3.3790000000000004</v>
      </c>
      <c r="AV115" s="48"/>
      <c r="AW115" s="48"/>
      <c r="AX115" s="40">
        <v>3.3865000000000003</v>
      </c>
      <c r="AY115" s="40">
        <v>3.4315000000000002</v>
      </c>
      <c r="AZ115" s="40">
        <v>3.5940000000000003</v>
      </c>
      <c r="BA115" s="67">
        <v>3.5265000000000004</v>
      </c>
      <c r="BB115" s="40">
        <v>3.4115000000000002</v>
      </c>
      <c r="BC115" s="51">
        <v>3.4015000000000004</v>
      </c>
      <c r="BD115" s="51">
        <v>2.9465000000000003</v>
      </c>
      <c r="BE115" s="51">
        <v>3.2390000000000003</v>
      </c>
      <c r="BF115" s="67"/>
      <c r="BG115" s="40"/>
      <c r="BH115" s="40">
        <v>1.3625811951170002</v>
      </c>
      <c r="BI115" s="48">
        <v>6.3079722471712993E-2</v>
      </c>
      <c r="BJ115" s="48">
        <v>7.1990940910272999E-2</v>
      </c>
      <c r="BK115" s="48">
        <v>0.57710899769467083</v>
      </c>
      <c r="BL115" s="63">
        <v>0.53471299280456686</v>
      </c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165">
        <v>39995</v>
      </c>
      <c r="B116" s="40"/>
      <c r="C116" s="41">
        <v>0.14000000000000001</v>
      </c>
      <c r="D116" s="394">
        <v>0.14000000000000001</v>
      </c>
      <c r="E116" s="93">
        <v>0.14000000000000001</v>
      </c>
      <c r="F116" s="288">
        <v>0.105</v>
      </c>
      <c r="G116" s="93">
        <v>0.14000000000000001</v>
      </c>
      <c r="H116" s="294">
        <v>0.14000000000000001</v>
      </c>
      <c r="I116" s="67">
        <v>0.14000000000000001</v>
      </c>
      <c r="J116" s="397">
        <v>0.14000000000000001</v>
      </c>
      <c r="K116" s="50">
        <v>0.16</v>
      </c>
      <c r="L116" s="417">
        <v>0.16</v>
      </c>
      <c r="M116" s="67">
        <v>0.16</v>
      </c>
      <c r="N116" s="93">
        <v>0.18</v>
      </c>
      <c r="O116" s="50">
        <v>0.14000000000000001</v>
      </c>
      <c r="P116" s="184">
        <v>0.14000000000000001</v>
      </c>
      <c r="Q116" s="67">
        <v>0.14000000000000001</v>
      </c>
      <c r="R116" s="93">
        <v>0.14000000000000001</v>
      </c>
      <c r="T116" s="571">
        <v>-0.06</v>
      </c>
      <c r="U116" s="571">
        <v>-5.0000000000000001E-3</v>
      </c>
      <c r="V116" s="571">
        <v>0.13750000000000001</v>
      </c>
      <c r="X116" s="538">
        <v>0.13750000000000001</v>
      </c>
      <c r="Y116" s="539">
        <v>0.13750000000000001</v>
      </c>
      <c r="Z116" s="538">
        <v>0.1825</v>
      </c>
      <c r="AA116" s="538">
        <v>-0.18</v>
      </c>
      <c r="AB116" s="556">
        <v>0.39</v>
      </c>
      <c r="AC116" s="556">
        <v>0.3</v>
      </c>
      <c r="AD116" s="556">
        <v>0.185</v>
      </c>
      <c r="AE116" s="557">
        <v>0.16250000000000001</v>
      </c>
      <c r="AF116" s="325">
        <v>-0.29249999999999998</v>
      </c>
      <c r="AG116" s="325">
        <v>0</v>
      </c>
      <c r="AH116" s="287"/>
      <c r="AI116" s="74">
        <v>39995</v>
      </c>
      <c r="AJ116" s="67">
        <v>3.2390000000000003</v>
      </c>
      <c r="AK116" s="68"/>
      <c r="AL116" s="68"/>
      <c r="AM116" s="69">
        <v>1.7963800338499365</v>
      </c>
      <c r="AN116" s="68">
        <v>3.3790000000000004</v>
      </c>
      <c r="AO116" s="68">
        <v>3.3790000000000004</v>
      </c>
      <c r="AP116" s="68">
        <v>3.3790000000000004</v>
      </c>
      <c r="AQ116" s="66">
        <v>3.3790000000000004</v>
      </c>
      <c r="AR116" s="40">
        <v>3.3990000000000005</v>
      </c>
      <c r="AS116" s="40">
        <v>3.4190000000000005</v>
      </c>
      <c r="AT116" s="40">
        <v>3.3790000000000004</v>
      </c>
      <c r="AU116" s="48">
        <v>3.3790000000000004</v>
      </c>
      <c r="AV116" s="48"/>
      <c r="AW116" s="48"/>
      <c r="AX116" s="40">
        <v>3.3765000000000005</v>
      </c>
      <c r="AY116" s="40">
        <v>3.4215000000000004</v>
      </c>
      <c r="AZ116" s="40">
        <v>3.6290000000000004</v>
      </c>
      <c r="BA116" s="67">
        <v>3.5390000000000001</v>
      </c>
      <c r="BB116" s="40">
        <v>3.4240000000000004</v>
      </c>
      <c r="BC116" s="51">
        <v>3.4015000000000004</v>
      </c>
      <c r="BD116" s="51">
        <v>2.9465000000000003</v>
      </c>
      <c r="BE116" s="51">
        <v>3.2390000000000003</v>
      </c>
      <c r="BF116" s="67"/>
      <c r="BG116" s="40"/>
      <c r="BH116" s="40">
        <v>1.3618741880360004</v>
      </c>
      <c r="BI116" s="48">
        <v>6.3099788505784016E-2</v>
      </c>
      <c r="BJ116" s="48">
        <v>7.1987698788515006E-2</v>
      </c>
      <c r="BK116" s="48">
        <v>0.57407285515161222</v>
      </c>
      <c r="BL116" s="63">
        <v>0.53163066997630548</v>
      </c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165">
        <v>40026</v>
      </c>
      <c r="B117" s="40"/>
      <c r="C117" s="41">
        <v>0.14000000000000001</v>
      </c>
      <c r="D117" s="394">
        <v>0.14000000000000001</v>
      </c>
      <c r="E117" s="93">
        <v>0.14000000000000001</v>
      </c>
      <c r="F117" s="288">
        <v>0.105</v>
      </c>
      <c r="G117" s="93">
        <v>0.14000000000000001</v>
      </c>
      <c r="H117" s="294">
        <v>0.14000000000000001</v>
      </c>
      <c r="I117" s="67">
        <v>0.14000000000000001</v>
      </c>
      <c r="J117" s="397">
        <v>0.14000000000000001</v>
      </c>
      <c r="K117" s="50">
        <v>0.16</v>
      </c>
      <c r="L117" s="417">
        <v>0.16</v>
      </c>
      <c r="M117" s="67">
        <v>0.16</v>
      </c>
      <c r="N117" s="93">
        <v>0.18</v>
      </c>
      <c r="O117" s="50">
        <v>0.14000000000000001</v>
      </c>
      <c r="P117" s="184">
        <v>0.14000000000000001</v>
      </c>
      <c r="Q117" s="67">
        <v>0.14000000000000001</v>
      </c>
      <c r="R117" s="93">
        <v>0.14000000000000001</v>
      </c>
      <c r="T117" s="571">
        <v>-0.06</v>
      </c>
      <c r="U117" s="571">
        <v>-5.0000000000000001E-3</v>
      </c>
      <c r="V117" s="571">
        <v>0.13500000000000001</v>
      </c>
      <c r="X117" s="538">
        <v>0.13500000000000001</v>
      </c>
      <c r="Y117" s="539">
        <v>0.13500000000000001</v>
      </c>
      <c r="Z117" s="538">
        <v>0.18</v>
      </c>
      <c r="AA117" s="538">
        <v>-0.18</v>
      </c>
      <c r="AB117" s="556">
        <v>0.45500000000000002</v>
      </c>
      <c r="AC117" s="556">
        <v>0.3</v>
      </c>
      <c r="AD117" s="556">
        <v>0.185</v>
      </c>
      <c r="AE117" s="557">
        <v>0.16250000000000001</v>
      </c>
      <c r="AF117" s="325">
        <v>-0.29249999999999998</v>
      </c>
      <c r="AG117" s="325">
        <v>0</v>
      </c>
      <c r="AH117" s="287"/>
      <c r="AI117" s="74">
        <v>40026</v>
      </c>
      <c r="AJ117" s="67">
        <v>3.2840000000000003</v>
      </c>
      <c r="AK117" s="68"/>
      <c r="AL117" s="68"/>
      <c r="AM117" s="69">
        <v>1.8094626309463064</v>
      </c>
      <c r="AN117" s="68">
        <v>3.4240000000000004</v>
      </c>
      <c r="AO117" s="68">
        <v>3.4240000000000004</v>
      </c>
      <c r="AP117" s="68">
        <v>3.4240000000000004</v>
      </c>
      <c r="AQ117" s="66">
        <v>3.4240000000000004</v>
      </c>
      <c r="AR117" s="40">
        <v>3.4440000000000004</v>
      </c>
      <c r="AS117" s="40">
        <v>3.4640000000000004</v>
      </c>
      <c r="AT117" s="40">
        <v>3.4240000000000004</v>
      </c>
      <c r="AU117" s="48">
        <v>3.4240000000000004</v>
      </c>
      <c r="AV117" s="48"/>
      <c r="AW117" s="48"/>
      <c r="AX117" s="40">
        <v>3.4190000000000005</v>
      </c>
      <c r="AY117" s="40">
        <v>3.4640000000000004</v>
      </c>
      <c r="AZ117" s="40">
        <v>3.7390000000000003</v>
      </c>
      <c r="BA117" s="67">
        <v>3.5840000000000001</v>
      </c>
      <c r="BB117" s="40">
        <v>3.4690000000000003</v>
      </c>
      <c r="BC117" s="51">
        <v>3.4465000000000003</v>
      </c>
      <c r="BD117" s="51">
        <v>2.9915000000000003</v>
      </c>
      <c r="BE117" s="51">
        <v>3.2840000000000003</v>
      </c>
      <c r="BF117" s="67"/>
      <c r="BG117" s="40"/>
      <c r="BH117" s="40">
        <v>1.3611729368800003</v>
      </c>
      <c r="BI117" s="48">
        <v>6.3120523407798002E-2</v>
      </c>
      <c r="BJ117" s="48">
        <v>7.1984348596036016E-2</v>
      </c>
      <c r="BK117" s="48">
        <v>0.57095037172772445</v>
      </c>
      <c r="BL117" s="63">
        <v>0.52846455343058008</v>
      </c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165">
        <v>40057</v>
      </c>
      <c r="B118" s="40"/>
      <c r="C118" s="41">
        <v>0.14000000000000001</v>
      </c>
      <c r="D118" s="394">
        <v>0.14000000000000001</v>
      </c>
      <c r="E118" s="93">
        <v>0.14000000000000001</v>
      </c>
      <c r="F118" s="288">
        <v>0.105</v>
      </c>
      <c r="G118" s="93">
        <v>0.14000000000000001</v>
      </c>
      <c r="H118" s="294">
        <v>0.14000000000000001</v>
      </c>
      <c r="I118" s="67">
        <v>0.14000000000000001</v>
      </c>
      <c r="J118" s="397">
        <v>0.14000000000000001</v>
      </c>
      <c r="K118" s="50">
        <v>0.16</v>
      </c>
      <c r="L118" s="417">
        <v>0.16</v>
      </c>
      <c r="M118" s="67">
        <v>0.16</v>
      </c>
      <c r="N118" s="93">
        <v>0.18</v>
      </c>
      <c r="O118" s="50">
        <v>0.14000000000000001</v>
      </c>
      <c r="P118" s="184">
        <v>0.14000000000000001</v>
      </c>
      <c r="Q118" s="67">
        <v>0.14000000000000001</v>
      </c>
      <c r="R118" s="93">
        <v>0.14000000000000001</v>
      </c>
      <c r="T118" s="571">
        <v>-0.06</v>
      </c>
      <c r="U118" s="571">
        <v>-5.0000000000000001E-3</v>
      </c>
      <c r="V118" s="571">
        <v>0.13250000000000001</v>
      </c>
      <c r="X118" s="538">
        <v>0.13250000000000001</v>
      </c>
      <c r="Y118" s="539">
        <v>0.13250000000000001</v>
      </c>
      <c r="Z118" s="538">
        <v>0.17749999999999999</v>
      </c>
      <c r="AA118" s="538">
        <v>-0.17</v>
      </c>
      <c r="AB118" s="556">
        <v>0.35499999999999998</v>
      </c>
      <c r="AC118" s="556">
        <v>0.28999999999999998</v>
      </c>
      <c r="AD118" s="556">
        <v>0.16250000000000001</v>
      </c>
      <c r="AE118" s="557">
        <v>0.16250000000000001</v>
      </c>
      <c r="AF118" s="325">
        <v>-0.29249999999999998</v>
      </c>
      <c r="AG118" s="325">
        <v>0</v>
      </c>
      <c r="AH118" s="287"/>
      <c r="AI118" s="74">
        <v>40057</v>
      </c>
      <c r="AJ118" s="67">
        <v>3.2680000000000002</v>
      </c>
      <c r="AK118" s="68"/>
      <c r="AL118" s="68"/>
      <c r="AM118" s="69">
        <v>1.7902823161117627</v>
      </c>
      <c r="AN118" s="68">
        <v>3.4080000000000004</v>
      </c>
      <c r="AO118" s="68">
        <v>3.4080000000000004</v>
      </c>
      <c r="AP118" s="68">
        <v>3.4080000000000004</v>
      </c>
      <c r="AQ118" s="66">
        <v>3.4080000000000004</v>
      </c>
      <c r="AR118" s="40">
        <v>3.4280000000000004</v>
      </c>
      <c r="AS118" s="40">
        <v>3.4480000000000004</v>
      </c>
      <c r="AT118" s="40">
        <v>3.4080000000000004</v>
      </c>
      <c r="AU118" s="48">
        <v>3.4080000000000004</v>
      </c>
      <c r="AV118" s="48"/>
      <c r="AW118" s="48"/>
      <c r="AX118" s="40">
        <v>3.4005000000000001</v>
      </c>
      <c r="AY118" s="40">
        <v>3.4455</v>
      </c>
      <c r="AZ118" s="40">
        <v>3.6230000000000002</v>
      </c>
      <c r="BA118" s="67">
        <v>3.5580000000000003</v>
      </c>
      <c r="BB118" s="40">
        <v>3.4305000000000003</v>
      </c>
      <c r="BC118" s="51">
        <v>3.4305000000000003</v>
      </c>
      <c r="BD118" s="51">
        <v>2.9755000000000003</v>
      </c>
      <c r="BE118" s="51">
        <v>3.2680000000000002</v>
      </c>
      <c r="BF118" s="67"/>
      <c r="BG118" s="40"/>
      <c r="BH118" s="40">
        <v>1.36049977905</v>
      </c>
      <c r="BI118" s="48">
        <v>6.3141258309955012E-2</v>
      </c>
      <c r="BJ118" s="48">
        <v>7.1980998403561008E-2</v>
      </c>
      <c r="BK118" s="48">
        <v>0.56784293559263077</v>
      </c>
      <c r="BL118" s="63">
        <v>0.52531758101870962</v>
      </c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165">
        <v>40087</v>
      </c>
      <c r="B119" s="40"/>
      <c r="C119" s="41">
        <v>0.14000000000000001</v>
      </c>
      <c r="D119" s="394">
        <v>0.14000000000000001</v>
      </c>
      <c r="E119" s="93">
        <v>0.14000000000000001</v>
      </c>
      <c r="F119" s="288">
        <v>0.105</v>
      </c>
      <c r="G119" s="93">
        <v>0.14000000000000001</v>
      </c>
      <c r="H119" s="294">
        <v>0.14000000000000001</v>
      </c>
      <c r="I119" s="67">
        <v>0.14000000000000001</v>
      </c>
      <c r="J119" s="397">
        <v>0.14000000000000001</v>
      </c>
      <c r="K119" s="50">
        <v>0.16</v>
      </c>
      <c r="L119" s="417">
        <v>0.16</v>
      </c>
      <c r="M119" s="67">
        <v>0.16</v>
      </c>
      <c r="N119" s="93">
        <v>0.18</v>
      </c>
      <c r="O119" s="50">
        <v>0.14000000000000001</v>
      </c>
      <c r="P119" s="184">
        <v>0.14000000000000001</v>
      </c>
      <c r="Q119" s="67">
        <v>0.14000000000000001</v>
      </c>
      <c r="R119" s="93">
        <v>0.14000000000000001</v>
      </c>
      <c r="T119" s="571">
        <v>-0.06</v>
      </c>
      <c r="U119" s="571">
        <v>-5.0000000000000001E-3</v>
      </c>
      <c r="V119" s="571">
        <v>0.14749999999999999</v>
      </c>
      <c r="X119" s="538">
        <v>0.14749999999999999</v>
      </c>
      <c r="Y119" s="539">
        <v>0.14749999999999999</v>
      </c>
      <c r="Z119" s="538">
        <v>0.1925</v>
      </c>
      <c r="AA119" s="538">
        <v>-0.155</v>
      </c>
      <c r="AB119" s="556">
        <v>0.42499999999999999</v>
      </c>
      <c r="AC119" s="556">
        <v>0.36249999999999999</v>
      </c>
      <c r="AD119" s="556">
        <v>0.185</v>
      </c>
      <c r="AE119" s="557">
        <v>0.16500000000000001</v>
      </c>
      <c r="AF119" s="325">
        <v>-0.29249999999999998</v>
      </c>
      <c r="AG119" s="325">
        <v>0</v>
      </c>
      <c r="AH119" s="287"/>
      <c r="AI119" s="74">
        <v>40087</v>
      </c>
      <c r="AJ119" s="67">
        <v>3.282</v>
      </c>
      <c r="AK119" s="68"/>
      <c r="AL119" s="68"/>
      <c r="AM119" s="69">
        <v>1.7872772046458132</v>
      </c>
      <c r="AN119" s="68">
        <v>3.4220000000000002</v>
      </c>
      <c r="AO119" s="68">
        <v>3.4220000000000002</v>
      </c>
      <c r="AP119" s="68">
        <v>3.4220000000000002</v>
      </c>
      <c r="AQ119" s="66">
        <v>3.4220000000000002</v>
      </c>
      <c r="AR119" s="40">
        <v>3.4420000000000002</v>
      </c>
      <c r="AS119" s="40">
        <v>3.4620000000000002</v>
      </c>
      <c r="AT119" s="40">
        <v>3.4220000000000002</v>
      </c>
      <c r="AU119" s="48">
        <v>3.4220000000000002</v>
      </c>
      <c r="AV119" s="48"/>
      <c r="AW119" s="48"/>
      <c r="AX119" s="40">
        <v>3.4295</v>
      </c>
      <c r="AY119" s="40">
        <v>3.4744999999999999</v>
      </c>
      <c r="AZ119" s="40">
        <v>3.7069999999999999</v>
      </c>
      <c r="BA119" s="67">
        <v>3.6444999999999999</v>
      </c>
      <c r="BB119" s="40">
        <v>3.4670000000000001</v>
      </c>
      <c r="BC119" s="51">
        <v>3.4470000000000001</v>
      </c>
      <c r="BD119" s="51">
        <v>2.9895</v>
      </c>
      <c r="BE119" s="51">
        <v>3.282</v>
      </c>
      <c r="BF119" s="67"/>
      <c r="BG119" s="40"/>
      <c r="BH119" s="40">
        <v>1.359809829075</v>
      </c>
      <c r="BI119" s="48">
        <v>6.3161324344436012E-2</v>
      </c>
      <c r="BJ119" s="48">
        <v>7.197775628181402E-2</v>
      </c>
      <c r="BK119" s="48">
        <v>0.56485000915264583</v>
      </c>
      <c r="BL119" s="63">
        <v>0.52229024098358068</v>
      </c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165">
        <v>40118</v>
      </c>
      <c r="B120" s="40"/>
      <c r="C120" s="41">
        <v>0.22500000000000001</v>
      </c>
      <c r="D120" s="394">
        <v>0.22500000000000001</v>
      </c>
      <c r="E120" s="93">
        <v>0.22500000000000001</v>
      </c>
      <c r="F120" s="288">
        <v>0.19</v>
      </c>
      <c r="G120" s="93">
        <v>0.22500000000000001</v>
      </c>
      <c r="H120" s="294">
        <v>0.34499999999999997</v>
      </c>
      <c r="I120" s="67">
        <v>0.34499999999999997</v>
      </c>
      <c r="J120" s="397">
        <v>0.34499999999999997</v>
      </c>
      <c r="K120" s="41">
        <v>0.34499999999999997</v>
      </c>
      <c r="L120" s="417">
        <v>0.34499999999999997</v>
      </c>
      <c r="M120" s="67">
        <v>0.34499999999999997</v>
      </c>
      <c r="N120" s="93">
        <v>0.375</v>
      </c>
      <c r="O120" s="50">
        <v>0.44500000000000001</v>
      </c>
      <c r="P120" s="184">
        <v>0.44500000000000001</v>
      </c>
      <c r="Q120" s="67">
        <v>0.44500000000000001</v>
      </c>
      <c r="R120" s="93">
        <v>0.46500000000000002</v>
      </c>
      <c r="T120" s="571">
        <v>6.5000000000000002E-2</v>
      </c>
      <c r="U120" s="571">
        <v>0.12</v>
      </c>
      <c r="V120" s="571">
        <v>0.18463200000000002</v>
      </c>
      <c r="X120" s="538">
        <v>0.21</v>
      </c>
      <c r="Y120" s="539">
        <v>0.21</v>
      </c>
      <c r="Z120" s="538">
        <v>0.255</v>
      </c>
      <c r="AA120" s="538">
        <v>-0.11749999999999999</v>
      </c>
      <c r="AB120" s="556">
        <v>0.72499999999999998</v>
      </c>
      <c r="AC120" s="556">
        <v>0.45500000000000002</v>
      </c>
      <c r="AD120" s="556">
        <v>0.28749999999999998</v>
      </c>
      <c r="AE120" s="557">
        <v>0.24</v>
      </c>
      <c r="AF120" s="325">
        <v>-0.25</v>
      </c>
      <c r="AG120" s="325">
        <v>0</v>
      </c>
      <c r="AH120" s="287"/>
      <c r="AI120" s="74">
        <v>40118</v>
      </c>
      <c r="AJ120" s="67">
        <v>3.3610000000000002</v>
      </c>
      <c r="AK120" s="68"/>
      <c r="AL120" s="68"/>
      <c r="AM120" s="69">
        <v>1.8617816210080314</v>
      </c>
      <c r="AN120" s="68">
        <v>3.5860000000000003</v>
      </c>
      <c r="AO120" s="68">
        <v>3.5860000000000003</v>
      </c>
      <c r="AP120" s="68">
        <v>3.5860000000000003</v>
      </c>
      <c r="AQ120" s="66">
        <v>3.7060000000000004</v>
      </c>
      <c r="AR120" s="40">
        <v>3.7060000000000004</v>
      </c>
      <c r="AS120" s="40">
        <v>3.7360000000000002</v>
      </c>
      <c r="AT120" s="40">
        <v>3.806</v>
      </c>
      <c r="AU120" s="48">
        <v>3.8260000000000001</v>
      </c>
      <c r="AV120" s="48"/>
      <c r="AW120" s="48"/>
      <c r="AX120" s="40">
        <v>3.5710000000000002</v>
      </c>
      <c r="AY120" s="40">
        <v>3.6160000000000001</v>
      </c>
      <c r="AZ120" s="40">
        <v>4.0860000000000003</v>
      </c>
      <c r="BA120" s="67">
        <v>3.8160000000000003</v>
      </c>
      <c r="BB120" s="40">
        <v>3.6485000000000003</v>
      </c>
      <c r="BC120" s="51">
        <v>3.601</v>
      </c>
      <c r="BD120" s="51">
        <v>3.1110000000000002</v>
      </c>
      <c r="BE120" s="51">
        <v>3.3610000000000002</v>
      </c>
      <c r="BF120" s="67"/>
      <c r="BG120" s="40"/>
      <c r="BH120" s="40">
        <v>1.3591475919909999</v>
      </c>
      <c r="BI120" s="48">
        <v>6.3182059246873007E-2</v>
      </c>
      <c r="BJ120" s="48">
        <v>7.1974406089347007E-2</v>
      </c>
      <c r="BK120" s="48">
        <v>0.5617720050394247</v>
      </c>
      <c r="BL120" s="63">
        <v>0.51918059704629982</v>
      </c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165">
        <v>40148</v>
      </c>
      <c r="B121" s="40"/>
      <c r="C121" s="41">
        <v>0.22500000000000001</v>
      </c>
      <c r="D121" s="394">
        <v>0.22500000000000001</v>
      </c>
      <c r="E121" s="93">
        <v>0.22500000000000001</v>
      </c>
      <c r="F121" s="288">
        <v>0.19</v>
      </c>
      <c r="G121" s="93">
        <v>0.22500000000000001</v>
      </c>
      <c r="H121" s="294">
        <v>0.34499999999999997</v>
      </c>
      <c r="I121" s="67">
        <v>0.34499999999999997</v>
      </c>
      <c r="J121" s="397">
        <v>0.34499999999999997</v>
      </c>
      <c r="K121" s="41">
        <v>0.34499999999999997</v>
      </c>
      <c r="L121" s="417">
        <v>0.34499999999999997</v>
      </c>
      <c r="M121" s="67">
        <v>0.34499999999999997</v>
      </c>
      <c r="N121" s="93">
        <v>0.375</v>
      </c>
      <c r="O121" s="50">
        <v>0.44500000000000001</v>
      </c>
      <c r="P121" s="184">
        <v>0.44500000000000001</v>
      </c>
      <c r="Q121" s="67">
        <v>0.44500000000000001</v>
      </c>
      <c r="R121" s="93">
        <v>0.46500000000000002</v>
      </c>
      <c r="T121" s="571">
        <v>6.5000000000000002E-2</v>
      </c>
      <c r="U121" s="571">
        <v>0.12</v>
      </c>
      <c r="V121" s="571">
        <v>0.18741600000000003</v>
      </c>
      <c r="X121" s="538">
        <v>0.25</v>
      </c>
      <c r="Y121" s="539">
        <v>0.25</v>
      </c>
      <c r="Z121" s="538">
        <v>0.29499999999999998</v>
      </c>
      <c r="AA121" s="538">
        <v>-0.11</v>
      </c>
      <c r="AB121" s="556">
        <v>1.23</v>
      </c>
      <c r="AC121" s="556">
        <v>0.79</v>
      </c>
      <c r="AD121" s="556">
        <v>0.33750000000000002</v>
      </c>
      <c r="AE121" s="557">
        <v>0.29499999999999998</v>
      </c>
      <c r="AF121" s="325">
        <v>-0.25</v>
      </c>
      <c r="AG121" s="325">
        <v>0</v>
      </c>
      <c r="AH121" s="287"/>
      <c r="AI121" s="74">
        <v>40148</v>
      </c>
      <c r="AJ121" s="67">
        <v>3.4480000000000004</v>
      </c>
      <c r="AK121" s="68"/>
      <c r="AL121" s="68"/>
      <c r="AM121" s="69">
        <v>1.8959627968448136</v>
      </c>
      <c r="AN121" s="68">
        <v>3.6730000000000005</v>
      </c>
      <c r="AO121" s="68">
        <v>3.6730000000000005</v>
      </c>
      <c r="AP121" s="68">
        <v>3.6730000000000005</v>
      </c>
      <c r="AQ121" s="66">
        <v>3.7930000000000001</v>
      </c>
      <c r="AR121" s="40">
        <v>3.7930000000000001</v>
      </c>
      <c r="AS121" s="40">
        <v>3.8230000000000004</v>
      </c>
      <c r="AT121" s="40">
        <v>3.8930000000000002</v>
      </c>
      <c r="AU121" s="48">
        <v>3.9130000000000003</v>
      </c>
      <c r="AV121" s="48"/>
      <c r="AW121" s="48"/>
      <c r="AX121" s="40">
        <v>3.6980000000000004</v>
      </c>
      <c r="AY121" s="40">
        <v>3.7430000000000003</v>
      </c>
      <c r="AZ121" s="40">
        <v>4.6780000000000008</v>
      </c>
      <c r="BA121" s="67">
        <v>4.2380000000000004</v>
      </c>
      <c r="BB121" s="40">
        <v>3.7855000000000003</v>
      </c>
      <c r="BC121" s="51">
        <v>3.7430000000000003</v>
      </c>
      <c r="BD121" s="51">
        <v>3.1980000000000004</v>
      </c>
      <c r="BE121" s="51">
        <v>3.4480000000000004</v>
      </c>
      <c r="BF121" s="67"/>
      <c r="BG121" s="40"/>
      <c r="BH121" s="40">
        <v>1.3584689105160002</v>
      </c>
      <c r="BI121" s="48">
        <v>6.3202125281624999E-2</v>
      </c>
      <c r="BJ121" s="48">
        <v>7.1971163967607027E-2</v>
      </c>
      <c r="BK121" s="48">
        <v>0.55880744790807046</v>
      </c>
      <c r="BL121" s="63">
        <v>0.51618916331195575</v>
      </c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165">
        <v>40179</v>
      </c>
      <c r="B122" s="40"/>
      <c r="C122" s="41">
        <v>0.25</v>
      </c>
      <c r="D122" s="394">
        <v>0.25</v>
      </c>
      <c r="E122" s="93">
        <v>0.25</v>
      </c>
      <c r="F122" s="288">
        <v>0.215</v>
      </c>
      <c r="G122" s="93">
        <v>0.25</v>
      </c>
      <c r="H122" s="294">
        <v>0.37</v>
      </c>
      <c r="I122" s="67">
        <v>0.37</v>
      </c>
      <c r="J122" s="397">
        <v>0.37</v>
      </c>
      <c r="K122" s="41">
        <v>0.37</v>
      </c>
      <c r="L122" s="417">
        <v>0.37</v>
      </c>
      <c r="M122" s="67">
        <v>0.37</v>
      </c>
      <c r="N122" s="93">
        <v>0.4</v>
      </c>
      <c r="O122" s="50">
        <v>0.47</v>
      </c>
      <c r="P122" s="184">
        <v>0.47</v>
      </c>
      <c r="Q122" s="67">
        <v>0.47</v>
      </c>
      <c r="R122" s="93">
        <v>0.49</v>
      </c>
      <c r="T122" s="571">
        <v>0.09</v>
      </c>
      <c r="U122" s="571">
        <v>0.14499999999999999</v>
      </c>
      <c r="V122" s="571">
        <v>0.21868799999999999</v>
      </c>
      <c r="X122" s="538">
        <v>0.26250000000000001</v>
      </c>
      <c r="Y122" s="539">
        <v>0.26250000000000001</v>
      </c>
      <c r="Z122" s="538">
        <v>0.30499999999999999</v>
      </c>
      <c r="AA122" s="538">
        <v>-9.5000000000000001E-2</v>
      </c>
      <c r="AB122" s="556">
        <v>1.575</v>
      </c>
      <c r="AC122" s="556">
        <v>0.95499999999999996</v>
      </c>
      <c r="AD122" s="556">
        <v>0.4375</v>
      </c>
      <c r="AE122" s="557">
        <v>0.34250000000000003</v>
      </c>
      <c r="AF122" s="325">
        <v>-0.25</v>
      </c>
      <c r="AG122" s="325">
        <v>0</v>
      </c>
      <c r="AH122" s="287"/>
      <c r="AI122" s="74">
        <v>40179</v>
      </c>
      <c r="AJ122" s="67">
        <v>3.6190000000000002</v>
      </c>
      <c r="AK122" s="68"/>
      <c r="AL122" s="68"/>
      <c r="AM122" s="69">
        <v>1.9852473463432967</v>
      </c>
      <c r="AN122" s="68">
        <v>3.8690000000000002</v>
      </c>
      <c r="AO122" s="68">
        <v>3.8690000000000002</v>
      </c>
      <c r="AP122" s="68">
        <v>3.8690000000000002</v>
      </c>
      <c r="AQ122" s="66">
        <v>3.9890000000000003</v>
      </c>
      <c r="AR122" s="40">
        <v>3.9890000000000003</v>
      </c>
      <c r="AS122" s="40">
        <v>4.0190000000000001</v>
      </c>
      <c r="AT122" s="40">
        <v>4.0890000000000004</v>
      </c>
      <c r="AU122" s="48">
        <v>4.109</v>
      </c>
      <c r="AV122" s="48"/>
      <c r="AW122" s="48"/>
      <c r="AX122" s="40">
        <v>3.8815000000000004</v>
      </c>
      <c r="AY122" s="40">
        <v>3.9240000000000004</v>
      </c>
      <c r="AZ122" s="40">
        <v>5.194</v>
      </c>
      <c r="BA122" s="67">
        <v>4.5739999999999998</v>
      </c>
      <c r="BB122" s="40">
        <v>4.0564999999999998</v>
      </c>
      <c r="BC122" s="51">
        <v>3.9615</v>
      </c>
      <c r="BD122" s="51">
        <v>3.3690000000000002</v>
      </c>
      <c r="BE122" s="51">
        <v>3.6190000000000002</v>
      </c>
      <c r="BF122" s="67"/>
      <c r="BG122" s="40"/>
      <c r="BH122" s="40">
        <v>1.3577959433070004</v>
      </c>
      <c r="BI122" s="48">
        <v>6.3222860184343019E-2</v>
      </c>
      <c r="BJ122" s="48">
        <v>7.1967813775146022E-2</v>
      </c>
      <c r="BK122" s="48">
        <v>0.55575864201656733</v>
      </c>
      <c r="BL122" s="63">
        <v>0.51311639864132763</v>
      </c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165">
        <v>40210</v>
      </c>
      <c r="B123" s="40"/>
      <c r="C123" s="41">
        <v>0.31</v>
      </c>
      <c r="D123" s="394">
        <v>0.31</v>
      </c>
      <c r="E123" s="93">
        <v>0.31</v>
      </c>
      <c r="F123" s="288">
        <v>0.27500000000000002</v>
      </c>
      <c r="G123" s="93">
        <v>0.31</v>
      </c>
      <c r="H123" s="294">
        <v>0.43</v>
      </c>
      <c r="I123" s="67">
        <v>0.43</v>
      </c>
      <c r="J123" s="397">
        <v>0.43</v>
      </c>
      <c r="K123" s="41">
        <v>0.43</v>
      </c>
      <c r="L123" s="417">
        <v>0.43</v>
      </c>
      <c r="M123" s="67">
        <v>0.43</v>
      </c>
      <c r="N123" s="93">
        <v>0.46</v>
      </c>
      <c r="O123" s="50">
        <v>0.53</v>
      </c>
      <c r="P123" s="184">
        <v>0.53</v>
      </c>
      <c r="Q123" s="67">
        <v>0.53</v>
      </c>
      <c r="R123" s="93">
        <v>0.55000000000000004</v>
      </c>
      <c r="T123" s="571">
        <v>0.15</v>
      </c>
      <c r="U123" s="571">
        <v>0.20499999999999999</v>
      </c>
      <c r="V123" s="571">
        <v>0.27734399999999998</v>
      </c>
      <c r="X123" s="538">
        <v>0.24</v>
      </c>
      <c r="Y123" s="539">
        <v>0.24</v>
      </c>
      <c r="Z123" s="538">
        <v>0.28000000000000003</v>
      </c>
      <c r="AA123" s="538">
        <v>-9.5000000000000001E-2</v>
      </c>
      <c r="AB123" s="556">
        <v>1.4950000000000001</v>
      </c>
      <c r="AC123" s="556">
        <v>0.94499999999999995</v>
      </c>
      <c r="AD123" s="556">
        <v>0.435</v>
      </c>
      <c r="AE123" s="557">
        <v>0.33750000000000002</v>
      </c>
      <c r="AF123" s="325">
        <v>-0.25</v>
      </c>
      <c r="AG123" s="325">
        <v>0</v>
      </c>
      <c r="AH123" s="287"/>
      <c r="AI123" s="74">
        <v>40210</v>
      </c>
      <c r="AJ123" s="67">
        <v>3.5169999999999999</v>
      </c>
      <c r="AK123" s="68"/>
      <c r="AL123" s="68"/>
      <c r="AM123" s="69">
        <v>1.9520080604552361</v>
      </c>
      <c r="AN123" s="68">
        <v>3.827</v>
      </c>
      <c r="AO123" s="68">
        <v>3.827</v>
      </c>
      <c r="AP123" s="68">
        <v>3.827</v>
      </c>
      <c r="AQ123" s="66">
        <v>3.9470000000000001</v>
      </c>
      <c r="AR123" s="40">
        <v>3.9470000000000001</v>
      </c>
      <c r="AS123" s="40">
        <v>3.9769999999999999</v>
      </c>
      <c r="AT123" s="40">
        <v>4.0469999999999997</v>
      </c>
      <c r="AU123" s="48">
        <v>4.0670000000000002</v>
      </c>
      <c r="AV123" s="48"/>
      <c r="AW123" s="48"/>
      <c r="AX123" s="40">
        <v>3.7569999999999997</v>
      </c>
      <c r="AY123" s="40">
        <v>3.7969999999999997</v>
      </c>
      <c r="AZ123" s="40">
        <v>5.0120000000000005</v>
      </c>
      <c r="BA123" s="67">
        <v>4.4619999999999997</v>
      </c>
      <c r="BB123" s="40">
        <v>3.952</v>
      </c>
      <c r="BC123" s="51">
        <v>3.8544999999999998</v>
      </c>
      <c r="BD123" s="51">
        <v>3.2669999999999999</v>
      </c>
      <c r="BE123" s="51">
        <v>3.5169999999999999</v>
      </c>
      <c r="BF123" s="67"/>
      <c r="BG123" s="40"/>
      <c r="BH123" s="40">
        <v>1.3571930066490003</v>
      </c>
      <c r="BI123" s="48">
        <v>6.3243595087203008E-2</v>
      </c>
      <c r="BJ123" s="48">
        <v>7.1964463582689014E-2</v>
      </c>
      <c r="BK123" s="48">
        <v>0.55272458539828184</v>
      </c>
      <c r="BL123" s="63">
        <v>0.51006220550176018</v>
      </c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165">
        <v>40238</v>
      </c>
      <c r="B124" s="40"/>
      <c r="C124" s="41">
        <v>0.30499999999999999</v>
      </c>
      <c r="D124" s="394">
        <v>0.30499999999999999</v>
      </c>
      <c r="E124" s="93">
        <v>0.30499999999999999</v>
      </c>
      <c r="F124" s="288">
        <v>0.27</v>
      </c>
      <c r="G124" s="93">
        <v>0.30499999999999999</v>
      </c>
      <c r="H124" s="294">
        <v>0.42499999999999999</v>
      </c>
      <c r="I124" s="67">
        <v>0.42499999999999999</v>
      </c>
      <c r="J124" s="397">
        <v>0.42499999999999999</v>
      </c>
      <c r="K124" s="41">
        <v>0.42499999999999999</v>
      </c>
      <c r="L124" s="417">
        <v>0.42499999999999999</v>
      </c>
      <c r="M124" s="67">
        <v>0.42499999999999999</v>
      </c>
      <c r="N124" s="93">
        <v>0.45500000000000002</v>
      </c>
      <c r="O124" s="50">
        <v>0.52500000000000002</v>
      </c>
      <c r="P124" s="184">
        <v>0.52500000000000002</v>
      </c>
      <c r="Q124" s="67">
        <v>0.52500000000000002</v>
      </c>
      <c r="R124" s="93">
        <v>0.54500000000000004</v>
      </c>
      <c r="T124" s="571">
        <v>0.14499999999999999</v>
      </c>
      <c r="U124" s="571">
        <v>0.2</v>
      </c>
      <c r="V124" s="571">
        <v>0.268376</v>
      </c>
      <c r="X124" s="538">
        <v>0.23749999999999999</v>
      </c>
      <c r="Y124" s="539">
        <v>0.23749999999999999</v>
      </c>
      <c r="Z124" s="538">
        <v>0.27800000000000002</v>
      </c>
      <c r="AA124" s="538">
        <v>-9.5000000000000001E-2</v>
      </c>
      <c r="AB124" s="556">
        <v>0.89500000000000002</v>
      </c>
      <c r="AC124" s="556">
        <v>0.60250000000000004</v>
      </c>
      <c r="AD124" s="556">
        <v>0.30249999999999999</v>
      </c>
      <c r="AE124" s="557">
        <v>0.26</v>
      </c>
      <c r="AF124" s="325">
        <v>-0.25</v>
      </c>
      <c r="AG124" s="325">
        <v>0</v>
      </c>
      <c r="AH124" s="287"/>
      <c r="AI124" s="74">
        <v>40238</v>
      </c>
      <c r="AJ124" s="67">
        <v>3.3980000000000001</v>
      </c>
      <c r="AK124" s="68"/>
      <c r="AL124" s="68"/>
      <c r="AM124" s="69">
        <v>1.8786039134412043</v>
      </c>
      <c r="AN124" s="68">
        <v>3.7030000000000003</v>
      </c>
      <c r="AO124" s="68">
        <v>3.7030000000000003</v>
      </c>
      <c r="AP124" s="68">
        <v>3.7030000000000003</v>
      </c>
      <c r="AQ124" s="66">
        <v>3.823</v>
      </c>
      <c r="AR124" s="40">
        <v>3.823</v>
      </c>
      <c r="AS124" s="40">
        <v>3.8530000000000002</v>
      </c>
      <c r="AT124" s="40">
        <v>3.923</v>
      </c>
      <c r="AU124" s="48">
        <v>3.9430000000000001</v>
      </c>
      <c r="AV124" s="48"/>
      <c r="AW124" s="48"/>
      <c r="AX124" s="40">
        <v>3.6355</v>
      </c>
      <c r="AY124" s="40">
        <v>3.6760000000000002</v>
      </c>
      <c r="AZ124" s="40">
        <v>4.2930000000000001</v>
      </c>
      <c r="BA124" s="67">
        <v>4.0005000000000006</v>
      </c>
      <c r="BB124" s="40">
        <v>3.7004999999999999</v>
      </c>
      <c r="BC124" s="51">
        <v>3.6580000000000004</v>
      </c>
      <c r="BD124" s="51">
        <v>3.1480000000000001</v>
      </c>
      <c r="BE124" s="51">
        <v>3.3980000000000001</v>
      </c>
      <c r="BF124" s="67"/>
      <c r="BG124" s="40"/>
      <c r="BH124" s="40">
        <v>1.3565308923159998</v>
      </c>
      <c r="BI124" s="48">
        <v>6.3262323386683E-2</v>
      </c>
      <c r="BJ124" s="48">
        <v>7.1961437602409029E-2</v>
      </c>
      <c r="BK124" s="48">
        <v>0.54999677468484265</v>
      </c>
      <c r="BL124" s="63">
        <v>0.50731944732411671</v>
      </c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165">
        <v>40269</v>
      </c>
      <c r="B125" s="40"/>
      <c r="C125" s="41">
        <v>0.14000000000000001</v>
      </c>
      <c r="D125" s="394">
        <v>0.14000000000000001</v>
      </c>
      <c r="E125" s="93">
        <v>0.14000000000000001</v>
      </c>
      <c r="F125" s="288">
        <v>0.105</v>
      </c>
      <c r="G125" s="93">
        <v>0.14000000000000001</v>
      </c>
      <c r="H125" s="294">
        <v>0.14000000000000001</v>
      </c>
      <c r="I125" s="67">
        <v>0.14000000000000001</v>
      </c>
      <c r="J125" s="397">
        <v>0.14000000000000001</v>
      </c>
      <c r="K125" s="50">
        <v>0.16</v>
      </c>
      <c r="L125" s="417">
        <v>0.16</v>
      </c>
      <c r="M125" s="67">
        <v>0.16</v>
      </c>
      <c r="N125" s="93">
        <v>0.18</v>
      </c>
      <c r="O125" s="50">
        <v>0.14000000000000001</v>
      </c>
      <c r="P125" s="184">
        <v>0.14000000000000001</v>
      </c>
      <c r="Q125" s="67">
        <v>0.14000000000000001</v>
      </c>
      <c r="R125" s="93">
        <v>0.14000000000000001</v>
      </c>
      <c r="T125" s="571">
        <v>-0.06</v>
      </c>
      <c r="U125" s="571">
        <v>-5.0000000000000001E-3</v>
      </c>
      <c r="V125" s="571">
        <v>0.16500000000000001</v>
      </c>
      <c r="X125" s="538">
        <v>0.16500000000000001</v>
      </c>
      <c r="Y125" s="539">
        <v>0.16500000000000001</v>
      </c>
      <c r="Z125" s="538">
        <v>0.18300000000000002</v>
      </c>
      <c r="AA125" s="538">
        <v>-0.14000000000000001</v>
      </c>
      <c r="AB125" s="556">
        <v>0.45</v>
      </c>
      <c r="AC125" s="556">
        <v>0.35499999999999998</v>
      </c>
      <c r="AD125" s="556">
        <v>0.19750000000000001</v>
      </c>
      <c r="AE125" s="557">
        <v>0.17749999999999999</v>
      </c>
      <c r="AF125" s="325">
        <v>-0.29249999999999998</v>
      </c>
      <c r="AG125" s="325">
        <v>0</v>
      </c>
      <c r="AH125" s="287"/>
      <c r="AI125" s="74">
        <v>40269</v>
      </c>
      <c r="AJ125" s="67">
        <v>3.2790000000000004</v>
      </c>
      <c r="AK125" s="68"/>
      <c r="AL125" s="68"/>
      <c r="AM125" s="69">
        <v>1.7242026776816191</v>
      </c>
      <c r="AN125" s="68">
        <v>3.4190000000000005</v>
      </c>
      <c r="AO125" s="68">
        <v>3.4190000000000005</v>
      </c>
      <c r="AP125" s="68">
        <v>3.4190000000000005</v>
      </c>
      <c r="AQ125" s="66">
        <v>3.4190000000000005</v>
      </c>
      <c r="AR125" s="40">
        <v>3.4390000000000005</v>
      </c>
      <c r="AS125" s="40">
        <v>3.4590000000000005</v>
      </c>
      <c r="AT125" s="40">
        <v>3.4190000000000005</v>
      </c>
      <c r="AU125" s="48">
        <v>3.4190000000000005</v>
      </c>
      <c r="AV125" s="48"/>
      <c r="AW125" s="48"/>
      <c r="AX125" s="40">
        <v>3.4440000000000004</v>
      </c>
      <c r="AY125" s="40">
        <v>3.4620000000000002</v>
      </c>
      <c r="AZ125" s="40">
        <v>3.7290000000000005</v>
      </c>
      <c r="BA125" s="67">
        <v>3.6340000000000003</v>
      </c>
      <c r="BB125" s="40">
        <v>3.4765000000000006</v>
      </c>
      <c r="BC125" s="51">
        <v>3.4565000000000001</v>
      </c>
      <c r="BD125" s="51">
        <v>2.9865000000000004</v>
      </c>
      <c r="BE125" s="51">
        <v>3.2790000000000004</v>
      </c>
      <c r="BF125" s="67"/>
      <c r="BG125" s="40"/>
      <c r="BH125" s="40">
        <v>1.3558955547870002</v>
      </c>
      <c r="BI125" s="48">
        <v>6.3283058289815008E-2</v>
      </c>
      <c r="BJ125" s="48">
        <v>7.1958087409959015E-2</v>
      </c>
      <c r="BK125" s="48">
        <v>0.54699062404030996</v>
      </c>
      <c r="BL125" s="63">
        <v>0.50430028595543108</v>
      </c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165">
        <v>40299</v>
      </c>
      <c r="B126" s="40"/>
      <c r="C126" s="41">
        <v>0.14000000000000001</v>
      </c>
      <c r="D126" s="394">
        <v>0.14000000000000001</v>
      </c>
      <c r="E126" s="93">
        <v>0.14000000000000001</v>
      </c>
      <c r="F126" s="288">
        <v>0.105</v>
      </c>
      <c r="G126" s="93">
        <v>0.14000000000000001</v>
      </c>
      <c r="H126" s="294">
        <v>0.14000000000000001</v>
      </c>
      <c r="I126" s="67">
        <v>0.14000000000000001</v>
      </c>
      <c r="J126" s="397">
        <v>0.14000000000000001</v>
      </c>
      <c r="K126" s="50">
        <v>0.16</v>
      </c>
      <c r="L126" s="417">
        <v>0.16</v>
      </c>
      <c r="M126" s="67">
        <v>0.16</v>
      </c>
      <c r="N126" s="93">
        <v>0.18</v>
      </c>
      <c r="O126" s="50">
        <v>0.14000000000000001</v>
      </c>
      <c r="P126" s="184">
        <v>0.14000000000000001</v>
      </c>
      <c r="Q126" s="67">
        <v>0.14000000000000001</v>
      </c>
      <c r="R126" s="93">
        <v>0.14000000000000001</v>
      </c>
      <c r="T126" s="571">
        <v>-0.06</v>
      </c>
      <c r="U126" s="571">
        <v>-5.0000000000000001E-3</v>
      </c>
      <c r="V126" s="571">
        <v>0.155</v>
      </c>
      <c r="X126" s="538">
        <v>0.155</v>
      </c>
      <c r="Y126" s="539">
        <v>0.155</v>
      </c>
      <c r="Z126" s="538">
        <v>0.193</v>
      </c>
      <c r="AA126" s="538">
        <v>-0.155</v>
      </c>
      <c r="AB126" s="556">
        <v>0.36499999999999999</v>
      </c>
      <c r="AC126" s="556">
        <v>0.28749999999999998</v>
      </c>
      <c r="AD126" s="556">
        <v>0.17249999999999999</v>
      </c>
      <c r="AE126" s="557">
        <v>0.16250000000000001</v>
      </c>
      <c r="AF126" s="325">
        <v>-0.29249999999999998</v>
      </c>
      <c r="AG126" s="325">
        <v>0</v>
      </c>
      <c r="AH126" s="287"/>
      <c r="AI126" s="74">
        <v>40299</v>
      </c>
      <c r="AJ126" s="67">
        <v>3.2760000000000002</v>
      </c>
      <c r="AK126" s="68"/>
      <c r="AL126" s="68"/>
      <c r="AM126" s="69">
        <v>1.7127683522424786</v>
      </c>
      <c r="AN126" s="68">
        <v>3.4160000000000004</v>
      </c>
      <c r="AO126" s="68">
        <v>3.4160000000000004</v>
      </c>
      <c r="AP126" s="68">
        <v>3.4160000000000004</v>
      </c>
      <c r="AQ126" s="66">
        <v>3.4160000000000004</v>
      </c>
      <c r="AR126" s="40">
        <v>3.4360000000000004</v>
      </c>
      <c r="AS126" s="40">
        <v>3.4560000000000004</v>
      </c>
      <c r="AT126" s="40">
        <v>3.4160000000000004</v>
      </c>
      <c r="AU126" s="48">
        <v>3.4160000000000004</v>
      </c>
      <c r="AV126" s="48"/>
      <c r="AW126" s="48"/>
      <c r="AX126" s="40">
        <v>3.431</v>
      </c>
      <c r="AY126" s="40">
        <v>3.4690000000000003</v>
      </c>
      <c r="AZ126" s="40">
        <v>3.641</v>
      </c>
      <c r="BA126" s="67">
        <v>3.5635000000000003</v>
      </c>
      <c r="BB126" s="40">
        <v>3.4485000000000001</v>
      </c>
      <c r="BC126" s="51">
        <v>3.4385000000000003</v>
      </c>
      <c r="BD126" s="51">
        <v>2.9835000000000003</v>
      </c>
      <c r="BE126" s="51">
        <v>3.2760000000000002</v>
      </c>
      <c r="BF126" s="67"/>
      <c r="BG126" s="40"/>
      <c r="BH126" s="40">
        <v>1.3552446304210002</v>
      </c>
      <c r="BI126" s="48">
        <v>6.3303124325240004E-2</v>
      </c>
      <c r="BJ126" s="48">
        <v>7.1954845288237007E-2</v>
      </c>
      <c r="BK126" s="48">
        <v>0.54409532488126133</v>
      </c>
      <c r="BL126" s="63">
        <v>0.50139588765880516</v>
      </c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165">
        <v>40330</v>
      </c>
      <c r="B127" s="40"/>
      <c r="C127" s="41">
        <v>0.14000000000000001</v>
      </c>
      <c r="D127" s="394">
        <v>0.14000000000000001</v>
      </c>
      <c r="E127" s="93">
        <v>0.14000000000000001</v>
      </c>
      <c r="F127" s="288">
        <v>0.105</v>
      </c>
      <c r="G127" s="93">
        <v>0.14000000000000001</v>
      </c>
      <c r="H127" s="294">
        <v>0.14000000000000001</v>
      </c>
      <c r="I127" s="67">
        <v>0.14000000000000001</v>
      </c>
      <c r="J127" s="397">
        <v>0.14000000000000001</v>
      </c>
      <c r="K127" s="50">
        <v>0.16</v>
      </c>
      <c r="L127" s="417">
        <v>0.16</v>
      </c>
      <c r="M127" s="67">
        <v>0.16</v>
      </c>
      <c r="N127" s="93">
        <v>0.18</v>
      </c>
      <c r="O127" s="50">
        <v>0.14000000000000001</v>
      </c>
      <c r="P127" s="184">
        <v>0.14000000000000001</v>
      </c>
      <c r="Q127" s="67">
        <v>0.14000000000000001</v>
      </c>
      <c r="R127" s="93">
        <v>0.14000000000000001</v>
      </c>
      <c r="T127" s="571">
        <v>-0.06</v>
      </c>
      <c r="U127" s="571">
        <v>-5.0000000000000001E-3</v>
      </c>
      <c r="V127" s="571">
        <v>0.15</v>
      </c>
      <c r="X127" s="538">
        <v>0.15</v>
      </c>
      <c r="Y127" s="539">
        <v>0.15</v>
      </c>
      <c r="Z127" s="538">
        <v>0.188</v>
      </c>
      <c r="AA127" s="538">
        <v>-0.16500000000000001</v>
      </c>
      <c r="AB127" s="556">
        <v>0.35499999999999998</v>
      </c>
      <c r="AC127" s="556">
        <v>0.28749999999999998</v>
      </c>
      <c r="AD127" s="556">
        <v>0.17249999999999999</v>
      </c>
      <c r="AE127" s="557">
        <v>0.16250000000000001</v>
      </c>
      <c r="AF127" s="325">
        <v>-0.29249999999999998</v>
      </c>
      <c r="AG127" s="325">
        <v>0</v>
      </c>
      <c r="AH127" s="287"/>
      <c r="AI127" s="74">
        <v>40330</v>
      </c>
      <c r="AJ127" s="67">
        <v>3.3130000000000002</v>
      </c>
      <c r="AK127" s="68"/>
      <c r="AL127" s="68"/>
      <c r="AM127" s="69">
        <v>1.7210184212558437</v>
      </c>
      <c r="AN127" s="68">
        <v>3.4530000000000003</v>
      </c>
      <c r="AO127" s="68">
        <v>3.4530000000000003</v>
      </c>
      <c r="AP127" s="68">
        <v>3.4530000000000003</v>
      </c>
      <c r="AQ127" s="66">
        <v>3.4530000000000003</v>
      </c>
      <c r="AR127" s="40">
        <v>3.4730000000000003</v>
      </c>
      <c r="AS127" s="40">
        <v>3.4930000000000003</v>
      </c>
      <c r="AT127" s="40">
        <v>3.4530000000000003</v>
      </c>
      <c r="AU127" s="48">
        <v>3.4530000000000003</v>
      </c>
      <c r="AV127" s="48"/>
      <c r="AW127" s="48"/>
      <c r="AX127" s="40">
        <v>3.4630000000000001</v>
      </c>
      <c r="AY127" s="40">
        <v>3.5010000000000003</v>
      </c>
      <c r="AZ127" s="40">
        <v>3.6680000000000001</v>
      </c>
      <c r="BA127" s="67">
        <v>3.6005000000000003</v>
      </c>
      <c r="BB127" s="40">
        <v>3.4855</v>
      </c>
      <c r="BC127" s="51">
        <v>3.4755000000000003</v>
      </c>
      <c r="BD127" s="51">
        <v>3.0205000000000002</v>
      </c>
      <c r="BE127" s="51">
        <v>3.3130000000000002</v>
      </c>
      <c r="BF127" s="67"/>
      <c r="BG127" s="40"/>
      <c r="BH127" s="40">
        <v>1.354620106934</v>
      </c>
      <c r="BI127" s="48">
        <v>6.3323859228651996E-2</v>
      </c>
      <c r="BJ127" s="48">
        <v>7.1951495095794016E-2</v>
      </c>
      <c r="BK127" s="48">
        <v>0.54111779950091354</v>
      </c>
      <c r="BL127" s="63">
        <v>0.49841251701588285</v>
      </c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165">
        <v>40360</v>
      </c>
      <c r="B128" s="40"/>
      <c r="C128" s="41">
        <v>0.14000000000000001</v>
      </c>
      <c r="D128" s="394">
        <v>0.14000000000000001</v>
      </c>
      <c r="E128" s="93">
        <v>0.14000000000000001</v>
      </c>
      <c r="F128" s="288">
        <v>0.105</v>
      </c>
      <c r="G128" s="93">
        <v>0.14000000000000001</v>
      </c>
      <c r="H128" s="294">
        <v>0.14000000000000001</v>
      </c>
      <c r="I128" s="67">
        <v>0.14000000000000001</v>
      </c>
      <c r="J128" s="397">
        <v>0.14000000000000001</v>
      </c>
      <c r="K128" s="50">
        <v>0.16</v>
      </c>
      <c r="L128" s="417">
        <v>0.16</v>
      </c>
      <c r="M128" s="67">
        <v>0.16</v>
      </c>
      <c r="N128" s="93">
        <v>0.18</v>
      </c>
      <c r="O128" s="50">
        <v>0.14000000000000001</v>
      </c>
      <c r="P128" s="184">
        <v>0.14000000000000001</v>
      </c>
      <c r="Q128" s="67">
        <v>0.14000000000000001</v>
      </c>
      <c r="R128" s="93">
        <v>0.14000000000000001</v>
      </c>
      <c r="T128" s="571">
        <v>-0.06</v>
      </c>
      <c r="U128" s="571">
        <v>-5.0000000000000001E-3</v>
      </c>
      <c r="V128" s="571">
        <v>0.14000000000000001</v>
      </c>
      <c r="X128" s="538">
        <v>0.14000000000000001</v>
      </c>
      <c r="Y128" s="539">
        <v>0.14000000000000001</v>
      </c>
      <c r="Z128" s="538">
        <v>0.17800000000000002</v>
      </c>
      <c r="AA128" s="538">
        <v>-0.16500000000000001</v>
      </c>
      <c r="AB128" s="556">
        <v>0.39</v>
      </c>
      <c r="AC128" s="556">
        <v>0.3</v>
      </c>
      <c r="AD128" s="556">
        <v>0.185</v>
      </c>
      <c r="AE128" s="557">
        <v>0.16250000000000001</v>
      </c>
      <c r="AF128" s="325">
        <v>-0.29249999999999998</v>
      </c>
      <c r="AG128" s="325">
        <v>0</v>
      </c>
      <c r="AH128" s="287"/>
      <c r="AI128" s="74">
        <v>40360</v>
      </c>
      <c r="AJ128" s="67">
        <v>3.3130000000000002</v>
      </c>
      <c r="AK128" s="68"/>
      <c r="AL128" s="68"/>
      <c r="AM128" s="69">
        <v>1.7111084112726778</v>
      </c>
      <c r="AN128" s="68">
        <v>3.4530000000000003</v>
      </c>
      <c r="AO128" s="68">
        <v>3.4530000000000003</v>
      </c>
      <c r="AP128" s="68">
        <v>3.4530000000000003</v>
      </c>
      <c r="AQ128" s="66">
        <v>3.4530000000000003</v>
      </c>
      <c r="AR128" s="40">
        <v>3.4730000000000003</v>
      </c>
      <c r="AS128" s="40">
        <v>3.4930000000000003</v>
      </c>
      <c r="AT128" s="40">
        <v>3.4530000000000003</v>
      </c>
      <c r="AU128" s="48">
        <v>3.4530000000000003</v>
      </c>
      <c r="AV128" s="48"/>
      <c r="AW128" s="48"/>
      <c r="AX128" s="40">
        <v>3.4530000000000003</v>
      </c>
      <c r="AY128" s="40">
        <v>3.4910000000000001</v>
      </c>
      <c r="AZ128" s="40">
        <v>3.7030000000000003</v>
      </c>
      <c r="BA128" s="67">
        <v>3.613</v>
      </c>
      <c r="BB128" s="40">
        <v>3.4980000000000002</v>
      </c>
      <c r="BC128" s="51">
        <v>3.4755000000000003</v>
      </c>
      <c r="BD128" s="51">
        <v>3.0205000000000002</v>
      </c>
      <c r="BE128" s="51">
        <v>3.3130000000000002</v>
      </c>
      <c r="BF128" s="67"/>
      <c r="BG128" s="40"/>
      <c r="BH128" s="40">
        <v>1.3539383099820002</v>
      </c>
      <c r="BI128" s="48">
        <v>6.3343925264348025E-2</v>
      </c>
      <c r="BJ128" s="48">
        <v>7.194825297407903E-2</v>
      </c>
      <c r="BK128" s="48">
        <v>0.53825009118039713</v>
      </c>
      <c r="BL128" s="63">
        <v>0.49554254598108244</v>
      </c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165">
        <v>40391</v>
      </c>
      <c r="B129" s="40"/>
      <c r="C129" s="41">
        <v>0.14000000000000001</v>
      </c>
      <c r="D129" s="394">
        <v>0.14000000000000001</v>
      </c>
      <c r="E129" s="93">
        <v>0.14000000000000001</v>
      </c>
      <c r="F129" s="288">
        <v>0.105</v>
      </c>
      <c r="G129" s="93">
        <v>0.14000000000000001</v>
      </c>
      <c r="H129" s="294">
        <v>0.14000000000000001</v>
      </c>
      <c r="I129" s="67">
        <v>0.14000000000000001</v>
      </c>
      <c r="J129" s="397">
        <v>0.14000000000000001</v>
      </c>
      <c r="K129" s="50">
        <v>0.16</v>
      </c>
      <c r="L129" s="417">
        <v>0.16</v>
      </c>
      <c r="M129" s="67">
        <v>0.16</v>
      </c>
      <c r="N129" s="93">
        <v>0.18</v>
      </c>
      <c r="O129" s="50">
        <v>0.14000000000000001</v>
      </c>
      <c r="P129" s="184">
        <v>0.14000000000000001</v>
      </c>
      <c r="Q129" s="67">
        <v>0.14000000000000001</v>
      </c>
      <c r="R129" s="93">
        <v>0.14000000000000001</v>
      </c>
      <c r="T129" s="571">
        <v>-0.06</v>
      </c>
      <c r="U129" s="571">
        <v>-5.0000000000000001E-3</v>
      </c>
      <c r="V129" s="571">
        <v>0.13750000000000001</v>
      </c>
      <c r="X129" s="538">
        <v>0.13750000000000001</v>
      </c>
      <c r="Y129" s="539">
        <v>0.13750000000000001</v>
      </c>
      <c r="Z129" s="538">
        <v>0.17499999999999999</v>
      </c>
      <c r="AA129" s="538">
        <v>-0.16500000000000001</v>
      </c>
      <c r="AB129" s="556">
        <v>0.45500000000000002</v>
      </c>
      <c r="AC129" s="556">
        <v>0.3</v>
      </c>
      <c r="AD129" s="556">
        <v>0.185</v>
      </c>
      <c r="AE129" s="557">
        <v>0.16250000000000001</v>
      </c>
      <c r="AF129" s="325">
        <v>-0.29249999999999998</v>
      </c>
      <c r="AG129" s="325">
        <v>0</v>
      </c>
      <c r="AH129" s="287"/>
      <c r="AI129" s="74">
        <v>40391</v>
      </c>
      <c r="AJ129" s="67">
        <v>3.3580000000000001</v>
      </c>
      <c r="AK129" s="68"/>
      <c r="AL129" s="68"/>
      <c r="AM129" s="69">
        <v>1.7230824927596045</v>
      </c>
      <c r="AN129" s="68">
        <v>3.4980000000000002</v>
      </c>
      <c r="AO129" s="68">
        <v>3.4980000000000002</v>
      </c>
      <c r="AP129" s="68">
        <v>3.4980000000000002</v>
      </c>
      <c r="AQ129" s="66">
        <v>3.4980000000000002</v>
      </c>
      <c r="AR129" s="40">
        <v>3.5180000000000002</v>
      </c>
      <c r="AS129" s="40">
        <v>3.5380000000000003</v>
      </c>
      <c r="AT129" s="40">
        <v>3.4980000000000002</v>
      </c>
      <c r="AU129" s="48">
        <v>3.4980000000000002</v>
      </c>
      <c r="AV129" s="48"/>
      <c r="AW129" s="48"/>
      <c r="AX129" s="40">
        <v>3.4955000000000003</v>
      </c>
      <c r="AY129" s="40">
        <v>3.5329999999999999</v>
      </c>
      <c r="AZ129" s="40">
        <v>3.8130000000000002</v>
      </c>
      <c r="BA129" s="67">
        <v>3.6579999999999999</v>
      </c>
      <c r="BB129" s="40">
        <v>3.5430000000000001</v>
      </c>
      <c r="BC129" s="51">
        <v>3.5205000000000002</v>
      </c>
      <c r="BD129" s="51">
        <v>3.0655000000000001</v>
      </c>
      <c r="BE129" s="51">
        <v>3.3580000000000001</v>
      </c>
      <c r="BF129" s="67"/>
      <c r="BG129" s="40"/>
      <c r="BH129" s="40">
        <v>1.353159912463</v>
      </c>
      <c r="BI129" s="48">
        <v>6.3362255139835011E-2</v>
      </c>
      <c r="BJ129" s="48">
        <v>7.1945694564332002E-2</v>
      </c>
      <c r="BK129" s="48">
        <v>0.53531346308208294</v>
      </c>
      <c r="BL129" s="63">
        <v>0.49259076408221963</v>
      </c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165">
        <v>40422</v>
      </c>
      <c r="B130" s="40"/>
      <c r="C130" s="41">
        <v>0.14000000000000001</v>
      </c>
      <c r="D130" s="394">
        <v>0.14000000000000001</v>
      </c>
      <c r="E130" s="93">
        <v>0.14000000000000001</v>
      </c>
      <c r="F130" s="288">
        <v>0.105</v>
      </c>
      <c r="G130" s="93">
        <v>0.14000000000000001</v>
      </c>
      <c r="H130" s="294">
        <v>0.14000000000000001</v>
      </c>
      <c r="I130" s="67">
        <v>0.14000000000000001</v>
      </c>
      <c r="J130" s="397">
        <v>0.14000000000000001</v>
      </c>
      <c r="K130" s="50">
        <v>0.16</v>
      </c>
      <c r="L130" s="417">
        <v>0.16</v>
      </c>
      <c r="M130" s="67">
        <v>0.16</v>
      </c>
      <c r="N130" s="93">
        <v>0.18</v>
      </c>
      <c r="O130" s="50">
        <v>0.14000000000000001</v>
      </c>
      <c r="P130" s="184">
        <v>0.14000000000000001</v>
      </c>
      <c r="Q130" s="67">
        <v>0.14000000000000001</v>
      </c>
      <c r="R130" s="93">
        <v>0.14000000000000001</v>
      </c>
      <c r="T130" s="571">
        <v>-0.06</v>
      </c>
      <c r="U130" s="571">
        <v>-5.0000000000000001E-3</v>
      </c>
      <c r="V130" s="571">
        <v>0.13500000000000001</v>
      </c>
      <c r="X130" s="538">
        <v>0.13500000000000001</v>
      </c>
      <c r="Y130" s="539">
        <v>0.13500000000000001</v>
      </c>
      <c r="Z130" s="538">
        <v>0.17300000000000001</v>
      </c>
      <c r="AA130" s="538">
        <v>-0.155</v>
      </c>
      <c r="AB130" s="556">
        <v>0.35499999999999998</v>
      </c>
      <c r="AC130" s="556">
        <v>0.28999999999999998</v>
      </c>
      <c r="AD130" s="556">
        <v>0.16250000000000001</v>
      </c>
      <c r="AE130" s="557">
        <v>0.16250000000000001</v>
      </c>
      <c r="AF130" s="325">
        <v>-0.29249999999999998</v>
      </c>
      <c r="AG130" s="325">
        <v>0</v>
      </c>
      <c r="AH130" s="287"/>
      <c r="AI130" s="74">
        <v>40422</v>
      </c>
      <c r="AJ130" s="67">
        <v>3.3410000000000002</v>
      </c>
      <c r="AK130" s="68"/>
      <c r="AL130" s="68"/>
      <c r="AM130" s="69">
        <v>1.7044403804963237</v>
      </c>
      <c r="AN130" s="68">
        <v>3.4810000000000003</v>
      </c>
      <c r="AO130" s="68">
        <v>3.4810000000000003</v>
      </c>
      <c r="AP130" s="68">
        <v>3.4810000000000003</v>
      </c>
      <c r="AQ130" s="66">
        <v>3.4810000000000003</v>
      </c>
      <c r="AR130" s="40">
        <v>3.5010000000000003</v>
      </c>
      <c r="AS130" s="40">
        <v>3.5210000000000004</v>
      </c>
      <c r="AT130" s="40">
        <v>3.4810000000000003</v>
      </c>
      <c r="AU130" s="48">
        <v>3.4810000000000003</v>
      </c>
      <c r="AV130" s="48"/>
      <c r="AW130" s="48"/>
      <c r="AX130" s="40">
        <v>3.476</v>
      </c>
      <c r="AY130" s="40">
        <v>3.5140000000000002</v>
      </c>
      <c r="AZ130" s="40">
        <v>3.6960000000000002</v>
      </c>
      <c r="BA130" s="67">
        <v>3.6310000000000002</v>
      </c>
      <c r="BB130" s="40">
        <v>3.5035000000000003</v>
      </c>
      <c r="BC130" s="51">
        <v>3.5035000000000003</v>
      </c>
      <c r="BD130" s="51">
        <v>3.0485000000000002</v>
      </c>
      <c r="BE130" s="51">
        <v>3.3410000000000002</v>
      </c>
      <c r="BF130" s="67"/>
      <c r="BG130" s="40"/>
      <c r="BH130" s="40">
        <v>1.3524098501870001</v>
      </c>
      <c r="BI130" s="48">
        <v>6.3376212236853011E-2</v>
      </c>
      <c r="BJ130" s="48">
        <v>7.1946435249116036E-2</v>
      </c>
      <c r="BK130" s="48">
        <v>0.53241404946146942</v>
      </c>
      <c r="BL130" s="63">
        <v>0.4896410170917333</v>
      </c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165">
        <v>40452</v>
      </c>
      <c r="B131" s="40"/>
      <c r="C131" s="41">
        <v>0.14000000000000001</v>
      </c>
      <c r="D131" s="394">
        <v>0.14000000000000001</v>
      </c>
      <c r="E131" s="93">
        <v>0.14000000000000001</v>
      </c>
      <c r="F131" s="288">
        <v>0.105</v>
      </c>
      <c r="G131" s="93">
        <v>0.14000000000000001</v>
      </c>
      <c r="H131" s="294">
        <v>0.14000000000000001</v>
      </c>
      <c r="I131" s="67">
        <v>0.14000000000000001</v>
      </c>
      <c r="J131" s="397">
        <v>0.14000000000000001</v>
      </c>
      <c r="K131" s="50">
        <v>0.16</v>
      </c>
      <c r="L131" s="417">
        <v>0.16</v>
      </c>
      <c r="M131" s="67">
        <v>0.16</v>
      </c>
      <c r="N131" s="93">
        <v>0.18</v>
      </c>
      <c r="O131" s="50">
        <v>0.14000000000000001</v>
      </c>
      <c r="P131" s="184">
        <v>0.14000000000000001</v>
      </c>
      <c r="Q131" s="67">
        <v>0.14000000000000001</v>
      </c>
      <c r="R131" s="93">
        <v>0.14000000000000001</v>
      </c>
      <c r="T131" s="571">
        <v>-0.06</v>
      </c>
      <c r="U131" s="571">
        <v>-5.0000000000000001E-3</v>
      </c>
      <c r="V131" s="571">
        <v>0.15</v>
      </c>
      <c r="X131" s="538">
        <v>0.15</v>
      </c>
      <c r="Y131" s="539">
        <v>0.15</v>
      </c>
      <c r="Z131" s="538">
        <v>0.188</v>
      </c>
      <c r="AA131" s="538">
        <v>-0.14000000000000001</v>
      </c>
      <c r="AB131" s="556">
        <v>0.42499999999999999</v>
      </c>
      <c r="AC131" s="556">
        <v>0.36249999999999999</v>
      </c>
      <c r="AD131" s="556">
        <v>0.185</v>
      </c>
      <c r="AE131" s="557">
        <v>0.16500000000000001</v>
      </c>
      <c r="AF131" s="325">
        <v>-0.29249999999999998</v>
      </c>
      <c r="AG131" s="325">
        <v>0</v>
      </c>
      <c r="AH131" s="287"/>
      <c r="AI131" s="74">
        <v>40452</v>
      </c>
      <c r="AJ131" s="67">
        <v>3.3540000000000005</v>
      </c>
      <c r="AK131" s="68"/>
      <c r="AL131" s="68"/>
      <c r="AM131" s="69">
        <v>1.7008903330036684</v>
      </c>
      <c r="AN131" s="68">
        <v>3.4940000000000007</v>
      </c>
      <c r="AO131" s="68">
        <v>3.4940000000000007</v>
      </c>
      <c r="AP131" s="68">
        <v>3.4940000000000007</v>
      </c>
      <c r="AQ131" s="66">
        <v>3.4940000000000007</v>
      </c>
      <c r="AR131" s="40">
        <v>3.5140000000000007</v>
      </c>
      <c r="AS131" s="40">
        <v>3.5340000000000007</v>
      </c>
      <c r="AT131" s="40">
        <v>3.4940000000000007</v>
      </c>
      <c r="AU131" s="48">
        <v>3.4940000000000007</v>
      </c>
      <c r="AV131" s="48"/>
      <c r="AW131" s="48"/>
      <c r="AX131" s="40">
        <v>3.5040000000000004</v>
      </c>
      <c r="AY131" s="40">
        <v>3.5420000000000007</v>
      </c>
      <c r="AZ131" s="40">
        <v>3.7790000000000004</v>
      </c>
      <c r="BA131" s="67">
        <v>3.7165000000000004</v>
      </c>
      <c r="BB131" s="40">
        <v>3.5390000000000006</v>
      </c>
      <c r="BC131" s="51">
        <v>3.5190000000000006</v>
      </c>
      <c r="BD131" s="51">
        <v>3.0615000000000006</v>
      </c>
      <c r="BE131" s="51">
        <v>3.3540000000000005</v>
      </c>
      <c r="BF131" s="67"/>
      <c r="BG131" s="40"/>
      <c r="BH131" s="40">
        <v>1.3516381138050002</v>
      </c>
      <c r="BI131" s="48">
        <v>6.338971910500002E-2</v>
      </c>
      <c r="BJ131" s="48">
        <v>7.1947152040842996E-2</v>
      </c>
      <c r="BK131" s="48">
        <v>0.52962196100526426</v>
      </c>
      <c r="BL131" s="63">
        <v>0.4868031863204545</v>
      </c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165">
        <v>40483</v>
      </c>
      <c r="B132" s="40"/>
      <c r="C132" s="41">
        <v>0.22500000000000001</v>
      </c>
      <c r="D132" s="394">
        <v>0.22500000000000001</v>
      </c>
      <c r="E132" s="93">
        <v>0.22500000000000001</v>
      </c>
      <c r="F132" s="288">
        <v>0.19</v>
      </c>
      <c r="G132" s="93">
        <v>0.22500000000000001</v>
      </c>
      <c r="H132" s="294">
        <v>0.34</v>
      </c>
      <c r="I132" s="67">
        <v>0.34</v>
      </c>
      <c r="J132" s="397">
        <v>0.34</v>
      </c>
      <c r="K132" s="41">
        <v>0.34499999999999997</v>
      </c>
      <c r="L132" s="417">
        <v>0.34499999999999997</v>
      </c>
      <c r="M132" s="67">
        <v>0.34499999999999997</v>
      </c>
      <c r="N132" s="93">
        <v>0.375</v>
      </c>
      <c r="O132" s="50">
        <v>0.44500000000000001</v>
      </c>
      <c r="P132" s="184">
        <v>0.44500000000000001</v>
      </c>
      <c r="Q132" s="67">
        <v>0.44500000000000001</v>
      </c>
      <c r="R132" s="93">
        <v>0.46500000000000002</v>
      </c>
      <c r="T132" s="571">
        <v>6.5000000000000002E-2</v>
      </c>
      <c r="U132" s="571">
        <v>0.12</v>
      </c>
      <c r="V132" s="571">
        <v>0.18677600000000003</v>
      </c>
      <c r="X132" s="538">
        <v>0.21249999999999999</v>
      </c>
      <c r="Y132" s="539">
        <v>0.21249999999999999</v>
      </c>
      <c r="Z132" s="538">
        <v>0.25</v>
      </c>
      <c r="AA132" s="538">
        <v>-0.10249999999999999</v>
      </c>
      <c r="AB132" s="556">
        <v>0.72499999999999998</v>
      </c>
      <c r="AC132" s="556">
        <v>0.45500000000000002</v>
      </c>
      <c r="AD132" s="556">
        <v>0.28749999999999998</v>
      </c>
      <c r="AE132" s="557">
        <v>0.24</v>
      </c>
      <c r="AF132" s="325">
        <v>-0.25</v>
      </c>
      <c r="AG132" s="325">
        <v>0</v>
      </c>
      <c r="AH132" s="287"/>
      <c r="AI132" s="74">
        <v>40483</v>
      </c>
      <c r="AJ132" s="67">
        <v>3.4280000000000004</v>
      </c>
      <c r="AK132" s="68"/>
      <c r="AL132" s="68"/>
      <c r="AM132" s="69">
        <v>1.7676427950450362</v>
      </c>
      <c r="AN132" s="68">
        <v>3.6530000000000005</v>
      </c>
      <c r="AO132" s="68">
        <v>3.6530000000000005</v>
      </c>
      <c r="AP132" s="68">
        <v>3.6530000000000005</v>
      </c>
      <c r="AQ132" s="66">
        <v>3.7680000000000002</v>
      </c>
      <c r="AR132" s="40">
        <v>3.7730000000000006</v>
      </c>
      <c r="AS132" s="40">
        <v>3.8030000000000004</v>
      </c>
      <c r="AT132" s="40">
        <v>3.8730000000000002</v>
      </c>
      <c r="AU132" s="48">
        <v>3.8930000000000002</v>
      </c>
      <c r="AV132" s="48"/>
      <c r="AW132" s="48"/>
      <c r="AX132" s="40">
        <v>3.6405000000000003</v>
      </c>
      <c r="AY132" s="40">
        <v>3.6780000000000004</v>
      </c>
      <c r="AZ132" s="40">
        <v>4.1530000000000005</v>
      </c>
      <c r="BA132" s="67">
        <v>3.8830000000000005</v>
      </c>
      <c r="BB132" s="40">
        <v>3.7155000000000005</v>
      </c>
      <c r="BC132" s="51">
        <v>3.6680000000000001</v>
      </c>
      <c r="BD132" s="51">
        <v>3.1780000000000004</v>
      </c>
      <c r="BE132" s="51">
        <v>3.4280000000000004</v>
      </c>
      <c r="BF132" s="67"/>
      <c r="BG132" s="40"/>
      <c r="BH132" s="40">
        <v>1.3508944878069999</v>
      </c>
      <c r="BI132" s="48">
        <v>6.3403676202143017E-2</v>
      </c>
      <c r="BJ132" s="48">
        <v>7.1947892725627016E-2</v>
      </c>
      <c r="BK132" s="48">
        <v>0.52675099493646893</v>
      </c>
      <c r="BL132" s="63">
        <v>0.48388798112374376</v>
      </c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165">
        <v>40513</v>
      </c>
      <c r="B133" s="40"/>
      <c r="C133" s="41">
        <v>0.22500000000000001</v>
      </c>
      <c r="D133" s="394">
        <v>0.22500000000000001</v>
      </c>
      <c r="E133" s="93">
        <v>0.22500000000000001</v>
      </c>
      <c r="F133" s="288">
        <v>0.19</v>
      </c>
      <c r="G133" s="93">
        <v>0.22500000000000001</v>
      </c>
      <c r="H133" s="294">
        <v>0.34</v>
      </c>
      <c r="I133" s="67">
        <v>0.34</v>
      </c>
      <c r="J133" s="397">
        <v>0.34</v>
      </c>
      <c r="K133" s="41">
        <v>0.34499999999999997</v>
      </c>
      <c r="L133" s="417">
        <v>0.34499999999999997</v>
      </c>
      <c r="M133" s="67">
        <v>0.34499999999999997</v>
      </c>
      <c r="N133" s="93">
        <v>0.375</v>
      </c>
      <c r="O133" s="50">
        <v>0.44500000000000001</v>
      </c>
      <c r="P133" s="184">
        <v>0.44500000000000001</v>
      </c>
      <c r="Q133" s="67">
        <v>0.44500000000000001</v>
      </c>
      <c r="R133" s="93">
        <v>0.46500000000000002</v>
      </c>
      <c r="T133" s="571">
        <v>6.5000000000000002E-2</v>
      </c>
      <c r="U133" s="571">
        <v>0.12</v>
      </c>
      <c r="V133" s="571">
        <v>0.18946400000000002</v>
      </c>
      <c r="X133" s="538">
        <v>0.2525</v>
      </c>
      <c r="Y133" s="539">
        <v>0.2525</v>
      </c>
      <c r="Z133" s="538">
        <v>0.28999999999999998</v>
      </c>
      <c r="AA133" s="538">
        <v>-9.5000000000000001E-2</v>
      </c>
      <c r="AB133" s="556">
        <v>1.23</v>
      </c>
      <c r="AC133" s="556">
        <v>0.79</v>
      </c>
      <c r="AD133" s="556">
        <v>0.33750000000000002</v>
      </c>
      <c r="AE133" s="557">
        <v>0.29499999999999998</v>
      </c>
      <c r="AF133" s="325">
        <v>-0.25</v>
      </c>
      <c r="AG133" s="325">
        <v>0</v>
      </c>
      <c r="AH133" s="287"/>
      <c r="AI133" s="74">
        <v>40513</v>
      </c>
      <c r="AJ133" s="67">
        <v>3.512</v>
      </c>
      <c r="AK133" s="68"/>
      <c r="AL133" s="68"/>
      <c r="AM133" s="69">
        <v>1.7978085995012321</v>
      </c>
      <c r="AN133" s="68">
        <v>3.7370000000000001</v>
      </c>
      <c r="AO133" s="68">
        <v>3.7370000000000001</v>
      </c>
      <c r="AP133" s="68">
        <v>3.7370000000000001</v>
      </c>
      <c r="AQ133" s="66">
        <v>3.8519999999999999</v>
      </c>
      <c r="AR133" s="40">
        <v>3.8570000000000002</v>
      </c>
      <c r="AS133" s="40">
        <v>3.887</v>
      </c>
      <c r="AT133" s="40">
        <v>3.9569999999999999</v>
      </c>
      <c r="AU133" s="48">
        <v>3.9769999999999999</v>
      </c>
      <c r="AV133" s="48"/>
      <c r="AW133" s="48"/>
      <c r="AX133" s="40">
        <v>3.7645</v>
      </c>
      <c r="AY133" s="40">
        <v>3.802</v>
      </c>
      <c r="AZ133" s="40">
        <v>4.742</v>
      </c>
      <c r="BA133" s="67">
        <v>4.3019999999999996</v>
      </c>
      <c r="BB133" s="40">
        <v>3.8494999999999999</v>
      </c>
      <c r="BC133" s="51">
        <v>3.8069999999999999</v>
      </c>
      <c r="BD133" s="51">
        <v>3.262</v>
      </c>
      <c r="BE133" s="51">
        <v>3.512</v>
      </c>
      <c r="BF133" s="67"/>
      <c r="BG133" s="40"/>
      <c r="BH133" s="40">
        <v>1.3501293919770001</v>
      </c>
      <c r="BI133" s="48">
        <v>6.3417183070409E-2</v>
      </c>
      <c r="BJ133" s="48">
        <v>7.1948609517355003E-2</v>
      </c>
      <c r="BK133" s="48">
        <v>0.52398631427745601</v>
      </c>
      <c r="BL133" s="63">
        <v>0.4810833822588258</v>
      </c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165">
        <v>40544</v>
      </c>
      <c r="B134" s="40"/>
      <c r="C134" s="41">
        <v>0.25</v>
      </c>
      <c r="D134" s="394">
        <v>0.25</v>
      </c>
      <c r="E134" s="93">
        <v>0.25</v>
      </c>
      <c r="F134" s="288">
        <v>0.215</v>
      </c>
      <c r="G134" s="93">
        <v>0.25</v>
      </c>
      <c r="H134" s="294">
        <v>0.36499999999999999</v>
      </c>
      <c r="I134" s="67">
        <v>0.36499999999999999</v>
      </c>
      <c r="J134" s="397">
        <v>0.36499999999999999</v>
      </c>
      <c r="K134" s="41">
        <v>0.37</v>
      </c>
      <c r="L134" s="417">
        <v>0.37</v>
      </c>
      <c r="M134" s="67">
        <v>0.37</v>
      </c>
      <c r="N134" s="93">
        <v>0.4</v>
      </c>
      <c r="O134" s="50">
        <v>0.47</v>
      </c>
      <c r="P134" s="184">
        <v>0.47</v>
      </c>
      <c r="Q134" s="67">
        <v>0.47</v>
      </c>
      <c r="R134" s="93">
        <v>0.49</v>
      </c>
      <c r="T134" s="571">
        <v>0.09</v>
      </c>
      <c r="U134" s="571">
        <v>0.14499999999999999</v>
      </c>
      <c r="V134" s="571">
        <v>0.22099200000000002</v>
      </c>
      <c r="X134" s="538">
        <v>0.26500000000000001</v>
      </c>
      <c r="Y134" s="539">
        <v>0.26500000000000001</v>
      </c>
      <c r="Z134" s="538">
        <v>0.3</v>
      </c>
      <c r="AA134" s="538">
        <v>-0.08</v>
      </c>
      <c r="AB134" s="556">
        <v>1.575</v>
      </c>
      <c r="AC134" s="556">
        <v>0.95499999999999996</v>
      </c>
      <c r="AD134" s="556">
        <v>0.4375</v>
      </c>
      <c r="AE134" s="557">
        <v>0.34250000000000003</v>
      </c>
      <c r="AF134" s="325">
        <v>-0.25</v>
      </c>
      <c r="AG134" s="325">
        <v>0</v>
      </c>
      <c r="AH134" s="287"/>
      <c r="AI134" s="74">
        <v>40544</v>
      </c>
      <c r="AJ134" s="67">
        <v>3.6910000000000003</v>
      </c>
      <c r="AK134" s="68"/>
      <c r="AL134" s="68"/>
      <c r="AM134" s="69">
        <v>1.8845953262800994</v>
      </c>
      <c r="AN134" s="68">
        <v>3.9410000000000003</v>
      </c>
      <c r="AO134" s="68">
        <v>3.9410000000000003</v>
      </c>
      <c r="AP134" s="68">
        <v>3.9410000000000003</v>
      </c>
      <c r="AQ134" s="66">
        <v>4.056</v>
      </c>
      <c r="AR134" s="40">
        <v>4.0609999999999999</v>
      </c>
      <c r="AS134" s="40">
        <v>4.0910000000000002</v>
      </c>
      <c r="AT134" s="40">
        <v>4.1610000000000005</v>
      </c>
      <c r="AU134" s="48">
        <v>4.181</v>
      </c>
      <c r="AV134" s="48"/>
      <c r="AW134" s="48"/>
      <c r="AX134" s="40">
        <v>3.9560000000000004</v>
      </c>
      <c r="AY134" s="40">
        <v>3.9910000000000001</v>
      </c>
      <c r="AZ134" s="40">
        <v>5.266</v>
      </c>
      <c r="BA134" s="67">
        <v>4.6459999999999999</v>
      </c>
      <c r="BB134" s="40">
        <v>4.1285000000000007</v>
      </c>
      <c r="BC134" s="51">
        <v>4.0335000000000001</v>
      </c>
      <c r="BD134" s="51">
        <v>3.4410000000000003</v>
      </c>
      <c r="BE134" s="51">
        <v>3.6910000000000003</v>
      </c>
      <c r="BF134" s="67"/>
      <c r="BG134" s="40"/>
      <c r="BH134" s="40">
        <v>1.3493676630270002</v>
      </c>
      <c r="BI134" s="48">
        <v>6.3431140167682004E-2</v>
      </c>
      <c r="BJ134" s="48">
        <v>7.1949350202139023E-2</v>
      </c>
      <c r="BK134" s="48">
        <v>0.52114354392452111</v>
      </c>
      <c r="BL134" s="63">
        <v>0.47820231572699806</v>
      </c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165">
        <v>40575</v>
      </c>
      <c r="B135" s="40"/>
      <c r="C135" s="41">
        <v>0.31</v>
      </c>
      <c r="D135" s="394">
        <v>0.31</v>
      </c>
      <c r="E135" s="93">
        <v>0.31</v>
      </c>
      <c r="F135" s="288">
        <v>0.27500000000000002</v>
      </c>
      <c r="G135" s="93">
        <v>0.31</v>
      </c>
      <c r="H135" s="294">
        <v>0.42499999999999999</v>
      </c>
      <c r="I135" s="67">
        <v>0.42499999999999999</v>
      </c>
      <c r="J135" s="397">
        <v>0.42499999999999999</v>
      </c>
      <c r="K135" s="41">
        <v>0.43</v>
      </c>
      <c r="L135" s="417">
        <v>0.43</v>
      </c>
      <c r="M135" s="67">
        <v>0.43</v>
      </c>
      <c r="N135" s="93">
        <v>0.46</v>
      </c>
      <c r="O135" s="50">
        <v>0.53</v>
      </c>
      <c r="P135" s="184">
        <v>0.53</v>
      </c>
      <c r="Q135" s="67">
        <v>0.53</v>
      </c>
      <c r="R135" s="93">
        <v>0.55000000000000004</v>
      </c>
      <c r="T135" s="571">
        <v>0.15</v>
      </c>
      <c r="U135" s="571">
        <v>0.20499999999999999</v>
      </c>
      <c r="V135" s="571">
        <v>0.27977600000000002</v>
      </c>
      <c r="X135" s="538">
        <v>0.24249999999999999</v>
      </c>
      <c r="Y135" s="539">
        <v>0.24249999999999999</v>
      </c>
      <c r="Z135" s="538">
        <v>0.27500000000000002</v>
      </c>
      <c r="AA135" s="538">
        <v>-0.08</v>
      </c>
      <c r="AB135" s="556">
        <v>1.4950000000000001</v>
      </c>
      <c r="AC135" s="556">
        <v>0.94499999999999995</v>
      </c>
      <c r="AD135" s="556">
        <v>0.435</v>
      </c>
      <c r="AE135" s="557">
        <v>0.33750000000000002</v>
      </c>
      <c r="AF135" s="325">
        <v>-0.25</v>
      </c>
      <c r="AG135" s="325">
        <v>0</v>
      </c>
      <c r="AH135" s="287"/>
      <c r="AI135" s="74">
        <v>40575</v>
      </c>
      <c r="AJ135" s="67">
        <v>3.593</v>
      </c>
      <c r="AK135" s="68"/>
      <c r="AL135" s="68"/>
      <c r="AM135" s="69">
        <v>1.8552459522634672</v>
      </c>
      <c r="AN135" s="68">
        <v>3.903</v>
      </c>
      <c r="AO135" s="68">
        <v>3.903</v>
      </c>
      <c r="AP135" s="68">
        <v>3.903</v>
      </c>
      <c r="AQ135" s="66">
        <v>4.0179999999999998</v>
      </c>
      <c r="AR135" s="40">
        <v>4.0229999999999997</v>
      </c>
      <c r="AS135" s="40">
        <v>4.0529999999999999</v>
      </c>
      <c r="AT135" s="40">
        <v>4.1230000000000002</v>
      </c>
      <c r="AU135" s="48">
        <v>4.1429999999999998</v>
      </c>
      <c r="AV135" s="48"/>
      <c r="AW135" s="48"/>
      <c r="AX135" s="40">
        <v>3.8355000000000001</v>
      </c>
      <c r="AY135" s="40">
        <v>3.8679999999999999</v>
      </c>
      <c r="AZ135" s="40">
        <v>5.0880000000000001</v>
      </c>
      <c r="BA135" s="67">
        <v>4.5380000000000003</v>
      </c>
      <c r="BB135" s="40">
        <v>4.0279999999999996</v>
      </c>
      <c r="BC135" s="51">
        <v>3.9304999999999999</v>
      </c>
      <c r="BD135" s="51">
        <v>3.343</v>
      </c>
      <c r="BE135" s="51">
        <v>3.593</v>
      </c>
      <c r="BF135" s="67"/>
      <c r="BG135" s="40"/>
      <c r="BH135" s="40">
        <v>1.3486825393250002</v>
      </c>
      <c r="BI135" s="48">
        <v>6.3445097265019013E-2</v>
      </c>
      <c r="BJ135" s="48">
        <v>7.1950090886925014E-2</v>
      </c>
      <c r="BK135" s="48">
        <v>0.51831500664995789</v>
      </c>
      <c r="BL135" s="63">
        <v>0.47533844536599212</v>
      </c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165">
        <v>40603</v>
      </c>
      <c r="B136" s="40"/>
      <c r="C136" s="41">
        <v>0.30499999999999999</v>
      </c>
      <c r="D136" s="394">
        <v>0.30499999999999999</v>
      </c>
      <c r="E136" s="93">
        <v>0.30499999999999999</v>
      </c>
      <c r="F136" s="288">
        <v>0.27</v>
      </c>
      <c r="G136" s="93">
        <v>0.30499999999999999</v>
      </c>
      <c r="H136" s="294">
        <v>0.42</v>
      </c>
      <c r="I136" s="67">
        <v>0.42</v>
      </c>
      <c r="J136" s="397">
        <v>0.42</v>
      </c>
      <c r="K136" s="41">
        <v>0.42499999999999999</v>
      </c>
      <c r="L136" s="417">
        <v>0.42499999999999999</v>
      </c>
      <c r="M136" s="67">
        <v>0.42499999999999999</v>
      </c>
      <c r="N136" s="93">
        <v>0.45500000000000002</v>
      </c>
      <c r="O136" s="50">
        <v>0.52500000000000002</v>
      </c>
      <c r="P136" s="184">
        <v>0.52500000000000002</v>
      </c>
      <c r="Q136" s="67">
        <v>0.52500000000000002</v>
      </c>
      <c r="R136" s="93">
        <v>0.54500000000000004</v>
      </c>
      <c r="T136" s="571">
        <v>0.14499999999999999</v>
      </c>
      <c r="U136" s="571">
        <v>0.2</v>
      </c>
      <c r="V136" s="571">
        <v>0.27090399999999998</v>
      </c>
      <c r="X136" s="538">
        <v>0.24</v>
      </c>
      <c r="Y136" s="539">
        <v>0.24</v>
      </c>
      <c r="Z136" s="538">
        <v>0.27300000000000002</v>
      </c>
      <c r="AA136" s="538">
        <v>-0.08</v>
      </c>
      <c r="AB136" s="556">
        <v>0.89500000000000002</v>
      </c>
      <c r="AC136" s="556">
        <v>0.60250000000000004</v>
      </c>
      <c r="AD136" s="556">
        <v>0.30249999999999999</v>
      </c>
      <c r="AE136" s="557">
        <v>0.26</v>
      </c>
      <c r="AF136" s="325">
        <v>-0.25</v>
      </c>
      <c r="AG136" s="325">
        <v>0</v>
      </c>
      <c r="AH136" s="287"/>
      <c r="AI136" s="74">
        <v>40603</v>
      </c>
      <c r="AJ136" s="67">
        <v>3.4769999999999999</v>
      </c>
      <c r="AK136" s="68"/>
      <c r="AL136" s="68"/>
      <c r="AM136" s="69">
        <v>1.7880025971392421</v>
      </c>
      <c r="AN136" s="68">
        <v>3.782</v>
      </c>
      <c r="AO136" s="68">
        <v>3.782</v>
      </c>
      <c r="AP136" s="68">
        <v>3.782</v>
      </c>
      <c r="AQ136" s="66">
        <v>3.8969999999999998</v>
      </c>
      <c r="AR136" s="40">
        <v>3.9019999999999997</v>
      </c>
      <c r="AS136" s="40">
        <v>3.9319999999999999</v>
      </c>
      <c r="AT136" s="40">
        <v>4.0019999999999998</v>
      </c>
      <c r="AU136" s="48">
        <v>4.0220000000000002</v>
      </c>
      <c r="AV136" s="48"/>
      <c r="AW136" s="48"/>
      <c r="AX136" s="40">
        <v>3.7169999999999996</v>
      </c>
      <c r="AY136" s="40">
        <v>3.75</v>
      </c>
      <c r="AZ136" s="40">
        <v>4.3719999999999999</v>
      </c>
      <c r="BA136" s="67">
        <v>4.0794999999999995</v>
      </c>
      <c r="BB136" s="40">
        <v>3.7794999999999996</v>
      </c>
      <c r="BC136" s="51">
        <v>3.7370000000000001</v>
      </c>
      <c r="BD136" s="51">
        <v>3.2269999999999999</v>
      </c>
      <c r="BE136" s="51">
        <v>3.4769999999999999</v>
      </c>
      <c r="BF136" s="67"/>
      <c r="BG136" s="40"/>
      <c r="BH136" s="40">
        <v>1.3479272038450001</v>
      </c>
      <c r="BI136" s="48">
        <v>6.3457703675573005E-2</v>
      </c>
      <c r="BJ136" s="48">
        <v>7.1950759892538005E-2</v>
      </c>
      <c r="BK136" s="48">
        <v>0.51577237894325412</v>
      </c>
      <c r="BL136" s="63">
        <v>0.47276641912724543</v>
      </c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165">
        <v>40634</v>
      </c>
      <c r="B137" s="40"/>
      <c r="C137" s="41">
        <v>0.14000000000000001</v>
      </c>
      <c r="D137" s="394">
        <v>0.14000000000000001</v>
      </c>
      <c r="E137" s="93">
        <v>0.14000000000000001</v>
      </c>
      <c r="F137" s="288">
        <v>0.105</v>
      </c>
      <c r="G137" s="93">
        <v>0.14000000000000001</v>
      </c>
      <c r="H137" s="294">
        <v>0.14000000000000001</v>
      </c>
      <c r="I137" s="67">
        <v>0.14000000000000001</v>
      </c>
      <c r="J137" s="397">
        <v>0.14000000000000001</v>
      </c>
      <c r="K137" s="50">
        <v>0.16</v>
      </c>
      <c r="L137" s="417">
        <v>0.16</v>
      </c>
      <c r="M137" s="67">
        <v>0.16</v>
      </c>
      <c r="N137" s="93">
        <v>0.18</v>
      </c>
      <c r="O137" s="50">
        <v>0.14000000000000001</v>
      </c>
      <c r="P137" s="184">
        <v>0.14000000000000001</v>
      </c>
      <c r="Q137" s="67">
        <v>0.14000000000000001</v>
      </c>
      <c r="R137" s="93">
        <v>0.14000000000000001</v>
      </c>
      <c r="T137" s="571">
        <v>-0.06</v>
      </c>
      <c r="U137" s="571">
        <v>-5.0000000000000001E-3</v>
      </c>
      <c r="V137" s="571">
        <v>0.16750000000000001</v>
      </c>
      <c r="X137" s="538">
        <v>0.16750000000000001</v>
      </c>
      <c r="Y137" s="539">
        <v>0.16750000000000001</v>
      </c>
      <c r="Z137" s="538">
        <v>0.17800000000000002</v>
      </c>
      <c r="AA137" s="538">
        <v>-0.125</v>
      </c>
      <c r="AB137" s="556">
        <v>0.45</v>
      </c>
      <c r="AC137" s="556">
        <v>0.35499999999999998</v>
      </c>
      <c r="AD137" s="556">
        <v>0.19750000000000001</v>
      </c>
      <c r="AE137" s="557">
        <v>0.17749999999999999</v>
      </c>
      <c r="AF137" s="325">
        <v>0</v>
      </c>
      <c r="AG137" s="325">
        <v>0</v>
      </c>
      <c r="AH137" s="287"/>
      <c r="AI137" s="74">
        <v>40634</v>
      </c>
      <c r="AJ137" s="67">
        <v>3.3610000000000002</v>
      </c>
      <c r="AK137" s="68"/>
      <c r="AL137" s="68"/>
      <c r="AM137" s="69">
        <v>1.6452424170064135</v>
      </c>
      <c r="AN137" s="68">
        <v>3.5010000000000003</v>
      </c>
      <c r="AO137" s="68">
        <v>3.5010000000000003</v>
      </c>
      <c r="AP137" s="68">
        <v>3.5010000000000003</v>
      </c>
      <c r="AQ137" s="66">
        <v>3.5010000000000003</v>
      </c>
      <c r="AR137" s="40">
        <v>3.5210000000000004</v>
      </c>
      <c r="AS137" s="40">
        <v>3.5410000000000004</v>
      </c>
      <c r="AT137" s="40">
        <v>3.5010000000000003</v>
      </c>
      <c r="AU137" s="48">
        <v>3.5010000000000003</v>
      </c>
      <c r="AV137" s="48"/>
      <c r="AW137" s="48"/>
      <c r="AX137" s="40">
        <v>3.5285000000000002</v>
      </c>
      <c r="AY137" s="40">
        <v>3.5390000000000001</v>
      </c>
      <c r="AZ137" s="40">
        <v>3.8110000000000004</v>
      </c>
      <c r="BA137" s="67">
        <v>3.7160000000000002</v>
      </c>
      <c r="BB137" s="40">
        <v>3.5585000000000004</v>
      </c>
      <c r="BC137" s="51">
        <v>3.5385</v>
      </c>
      <c r="BD137" s="51">
        <v>3.3610000000000002</v>
      </c>
      <c r="BE137" s="51">
        <v>3.3610000000000002</v>
      </c>
      <c r="BF137" s="67"/>
      <c r="BG137" s="40"/>
      <c r="BH137" s="40">
        <v>1.3471994253720001</v>
      </c>
      <c r="BI137" s="48">
        <v>6.3471660773032998E-2</v>
      </c>
      <c r="BJ137" s="48">
        <v>7.1951500577322025E-2</v>
      </c>
      <c r="BK137" s="48">
        <v>0.51297075302585171</v>
      </c>
      <c r="BL137" s="63">
        <v>0.46993499486044371</v>
      </c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165">
        <v>40664</v>
      </c>
      <c r="B138" s="40"/>
      <c r="C138" s="41">
        <v>0.14000000000000001</v>
      </c>
      <c r="D138" s="394">
        <v>0.14000000000000001</v>
      </c>
      <c r="E138" s="93">
        <v>0.14000000000000001</v>
      </c>
      <c r="F138" s="288">
        <v>0.105</v>
      </c>
      <c r="G138" s="93">
        <v>0.14000000000000001</v>
      </c>
      <c r="H138" s="294">
        <v>0.14000000000000001</v>
      </c>
      <c r="I138" s="67">
        <v>0.14000000000000001</v>
      </c>
      <c r="J138" s="397">
        <v>0.14000000000000001</v>
      </c>
      <c r="K138" s="50">
        <v>0.16</v>
      </c>
      <c r="L138" s="417">
        <v>0.16</v>
      </c>
      <c r="M138" s="67">
        <v>0.16</v>
      </c>
      <c r="N138" s="93">
        <v>0.18</v>
      </c>
      <c r="O138" s="50">
        <v>0.14000000000000001</v>
      </c>
      <c r="P138" s="184">
        <v>0.14000000000000001</v>
      </c>
      <c r="Q138" s="67">
        <v>0.14000000000000001</v>
      </c>
      <c r="R138" s="93">
        <v>0.14000000000000001</v>
      </c>
      <c r="T138" s="571">
        <v>-0.06</v>
      </c>
      <c r="U138" s="571">
        <v>-5.0000000000000001E-3</v>
      </c>
      <c r="V138" s="571">
        <v>0.1575</v>
      </c>
      <c r="X138" s="538">
        <v>0.1575</v>
      </c>
      <c r="Y138" s="539">
        <v>0.1575</v>
      </c>
      <c r="Z138" s="538">
        <v>0.188</v>
      </c>
      <c r="AA138" s="538">
        <v>-0.14000000000000001</v>
      </c>
      <c r="AB138" s="556">
        <v>0.36499999999999999</v>
      </c>
      <c r="AC138" s="556">
        <v>0.28749999999999998</v>
      </c>
      <c r="AD138" s="556">
        <v>0.17249999999999999</v>
      </c>
      <c r="AE138" s="557">
        <v>0.16250000000000001</v>
      </c>
      <c r="AF138" s="325">
        <v>0</v>
      </c>
      <c r="AG138" s="325">
        <v>0</v>
      </c>
      <c r="AH138" s="287"/>
      <c r="AI138" s="74">
        <v>40664</v>
      </c>
      <c r="AJ138" s="67">
        <v>3.3590000000000004</v>
      </c>
      <c r="AK138" s="68"/>
      <c r="AL138" s="68"/>
      <c r="AM138" s="69">
        <v>1.6347712881872218</v>
      </c>
      <c r="AN138" s="68">
        <v>3.4990000000000006</v>
      </c>
      <c r="AO138" s="68">
        <v>3.4990000000000006</v>
      </c>
      <c r="AP138" s="68">
        <v>3.4990000000000006</v>
      </c>
      <c r="AQ138" s="66">
        <v>3.4990000000000006</v>
      </c>
      <c r="AR138" s="40">
        <v>3.5190000000000006</v>
      </c>
      <c r="AS138" s="40">
        <v>3.5390000000000006</v>
      </c>
      <c r="AT138" s="40">
        <v>3.4990000000000006</v>
      </c>
      <c r="AU138" s="48">
        <v>3.4990000000000006</v>
      </c>
      <c r="AV138" s="48"/>
      <c r="AW138" s="48"/>
      <c r="AX138" s="40">
        <v>3.5165000000000006</v>
      </c>
      <c r="AY138" s="40">
        <v>3.5470000000000006</v>
      </c>
      <c r="AZ138" s="40">
        <v>3.7240000000000002</v>
      </c>
      <c r="BA138" s="67">
        <v>3.6465000000000005</v>
      </c>
      <c r="BB138" s="40">
        <v>3.5315000000000003</v>
      </c>
      <c r="BC138" s="51">
        <v>3.5215000000000005</v>
      </c>
      <c r="BD138" s="51">
        <v>3.3590000000000004</v>
      </c>
      <c r="BE138" s="51">
        <v>3.3590000000000004</v>
      </c>
      <c r="BF138" s="67"/>
      <c r="BG138" s="40"/>
      <c r="BH138" s="40">
        <v>1.3464506803080003</v>
      </c>
      <c r="BI138" s="48">
        <v>6.3485167641605028E-2</v>
      </c>
      <c r="BJ138" s="48">
        <v>7.1952217369051039E-2</v>
      </c>
      <c r="BK138" s="48">
        <v>0.51027287752555994</v>
      </c>
      <c r="BL138" s="40">
        <v>0.46721099976771124</v>
      </c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165">
        <v>40695</v>
      </c>
      <c r="B139" s="40"/>
      <c r="C139" s="41">
        <v>0.14000000000000001</v>
      </c>
      <c r="D139" s="394">
        <v>0.14000000000000001</v>
      </c>
      <c r="E139" s="93">
        <v>0.14000000000000001</v>
      </c>
      <c r="F139" s="288">
        <v>0.105</v>
      </c>
      <c r="G139" s="93">
        <v>0.14000000000000001</v>
      </c>
      <c r="H139" s="294">
        <v>0.14000000000000001</v>
      </c>
      <c r="I139" s="67">
        <v>0.14000000000000001</v>
      </c>
      <c r="J139" s="397">
        <v>0.14000000000000001</v>
      </c>
      <c r="K139" s="50">
        <v>0.16</v>
      </c>
      <c r="L139" s="417">
        <v>0.16</v>
      </c>
      <c r="M139" s="67">
        <v>0.16</v>
      </c>
      <c r="N139" s="93">
        <v>0.18</v>
      </c>
      <c r="O139" s="50">
        <v>0.14000000000000001</v>
      </c>
      <c r="P139" s="184">
        <v>0.14000000000000001</v>
      </c>
      <c r="Q139" s="67">
        <v>0.14000000000000001</v>
      </c>
      <c r="R139" s="93">
        <v>0.14000000000000001</v>
      </c>
      <c r="T139" s="571">
        <v>-0.06</v>
      </c>
      <c r="U139" s="571">
        <v>-5.0000000000000001E-3</v>
      </c>
      <c r="V139" s="571">
        <v>0.1525</v>
      </c>
      <c r="X139" s="538">
        <v>0.1525</v>
      </c>
      <c r="Y139" s="539">
        <v>0.1525</v>
      </c>
      <c r="Z139" s="538">
        <v>0.18300000000000002</v>
      </c>
      <c r="AA139" s="538">
        <v>-0.15</v>
      </c>
      <c r="AB139" s="556">
        <v>0.35499999999999998</v>
      </c>
      <c r="AC139" s="556">
        <v>0.28749999999999998</v>
      </c>
      <c r="AD139" s="556">
        <v>0.17249999999999999</v>
      </c>
      <c r="AE139" s="557">
        <v>0.16250000000000001</v>
      </c>
      <c r="AF139" s="325">
        <v>0</v>
      </c>
      <c r="AG139" s="325">
        <v>0</v>
      </c>
      <c r="AH139" s="287"/>
      <c r="AI139" s="74">
        <v>40695</v>
      </c>
      <c r="AJ139" s="67">
        <v>3.3969999999999998</v>
      </c>
      <c r="AK139" s="68"/>
      <c r="AL139" s="68"/>
      <c r="AM139" s="69">
        <v>1.6426278483319416</v>
      </c>
      <c r="AN139" s="68">
        <v>3.5369999999999999</v>
      </c>
      <c r="AO139" s="68">
        <v>3.5369999999999999</v>
      </c>
      <c r="AP139" s="68">
        <v>3.5369999999999999</v>
      </c>
      <c r="AQ139" s="66">
        <v>3.5369999999999999</v>
      </c>
      <c r="AR139" s="40">
        <v>3.5569999999999999</v>
      </c>
      <c r="AS139" s="40">
        <v>3.577</v>
      </c>
      <c r="AT139" s="40">
        <v>3.5369999999999999</v>
      </c>
      <c r="AU139" s="48">
        <v>3.5369999999999999</v>
      </c>
      <c r="AV139" s="48"/>
      <c r="AW139" s="48"/>
      <c r="AX139" s="40">
        <v>3.5494999999999997</v>
      </c>
      <c r="AY139" s="40">
        <v>3.58</v>
      </c>
      <c r="AZ139" s="40">
        <v>3.7519999999999998</v>
      </c>
      <c r="BA139" s="67">
        <v>3.6844999999999999</v>
      </c>
      <c r="BB139" s="40">
        <v>3.5694999999999997</v>
      </c>
      <c r="BC139" s="51">
        <v>3.5594999999999999</v>
      </c>
      <c r="BD139" s="51">
        <v>3.3969999999999998</v>
      </c>
      <c r="BE139" s="51">
        <v>3.3969999999999998</v>
      </c>
      <c r="BF139" s="67"/>
      <c r="BG139" s="40"/>
      <c r="BH139" s="40">
        <v>1.3457292699940004</v>
      </c>
      <c r="BI139" s="48">
        <v>6.3499124739192003E-2</v>
      </c>
      <c r="BJ139" s="48">
        <v>7.1952958053837016E-2</v>
      </c>
      <c r="BK139" s="48">
        <v>0.50749883220847281</v>
      </c>
      <c r="BL139" s="40">
        <v>0.46441273631098151</v>
      </c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165">
        <v>40725</v>
      </c>
      <c r="B140" s="40"/>
      <c r="C140" s="41">
        <v>0.14000000000000001</v>
      </c>
      <c r="D140" s="394">
        <v>0.14000000000000001</v>
      </c>
      <c r="E140" s="93">
        <v>0.14000000000000001</v>
      </c>
      <c r="F140" s="288">
        <v>0.105</v>
      </c>
      <c r="G140" s="93">
        <v>0.14000000000000001</v>
      </c>
      <c r="H140" s="294">
        <v>0.14000000000000001</v>
      </c>
      <c r="I140" s="67">
        <v>0.14000000000000001</v>
      </c>
      <c r="J140" s="397">
        <v>0.14000000000000001</v>
      </c>
      <c r="K140" s="50">
        <v>0.16</v>
      </c>
      <c r="L140" s="417">
        <v>0.16</v>
      </c>
      <c r="M140" s="67">
        <v>0.16</v>
      </c>
      <c r="N140" s="93">
        <v>0.18</v>
      </c>
      <c r="O140" s="50">
        <v>0.14000000000000001</v>
      </c>
      <c r="P140" s="184">
        <v>0.14000000000000001</v>
      </c>
      <c r="Q140" s="67">
        <v>0.14000000000000001</v>
      </c>
      <c r="R140" s="93">
        <v>0.14000000000000001</v>
      </c>
      <c r="T140" s="571">
        <v>-0.06</v>
      </c>
      <c r="U140" s="571">
        <v>-5.0000000000000001E-3</v>
      </c>
      <c r="V140" s="571">
        <v>0.14249999999999999</v>
      </c>
      <c r="X140" s="538">
        <v>0.14249999999999999</v>
      </c>
      <c r="Y140" s="539">
        <v>0.14249999999999999</v>
      </c>
      <c r="Z140" s="538">
        <v>0.17300000000000001</v>
      </c>
      <c r="AA140" s="538">
        <v>-0.15</v>
      </c>
      <c r="AB140" s="556">
        <v>0.39</v>
      </c>
      <c r="AC140" s="556">
        <v>0.3</v>
      </c>
      <c r="AD140" s="556">
        <v>0.185</v>
      </c>
      <c r="AE140" s="557">
        <v>0.16250000000000001</v>
      </c>
      <c r="AF140" s="325">
        <v>0</v>
      </c>
      <c r="AG140" s="325">
        <v>0</v>
      </c>
      <c r="AH140" s="287"/>
      <c r="AI140" s="74">
        <v>40725</v>
      </c>
      <c r="AJ140" s="67">
        <v>3.3969999999999998</v>
      </c>
      <c r="AK140" s="68"/>
      <c r="AL140" s="68"/>
      <c r="AM140" s="69">
        <v>1.6331059195402491</v>
      </c>
      <c r="AN140" s="68">
        <v>3.5369999999999999</v>
      </c>
      <c r="AO140" s="68">
        <v>3.5369999999999999</v>
      </c>
      <c r="AP140" s="68">
        <v>3.5369999999999999</v>
      </c>
      <c r="AQ140" s="66">
        <v>3.5369999999999999</v>
      </c>
      <c r="AR140" s="40">
        <v>3.5569999999999999</v>
      </c>
      <c r="AS140" s="40">
        <v>3.577</v>
      </c>
      <c r="AT140" s="40">
        <v>3.5369999999999999</v>
      </c>
      <c r="AU140" s="48">
        <v>3.5369999999999999</v>
      </c>
      <c r="AV140" s="48"/>
      <c r="AW140" s="48"/>
      <c r="AX140" s="40">
        <v>3.5394999999999999</v>
      </c>
      <c r="AY140" s="40">
        <v>3.57</v>
      </c>
      <c r="AZ140" s="40">
        <v>3.7869999999999999</v>
      </c>
      <c r="BA140" s="67">
        <v>3.6969999999999996</v>
      </c>
      <c r="BB140" s="40">
        <v>3.5819999999999999</v>
      </c>
      <c r="BC140" s="51">
        <v>3.5594999999999999</v>
      </c>
      <c r="BD140" s="51">
        <v>3.3969999999999998</v>
      </c>
      <c r="BE140" s="51">
        <v>3.3969999999999998</v>
      </c>
      <c r="BF140" s="67"/>
      <c r="BG140" s="40"/>
      <c r="BH140" s="40">
        <v>1.3449870954220007</v>
      </c>
      <c r="BI140" s="48">
        <v>6.3512631607887005E-2</v>
      </c>
      <c r="BJ140" s="48">
        <v>7.1953674845565016E-2</v>
      </c>
      <c r="BK140" s="48">
        <v>0.50482752874795433</v>
      </c>
      <c r="BL140" s="40">
        <v>0.46172064448409644</v>
      </c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165">
        <v>40756</v>
      </c>
      <c r="B141" s="40"/>
      <c r="C141" s="41">
        <v>0.14000000000000001</v>
      </c>
      <c r="D141" s="394">
        <v>0.14000000000000001</v>
      </c>
      <c r="E141" s="93">
        <v>0.14000000000000001</v>
      </c>
      <c r="F141" s="288">
        <v>0.105</v>
      </c>
      <c r="G141" s="93">
        <v>0.14000000000000001</v>
      </c>
      <c r="H141" s="294">
        <v>0.14000000000000001</v>
      </c>
      <c r="I141" s="67">
        <v>0.14000000000000001</v>
      </c>
      <c r="J141" s="397">
        <v>0.14000000000000001</v>
      </c>
      <c r="K141" s="50">
        <v>0.16</v>
      </c>
      <c r="L141" s="417">
        <v>0.16</v>
      </c>
      <c r="M141" s="67">
        <v>0.16</v>
      </c>
      <c r="N141" s="93">
        <v>0.18</v>
      </c>
      <c r="O141" s="50">
        <v>0.14000000000000001</v>
      </c>
      <c r="P141" s="184">
        <v>0.14000000000000001</v>
      </c>
      <c r="Q141" s="67">
        <v>0.14000000000000001</v>
      </c>
      <c r="R141" s="93">
        <v>0.14000000000000001</v>
      </c>
      <c r="T141" s="571">
        <v>-0.06</v>
      </c>
      <c r="U141" s="571">
        <v>-5.0000000000000001E-3</v>
      </c>
      <c r="V141" s="571">
        <v>0.14000000000000001</v>
      </c>
      <c r="X141" s="538">
        <v>0.14000000000000001</v>
      </c>
      <c r="Y141" s="539">
        <v>0.14000000000000001</v>
      </c>
      <c r="Z141" s="538">
        <v>0.17</v>
      </c>
      <c r="AA141" s="538">
        <v>-0.15</v>
      </c>
      <c r="AB141" s="556">
        <v>0.45500000000000002</v>
      </c>
      <c r="AC141" s="556">
        <v>0.3</v>
      </c>
      <c r="AD141" s="556">
        <v>0.185</v>
      </c>
      <c r="AE141" s="557">
        <v>0.16250000000000001</v>
      </c>
      <c r="AF141" s="325">
        <v>0</v>
      </c>
      <c r="AG141" s="325">
        <v>0</v>
      </c>
      <c r="AH141" s="287"/>
      <c r="AI141" s="74">
        <v>40756</v>
      </c>
      <c r="AJ141" s="67">
        <v>3.4420000000000002</v>
      </c>
      <c r="AK141" s="68"/>
      <c r="AL141" s="68"/>
      <c r="AM141" s="69">
        <v>1.6439773643925142</v>
      </c>
      <c r="AN141" s="68">
        <v>3.5820000000000003</v>
      </c>
      <c r="AO141" s="68">
        <v>3.5820000000000003</v>
      </c>
      <c r="AP141" s="68">
        <v>3.5820000000000003</v>
      </c>
      <c r="AQ141" s="66">
        <v>3.5820000000000003</v>
      </c>
      <c r="AR141" s="40">
        <v>3.6020000000000003</v>
      </c>
      <c r="AS141" s="40">
        <v>3.6220000000000003</v>
      </c>
      <c r="AT141" s="40">
        <v>3.5820000000000003</v>
      </c>
      <c r="AU141" s="48">
        <v>3.5820000000000003</v>
      </c>
      <c r="AV141" s="48"/>
      <c r="AW141" s="48"/>
      <c r="AX141" s="40">
        <v>3.5820000000000003</v>
      </c>
      <c r="AY141" s="40">
        <v>3.6120000000000001</v>
      </c>
      <c r="AZ141" s="40">
        <v>3.8970000000000002</v>
      </c>
      <c r="BA141" s="67">
        <v>3.742</v>
      </c>
      <c r="BB141" s="40">
        <v>3.6270000000000002</v>
      </c>
      <c r="BC141" s="51">
        <v>3.6045000000000003</v>
      </c>
      <c r="BD141" s="51">
        <v>3.4420000000000002</v>
      </c>
      <c r="BE141" s="51">
        <v>3.4420000000000002</v>
      </c>
      <c r="BF141" s="67"/>
      <c r="BG141" s="40"/>
      <c r="BH141" s="40">
        <v>1.3442482523770003</v>
      </c>
      <c r="BI141" s="48">
        <v>6.3526588705601017E-2</v>
      </c>
      <c r="BJ141" s="48">
        <v>7.1954415530351035E-2</v>
      </c>
      <c r="BK141" s="48">
        <v>0.50208081885609146</v>
      </c>
      <c r="BL141" s="40">
        <v>0.45895515477177945</v>
      </c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165">
        <v>40787</v>
      </c>
      <c r="B142" s="40"/>
      <c r="C142" s="41">
        <v>0.14000000000000001</v>
      </c>
      <c r="D142" s="394">
        <v>0.14000000000000001</v>
      </c>
      <c r="E142" s="93">
        <v>0.14000000000000001</v>
      </c>
      <c r="F142" s="288">
        <v>0.105</v>
      </c>
      <c r="G142" s="93">
        <v>0.14000000000000001</v>
      </c>
      <c r="H142" s="294">
        <v>0.14000000000000001</v>
      </c>
      <c r="I142" s="67">
        <v>0.14000000000000001</v>
      </c>
      <c r="J142" s="397">
        <v>0.14000000000000001</v>
      </c>
      <c r="K142" s="50">
        <v>0.16</v>
      </c>
      <c r="L142" s="417">
        <v>0.16</v>
      </c>
      <c r="M142" s="67">
        <v>0.16</v>
      </c>
      <c r="N142" s="93">
        <v>0.18</v>
      </c>
      <c r="O142" s="50">
        <v>0.14000000000000001</v>
      </c>
      <c r="P142" s="184">
        <v>0.14000000000000001</v>
      </c>
      <c r="Q142" s="67">
        <v>0.14000000000000001</v>
      </c>
      <c r="R142" s="93">
        <v>0.14000000000000001</v>
      </c>
      <c r="T142" s="571">
        <v>-0.06</v>
      </c>
      <c r="U142" s="571">
        <v>-5.0000000000000001E-3</v>
      </c>
      <c r="V142" s="571">
        <v>0.13750000000000001</v>
      </c>
      <c r="X142" s="538">
        <v>0.13750000000000001</v>
      </c>
      <c r="Y142" s="539">
        <v>0.13750000000000001</v>
      </c>
      <c r="Z142" s="538">
        <v>0.16800000000000001</v>
      </c>
      <c r="AA142" s="538">
        <v>-0.14000000000000001</v>
      </c>
      <c r="AB142" s="556">
        <v>0.35499999999999998</v>
      </c>
      <c r="AC142" s="556">
        <v>0.28999999999999998</v>
      </c>
      <c r="AD142" s="556">
        <v>0.16250000000000001</v>
      </c>
      <c r="AE142" s="557">
        <v>0.16250000000000001</v>
      </c>
      <c r="AF142" s="325">
        <v>0</v>
      </c>
      <c r="AG142" s="325">
        <v>0</v>
      </c>
      <c r="AH142" s="287"/>
      <c r="AI142" s="74">
        <v>40787</v>
      </c>
      <c r="AJ142" s="67">
        <v>3.4240000000000004</v>
      </c>
      <c r="AK142" s="68"/>
      <c r="AL142" s="68"/>
      <c r="AM142" s="69">
        <v>1.6259188029896485</v>
      </c>
      <c r="AN142" s="68">
        <v>3.5640000000000005</v>
      </c>
      <c r="AO142" s="68">
        <v>3.5640000000000005</v>
      </c>
      <c r="AP142" s="68">
        <v>3.5640000000000005</v>
      </c>
      <c r="AQ142" s="66">
        <v>3.5640000000000005</v>
      </c>
      <c r="AR142" s="40">
        <v>3.5840000000000005</v>
      </c>
      <c r="AS142" s="40">
        <v>3.6040000000000005</v>
      </c>
      <c r="AT142" s="40">
        <v>3.5640000000000005</v>
      </c>
      <c r="AU142" s="48">
        <v>3.5640000000000005</v>
      </c>
      <c r="AV142" s="48"/>
      <c r="AW142" s="48"/>
      <c r="AX142" s="40">
        <v>3.5615000000000006</v>
      </c>
      <c r="AY142" s="40">
        <v>3.5920000000000005</v>
      </c>
      <c r="AZ142" s="40">
        <v>3.7790000000000004</v>
      </c>
      <c r="BA142" s="67">
        <v>3.7140000000000004</v>
      </c>
      <c r="BB142" s="40">
        <v>3.5865000000000005</v>
      </c>
      <c r="BC142" s="51">
        <v>3.5865000000000005</v>
      </c>
      <c r="BD142" s="51">
        <v>3.4240000000000004</v>
      </c>
      <c r="BE142" s="51">
        <v>3.4240000000000004</v>
      </c>
      <c r="BF142" s="67"/>
      <c r="BG142" s="40"/>
      <c r="BH142" s="40">
        <v>1.3435364102580001</v>
      </c>
      <c r="BI142" s="48">
        <v>6.3540545803380019E-2</v>
      </c>
      <c r="BJ142" s="48">
        <v>7.1955156215138011E-2</v>
      </c>
      <c r="BK142" s="48">
        <v>0.49934790738537038</v>
      </c>
      <c r="BL142" s="40">
        <v>0.45620617367835248</v>
      </c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165">
        <v>40817</v>
      </c>
      <c r="B143" s="40"/>
      <c r="C143" s="41">
        <v>0.14000000000000001</v>
      </c>
      <c r="D143" s="394">
        <v>0.14000000000000001</v>
      </c>
      <c r="E143" s="93">
        <v>0.14000000000000001</v>
      </c>
      <c r="F143" s="288">
        <v>0.105</v>
      </c>
      <c r="G143" s="93">
        <v>0.14000000000000001</v>
      </c>
      <c r="H143" s="294">
        <v>0.14000000000000001</v>
      </c>
      <c r="I143" s="67">
        <v>0.14000000000000001</v>
      </c>
      <c r="J143" s="397">
        <v>0.14000000000000001</v>
      </c>
      <c r="K143" s="50">
        <v>0.16</v>
      </c>
      <c r="L143" s="417">
        <v>0.16</v>
      </c>
      <c r="M143" s="67">
        <v>0.16</v>
      </c>
      <c r="N143" s="93">
        <v>0.18</v>
      </c>
      <c r="O143" s="50">
        <v>0.14000000000000001</v>
      </c>
      <c r="P143" s="184">
        <v>0.14000000000000001</v>
      </c>
      <c r="Q143" s="67">
        <v>0.14000000000000001</v>
      </c>
      <c r="R143" s="93">
        <v>0.14000000000000001</v>
      </c>
      <c r="T143" s="571">
        <v>-0.06</v>
      </c>
      <c r="U143" s="571">
        <v>-5.0000000000000001E-3</v>
      </c>
      <c r="V143" s="571">
        <v>0.1525</v>
      </c>
      <c r="X143" s="538">
        <v>0.1525</v>
      </c>
      <c r="Y143" s="539">
        <v>0.1525</v>
      </c>
      <c r="Z143" s="538">
        <v>0.18300000000000002</v>
      </c>
      <c r="AA143" s="538">
        <v>-0.125</v>
      </c>
      <c r="AB143" s="556">
        <v>0.42499999999999999</v>
      </c>
      <c r="AC143" s="556">
        <v>0.36249999999999999</v>
      </c>
      <c r="AD143" s="556">
        <v>0.185</v>
      </c>
      <c r="AE143" s="557">
        <v>0.16500000000000001</v>
      </c>
      <c r="AF143" s="325">
        <v>0</v>
      </c>
      <c r="AG143" s="325">
        <v>0</v>
      </c>
      <c r="AH143" s="287"/>
      <c r="AI143" s="74">
        <v>40817</v>
      </c>
      <c r="AJ143" s="67">
        <v>3.4360000000000004</v>
      </c>
      <c r="AK143" s="68"/>
      <c r="AL143" s="68"/>
      <c r="AM143" s="69">
        <v>1.6219359071399391</v>
      </c>
      <c r="AN143" s="68">
        <v>3.5760000000000005</v>
      </c>
      <c r="AO143" s="68">
        <v>3.5760000000000005</v>
      </c>
      <c r="AP143" s="68">
        <v>3.5760000000000005</v>
      </c>
      <c r="AQ143" s="66">
        <v>3.5760000000000005</v>
      </c>
      <c r="AR143" s="40">
        <v>3.5960000000000005</v>
      </c>
      <c r="AS143" s="40">
        <v>3.6160000000000005</v>
      </c>
      <c r="AT143" s="40">
        <v>3.5760000000000005</v>
      </c>
      <c r="AU143" s="48">
        <v>3.5760000000000005</v>
      </c>
      <c r="AV143" s="48"/>
      <c r="AW143" s="48"/>
      <c r="AX143" s="40">
        <v>3.5885000000000002</v>
      </c>
      <c r="AY143" s="40">
        <v>3.6190000000000002</v>
      </c>
      <c r="AZ143" s="40">
        <v>3.8610000000000002</v>
      </c>
      <c r="BA143" s="67">
        <v>3.7985000000000002</v>
      </c>
      <c r="BB143" s="40">
        <v>3.6210000000000004</v>
      </c>
      <c r="BC143" s="51">
        <v>3.6010000000000004</v>
      </c>
      <c r="BD143" s="51">
        <v>3.4360000000000004</v>
      </c>
      <c r="BE143" s="51">
        <v>3.4360000000000004</v>
      </c>
      <c r="BF143" s="67"/>
      <c r="BG143" s="40"/>
      <c r="BH143" s="40">
        <v>1.3428041080100002</v>
      </c>
      <c r="BI143" s="48">
        <v>6.3554052672260011E-2</v>
      </c>
      <c r="BJ143" s="48">
        <v>7.1955873006866025E-2</v>
      </c>
      <c r="BK143" s="48">
        <v>0.4967162333341269</v>
      </c>
      <c r="BL143" s="40">
        <v>0.45356149528521778</v>
      </c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165">
        <v>40848</v>
      </c>
      <c r="B144" s="40"/>
      <c r="C144" s="41">
        <v>0.22500000000000001</v>
      </c>
      <c r="D144" s="394">
        <v>0.22500000000000001</v>
      </c>
      <c r="E144" s="93">
        <v>0.22500000000000001</v>
      </c>
      <c r="F144" s="288">
        <v>0.19</v>
      </c>
      <c r="G144" s="93">
        <v>0.22500000000000001</v>
      </c>
      <c r="H144" s="294">
        <v>0.33500000000000002</v>
      </c>
      <c r="I144" s="67">
        <v>0.33500000000000002</v>
      </c>
      <c r="J144" s="397">
        <v>0.33500000000000002</v>
      </c>
      <c r="K144" s="41">
        <v>0.34499999999999997</v>
      </c>
      <c r="L144" s="417">
        <v>0.34499999999999997</v>
      </c>
      <c r="M144" s="67">
        <v>0.34499999999999997</v>
      </c>
      <c r="N144" s="93">
        <v>0.375</v>
      </c>
      <c r="O144" s="50">
        <v>0.44500000000000001</v>
      </c>
      <c r="P144" s="184">
        <v>0.44500000000000001</v>
      </c>
      <c r="Q144" s="67">
        <v>0.44500000000000001</v>
      </c>
      <c r="R144" s="93">
        <v>0.46500000000000002</v>
      </c>
      <c r="T144" s="571">
        <v>6.5000000000000002E-2</v>
      </c>
      <c r="U144" s="571">
        <v>0.12</v>
      </c>
      <c r="V144" s="571">
        <v>0.18924000000000002</v>
      </c>
      <c r="X144" s="538">
        <v>0.215</v>
      </c>
      <c r="Y144" s="539">
        <v>0.215</v>
      </c>
      <c r="Z144" s="538">
        <v>0.245</v>
      </c>
      <c r="AA144" s="538">
        <v>-8.7499999999999994E-2</v>
      </c>
      <c r="AB144" s="556">
        <v>0.72499999999999998</v>
      </c>
      <c r="AC144" s="556">
        <v>0.45500000000000002</v>
      </c>
      <c r="AD144" s="556">
        <v>0.28749999999999998</v>
      </c>
      <c r="AE144" s="557">
        <v>0.24</v>
      </c>
      <c r="AF144" s="325">
        <v>0</v>
      </c>
      <c r="AG144" s="325">
        <v>0</v>
      </c>
      <c r="AH144" s="287"/>
      <c r="AI144" s="74">
        <v>40848</v>
      </c>
      <c r="AJ144" s="67">
        <v>3.5049999999999999</v>
      </c>
      <c r="AK144" s="68"/>
      <c r="AL144" s="68"/>
      <c r="AM144" s="69">
        <v>1.6816507782393919</v>
      </c>
      <c r="AN144" s="68">
        <v>3.73</v>
      </c>
      <c r="AO144" s="68">
        <v>3.73</v>
      </c>
      <c r="AP144" s="68">
        <v>3.73</v>
      </c>
      <c r="AQ144" s="66">
        <v>3.84</v>
      </c>
      <c r="AR144" s="40">
        <v>3.85</v>
      </c>
      <c r="AS144" s="40">
        <v>3.88</v>
      </c>
      <c r="AT144" s="40">
        <v>3.95</v>
      </c>
      <c r="AU144" s="48">
        <v>3.97</v>
      </c>
      <c r="AV144" s="48"/>
      <c r="AW144" s="48"/>
      <c r="AX144" s="40">
        <v>3.72</v>
      </c>
      <c r="AY144" s="40">
        <v>3.75</v>
      </c>
      <c r="AZ144" s="40">
        <v>4.2300000000000004</v>
      </c>
      <c r="BA144" s="67">
        <v>3.96</v>
      </c>
      <c r="BB144" s="40">
        <v>3.7925</v>
      </c>
      <c r="BC144" s="51">
        <v>3.7450000000000001</v>
      </c>
      <c r="BD144" s="51">
        <v>3.5049999999999999</v>
      </c>
      <c r="BE144" s="51">
        <v>3.5049999999999999</v>
      </c>
      <c r="BF144" s="67"/>
      <c r="BG144" s="40"/>
      <c r="BH144" s="40">
        <v>1.3420985862579999</v>
      </c>
      <c r="BI144" s="48">
        <v>6.3568009770166009E-2</v>
      </c>
      <c r="BJ144" s="48">
        <v>7.1956613691654001E-2</v>
      </c>
      <c r="BK144" s="48">
        <v>0.49401029108847833</v>
      </c>
      <c r="BL144" s="40">
        <v>0.45084471266471632</v>
      </c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165">
        <v>40878</v>
      </c>
      <c r="B145" s="40"/>
      <c r="C145" s="41">
        <v>0.22500000000000001</v>
      </c>
      <c r="D145" s="394">
        <v>0.22500000000000001</v>
      </c>
      <c r="E145" s="93">
        <v>0.22500000000000001</v>
      </c>
      <c r="F145" s="288">
        <v>0.19</v>
      </c>
      <c r="G145" s="93">
        <v>0.22500000000000001</v>
      </c>
      <c r="H145" s="294">
        <v>0.33500000000000002</v>
      </c>
      <c r="I145" s="67">
        <v>0.33500000000000002</v>
      </c>
      <c r="J145" s="397">
        <v>0.33500000000000002</v>
      </c>
      <c r="K145" s="41">
        <v>0.34499999999999997</v>
      </c>
      <c r="L145" s="417">
        <v>0.34499999999999997</v>
      </c>
      <c r="M145" s="67">
        <v>0.34499999999999997</v>
      </c>
      <c r="N145" s="93">
        <v>0.375</v>
      </c>
      <c r="O145" s="50">
        <v>0.44500000000000001</v>
      </c>
      <c r="P145" s="184">
        <v>0.44500000000000001</v>
      </c>
      <c r="Q145" s="67">
        <v>0.44500000000000001</v>
      </c>
      <c r="R145" s="93">
        <v>0.46500000000000002</v>
      </c>
      <c r="T145" s="571">
        <v>6.5000000000000002E-2</v>
      </c>
      <c r="U145" s="571">
        <v>0.12</v>
      </c>
      <c r="V145" s="571">
        <v>0.191832</v>
      </c>
      <c r="X145" s="538">
        <v>0.255</v>
      </c>
      <c r="Y145" s="539">
        <v>0.255</v>
      </c>
      <c r="Z145" s="538">
        <v>0.28499999999999998</v>
      </c>
      <c r="AA145" s="538">
        <v>-0.08</v>
      </c>
      <c r="AB145" s="556">
        <v>1.23</v>
      </c>
      <c r="AC145" s="556">
        <v>0.79</v>
      </c>
      <c r="AD145" s="556">
        <v>0.33750000000000002</v>
      </c>
      <c r="AE145" s="557">
        <v>0.29499999999999998</v>
      </c>
      <c r="AF145" s="325">
        <v>0</v>
      </c>
      <c r="AG145" s="325">
        <v>0</v>
      </c>
      <c r="AH145" s="287"/>
      <c r="AI145" s="74">
        <v>40878</v>
      </c>
      <c r="AJ145" s="67">
        <v>3.5860000000000003</v>
      </c>
      <c r="AK145" s="68"/>
      <c r="AL145" s="68"/>
      <c r="AM145" s="69">
        <v>1.7082083854980434</v>
      </c>
      <c r="AN145" s="68">
        <v>3.8110000000000004</v>
      </c>
      <c r="AO145" s="68">
        <v>3.8110000000000004</v>
      </c>
      <c r="AP145" s="68">
        <v>3.8110000000000004</v>
      </c>
      <c r="AQ145" s="66">
        <v>3.9210000000000003</v>
      </c>
      <c r="AR145" s="40">
        <v>3.931</v>
      </c>
      <c r="AS145" s="40">
        <v>3.9610000000000003</v>
      </c>
      <c r="AT145" s="40">
        <v>4.0310000000000006</v>
      </c>
      <c r="AU145" s="48">
        <v>4.0510000000000002</v>
      </c>
      <c r="AV145" s="48"/>
      <c r="AW145" s="48"/>
      <c r="AX145" s="40">
        <v>3.8410000000000002</v>
      </c>
      <c r="AY145" s="40">
        <v>3.8710000000000004</v>
      </c>
      <c r="AZ145" s="40">
        <v>4.8160000000000007</v>
      </c>
      <c r="BA145" s="67">
        <v>4.3760000000000003</v>
      </c>
      <c r="BB145" s="40">
        <v>3.9235000000000002</v>
      </c>
      <c r="BC145" s="51">
        <v>3.8810000000000002</v>
      </c>
      <c r="BD145" s="51">
        <v>3.5860000000000003</v>
      </c>
      <c r="BE145" s="51">
        <v>3.5860000000000003</v>
      </c>
      <c r="BF145" s="67"/>
      <c r="BG145" s="40"/>
      <c r="BH145" s="40">
        <v>1.3413728053509999</v>
      </c>
      <c r="BI145" s="48">
        <v>6.3581516639169999E-2</v>
      </c>
      <c r="BJ145" s="48">
        <v>7.1957330483383014E-2</v>
      </c>
      <c r="BK145" s="48">
        <v>0.49140459971094042</v>
      </c>
      <c r="BL145" s="40">
        <v>0.44823101167621182</v>
      </c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165">
        <v>40909</v>
      </c>
      <c r="B146" s="40"/>
      <c r="C146" s="41">
        <v>0.25</v>
      </c>
      <c r="D146" s="394">
        <v>0.25</v>
      </c>
      <c r="E146" s="93">
        <v>0.25</v>
      </c>
      <c r="F146" s="288">
        <v>0.215</v>
      </c>
      <c r="G146" s="93">
        <v>0.25</v>
      </c>
      <c r="H146" s="294">
        <v>0.36</v>
      </c>
      <c r="I146" s="67">
        <v>0.36</v>
      </c>
      <c r="J146" s="397">
        <v>0.36</v>
      </c>
      <c r="K146" s="41">
        <v>0.37</v>
      </c>
      <c r="L146" s="417">
        <v>0.37</v>
      </c>
      <c r="M146" s="67">
        <v>0.37</v>
      </c>
      <c r="N146" s="93">
        <v>0.4</v>
      </c>
      <c r="O146" s="50">
        <v>0.47</v>
      </c>
      <c r="P146" s="184">
        <v>0.47</v>
      </c>
      <c r="Q146" s="67">
        <v>0.47</v>
      </c>
      <c r="R146" s="93">
        <v>0.49</v>
      </c>
      <c r="T146" s="571">
        <v>0.09</v>
      </c>
      <c r="U146" s="571">
        <v>0.14499999999999999</v>
      </c>
      <c r="V146" s="571">
        <v>0.22361600000000001</v>
      </c>
      <c r="X146" s="538">
        <v>0.26750000000000002</v>
      </c>
      <c r="Y146" s="539">
        <v>0.26750000000000002</v>
      </c>
      <c r="Z146" s="538">
        <v>0.29499999999999998</v>
      </c>
      <c r="AA146" s="538">
        <v>-6.5000000000000002E-2</v>
      </c>
      <c r="AB146" s="556">
        <v>1.575</v>
      </c>
      <c r="AC146" s="556">
        <v>0.95499999999999996</v>
      </c>
      <c r="AD146" s="556">
        <v>0.4375</v>
      </c>
      <c r="AE146" s="557">
        <v>0.34250000000000003</v>
      </c>
      <c r="AF146" s="325">
        <v>0</v>
      </c>
      <c r="AG146" s="325">
        <v>0</v>
      </c>
      <c r="AH146" s="287"/>
      <c r="AI146" s="74">
        <v>40909</v>
      </c>
      <c r="AJ146" s="67">
        <v>3.7730000000000001</v>
      </c>
      <c r="AK146" s="68"/>
      <c r="AL146" s="68"/>
      <c r="AM146" s="69">
        <v>1.7924317658200466</v>
      </c>
      <c r="AN146" s="68">
        <v>4.0229999999999997</v>
      </c>
      <c r="AO146" s="68">
        <v>4.0229999999999997</v>
      </c>
      <c r="AP146" s="68">
        <v>4.0229999999999997</v>
      </c>
      <c r="AQ146" s="66">
        <v>4.133</v>
      </c>
      <c r="AR146" s="40">
        <v>4.1429999999999998</v>
      </c>
      <c r="AS146" s="40">
        <v>4.173</v>
      </c>
      <c r="AT146" s="40">
        <v>4.2430000000000003</v>
      </c>
      <c r="AU146" s="48">
        <v>4.2629999999999999</v>
      </c>
      <c r="AV146" s="48"/>
      <c r="AW146" s="48"/>
      <c r="AX146" s="40">
        <v>4.0404999999999998</v>
      </c>
      <c r="AY146" s="40">
        <v>4.0680000000000005</v>
      </c>
      <c r="AZ146" s="40">
        <v>5.3479999999999999</v>
      </c>
      <c r="BA146" s="67">
        <v>4.7279999999999998</v>
      </c>
      <c r="BB146" s="40">
        <v>4.2104999999999997</v>
      </c>
      <c r="BC146" s="51">
        <v>4.1154999999999999</v>
      </c>
      <c r="BD146" s="51">
        <v>3.7730000000000001</v>
      </c>
      <c r="BE146" s="51">
        <v>3.7730000000000001</v>
      </c>
      <c r="BF146" s="67"/>
      <c r="BG146" s="40"/>
      <c r="BH146" s="40">
        <v>1.3406503311730003</v>
      </c>
      <c r="BI146" s="48">
        <v>6.359547373720402E-2</v>
      </c>
      <c r="BJ146" s="48">
        <v>7.1958071168170004E-2</v>
      </c>
      <c r="BK146" s="48">
        <v>0.48872538623527029</v>
      </c>
      <c r="BL146" s="40">
        <v>0.44554605165797828</v>
      </c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165">
        <v>40940</v>
      </c>
      <c r="B147" s="40"/>
      <c r="C147" s="41">
        <v>0.31</v>
      </c>
      <c r="D147" s="394">
        <v>0.31</v>
      </c>
      <c r="E147" s="93">
        <v>0.31</v>
      </c>
      <c r="F147" s="288">
        <v>0.27500000000000002</v>
      </c>
      <c r="G147" s="93">
        <v>0.31</v>
      </c>
      <c r="H147" s="294">
        <v>0.42</v>
      </c>
      <c r="I147" s="67">
        <v>0.42</v>
      </c>
      <c r="J147" s="397">
        <v>0.42</v>
      </c>
      <c r="K147" s="41">
        <v>0.43</v>
      </c>
      <c r="L147" s="417">
        <v>0.43</v>
      </c>
      <c r="M147" s="67">
        <v>0.43</v>
      </c>
      <c r="N147" s="93">
        <v>0.46</v>
      </c>
      <c r="O147" s="50">
        <v>0.53</v>
      </c>
      <c r="P147" s="184">
        <v>0.53</v>
      </c>
      <c r="Q147" s="67">
        <v>0.53</v>
      </c>
      <c r="R147" s="93">
        <v>0.55000000000000004</v>
      </c>
      <c r="T147" s="571">
        <v>0.15</v>
      </c>
      <c r="U147" s="571">
        <v>0.20499999999999999</v>
      </c>
      <c r="V147" s="571">
        <v>0.282528</v>
      </c>
      <c r="X147" s="538">
        <v>0.245</v>
      </c>
      <c r="Y147" s="539">
        <v>0.245</v>
      </c>
      <c r="Z147" s="538">
        <v>0.27</v>
      </c>
      <c r="AA147" s="538">
        <v>-6.5000000000000002E-2</v>
      </c>
      <c r="AB147" s="556">
        <v>1.4950000000000001</v>
      </c>
      <c r="AC147" s="556">
        <v>0.94499999999999995</v>
      </c>
      <c r="AD147" s="556">
        <v>0.435</v>
      </c>
      <c r="AE147" s="557">
        <v>0.33750000000000002</v>
      </c>
      <c r="AF147" s="325">
        <v>0</v>
      </c>
      <c r="AG147" s="325">
        <v>0</v>
      </c>
      <c r="AH147" s="287"/>
      <c r="AI147" s="74">
        <v>40940</v>
      </c>
      <c r="AJ147" s="67">
        <v>3.6790000000000003</v>
      </c>
      <c r="AK147" s="68"/>
      <c r="AL147" s="68"/>
      <c r="AM147" s="69">
        <v>1.7666368362272122</v>
      </c>
      <c r="AN147" s="68">
        <v>3.9890000000000003</v>
      </c>
      <c r="AO147" s="68">
        <v>3.9890000000000003</v>
      </c>
      <c r="AP147" s="68">
        <v>3.9890000000000003</v>
      </c>
      <c r="AQ147" s="66">
        <v>4.0990000000000002</v>
      </c>
      <c r="AR147" s="40">
        <v>4.109</v>
      </c>
      <c r="AS147" s="40">
        <v>4.1390000000000002</v>
      </c>
      <c r="AT147" s="40">
        <v>4.2090000000000005</v>
      </c>
      <c r="AU147" s="48">
        <v>4.2290000000000001</v>
      </c>
      <c r="AV147" s="48"/>
      <c r="AW147" s="48"/>
      <c r="AX147" s="40">
        <v>3.9240000000000004</v>
      </c>
      <c r="AY147" s="40">
        <v>3.9490000000000003</v>
      </c>
      <c r="AZ147" s="40">
        <v>5.1740000000000004</v>
      </c>
      <c r="BA147" s="67">
        <v>4.6240000000000006</v>
      </c>
      <c r="BB147" s="40">
        <v>4.1139999999999999</v>
      </c>
      <c r="BC147" s="51">
        <v>4.0165000000000006</v>
      </c>
      <c r="BD147" s="51">
        <v>3.6790000000000003</v>
      </c>
      <c r="BE147" s="51">
        <v>3.6790000000000003</v>
      </c>
      <c r="BF147" s="67"/>
      <c r="BG147" s="40"/>
      <c r="BH147" s="40">
        <v>1.3399774574490002</v>
      </c>
      <c r="BI147" s="48">
        <v>6.3609430835302017E-2</v>
      </c>
      <c r="BJ147" s="48">
        <v>7.1958811852957022E-2</v>
      </c>
      <c r="BK147" s="48">
        <v>0.4860596646801254</v>
      </c>
      <c r="BL147" s="40">
        <v>0.44287712113993788</v>
      </c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165">
        <v>40969</v>
      </c>
      <c r="B148" s="40"/>
      <c r="C148" s="41">
        <v>0.30499999999999999</v>
      </c>
      <c r="D148" s="394">
        <v>0.30499999999999999</v>
      </c>
      <c r="E148" s="93">
        <v>0.30499999999999999</v>
      </c>
      <c r="F148" s="288">
        <v>0.27</v>
      </c>
      <c r="G148" s="93">
        <v>0.30499999999999999</v>
      </c>
      <c r="H148" s="294">
        <v>0.41499999999999998</v>
      </c>
      <c r="I148" s="67">
        <v>0.41499999999999998</v>
      </c>
      <c r="J148" s="397">
        <v>0.41499999999999998</v>
      </c>
      <c r="K148" s="41">
        <v>0.42499999999999999</v>
      </c>
      <c r="L148" s="417">
        <v>0.42499999999999999</v>
      </c>
      <c r="M148" s="67">
        <v>0.42499999999999999</v>
      </c>
      <c r="N148" s="93">
        <v>0.45500000000000002</v>
      </c>
      <c r="O148" s="50">
        <v>0.52500000000000002</v>
      </c>
      <c r="P148" s="184">
        <v>0.52500000000000002</v>
      </c>
      <c r="Q148" s="67">
        <v>0.52500000000000002</v>
      </c>
      <c r="R148" s="93">
        <v>0.54500000000000004</v>
      </c>
      <c r="T148" s="571">
        <v>0.14499999999999999</v>
      </c>
      <c r="U148" s="571">
        <v>0.2</v>
      </c>
      <c r="V148" s="571">
        <v>0.273752</v>
      </c>
      <c r="X148" s="538">
        <v>0.24249999999999999</v>
      </c>
      <c r="Y148" s="539">
        <v>0.24249999999999999</v>
      </c>
      <c r="Z148" s="538">
        <v>0.26800000000000002</v>
      </c>
      <c r="AA148" s="538">
        <v>-6.5000000000000002E-2</v>
      </c>
      <c r="AB148" s="556">
        <v>0.89500000000000002</v>
      </c>
      <c r="AC148" s="556">
        <v>0.60250000000000004</v>
      </c>
      <c r="AD148" s="556">
        <v>0.30249999999999999</v>
      </c>
      <c r="AE148" s="557">
        <v>0.26</v>
      </c>
      <c r="AF148" s="325">
        <v>0</v>
      </c>
      <c r="AG148" s="325">
        <v>0</v>
      </c>
      <c r="AH148" s="287"/>
      <c r="AI148" s="74">
        <v>40969</v>
      </c>
      <c r="AJ148" s="67">
        <v>3.5660000000000003</v>
      </c>
      <c r="AK148" s="68"/>
      <c r="AL148" s="68"/>
      <c r="AM148" s="69">
        <v>1.7047682971660572</v>
      </c>
      <c r="AN148" s="68">
        <v>3.8710000000000004</v>
      </c>
      <c r="AO148" s="68">
        <v>3.8710000000000004</v>
      </c>
      <c r="AP148" s="68">
        <v>3.8710000000000004</v>
      </c>
      <c r="AQ148" s="66">
        <v>3.9810000000000003</v>
      </c>
      <c r="AR148" s="40">
        <v>3.9910000000000001</v>
      </c>
      <c r="AS148" s="40">
        <v>4.0209999999999999</v>
      </c>
      <c r="AT148" s="40">
        <v>4.0910000000000002</v>
      </c>
      <c r="AU148" s="48">
        <v>4.1110000000000007</v>
      </c>
      <c r="AV148" s="48"/>
      <c r="AW148" s="48"/>
      <c r="AX148" s="40">
        <v>3.8085000000000004</v>
      </c>
      <c r="AY148" s="40">
        <v>3.8340000000000005</v>
      </c>
      <c r="AZ148" s="40">
        <v>4.4610000000000003</v>
      </c>
      <c r="BA148" s="67">
        <v>4.1684999999999999</v>
      </c>
      <c r="BB148" s="40">
        <v>3.8685</v>
      </c>
      <c r="BC148" s="51">
        <v>3.8260000000000005</v>
      </c>
      <c r="BD148" s="51">
        <v>3.5660000000000003</v>
      </c>
      <c r="BE148" s="51">
        <v>3.5660000000000003</v>
      </c>
      <c r="BF148" s="67"/>
      <c r="BG148" s="40"/>
      <c r="BH148" s="40">
        <v>1.3392613693430002</v>
      </c>
      <c r="BI148" s="48">
        <v>6.3622487475516021E-2</v>
      </c>
      <c r="BJ148" s="48">
        <v>7.1959504751629016E-2</v>
      </c>
      <c r="BK148" s="48">
        <v>0.48357808511724082</v>
      </c>
      <c r="BL148" s="40">
        <v>0.4403948068111746</v>
      </c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165">
        <v>41000</v>
      </c>
      <c r="B149" s="40"/>
      <c r="C149" s="41">
        <v>0.14000000000000001</v>
      </c>
      <c r="D149" s="394">
        <v>0.14000000000000001</v>
      </c>
      <c r="E149" s="93">
        <v>0.14000000000000001</v>
      </c>
      <c r="F149" s="288">
        <v>0.105</v>
      </c>
      <c r="G149" s="93">
        <v>0.14000000000000001</v>
      </c>
      <c r="H149" s="294">
        <v>0.14000000000000001</v>
      </c>
      <c r="I149" s="67">
        <v>0.14000000000000001</v>
      </c>
      <c r="J149" s="397">
        <v>0.14000000000000001</v>
      </c>
      <c r="K149" s="50">
        <v>0.16</v>
      </c>
      <c r="L149" s="417">
        <v>0.16</v>
      </c>
      <c r="M149" s="67">
        <v>0.16</v>
      </c>
      <c r="N149" s="93">
        <v>0.18</v>
      </c>
      <c r="O149" s="50">
        <v>0.14000000000000001</v>
      </c>
      <c r="P149" s="184">
        <v>0.14000000000000001</v>
      </c>
      <c r="Q149" s="67">
        <v>0.14000000000000001</v>
      </c>
      <c r="R149" s="93">
        <v>0.14000000000000001</v>
      </c>
      <c r="T149" s="571">
        <v>-0.06</v>
      </c>
      <c r="U149" s="571">
        <v>-5.0000000000000001E-3</v>
      </c>
      <c r="V149" s="571">
        <v>0.17</v>
      </c>
      <c r="X149" s="538">
        <v>0.17</v>
      </c>
      <c r="Y149" s="539">
        <v>0.17</v>
      </c>
      <c r="Z149" s="538">
        <v>0.17300000000000001</v>
      </c>
      <c r="AA149" s="538">
        <v>-0.11</v>
      </c>
      <c r="AB149" s="556">
        <v>0.45</v>
      </c>
      <c r="AC149" s="556">
        <v>0.35499999999999998</v>
      </c>
      <c r="AD149" s="556">
        <v>0.19750000000000001</v>
      </c>
      <c r="AE149" s="557">
        <v>0.17749999999999999</v>
      </c>
      <c r="AF149" s="325">
        <v>0</v>
      </c>
      <c r="AG149" s="325">
        <v>0</v>
      </c>
      <c r="AH149" s="287"/>
      <c r="AI149" s="74">
        <v>41000</v>
      </c>
      <c r="AJ149" s="67">
        <v>3.4530000000000003</v>
      </c>
      <c r="AK149" s="68"/>
      <c r="AL149" s="68"/>
      <c r="AM149" s="69">
        <v>1.5728595740816995</v>
      </c>
      <c r="AN149" s="68">
        <v>3.5930000000000004</v>
      </c>
      <c r="AO149" s="68">
        <v>3.5930000000000004</v>
      </c>
      <c r="AP149" s="68">
        <v>3.5930000000000004</v>
      </c>
      <c r="AQ149" s="66">
        <v>3.5930000000000004</v>
      </c>
      <c r="AR149" s="40">
        <v>3.6130000000000004</v>
      </c>
      <c r="AS149" s="40">
        <v>3.6330000000000005</v>
      </c>
      <c r="AT149" s="40">
        <v>3.5930000000000004</v>
      </c>
      <c r="AU149" s="48">
        <v>3.5930000000000004</v>
      </c>
      <c r="AV149" s="48"/>
      <c r="AW149" s="48"/>
      <c r="AX149" s="40">
        <v>3.6230000000000002</v>
      </c>
      <c r="AY149" s="40">
        <v>3.6260000000000003</v>
      </c>
      <c r="AZ149" s="40">
        <v>3.9030000000000005</v>
      </c>
      <c r="BA149" s="67">
        <v>3.8080000000000003</v>
      </c>
      <c r="BB149" s="40">
        <v>3.6505000000000001</v>
      </c>
      <c r="BC149" s="51">
        <v>3.6305000000000005</v>
      </c>
      <c r="BD149" s="51">
        <v>3.4530000000000003</v>
      </c>
      <c r="BE149" s="51">
        <v>3.4530000000000003</v>
      </c>
      <c r="BF149" s="67"/>
      <c r="BG149" s="40"/>
      <c r="BH149" s="40">
        <v>1.338571515573</v>
      </c>
      <c r="BI149" s="48">
        <v>6.3636444573739001E-2</v>
      </c>
      <c r="BJ149" s="48">
        <v>7.1960245436416007E-2</v>
      </c>
      <c r="BK149" s="48">
        <v>0.48093830281308136</v>
      </c>
      <c r="BL149" s="40">
        <v>0.43775663069348714</v>
      </c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165">
        <v>41030</v>
      </c>
      <c r="B150" s="40"/>
      <c r="C150" s="41">
        <v>0.14000000000000001</v>
      </c>
      <c r="D150" s="394">
        <v>0.14000000000000001</v>
      </c>
      <c r="E150" s="93">
        <v>0.14000000000000001</v>
      </c>
      <c r="F150" s="288">
        <v>0.105</v>
      </c>
      <c r="G150" s="93">
        <v>0.14000000000000001</v>
      </c>
      <c r="H150" s="294">
        <v>0.14000000000000001</v>
      </c>
      <c r="I150" s="67">
        <v>0.14000000000000001</v>
      </c>
      <c r="J150" s="397">
        <v>0.14000000000000001</v>
      </c>
      <c r="K150" s="50">
        <v>0.16</v>
      </c>
      <c r="L150" s="417">
        <v>0.16</v>
      </c>
      <c r="M150" s="67">
        <v>0.16</v>
      </c>
      <c r="N150" s="93">
        <v>0.18</v>
      </c>
      <c r="O150" s="50">
        <v>0.14000000000000001</v>
      </c>
      <c r="P150" s="184">
        <v>0.14000000000000001</v>
      </c>
      <c r="Q150" s="67">
        <v>0.14000000000000001</v>
      </c>
      <c r="R150" s="93">
        <v>0.14000000000000001</v>
      </c>
      <c r="T150" s="571">
        <v>-0.06</v>
      </c>
      <c r="U150" s="571">
        <v>-5.0000000000000001E-3</v>
      </c>
      <c r="V150" s="571">
        <v>0.16</v>
      </c>
      <c r="X150" s="538">
        <v>0.16</v>
      </c>
      <c r="Y150" s="539">
        <v>0.16</v>
      </c>
      <c r="Z150" s="538">
        <v>0.18300000000000002</v>
      </c>
      <c r="AA150" s="538">
        <v>-0.125</v>
      </c>
      <c r="AB150" s="556">
        <v>0.36499999999999999</v>
      </c>
      <c r="AC150" s="556">
        <v>0.28749999999999998</v>
      </c>
      <c r="AD150" s="556">
        <v>0.17249999999999999</v>
      </c>
      <c r="AE150" s="557">
        <v>0.16250000000000001</v>
      </c>
      <c r="AF150" s="325">
        <v>0</v>
      </c>
      <c r="AG150" s="325">
        <v>0</v>
      </c>
      <c r="AH150" s="287"/>
      <c r="AI150" s="74">
        <v>41030</v>
      </c>
      <c r="AJ150" s="67">
        <v>3.452</v>
      </c>
      <c r="AK150" s="68"/>
      <c r="AL150" s="68"/>
      <c r="AM150" s="69">
        <v>1.5633050501654078</v>
      </c>
      <c r="AN150" s="68">
        <v>3.5920000000000001</v>
      </c>
      <c r="AO150" s="68">
        <v>3.5920000000000001</v>
      </c>
      <c r="AP150" s="68">
        <v>3.5920000000000001</v>
      </c>
      <c r="AQ150" s="66">
        <v>3.5920000000000001</v>
      </c>
      <c r="AR150" s="40">
        <v>3.6120000000000001</v>
      </c>
      <c r="AS150" s="40">
        <v>3.6320000000000001</v>
      </c>
      <c r="AT150" s="40">
        <v>3.5920000000000001</v>
      </c>
      <c r="AU150" s="48">
        <v>3.5920000000000001</v>
      </c>
      <c r="AV150" s="48"/>
      <c r="AW150" s="48"/>
      <c r="AX150" s="40">
        <v>3.6120000000000001</v>
      </c>
      <c r="AY150" s="40">
        <v>3.6349999999999998</v>
      </c>
      <c r="AZ150" s="40">
        <v>3.8170000000000002</v>
      </c>
      <c r="BA150" s="67">
        <v>3.7395</v>
      </c>
      <c r="BB150" s="40">
        <v>3.6244999999999998</v>
      </c>
      <c r="BC150" s="51">
        <v>3.6145</v>
      </c>
      <c r="BD150" s="51">
        <v>3.452</v>
      </c>
      <c r="BE150" s="51">
        <v>3.452</v>
      </c>
      <c r="BF150" s="67"/>
      <c r="BG150" s="40"/>
      <c r="BH150" s="40">
        <v>1.3378619011370001</v>
      </c>
      <c r="BI150" s="48">
        <v>6.364995144304901E-2</v>
      </c>
      <c r="BJ150" s="48">
        <v>7.1960962228147018E-2</v>
      </c>
      <c r="BK150" s="48">
        <v>0.47839635061292274</v>
      </c>
      <c r="BL150" s="40">
        <v>0.43521855516854335</v>
      </c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165">
        <v>41061</v>
      </c>
      <c r="B151" s="40"/>
      <c r="C151" s="41">
        <v>0.14000000000000001</v>
      </c>
      <c r="D151" s="394">
        <v>0.14000000000000001</v>
      </c>
      <c r="E151" s="93">
        <v>0.14000000000000001</v>
      </c>
      <c r="F151" s="288">
        <v>0.105</v>
      </c>
      <c r="G151" s="93">
        <v>0.14000000000000001</v>
      </c>
      <c r="H151" s="294">
        <v>0.14000000000000001</v>
      </c>
      <c r="I151" s="67">
        <v>0.14000000000000001</v>
      </c>
      <c r="J151" s="397">
        <v>0.14000000000000001</v>
      </c>
      <c r="K151" s="50">
        <v>0.16</v>
      </c>
      <c r="L151" s="417">
        <v>0.16</v>
      </c>
      <c r="M151" s="67">
        <v>0.16</v>
      </c>
      <c r="N151" s="93">
        <v>0.18</v>
      </c>
      <c r="O151" s="50">
        <v>0.14000000000000001</v>
      </c>
      <c r="P151" s="184">
        <v>0.14000000000000001</v>
      </c>
      <c r="Q151" s="67">
        <v>0.14000000000000001</v>
      </c>
      <c r="R151" s="93">
        <v>0.14000000000000001</v>
      </c>
      <c r="T151" s="571">
        <v>-0.06</v>
      </c>
      <c r="U151" s="571">
        <v>-5.0000000000000001E-3</v>
      </c>
      <c r="V151" s="571">
        <v>0.155</v>
      </c>
      <c r="X151" s="538">
        <v>0.155</v>
      </c>
      <c r="Y151" s="539">
        <v>0.155</v>
      </c>
      <c r="Z151" s="538">
        <v>0.17800000000000002</v>
      </c>
      <c r="AA151" s="538">
        <v>-0.13500000000000001</v>
      </c>
      <c r="AB151" s="556">
        <v>0.35499999999999998</v>
      </c>
      <c r="AC151" s="556">
        <v>0.28749999999999998</v>
      </c>
      <c r="AD151" s="556">
        <v>0.17249999999999999</v>
      </c>
      <c r="AE151" s="557">
        <v>0.16250000000000001</v>
      </c>
      <c r="AF151" s="325">
        <v>0</v>
      </c>
      <c r="AG151" s="325">
        <v>0</v>
      </c>
      <c r="AH151" s="287"/>
      <c r="AI151" s="74">
        <v>41061</v>
      </c>
      <c r="AJ151" s="67">
        <v>3.4910000000000001</v>
      </c>
      <c r="AK151" s="68"/>
      <c r="AL151" s="68"/>
      <c r="AM151" s="69">
        <v>1.5708115721013407</v>
      </c>
      <c r="AN151" s="68">
        <v>3.6310000000000002</v>
      </c>
      <c r="AO151" s="68">
        <v>3.6310000000000002</v>
      </c>
      <c r="AP151" s="68">
        <v>3.6310000000000002</v>
      </c>
      <c r="AQ151" s="66">
        <v>3.6310000000000002</v>
      </c>
      <c r="AR151" s="40">
        <v>3.6510000000000002</v>
      </c>
      <c r="AS151" s="40">
        <v>3.6710000000000003</v>
      </c>
      <c r="AT151" s="40">
        <v>3.6310000000000002</v>
      </c>
      <c r="AU151" s="48">
        <v>3.6310000000000002</v>
      </c>
      <c r="AV151" s="48"/>
      <c r="AW151" s="48"/>
      <c r="AX151" s="40">
        <v>3.6459999999999999</v>
      </c>
      <c r="AY151" s="40">
        <v>3.669</v>
      </c>
      <c r="AZ151" s="40">
        <v>3.8460000000000001</v>
      </c>
      <c r="BA151" s="67">
        <v>3.7785000000000002</v>
      </c>
      <c r="BB151" s="40">
        <v>3.6635</v>
      </c>
      <c r="BC151" s="51">
        <v>3.6535000000000002</v>
      </c>
      <c r="BD151" s="51">
        <v>3.4910000000000001</v>
      </c>
      <c r="BE151" s="51">
        <v>3.4910000000000001</v>
      </c>
      <c r="BF151" s="67"/>
      <c r="BG151" s="40"/>
      <c r="BH151" s="40">
        <v>1.3371783030860003</v>
      </c>
      <c r="BI151" s="48">
        <v>6.3663908541399014E-2</v>
      </c>
      <c r="BJ151" s="48">
        <v>7.1961702912935008E-2</v>
      </c>
      <c r="BK151" s="48">
        <v>0.47578270598612671</v>
      </c>
      <c r="BL151" s="40">
        <v>0.43261128397172693</v>
      </c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165">
        <v>41091</v>
      </c>
      <c r="B152" s="40"/>
      <c r="C152" s="41">
        <v>0.14000000000000001</v>
      </c>
      <c r="D152" s="394">
        <v>0.14000000000000001</v>
      </c>
      <c r="E152" s="93">
        <v>0.14000000000000001</v>
      </c>
      <c r="F152" s="288">
        <v>0.105</v>
      </c>
      <c r="G152" s="93">
        <v>0.14000000000000001</v>
      </c>
      <c r="H152" s="294">
        <v>0.14000000000000001</v>
      </c>
      <c r="I152" s="67">
        <v>0.14000000000000001</v>
      </c>
      <c r="J152" s="397">
        <v>0.14000000000000001</v>
      </c>
      <c r="K152" s="50">
        <v>0.16</v>
      </c>
      <c r="L152" s="417">
        <v>0.16</v>
      </c>
      <c r="M152" s="67">
        <v>0.16</v>
      </c>
      <c r="N152" s="93">
        <v>0.18</v>
      </c>
      <c r="O152" s="50">
        <v>0.14000000000000001</v>
      </c>
      <c r="P152" s="184">
        <v>0.14000000000000001</v>
      </c>
      <c r="Q152" s="67">
        <v>0.14000000000000001</v>
      </c>
      <c r="R152" s="93">
        <v>0.14000000000000001</v>
      </c>
      <c r="T152" s="571">
        <v>-0.06</v>
      </c>
      <c r="U152" s="571">
        <v>-5.0000000000000001E-3</v>
      </c>
      <c r="V152" s="571">
        <v>0.14499999999999999</v>
      </c>
      <c r="X152" s="538">
        <v>0.14499999999999999</v>
      </c>
      <c r="Y152" s="539">
        <v>0.14499999999999999</v>
      </c>
      <c r="Z152" s="538">
        <v>0.16800000000000001</v>
      </c>
      <c r="AA152" s="538">
        <v>-0.13500000000000001</v>
      </c>
      <c r="AB152" s="556">
        <v>0.39</v>
      </c>
      <c r="AC152" s="556">
        <v>0.3</v>
      </c>
      <c r="AD152" s="556">
        <v>0.185</v>
      </c>
      <c r="AE152" s="557">
        <v>0.16250000000000001</v>
      </c>
      <c r="AF152" s="325">
        <v>0</v>
      </c>
      <c r="AG152" s="325">
        <v>0</v>
      </c>
      <c r="AH152" s="287"/>
      <c r="AI152" s="74">
        <v>41091</v>
      </c>
      <c r="AJ152" s="67">
        <v>3.4910000000000001</v>
      </c>
      <c r="AK152" s="68"/>
      <c r="AL152" s="68"/>
      <c r="AM152" s="69">
        <v>1.5617037799707116</v>
      </c>
      <c r="AN152" s="68">
        <v>3.6310000000000002</v>
      </c>
      <c r="AO152" s="68">
        <v>3.6310000000000002</v>
      </c>
      <c r="AP152" s="68">
        <v>3.6310000000000002</v>
      </c>
      <c r="AQ152" s="66">
        <v>3.6310000000000002</v>
      </c>
      <c r="AR152" s="40">
        <v>3.6510000000000002</v>
      </c>
      <c r="AS152" s="40">
        <v>3.6710000000000003</v>
      </c>
      <c r="AT152" s="40">
        <v>3.6310000000000002</v>
      </c>
      <c r="AU152" s="48">
        <v>3.6310000000000002</v>
      </c>
      <c r="AV152" s="48"/>
      <c r="AW152" s="48"/>
      <c r="AX152" s="40">
        <v>3.6360000000000001</v>
      </c>
      <c r="AY152" s="40">
        <v>3.6590000000000003</v>
      </c>
      <c r="AZ152" s="40">
        <v>3.8810000000000002</v>
      </c>
      <c r="BA152" s="67">
        <v>3.7909999999999999</v>
      </c>
      <c r="BB152" s="40">
        <v>3.6760000000000002</v>
      </c>
      <c r="BC152" s="51">
        <v>3.6535000000000002</v>
      </c>
      <c r="BD152" s="51">
        <v>3.4910000000000001</v>
      </c>
      <c r="BE152" s="51">
        <v>3.4910000000000001</v>
      </c>
      <c r="BF152" s="67"/>
      <c r="BG152" s="40"/>
      <c r="BH152" s="40">
        <v>1.3364751435100002</v>
      </c>
      <c r="BI152" s="48">
        <v>6.3677415410832008E-2</v>
      </c>
      <c r="BJ152" s="48">
        <v>7.196241970466502E-2</v>
      </c>
      <c r="BK152" s="48">
        <v>0.47326593486224633</v>
      </c>
      <c r="BL152" s="40">
        <v>0.430102941330408</v>
      </c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165">
        <v>41122</v>
      </c>
      <c r="B153" s="40"/>
      <c r="C153" s="41">
        <v>0.14000000000000001</v>
      </c>
      <c r="D153" s="394">
        <v>0.14000000000000001</v>
      </c>
      <c r="E153" s="93">
        <v>0.14000000000000001</v>
      </c>
      <c r="F153" s="288">
        <v>0.105</v>
      </c>
      <c r="G153" s="93">
        <v>0.14000000000000001</v>
      </c>
      <c r="H153" s="294">
        <v>0.14000000000000001</v>
      </c>
      <c r="I153" s="67">
        <v>0.14000000000000001</v>
      </c>
      <c r="J153" s="397">
        <v>0.14000000000000001</v>
      </c>
      <c r="K153" s="50">
        <v>0.16</v>
      </c>
      <c r="L153" s="417">
        <v>0.16</v>
      </c>
      <c r="M153" s="67">
        <v>0.16</v>
      </c>
      <c r="N153" s="93">
        <v>0.18</v>
      </c>
      <c r="O153" s="50">
        <v>0.14000000000000001</v>
      </c>
      <c r="P153" s="184">
        <v>0.14000000000000001</v>
      </c>
      <c r="Q153" s="67">
        <v>0.14000000000000001</v>
      </c>
      <c r="R153" s="93">
        <v>0.14000000000000001</v>
      </c>
      <c r="T153" s="571">
        <v>-0.06</v>
      </c>
      <c r="U153" s="571">
        <v>-5.0000000000000001E-3</v>
      </c>
      <c r="V153" s="571">
        <v>0.14249999999999999</v>
      </c>
      <c r="X153" s="538">
        <v>0.14249999999999999</v>
      </c>
      <c r="Y153" s="539">
        <v>0.14249999999999999</v>
      </c>
      <c r="Z153" s="538">
        <v>0.16500000000000001</v>
      </c>
      <c r="AA153" s="538">
        <v>-0.13500000000000001</v>
      </c>
      <c r="AB153" s="556">
        <v>0.45500000000000002</v>
      </c>
      <c r="AC153" s="556">
        <v>0.3</v>
      </c>
      <c r="AD153" s="556">
        <v>0.185</v>
      </c>
      <c r="AE153" s="557">
        <v>0.16250000000000001</v>
      </c>
      <c r="AF153" s="325">
        <v>0</v>
      </c>
      <c r="AG153" s="325">
        <v>0</v>
      </c>
      <c r="AH153" s="287"/>
      <c r="AI153" s="74">
        <v>41122</v>
      </c>
      <c r="AJ153" s="67">
        <v>3.5360000000000005</v>
      </c>
      <c r="AK153" s="68"/>
      <c r="AL153" s="68"/>
      <c r="AM153" s="69">
        <v>1.5715863635230143</v>
      </c>
      <c r="AN153" s="68">
        <v>3.6760000000000006</v>
      </c>
      <c r="AO153" s="68">
        <v>3.6760000000000006</v>
      </c>
      <c r="AP153" s="68">
        <v>3.6760000000000006</v>
      </c>
      <c r="AQ153" s="66">
        <v>3.6760000000000006</v>
      </c>
      <c r="AR153" s="40">
        <v>3.6960000000000006</v>
      </c>
      <c r="AS153" s="40">
        <v>3.7160000000000006</v>
      </c>
      <c r="AT153" s="40">
        <v>3.6760000000000006</v>
      </c>
      <c r="AU153" s="48">
        <v>3.6760000000000006</v>
      </c>
      <c r="AV153" s="48"/>
      <c r="AW153" s="48"/>
      <c r="AX153" s="40">
        <v>3.6785000000000005</v>
      </c>
      <c r="AY153" s="40">
        <v>3.7010000000000005</v>
      </c>
      <c r="AZ153" s="40">
        <v>3.9910000000000005</v>
      </c>
      <c r="BA153" s="67">
        <v>3.8360000000000003</v>
      </c>
      <c r="BB153" s="40">
        <v>3.7210000000000005</v>
      </c>
      <c r="BC153" s="51">
        <v>3.6985000000000006</v>
      </c>
      <c r="BD153" s="51">
        <v>3.5360000000000005</v>
      </c>
      <c r="BE153" s="51">
        <v>3.5360000000000005</v>
      </c>
      <c r="BF153" s="67"/>
      <c r="BG153" s="40"/>
      <c r="BH153" s="40">
        <v>1.3357752571229999</v>
      </c>
      <c r="BI153" s="48">
        <v>6.3691372509309993E-2</v>
      </c>
      <c r="BJ153" s="48">
        <v>7.1963160389453024E-2</v>
      </c>
      <c r="BK153" s="48">
        <v>0.47067819390842358</v>
      </c>
      <c r="BL153" s="40">
        <v>0.4275262142336817</v>
      </c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165">
        <v>41153</v>
      </c>
      <c r="B154" s="40"/>
      <c r="C154" s="41">
        <v>0.14000000000000001</v>
      </c>
      <c r="D154" s="394">
        <v>0.14000000000000001</v>
      </c>
      <c r="E154" s="93">
        <v>0.14000000000000001</v>
      </c>
      <c r="F154" s="288">
        <v>0.105</v>
      </c>
      <c r="G154" s="93">
        <v>0.14000000000000001</v>
      </c>
      <c r="H154" s="294">
        <v>0.14000000000000001</v>
      </c>
      <c r="I154" s="67">
        <v>0.14000000000000001</v>
      </c>
      <c r="J154" s="397">
        <v>0.14000000000000001</v>
      </c>
      <c r="K154" s="50">
        <v>0.16</v>
      </c>
      <c r="L154" s="417">
        <v>0.16</v>
      </c>
      <c r="M154" s="67">
        <v>0.16</v>
      </c>
      <c r="N154" s="93">
        <v>0.18</v>
      </c>
      <c r="O154" s="50">
        <v>0.14000000000000001</v>
      </c>
      <c r="P154" s="184">
        <v>0.14000000000000001</v>
      </c>
      <c r="Q154" s="67">
        <v>0.14000000000000001</v>
      </c>
      <c r="R154" s="93">
        <v>0.14000000000000001</v>
      </c>
      <c r="T154" s="571">
        <v>-0.06</v>
      </c>
      <c r="U154" s="571">
        <v>-5.0000000000000001E-3</v>
      </c>
      <c r="V154" s="571">
        <v>0.14000000000000001</v>
      </c>
      <c r="X154" s="538">
        <v>0.14000000000000001</v>
      </c>
      <c r="Y154" s="539">
        <v>0.14000000000000001</v>
      </c>
      <c r="Z154" s="538">
        <v>0.16300000000000001</v>
      </c>
      <c r="AA154" s="538">
        <v>-0.125</v>
      </c>
      <c r="AB154" s="556">
        <v>0.35499999999999998</v>
      </c>
      <c r="AC154" s="556">
        <v>0.28999999999999998</v>
      </c>
      <c r="AD154" s="556">
        <v>0.16250000000000001</v>
      </c>
      <c r="AE154" s="557">
        <v>0.16250000000000001</v>
      </c>
      <c r="AF154" s="325">
        <v>0</v>
      </c>
      <c r="AG154" s="325">
        <v>0</v>
      </c>
      <c r="AH154" s="287"/>
      <c r="AI154" s="74">
        <v>41153</v>
      </c>
      <c r="AJ154" s="67">
        <v>3.5169999999999999</v>
      </c>
      <c r="AK154" s="68"/>
      <c r="AL154" s="68"/>
      <c r="AM154" s="69">
        <v>1.5540965391644503</v>
      </c>
      <c r="AN154" s="68">
        <v>3.657</v>
      </c>
      <c r="AO154" s="68">
        <v>3.657</v>
      </c>
      <c r="AP154" s="68">
        <v>3.657</v>
      </c>
      <c r="AQ154" s="66">
        <v>3.657</v>
      </c>
      <c r="AR154" s="40">
        <v>3.677</v>
      </c>
      <c r="AS154" s="40">
        <v>3.6970000000000001</v>
      </c>
      <c r="AT154" s="40">
        <v>3.657</v>
      </c>
      <c r="AU154" s="48">
        <v>3.657</v>
      </c>
      <c r="AV154" s="48"/>
      <c r="AW154" s="48"/>
      <c r="AX154" s="40">
        <v>3.657</v>
      </c>
      <c r="AY154" s="40">
        <v>3.68</v>
      </c>
      <c r="AZ154" s="40">
        <v>3.8719999999999999</v>
      </c>
      <c r="BA154" s="67">
        <v>3.8069999999999999</v>
      </c>
      <c r="BB154" s="40">
        <v>3.6795</v>
      </c>
      <c r="BC154" s="51">
        <v>3.6795</v>
      </c>
      <c r="BD154" s="51">
        <v>3.5169999999999999</v>
      </c>
      <c r="BE154" s="51">
        <v>3.5169999999999999</v>
      </c>
      <c r="BF154" s="67"/>
      <c r="BG154" s="40"/>
      <c r="BH154" s="40">
        <v>1.3351010597180002</v>
      </c>
      <c r="BI154" s="48">
        <v>6.370532960785201E-2</v>
      </c>
      <c r="BJ154" s="48">
        <v>7.1963901074241998E-2</v>
      </c>
      <c r="BK154" s="48">
        <v>0.46810352802287092</v>
      </c>
      <c r="BL154" s="40">
        <v>0.42496487261811605</v>
      </c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165">
        <v>41183</v>
      </c>
      <c r="B155" s="40"/>
      <c r="C155" s="41">
        <v>0.14000000000000001</v>
      </c>
      <c r="D155" s="394">
        <v>0.14000000000000001</v>
      </c>
      <c r="E155" s="93">
        <v>0.14000000000000001</v>
      </c>
      <c r="F155" s="288">
        <v>0.105</v>
      </c>
      <c r="G155" s="93">
        <v>0.14000000000000001</v>
      </c>
      <c r="H155" s="294">
        <v>0.14000000000000001</v>
      </c>
      <c r="I155" s="67">
        <v>0.14000000000000001</v>
      </c>
      <c r="J155" s="397">
        <v>0.14000000000000001</v>
      </c>
      <c r="K155" s="50">
        <v>0.16</v>
      </c>
      <c r="L155" s="417">
        <v>0.16</v>
      </c>
      <c r="M155" s="67">
        <v>0.16</v>
      </c>
      <c r="N155" s="93">
        <v>0.18</v>
      </c>
      <c r="O155" s="50">
        <v>0.14000000000000001</v>
      </c>
      <c r="P155" s="184">
        <v>0.14000000000000001</v>
      </c>
      <c r="Q155" s="67">
        <v>0.14000000000000001</v>
      </c>
      <c r="R155" s="93">
        <v>0.14000000000000001</v>
      </c>
      <c r="T155" s="571">
        <v>-0.06</v>
      </c>
      <c r="U155" s="571">
        <v>-5.0000000000000001E-3</v>
      </c>
      <c r="V155" s="571">
        <v>0.155</v>
      </c>
      <c r="X155" s="538">
        <v>0.155</v>
      </c>
      <c r="Y155" s="539">
        <v>0.155</v>
      </c>
      <c r="Z155" s="538">
        <v>0.17800000000000002</v>
      </c>
      <c r="AA155" s="538">
        <v>-0.11</v>
      </c>
      <c r="AB155" s="556">
        <v>0.42499999999999999</v>
      </c>
      <c r="AC155" s="556">
        <v>0.36249999999999999</v>
      </c>
      <c r="AD155" s="556">
        <v>0.185</v>
      </c>
      <c r="AE155" s="557">
        <v>0.16500000000000001</v>
      </c>
      <c r="AF155" s="325">
        <v>0</v>
      </c>
      <c r="AG155" s="325">
        <v>0</v>
      </c>
      <c r="AH155" s="287"/>
      <c r="AI155" s="74">
        <v>41183</v>
      </c>
      <c r="AJ155" s="67">
        <v>3.528</v>
      </c>
      <c r="AK155" s="68"/>
      <c r="AL155" s="68"/>
      <c r="AM155" s="69">
        <v>1.5497326325710714</v>
      </c>
      <c r="AN155" s="68">
        <v>3.6680000000000001</v>
      </c>
      <c r="AO155" s="68">
        <v>3.6680000000000001</v>
      </c>
      <c r="AP155" s="68">
        <v>3.6680000000000001</v>
      </c>
      <c r="AQ155" s="66">
        <v>3.6680000000000001</v>
      </c>
      <c r="AR155" s="40">
        <v>3.6880000000000002</v>
      </c>
      <c r="AS155" s="40">
        <v>3.7080000000000002</v>
      </c>
      <c r="AT155" s="40">
        <v>3.6680000000000001</v>
      </c>
      <c r="AU155" s="48">
        <v>3.6680000000000001</v>
      </c>
      <c r="AV155" s="48"/>
      <c r="AW155" s="48"/>
      <c r="AX155" s="40">
        <v>3.6829999999999998</v>
      </c>
      <c r="AY155" s="40">
        <v>3.706</v>
      </c>
      <c r="AZ155" s="40">
        <v>3.9529999999999998</v>
      </c>
      <c r="BA155" s="67">
        <v>3.8904999999999998</v>
      </c>
      <c r="BB155" s="40">
        <v>3.7130000000000001</v>
      </c>
      <c r="BC155" s="51">
        <v>3.6930000000000001</v>
      </c>
      <c r="BD155" s="51">
        <v>3.528</v>
      </c>
      <c r="BE155" s="51">
        <v>3.528</v>
      </c>
      <c r="BF155" s="67"/>
      <c r="BG155" s="40"/>
      <c r="BH155" s="40">
        <v>1.3344076001670002</v>
      </c>
      <c r="BI155" s="48">
        <v>6.3718836477470009E-2</v>
      </c>
      <c r="BJ155" s="48">
        <v>7.1964617865972996E-2</v>
      </c>
      <c r="BK155" s="48">
        <v>0.46562430882444455</v>
      </c>
      <c r="BL155" s="40">
        <v>0.42250071771294201</v>
      </c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165">
        <v>41214</v>
      </c>
      <c r="B156" s="40"/>
      <c r="C156" s="41">
        <v>0.22500000000000001</v>
      </c>
      <c r="D156" s="394">
        <v>0.22500000000000001</v>
      </c>
      <c r="E156" s="93">
        <v>0.22500000000000001</v>
      </c>
      <c r="F156" s="288">
        <v>0.19</v>
      </c>
      <c r="G156" s="93">
        <v>0.22500000000000001</v>
      </c>
      <c r="H156" s="294">
        <v>0.33</v>
      </c>
      <c r="I156" s="67">
        <v>0.33</v>
      </c>
      <c r="J156" s="397">
        <v>0.33</v>
      </c>
      <c r="K156" s="41">
        <v>0.34499999999999997</v>
      </c>
      <c r="L156" s="417">
        <v>0.34499999999999997</v>
      </c>
      <c r="M156" s="67">
        <v>0.34499999999999997</v>
      </c>
      <c r="N156" s="93">
        <v>0.375</v>
      </c>
      <c r="O156" s="50">
        <v>0.44500000000000001</v>
      </c>
      <c r="P156" s="184">
        <v>0.44500000000000001</v>
      </c>
      <c r="Q156" s="67">
        <v>0.44500000000000001</v>
      </c>
      <c r="R156" s="93">
        <v>0.46500000000000002</v>
      </c>
      <c r="T156" s="571">
        <v>6.5000000000000002E-2</v>
      </c>
      <c r="U156" s="571">
        <v>0.12</v>
      </c>
      <c r="V156" s="571">
        <v>0.19202400000000003</v>
      </c>
      <c r="X156" s="538">
        <v>0.2175</v>
      </c>
      <c r="Y156" s="539">
        <v>0.2175</v>
      </c>
      <c r="Z156" s="538">
        <v>0.24</v>
      </c>
      <c r="AA156" s="538">
        <v>-7.2499999999999995E-2</v>
      </c>
      <c r="AB156" s="556">
        <v>0.72499999999999998</v>
      </c>
      <c r="AC156" s="556">
        <v>0.45500000000000002</v>
      </c>
      <c r="AD156" s="556">
        <v>0.28749999999999998</v>
      </c>
      <c r="AE156" s="557">
        <v>0.24</v>
      </c>
      <c r="AF156" s="325">
        <v>0</v>
      </c>
      <c r="AG156" s="325">
        <v>0</v>
      </c>
      <c r="AH156" s="287"/>
      <c r="AI156" s="74">
        <v>41214</v>
      </c>
      <c r="AJ156" s="67">
        <v>3.5920000000000001</v>
      </c>
      <c r="AK156" s="68"/>
      <c r="AL156" s="68"/>
      <c r="AM156" s="69">
        <v>1.6030231384761933</v>
      </c>
      <c r="AN156" s="68">
        <v>3.8170000000000002</v>
      </c>
      <c r="AO156" s="68">
        <v>3.8170000000000002</v>
      </c>
      <c r="AP156" s="68">
        <v>3.8170000000000002</v>
      </c>
      <c r="AQ156" s="66">
        <v>3.9220000000000002</v>
      </c>
      <c r="AR156" s="40">
        <v>3.9370000000000003</v>
      </c>
      <c r="AS156" s="40">
        <v>3.9670000000000001</v>
      </c>
      <c r="AT156" s="40">
        <v>4.0369999999999999</v>
      </c>
      <c r="AU156" s="48">
        <v>4.0570000000000004</v>
      </c>
      <c r="AV156" s="48"/>
      <c r="AW156" s="48"/>
      <c r="AX156" s="40">
        <v>3.8094999999999999</v>
      </c>
      <c r="AY156" s="40">
        <v>3.8319999999999999</v>
      </c>
      <c r="AZ156" s="40">
        <v>4.3170000000000002</v>
      </c>
      <c r="BA156" s="67">
        <v>4.0469999999999997</v>
      </c>
      <c r="BB156" s="40">
        <v>3.8795000000000002</v>
      </c>
      <c r="BC156" s="51">
        <v>3.8319999999999999</v>
      </c>
      <c r="BD156" s="51">
        <v>3.5920000000000001</v>
      </c>
      <c r="BE156" s="51">
        <v>3.5920000000000001</v>
      </c>
      <c r="BF156" s="67"/>
      <c r="BG156" s="40"/>
      <c r="BH156" s="40">
        <v>1.3337396133790003</v>
      </c>
      <c r="BI156" s="48">
        <v>6.3732793576139007E-2</v>
      </c>
      <c r="BJ156" s="48">
        <v>7.1965358550762012E-2</v>
      </c>
      <c r="BK156" s="48">
        <v>0.46307519712941164</v>
      </c>
      <c r="BL156" s="40">
        <v>0.41996938393403016</v>
      </c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165">
        <v>41244</v>
      </c>
      <c r="B157" s="40"/>
      <c r="C157" s="41">
        <v>0.22500000000000001</v>
      </c>
      <c r="D157" s="394">
        <v>0.22500000000000001</v>
      </c>
      <c r="E157" s="93">
        <v>0.22500000000000001</v>
      </c>
      <c r="F157" s="288">
        <v>0.19</v>
      </c>
      <c r="G157" s="93">
        <v>0.22500000000000001</v>
      </c>
      <c r="H157" s="294">
        <v>0.33</v>
      </c>
      <c r="I157" s="67">
        <v>0.33</v>
      </c>
      <c r="J157" s="397">
        <v>0.33</v>
      </c>
      <c r="K157" s="41">
        <v>0.34499999999999997</v>
      </c>
      <c r="L157" s="417">
        <v>0.34499999999999997</v>
      </c>
      <c r="M157" s="67">
        <v>0.34499999999999997</v>
      </c>
      <c r="N157" s="93">
        <v>0.375</v>
      </c>
      <c r="O157" s="50">
        <v>0.44500000000000001</v>
      </c>
      <c r="P157" s="184">
        <v>0.44500000000000001</v>
      </c>
      <c r="Q157" s="67">
        <v>0.44500000000000001</v>
      </c>
      <c r="R157" s="93">
        <v>0.46500000000000002</v>
      </c>
      <c r="T157" s="571">
        <v>6.5000000000000002E-2</v>
      </c>
      <c r="U157" s="571">
        <v>0.12</v>
      </c>
      <c r="V157" s="571">
        <v>0.19452000000000003</v>
      </c>
      <c r="X157" s="538">
        <v>0.25750000000000001</v>
      </c>
      <c r="Y157" s="539">
        <v>0.25750000000000001</v>
      </c>
      <c r="Z157" s="538">
        <v>0.28000000000000003</v>
      </c>
      <c r="AA157" s="538">
        <v>-6.5000000000000002E-2</v>
      </c>
      <c r="AB157" s="556">
        <v>1.23</v>
      </c>
      <c r="AC157" s="556">
        <v>0.79</v>
      </c>
      <c r="AD157" s="556">
        <v>0.33750000000000002</v>
      </c>
      <c r="AE157" s="557">
        <v>0.29499999999999998</v>
      </c>
      <c r="AF157" s="325">
        <v>0</v>
      </c>
      <c r="AG157" s="325">
        <v>0</v>
      </c>
      <c r="AH157" s="287"/>
      <c r="AI157" s="74">
        <v>41244</v>
      </c>
      <c r="AJ157" s="67">
        <v>3.67</v>
      </c>
      <c r="AK157" s="68"/>
      <c r="AL157" s="68"/>
      <c r="AM157" s="69">
        <v>1.6262953149510853</v>
      </c>
      <c r="AN157" s="68">
        <v>3.895</v>
      </c>
      <c r="AO157" s="68">
        <v>3.895</v>
      </c>
      <c r="AP157" s="68">
        <v>3.895</v>
      </c>
      <c r="AQ157" s="66">
        <v>4</v>
      </c>
      <c r="AR157" s="40">
        <v>4.0149999999999997</v>
      </c>
      <c r="AS157" s="40">
        <v>4.0449999999999999</v>
      </c>
      <c r="AT157" s="40">
        <v>4.1150000000000002</v>
      </c>
      <c r="AU157" s="48">
        <v>4.1349999999999998</v>
      </c>
      <c r="AV157" s="48"/>
      <c r="AW157" s="48"/>
      <c r="AX157" s="40">
        <v>3.9275000000000002</v>
      </c>
      <c r="AY157" s="40">
        <v>3.95</v>
      </c>
      <c r="AZ157" s="40">
        <v>4.9000000000000004</v>
      </c>
      <c r="BA157" s="67">
        <v>4.46</v>
      </c>
      <c r="BB157" s="40">
        <v>4.0075000000000003</v>
      </c>
      <c r="BC157" s="51">
        <v>3.9649999999999999</v>
      </c>
      <c r="BD157" s="51">
        <v>3.67</v>
      </c>
      <c r="BE157" s="51">
        <v>3.67</v>
      </c>
      <c r="BF157" s="67"/>
      <c r="BG157" s="40"/>
      <c r="BH157" s="40">
        <v>1.3330525623110003</v>
      </c>
      <c r="BI157" s="48">
        <v>6.3746300445880019E-2</v>
      </c>
      <c r="BJ157" s="48">
        <v>7.1966075342492997E-2</v>
      </c>
      <c r="BK157" s="48">
        <v>0.4606205965467029</v>
      </c>
      <c r="BL157" s="40">
        <v>0.41753409883211429</v>
      </c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165">
        <v>41275</v>
      </c>
      <c r="B158" s="40"/>
      <c r="C158" s="41">
        <v>0.25</v>
      </c>
      <c r="D158" s="394">
        <v>0.25</v>
      </c>
      <c r="E158" s="93">
        <v>0.25</v>
      </c>
      <c r="F158" s="288">
        <v>0.215</v>
      </c>
      <c r="G158" s="93">
        <v>0.25</v>
      </c>
      <c r="H158" s="294">
        <v>0.35499999999999998</v>
      </c>
      <c r="I158" s="67">
        <v>0.35499999999999998</v>
      </c>
      <c r="J158" s="397">
        <v>0.35499999999999998</v>
      </c>
      <c r="K158" s="41">
        <v>0.37</v>
      </c>
      <c r="L158" s="417">
        <v>0.37</v>
      </c>
      <c r="M158" s="67">
        <v>0.37</v>
      </c>
      <c r="N158" s="93">
        <v>0.4</v>
      </c>
      <c r="O158" s="50">
        <v>0.47</v>
      </c>
      <c r="P158" s="184">
        <v>0.47</v>
      </c>
      <c r="Q158" s="67">
        <v>0.47</v>
      </c>
      <c r="R158" s="93">
        <v>0.49</v>
      </c>
      <c r="T158" s="571">
        <v>0.09</v>
      </c>
      <c r="U158" s="571">
        <v>0.14499999999999999</v>
      </c>
      <c r="V158" s="571">
        <v>0.22639999999999999</v>
      </c>
      <c r="X158" s="538">
        <v>0.27</v>
      </c>
      <c r="Y158" s="539">
        <v>0.27</v>
      </c>
      <c r="Z158" s="538">
        <v>0.28999999999999998</v>
      </c>
      <c r="AA158" s="538">
        <v>-0.05</v>
      </c>
      <c r="AB158" s="556">
        <v>1.575</v>
      </c>
      <c r="AC158" s="556">
        <v>0.95499999999999996</v>
      </c>
      <c r="AD158" s="556">
        <v>0.4375</v>
      </c>
      <c r="AE158" s="557">
        <v>0.34250000000000003</v>
      </c>
      <c r="AF158" s="325">
        <v>0</v>
      </c>
      <c r="AG158" s="325">
        <v>0</v>
      </c>
      <c r="AH158" s="287"/>
      <c r="AI158" s="74">
        <v>41275</v>
      </c>
      <c r="AJ158" s="67">
        <v>3.86</v>
      </c>
      <c r="AK158" s="68"/>
      <c r="AL158" s="68"/>
      <c r="AM158" s="69">
        <v>1.705783256505816</v>
      </c>
      <c r="AN158" s="68">
        <v>4.1100000000000003</v>
      </c>
      <c r="AO158" s="68">
        <v>4.1100000000000003</v>
      </c>
      <c r="AP158" s="68">
        <v>4.1100000000000003</v>
      </c>
      <c r="AQ158" s="66">
        <v>4.2149999999999999</v>
      </c>
      <c r="AR158" s="40">
        <v>4.2300000000000004</v>
      </c>
      <c r="AS158" s="40">
        <v>4.26</v>
      </c>
      <c r="AT158" s="40">
        <v>4.33</v>
      </c>
      <c r="AU158" s="48">
        <v>4.3499999999999996</v>
      </c>
      <c r="AV158" s="48"/>
      <c r="AW158" s="48"/>
      <c r="AX158" s="40">
        <v>4.13</v>
      </c>
      <c r="AY158" s="40">
        <v>4.1500000000000004</v>
      </c>
      <c r="AZ158" s="40">
        <v>5.4349999999999996</v>
      </c>
      <c r="BA158" s="67">
        <v>4.8150000000000004</v>
      </c>
      <c r="BB158" s="40">
        <v>4.2975000000000003</v>
      </c>
      <c r="BC158" s="51">
        <v>4.2024999999999997</v>
      </c>
      <c r="BD158" s="51">
        <v>3.86</v>
      </c>
      <c r="BE158" s="51">
        <v>3.86</v>
      </c>
      <c r="BF158" s="67"/>
      <c r="BG158" s="40"/>
      <c r="BH158" s="40">
        <v>1.3323687610370005</v>
      </c>
      <c r="BI158" s="48">
        <v>6.3760257544677013E-2</v>
      </c>
      <c r="BJ158" s="48">
        <v>7.1966816027283012E-2</v>
      </c>
      <c r="BK158" s="48">
        <v>0.45809680958586146</v>
      </c>
      <c r="BL158" s="40">
        <v>0.41503242250749783</v>
      </c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165">
        <v>41306</v>
      </c>
      <c r="B159" s="40"/>
      <c r="C159" s="41">
        <v>0.31</v>
      </c>
      <c r="D159" s="394">
        <v>0.31</v>
      </c>
      <c r="E159" s="93">
        <v>0.31</v>
      </c>
      <c r="F159" s="288">
        <v>0.27500000000000002</v>
      </c>
      <c r="G159" s="93">
        <v>0.31</v>
      </c>
      <c r="H159" s="294">
        <v>0.41499999999999998</v>
      </c>
      <c r="I159" s="67">
        <v>0.41499999999999998</v>
      </c>
      <c r="J159" s="397">
        <v>0.41499999999999998</v>
      </c>
      <c r="K159" s="41">
        <v>0.43</v>
      </c>
      <c r="L159" s="417">
        <v>0.43</v>
      </c>
      <c r="M159" s="67">
        <v>0.43</v>
      </c>
      <c r="N159" s="93">
        <v>0.46</v>
      </c>
      <c r="O159" s="50">
        <v>0.53</v>
      </c>
      <c r="P159" s="184">
        <v>0.53</v>
      </c>
      <c r="Q159" s="67">
        <v>0.53</v>
      </c>
      <c r="R159" s="93">
        <v>0.55000000000000004</v>
      </c>
      <c r="T159" s="571">
        <v>0.15</v>
      </c>
      <c r="U159" s="571">
        <v>0.20499999999999999</v>
      </c>
      <c r="V159" s="571">
        <v>0.28544000000000003</v>
      </c>
      <c r="X159" s="538">
        <v>0.2475</v>
      </c>
      <c r="Y159" s="539">
        <v>0.2475</v>
      </c>
      <c r="Z159" s="538">
        <v>0.26500000000000001</v>
      </c>
      <c r="AA159" s="538">
        <v>-0.05</v>
      </c>
      <c r="AB159" s="556">
        <v>1.4950000000000001</v>
      </c>
      <c r="AC159" s="556">
        <v>0.94499999999999995</v>
      </c>
      <c r="AD159" s="556">
        <v>0.435</v>
      </c>
      <c r="AE159" s="557">
        <v>0.33750000000000002</v>
      </c>
      <c r="AF159" s="325">
        <v>0</v>
      </c>
      <c r="AG159" s="325">
        <v>0</v>
      </c>
      <c r="AH159" s="287"/>
      <c r="AI159" s="74">
        <v>41306</v>
      </c>
      <c r="AJ159" s="67">
        <v>3.77</v>
      </c>
      <c r="AK159" s="68"/>
      <c r="AL159" s="68"/>
      <c r="AM159" s="69">
        <v>1.6831863949430046</v>
      </c>
      <c r="AN159" s="68">
        <v>4.08</v>
      </c>
      <c r="AO159" s="68">
        <v>4.08</v>
      </c>
      <c r="AP159" s="68">
        <v>4.08</v>
      </c>
      <c r="AQ159" s="66">
        <v>4.1849999999999996</v>
      </c>
      <c r="AR159" s="40">
        <v>4.2</v>
      </c>
      <c r="AS159" s="40">
        <v>4.2300000000000004</v>
      </c>
      <c r="AT159" s="40">
        <v>4.3</v>
      </c>
      <c r="AU159" s="48">
        <v>4.32</v>
      </c>
      <c r="AV159" s="48"/>
      <c r="AW159" s="48"/>
      <c r="AX159" s="40">
        <v>4.0175000000000001</v>
      </c>
      <c r="AY159" s="40">
        <v>4.0350000000000001</v>
      </c>
      <c r="AZ159" s="40">
        <v>5.2649999999999997</v>
      </c>
      <c r="BA159" s="67">
        <v>4.7149999999999999</v>
      </c>
      <c r="BB159" s="40">
        <v>4.2050000000000001</v>
      </c>
      <c r="BC159" s="51">
        <v>4.1074999999999999</v>
      </c>
      <c r="BD159" s="51">
        <v>3.77</v>
      </c>
      <c r="BE159" s="51">
        <v>3.77</v>
      </c>
      <c r="BF159" s="67"/>
      <c r="BG159" s="40"/>
      <c r="BH159" s="40">
        <v>1.3317539234640001</v>
      </c>
      <c r="BI159" s="48">
        <v>6.377421464353801E-2</v>
      </c>
      <c r="BJ159" s="48">
        <v>7.1967556712072001E-2</v>
      </c>
      <c r="BK159" s="48">
        <v>0.45558580521238529</v>
      </c>
      <c r="BL159" s="40">
        <v>0.41254568503505012</v>
      </c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165">
        <v>41334</v>
      </c>
      <c r="B160" s="40"/>
      <c r="C160" s="41">
        <v>0.30499999999999999</v>
      </c>
      <c r="D160" s="394">
        <v>0.30499999999999999</v>
      </c>
      <c r="E160" s="93">
        <v>0.30499999999999999</v>
      </c>
      <c r="F160" s="288">
        <v>0.27</v>
      </c>
      <c r="G160" s="93">
        <v>0.30499999999999999</v>
      </c>
      <c r="H160" s="294">
        <v>0.41</v>
      </c>
      <c r="I160" s="67">
        <v>0.41</v>
      </c>
      <c r="J160" s="397">
        <v>0.41</v>
      </c>
      <c r="K160" s="41">
        <v>0.42499999999999999</v>
      </c>
      <c r="L160" s="417">
        <v>0.42499999999999999</v>
      </c>
      <c r="M160" s="67">
        <v>0.42499999999999999</v>
      </c>
      <c r="N160" s="93">
        <v>0.45500000000000002</v>
      </c>
      <c r="O160" s="50">
        <v>0.52500000000000002</v>
      </c>
      <c r="P160" s="184">
        <v>0.52500000000000002</v>
      </c>
      <c r="Q160" s="67">
        <v>0.52500000000000002</v>
      </c>
      <c r="R160" s="93">
        <v>0.54500000000000004</v>
      </c>
      <c r="T160" s="571">
        <v>0.14499999999999999</v>
      </c>
      <c r="U160" s="571">
        <v>0.2</v>
      </c>
      <c r="V160" s="571">
        <v>0.27676000000000001</v>
      </c>
      <c r="X160" s="538">
        <v>0.245</v>
      </c>
      <c r="Y160" s="539">
        <v>0.245</v>
      </c>
      <c r="Z160" s="538">
        <v>0.26300000000000001</v>
      </c>
      <c r="AA160" s="538">
        <v>-0.05</v>
      </c>
      <c r="AB160" s="556">
        <v>0.89500000000000002</v>
      </c>
      <c r="AC160" s="556">
        <v>0.60250000000000004</v>
      </c>
      <c r="AD160" s="556">
        <v>0.30249999999999999</v>
      </c>
      <c r="AE160" s="557">
        <v>0.26</v>
      </c>
      <c r="AF160" s="325">
        <v>0</v>
      </c>
      <c r="AG160" s="325">
        <v>0</v>
      </c>
      <c r="AH160" s="287"/>
      <c r="AI160" s="74">
        <v>41334</v>
      </c>
      <c r="AJ160" s="67">
        <v>3.66</v>
      </c>
      <c r="AK160" s="68"/>
      <c r="AL160" s="68"/>
      <c r="AM160" s="69">
        <v>1.6268885306954042</v>
      </c>
      <c r="AN160" s="68">
        <v>3.9649999999999999</v>
      </c>
      <c r="AO160" s="68">
        <v>3.9649999999999999</v>
      </c>
      <c r="AP160" s="68">
        <v>3.9649999999999999</v>
      </c>
      <c r="AQ160" s="66">
        <v>4.07</v>
      </c>
      <c r="AR160" s="40">
        <v>4.085</v>
      </c>
      <c r="AS160" s="40">
        <v>4.1150000000000002</v>
      </c>
      <c r="AT160" s="40">
        <v>4.1849999999999996</v>
      </c>
      <c r="AU160" s="48">
        <v>4.2050000000000001</v>
      </c>
      <c r="AV160" s="48"/>
      <c r="AW160" s="48"/>
      <c r="AX160" s="40">
        <v>3.9049999999999998</v>
      </c>
      <c r="AY160" s="40">
        <v>3.923</v>
      </c>
      <c r="AZ160" s="40">
        <v>4.5549999999999997</v>
      </c>
      <c r="BA160" s="67">
        <v>4.2625000000000002</v>
      </c>
      <c r="BB160" s="40">
        <v>3.9624999999999999</v>
      </c>
      <c r="BC160" s="51">
        <v>3.92</v>
      </c>
      <c r="BD160" s="51">
        <v>3.66</v>
      </c>
      <c r="BE160" s="51">
        <v>3.66</v>
      </c>
      <c r="BF160" s="67"/>
      <c r="BG160" s="40"/>
      <c r="BH160" s="40">
        <v>1.3310762944020003</v>
      </c>
      <c r="BI160" s="48">
        <v>6.3786821055467013E-2</v>
      </c>
      <c r="BJ160" s="48">
        <v>7.1968225717688003E-2</v>
      </c>
      <c r="BK160" s="48">
        <v>0.45332873945187829</v>
      </c>
      <c r="BL160" s="40">
        <v>0.41031236587525954</v>
      </c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165">
        <v>41365</v>
      </c>
      <c r="B161" s="40"/>
      <c r="C161" s="41">
        <v>0.14000000000000001</v>
      </c>
      <c r="D161" s="394">
        <v>0.14000000000000001</v>
      </c>
      <c r="E161" s="93">
        <v>0.14000000000000001</v>
      </c>
      <c r="F161" s="288">
        <v>0.105</v>
      </c>
      <c r="G161" s="93">
        <v>0.14000000000000001</v>
      </c>
      <c r="H161" s="294">
        <v>0.14000000000000001</v>
      </c>
      <c r="I161" s="67">
        <v>0.14000000000000001</v>
      </c>
      <c r="J161" s="397">
        <v>0.14000000000000001</v>
      </c>
      <c r="K161" s="50">
        <v>0.16</v>
      </c>
      <c r="L161" s="417">
        <v>0.16</v>
      </c>
      <c r="M161" s="67">
        <v>0.16</v>
      </c>
      <c r="N161" s="93">
        <v>0.18</v>
      </c>
      <c r="O161" s="50">
        <v>0.14000000000000001</v>
      </c>
      <c r="P161" s="184">
        <v>0.14000000000000001</v>
      </c>
      <c r="Q161" s="67">
        <v>0.14000000000000001</v>
      </c>
      <c r="R161" s="93">
        <v>0.14000000000000001</v>
      </c>
      <c r="T161" s="571">
        <v>-0.06</v>
      </c>
      <c r="U161" s="571">
        <v>-5.0000000000000001E-3</v>
      </c>
      <c r="V161" s="571">
        <v>0.17249999999999999</v>
      </c>
      <c r="X161" s="538">
        <v>0.17249999999999999</v>
      </c>
      <c r="Y161" s="539">
        <v>0.17249999999999999</v>
      </c>
      <c r="Z161" s="538">
        <v>0.16800000000000001</v>
      </c>
      <c r="AA161" s="538">
        <v>-9.5000000000000001E-2</v>
      </c>
      <c r="AB161" s="556">
        <v>0.45</v>
      </c>
      <c r="AC161" s="556">
        <v>0.35499999999999998</v>
      </c>
      <c r="AD161" s="556">
        <v>0.19750000000000001</v>
      </c>
      <c r="AE161" s="557">
        <v>0.17749999999999999</v>
      </c>
      <c r="AF161" s="325">
        <v>0</v>
      </c>
      <c r="AG161" s="325">
        <v>0</v>
      </c>
      <c r="AH161" s="287"/>
      <c r="AI161" s="74">
        <v>41365</v>
      </c>
      <c r="AJ161" s="67">
        <v>3.55</v>
      </c>
      <c r="AK161" s="68"/>
      <c r="AL161" s="68"/>
      <c r="AM161" s="69">
        <v>1.5049805781736185</v>
      </c>
      <c r="AN161" s="68">
        <v>3.69</v>
      </c>
      <c r="AO161" s="68">
        <v>3.69</v>
      </c>
      <c r="AP161" s="68">
        <v>3.69</v>
      </c>
      <c r="AQ161" s="66">
        <v>3.69</v>
      </c>
      <c r="AR161" s="40">
        <v>3.71</v>
      </c>
      <c r="AS161" s="40">
        <v>3.73</v>
      </c>
      <c r="AT161" s="40">
        <v>3.69</v>
      </c>
      <c r="AU161" s="48">
        <v>3.69</v>
      </c>
      <c r="AV161" s="48"/>
      <c r="AW161" s="48"/>
      <c r="AX161" s="40">
        <v>3.7225000000000001</v>
      </c>
      <c r="AY161" s="40">
        <v>3.718</v>
      </c>
      <c r="AZ161" s="40">
        <v>4</v>
      </c>
      <c r="BA161" s="67">
        <v>3.9049999999999998</v>
      </c>
      <c r="BB161" s="40">
        <v>3.7475000000000001</v>
      </c>
      <c r="BC161" s="51">
        <v>3.7275</v>
      </c>
      <c r="BD161" s="51">
        <v>3.55</v>
      </c>
      <c r="BE161" s="51">
        <v>3.55</v>
      </c>
      <c r="BF161" s="67"/>
      <c r="BG161" s="40"/>
      <c r="BH161" s="40">
        <v>1.3304236057809999</v>
      </c>
      <c r="BI161" s="48">
        <v>6.380077815445101E-2</v>
      </c>
      <c r="BJ161" s="48">
        <v>7.1968966402478018E-2</v>
      </c>
      <c r="BK161" s="48">
        <v>0.45084190162909255</v>
      </c>
      <c r="BL161" s="40">
        <v>0.40785381522320285</v>
      </c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165">
        <v>41395</v>
      </c>
      <c r="B162" s="40"/>
      <c r="C162" s="41">
        <v>0.14000000000000001</v>
      </c>
      <c r="D162" s="394">
        <v>0.14000000000000001</v>
      </c>
      <c r="E162" s="93">
        <v>0.14000000000000001</v>
      </c>
      <c r="F162" s="288">
        <v>0.105</v>
      </c>
      <c r="G162" s="93">
        <v>0.14000000000000001</v>
      </c>
      <c r="H162" s="294">
        <v>0.14000000000000001</v>
      </c>
      <c r="I162" s="67">
        <v>0.14000000000000001</v>
      </c>
      <c r="J162" s="397">
        <v>0.14000000000000001</v>
      </c>
      <c r="K162" s="50">
        <v>0.16</v>
      </c>
      <c r="L162" s="417">
        <v>0.16</v>
      </c>
      <c r="M162" s="67">
        <v>0.16</v>
      </c>
      <c r="N162" s="93">
        <v>0.18</v>
      </c>
      <c r="O162" s="50">
        <v>0.14000000000000001</v>
      </c>
      <c r="P162" s="184">
        <v>0.14000000000000001</v>
      </c>
      <c r="Q162" s="67">
        <v>0.14000000000000001</v>
      </c>
      <c r="R162" s="93">
        <v>0.14000000000000001</v>
      </c>
      <c r="T162" s="571">
        <v>-0.06</v>
      </c>
      <c r="U162" s="571">
        <v>-5.0000000000000001E-3</v>
      </c>
      <c r="V162" s="571">
        <v>0.16250000000000001</v>
      </c>
      <c r="X162" s="538">
        <v>0.16250000000000001</v>
      </c>
      <c r="Y162" s="539">
        <v>0.16250000000000001</v>
      </c>
      <c r="Z162" s="538">
        <v>0.17800000000000002</v>
      </c>
      <c r="AA162" s="538">
        <v>-0.11</v>
      </c>
      <c r="AB162" s="556">
        <v>0.36499999999999999</v>
      </c>
      <c r="AC162" s="556">
        <v>0.28749999999999998</v>
      </c>
      <c r="AD162" s="556">
        <v>0.17249999999999999</v>
      </c>
      <c r="AE162" s="557">
        <v>0.16250000000000001</v>
      </c>
      <c r="AF162" s="325">
        <v>0</v>
      </c>
      <c r="AG162" s="325">
        <v>0</v>
      </c>
      <c r="AH162" s="287"/>
      <c r="AI162" s="74">
        <v>41395</v>
      </c>
      <c r="AJ162" s="67">
        <v>3.55</v>
      </c>
      <c r="AK162" s="68"/>
      <c r="AL162" s="68"/>
      <c r="AM162" s="69">
        <v>1.4962527603959987</v>
      </c>
      <c r="AN162" s="68">
        <v>3.69</v>
      </c>
      <c r="AO162" s="68">
        <v>3.69</v>
      </c>
      <c r="AP162" s="68">
        <v>3.69</v>
      </c>
      <c r="AQ162" s="66">
        <v>3.69</v>
      </c>
      <c r="AR162" s="40">
        <v>3.71</v>
      </c>
      <c r="AS162" s="40">
        <v>3.73</v>
      </c>
      <c r="AT162" s="40">
        <v>3.69</v>
      </c>
      <c r="AU162" s="48">
        <v>3.69</v>
      </c>
      <c r="AV162" s="48"/>
      <c r="AW162" s="48"/>
      <c r="AX162" s="40">
        <v>3.7124999999999999</v>
      </c>
      <c r="AY162" s="40">
        <v>3.7279999999999998</v>
      </c>
      <c r="AZ162" s="40">
        <v>3.915</v>
      </c>
      <c r="BA162" s="67">
        <v>3.8374999999999999</v>
      </c>
      <c r="BB162" s="40">
        <v>3.7225000000000001</v>
      </c>
      <c r="BC162" s="51">
        <v>3.7124999999999999</v>
      </c>
      <c r="BD162" s="51">
        <v>3.55</v>
      </c>
      <c r="BE162" s="51">
        <v>3.55</v>
      </c>
      <c r="BF162" s="67"/>
      <c r="BG162" s="40"/>
      <c r="BH162" s="40">
        <v>1.3297523405460003</v>
      </c>
      <c r="BI162" s="48">
        <v>6.3814285024497014E-2</v>
      </c>
      <c r="BJ162" s="48">
        <v>7.1969683194210016E-2</v>
      </c>
      <c r="BK162" s="48">
        <v>0.44844729443178549</v>
      </c>
      <c r="BL162" s="40">
        <v>0.40548855295284519</v>
      </c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165">
        <v>41426</v>
      </c>
      <c r="B163" s="40"/>
      <c r="C163" s="41">
        <v>0.14000000000000001</v>
      </c>
      <c r="D163" s="394">
        <v>0.14000000000000001</v>
      </c>
      <c r="E163" s="93">
        <v>0.14000000000000001</v>
      </c>
      <c r="F163" s="288">
        <v>0.105</v>
      </c>
      <c r="G163" s="93">
        <v>0.14000000000000001</v>
      </c>
      <c r="H163" s="294">
        <v>0.14000000000000001</v>
      </c>
      <c r="I163" s="67">
        <v>0.14000000000000001</v>
      </c>
      <c r="J163" s="397">
        <v>0.14000000000000001</v>
      </c>
      <c r="K163" s="50">
        <v>0.16</v>
      </c>
      <c r="L163" s="417">
        <v>0.16</v>
      </c>
      <c r="M163" s="67">
        <v>0.16</v>
      </c>
      <c r="N163" s="93">
        <v>0.18</v>
      </c>
      <c r="O163" s="50">
        <v>0.14000000000000001</v>
      </c>
      <c r="P163" s="184">
        <v>0.14000000000000001</v>
      </c>
      <c r="Q163" s="67">
        <v>0.14000000000000001</v>
      </c>
      <c r="R163" s="93">
        <v>0.14000000000000001</v>
      </c>
      <c r="T163" s="571">
        <v>-0.06</v>
      </c>
      <c r="U163" s="571">
        <v>-5.0000000000000001E-3</v>
      </c>
      <c r="V163" s="571">
        <v>0.1575</v>
      </c>
      <c r="X163" s="538">
        <v>0.1575</v>
      </c>
      <c r="Y163" s="539">
        <v>0.1575</v>
      </c>
      <c r="Z163" s="538">
        <v>0.17300000000000001</v>
      </c>
      <c r="AA163" s="538">
        <v>-0.12</v>
      </c>
      <c r="AB163" s="556">
        <v>0.35499999999999998</v>
      </c>
      <c r="AC163" s="556">
        <v>0.28749999999999998</v>
      </c>
      <c r="AD163" s="556">
        <v>0.17249999999999999</v>
      </c>
      <c r="AE163" s="557">
        <v>0.16250000000000001</v>
      </c>
      <c r="AF163" s="325">
        <v>0</v>
      </c>
      <c r="AG163" s="325">
        <v>0</v>
      </c>
      <c r="AH163" s="287"/>
      <c r="AI163" s="74">
        <v>41426</v>
      </c>
      <c r="AJ163" s="67">
        <v>3.59</v>
      </c>
      <c r="AK163" s="68"/>
      <c r="AL163" s="68"/>
      <c r="AM163" s="69">
        <v>1.5034093607554107</v>
      </c>
      <c r="AN163" s="68">
        <v>3.73</v>
      </c>
      <c r="AO163" s="68">
        <v>3.73</v>
      </c>
      <c r="AP163" s="68">
        <v>3.73</v>
      </c>
      <c r="AQ163" s="66">
        <v>3.73</v>
      </c>
      <c r="AR163" s="40">
        <v>3.75</v>
      </c>
      <c r="AS163" s="40">
        <v>3.77</v>
      </c>
      <c r="AT163" s="40">
        <v>3.73</v>
      </c>
      <c r="AU163" s="48">
        <v>3.73</v>
      </c>
      <c r="AV163" s="48"/>
      <c r="AW163" s="48"/>
      <c r="AX163" s="40">
        <v>3.7475000000000001</v>
      </c>
      <c r="AY163" s="40">
        <v>3.7629999999999999</v>
      </c>
      <c r="AZ163" s="40">
        <v>3.9449999999999998</v>
      </c>
      <c r="BA163" s="67">
        <v>3.8774999999999999</v>
      </c>
      <c r="BB163" s="40">
        <v>3.7625000000000002</v>
      </c>
      <c r="BC163" s="51">
        <v>3.7524999999999999</v>
      </c>
      <c r="BD163" s="51">
        <v>3.59</v>
      </c>
      <c r="BE163" s="51">
        <v>3.59</v>
      </c>
      <c r="BF163" s="67"/>
      <c r="BG163" s="40"/>
      <c r="BH163" s="40">
        <v>1.3291058018680002</v>
      </c>
      <c r="BI163" s="48">
        <v>6.3828242123608006E-2</v>
      </c>
      <c r="BJ163" s="48">
        <v>7.1970423879000003E-2</v>
      </c>
      <c r="BK163" s="48">
        <v>0.44598522103589161</v>
      </c>
      <c r="BL163" s="40">
        <v>0.4030588098539975</v>
      </c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165">
        <v>41456</v>
      </c>
      <c r="B164" s="40"/>
      <c r="C164" s="41">
        <v>0.14000000000000001</v>
      </c>
      <c r="D164" s="394">
        <v>0.14000000000000001</v>
      </c>
      <c r="E164" s="93">
        <v>0.14000000000000001</v>
      </c>
      <c r="F164" s="288">
        <v>0.105</v>
      </c>
      <c r="G164" s="93">
        <v>0.14000000000000001</v>
      </c>
      <c r="H164" s="294">
        <v>0.14000000000000001</v>
      </c>
      <c r="I164" s="67">
        <v>0.14000000000000001</v>
      </c>
      <c r="J164" s="397">
        <v>0.14000000000000001</v>
      </c>
      <c r="K164" s="50">
        <v>0.16</v>
      </c>
      <c r="L164" s="417">
        <v>0.16</v>
      </c>
      <c r="M164" s="67">
        <v>0.16</v>
      </c>
      <c r="N164" s="93">
        <v>0.18</v>
      </c>
      <c r="O164" s="50">
        <v>0.14000000000000001</v>
      </c>
      <c r="P164" s="184">
        <v>0.14000000000000001</v>
      </c>
      <c r="Q164" s="67">
        <v>0.14000000000000001</v>
      </c>
      <c r="R164" s="93">
        <v>0.14000000000000001</v>
      </c>
      <c r="T164" s="571">
        <v>-0.06</v>
      </c>
      <c r="U164" s="571">
        <v>-5.0000000000000001E-3</v>
      </c>
      <c r="V164" s="571">
        <v>0.14749999999999999</v>
      </c>
      <c r="X164" s="538">
        <v>0.14749999999999999</v>
      </c>
      <c r="Y164" s="539">
        <v>0.14749999999999999</v>
      </c>
      <c r="Z164" s="538">
        <v>0.16300000000000001</v>
      </c>
      <c r="AA164" s="538">
        <v>-0.12</v>
      </c>
      <c r="AB164" s="556">
        <v>0.39</v>
      </c>
      <c r="AC164" s="556">
        <v>0.3</v>
      </c>
      <c r="AD164" s="556">
        <v>0.185</v>
      </c>
      <c r="AE164" s="557">
        <v>0.16250000000000001</v>
      </c>
      <c r="AF164" s="325">
        <v>0</v>
      </c>
      <c r="AG164" s="325">
        <v>0</v>
      </c>
      <c r="AH164" s="287"/>
      <c r="AI164" s="74">
        <v>41456</v>
      </c>
      <c r="AJ164" s="67">
        <v>3.59</v>
      </c>
      <c r="AK164" s="68"/>
      <c r="AL164" s="68"/>
      <c r="AM164" s="69">
        <v>1.494690309501205</v>
      </c>
      <c r="AN164" s="68">
        <v>3.73</v>
      </c>
      <c r="AO164" s="68">
        <v>3.73</v>
      </c>
      <c r="AP164" s="68">
        <v>3.73</v>
      </c>
      <c r="AQ164" s="66">
        <v>3.73</v>
      </c>
      <c r="AR164" s="40">
        <v>3.75</v>
      </c>
      <c r="AS164" s="40">
        <v>3.77</v>
      </c>
      <c r="AT164" s="40">
        <v>3.73</v>
      </c>
      <c r="AU164" s="48">
        <v>3.73</v>
      </c>
      <c r="AV164" s="48"/>
      <c r="AW164" s="48"/>
      <c r="AX164" s="40">
        <v>3.7374999999999998</v>
      </c>
      <c r="AY164" s="40">
        <v>3.7529999999999997</v>
      </c>
      <c r="AZ164" s="40">
        <v>3.98</v>
      </c>
      <c r="BA164" s="67">
        <v>3.89</v>
      </c>
      <c r="BB164" s="40">
        <v>3.7749999999999999</v>
      </c>
      <c r="BC164" s="51">
        <v>3.7524999999999999</v>
      </c>
      <c r="BD164" s="51">
        <v>3.59</v>
      </c>
      <c r="BE164" s="51">
        <v>3.59</v>
      </c>
      <c r="BF164" s="67"/>
      <c r="BG164" s="40"/>
      <c r="BH164" s="40">
        <v>1.3284408827319998</v>
      </c>
      <c r="BI164" s="48">
        <v>6.3841748993777009E-2</v>
      </c>
      <c r="BJ164" s="48">
        <v>7.1971140670733014E-2</v>
      </c>
      <c r="BK164" s="48">
        <v>0.4436144711644025</v>
      </c>
      <c r="BL164" s="40">
        <v>0.40072126260085922</v>
      </c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165">
        <v>41487</v>
      </c>
      <c r="B165" s="40"/>
      <c r="C165" s="41">
        <v>0.14000000000000001</v>
      </c>
      <c r="D165" s="394">
        <v>0.14000000000000001</v>
      </c>
      <c r="E165" s="93">
        <v>0.14000000000000001</v>
      </c>
      <c r="F165" s="288">
        <v>0.105</v>
      </c>
      <c r="G165" s="93">
        <v>0.14000000000000001</v>
      </c>
      <c r="H165" s="294">
        <v>0.14000000000000001</v>
      </c>
      <c r="I165" s="67">
        <v>0.14000000000000001</v>
      </c>
      <c r="J165" s="397">
        <v>0.14000000000000001</v>
      </c>
      <c r="K165" s="50">
        <v>0.16</v>
      </c>
      <c r="L165" s="417">
        <v>0.16</v>
      </c>
      <c r="M165" s="67">
        <v>0.16</v>
      </c>
      <c r="N165" s="93">
        <v>0.18</v>
      </c>
      <c r="O165" s="50">
        <v>0.14000000000000001</v>
      </c>
      <c r="P165" s="184">
        <v>0.14000000000000001</v>
      </c>
      <c r="Q165" s="67">
        <v>0.14000000000000001</v>
      </c>
      <c r="R165" s="93">
        <v>0.14000000000000001</v>
      </c>
      <c r="T165" s="571">
        <v>-0.06</v>
      </c>
      <c r="U165" s="571">
        <v>-5.0000000000000001E-3</v>
      </c>
      <c r="V165" s="571">
        <v>0.14499999999999999</v>
      </c>
      <c r="X165" s="538">
        <v>0.14499999999999999</v>
      </c>
      <c r="Y165" s="539">
        <v>0.14499999999999999</v>
      </c>
      <c r="Z165" s="538">
        <v>0.16</v>
      </c>
      <c r="AA165" s="538">
        <v>-0.12</v>
      </c>
      <c r="AB165" s="556">
        <v>0.45500000000000002</v>
      </c>
      <c r="AC165" s="556">
        <v>0.3</v>
      </c>
      <c r="AD165" s="556">
        <v>0.185</v>
      </c>
      <c r="AE165" s="557">
        <v>0.16250000000000001</v>
      </c>
      <c r="AF165" s="325">
        <v>0</v>
      </c>
      <c r="AG165" s="325">
        <v>0</v>
      </c>
      <c r="AH165" s="287"/>
      <c r="AI165" s="74">
        <v>41487</v>
      </c>
      <c r="AJ165" s="67">
        <v>3.6349999999999998</v>
      </c>
      <c r="AK165" s="68"/>
      <c r="AL165" s="68"/>
      <c r="AM165" s="69">
        <v>1.5036579646697292</v>
      </c>
      <c r="AN165" s="68">
        <v>3.7749999999999999</v>
      </c>
      <c r="AO165" s="68">
        <v>3.7749999999999999</v>
      </c>
      <c r="AP165" s="68">
        <v>3.7749999999999999</v>
      </c>
      <c r="AQ165" s="66">
        <v>3.7749999999999999</v>
      </c>
      <c r="AR165" s="40">
        <v>3.7949999999999999</v>
      </c>
      <c r="AS165" s="40">
        <v>3.8149999999999999</v>
      </c>
      <c r="AT165" s="40">
        <v>3.7749999999999999</v>
      </c>
      <c r="AU165" s="48">
        <v>3.7749999999999999</v>
      </c>
      <c r="AV165" s="48"/>
      <c r="AW165" s="48"/>
      <c r="AX165" s="40">
        <v>3.78</v>
      </c>
      <c r="AY165" s="40">
        <v>3.7949999999999999</v>
      </c>
      <c r="AZ165" s="40">
        <v>4.09</v>
      </c>
      <c r="BA165" s="67">
        <v>3.9350000000000001</v>
      </c>
      <c r="BB165" s="40">
        <v>3.82</v>
      </c>
      <c r="BC165" s="51">
        <v>3.7974999999999999</v>
      </c>
      <c r="BD165" s="51">
        <v>3.6349999999999998</v>
      </c>
      <c r="BE165" s="51">
        <v>3.6349999999999998</v>
      </c>
      <c r="BF165" s="67"/>
      <c r="BG165" s="40"/>
      <c r="BH165" s="40">
        <v>1.3277791819270002</v>
      </c>
      <c r="BI165" s="48">
        <v>6.3855706093015011E-2</v>
      </c>
      <c r="BJ165" s="48">
        <v>7.1971881355524014E-2</v>
      </c>
      <c r="BK165" s="48">
        <v>0.44117693892411419</v>
      </c>
      <c r="BL165" s="40">
        <v>0.39831999064098789</v>
      </c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165">
        <v>41518</v>
      </c>
      <c r="B166" s="40"/>
      <c r="C166" s="41">
        <v>0.14000000000000001</v>
      </c>
      <c r="D166" s="394">
        <v>0.14000000000000001</v>
      </c>
      <c r="E166" s="93">
        <v>0.14000000000000001</v>
      </c>
      <c r="F166" s="288">
        <v>0.105</v>
      </c>
      <c r="G166" s="93">
        <v>0.14000000000000001</v>
      </c>
      <c r="H166" s="294">
        <v>0.14000000000000001</v>
      </c>
      <c r="I166" s="67">
        <v>0.14000000000000001</v>
      </c>
      <c r="J166" s="397">
        <v>0.14000000000000001</v>
      </c>
      <c r="K166" s="50">
        <v>0.16</v>
      </c>
      <c r="L166" s="417">
        <v>0.16</v>
      </c>
      <c r="M166" s="67">
        <v>0.16</v>
      </c>
      <c r="N166" s="93">
        <v>0.18</v>
      </c>
      <c r="O166" s="50">
        <v>0.14000000000000001</v>
      </c>
      <c r="P166" s="184">
        <v>0.14000000000000001</v>
      </c>
      <c r="Q166" s="67">
        <v>0.14000000000000001</v>
      </c>
      <c r="R166" s="93">
        <v>0.14000000000000001</v>
      </c>
      <c r="T166" s="571">
        <v>-0.06</v>
      </c>
      <c r="U166" s="571">
        <v>-5.0000000000000001E-3</v>
      </c>
      <c r="V166" s="571">
        <v>0.14249999999999999</v>
      </c>
      <c r="X166" s="538">
        <v>0.14249999999999999</v>
      </c>
      <c r="Y166" s="539">
        <v>0.14249999999999999</v>
      </c>
      <c r="Z166" s="538">
        <v>0.158</v>
      </c>
      <c r="AA166" s="538">
        <v>-0.11</v>
      </c>
      <c r="AB166" s="556">
        <v>0.35499999999999998</v>
      </c>
      <c r="AC166" s="556">
        <v>0.28999999999999998</v>
      </c>
      <c r="AD166" s="556">
        <v>0.16250000000000001</v>
      </c>
      <c r="AE166" s="557">
        <v>0.16250000000000001</v>
      </c>
      <c r="AF166" s="325">
        <v>0</v>
      </c>
      <c r="AG166" s="325">
        <v>0</v>
      </c>
      <c r="AH166" s="287"/>
      <c r="AI166" s="74">
        <v>41518</v>
      </c>
      <c r="AJ166" s="67">
        <v>3.6150000000000002</v>
      </c>
      <c r="AK166" s="68"/>
      <c r="AL166" s="68"/>
      <c r="AM166" s="69">
        <v>1.4867286401226212</v>
      </c>
      <c r="AN166" s="68">
        <v>3.7549999999999999</v>
      </c>
      <c r="AO166" s="68">
        <v>3.7549999999999999</v>
      </c>
      <c r="AP166" s="68">
        <v>3.7549999999999999</v>
      </c>
      <c r="AQ166" s="66">
        <v>3.7549999999999999</v>
      </c>
      <c r="AR166" s="40">
        <v>3.7749999999999999</v>
      </c>
      <c r="AS166" s="40">
        <v>3.7949999999999999</v>
      </c>
      <c r="AT166" s="40">
        <v>3.7549999999999999</v>
      </c>
      <c r="AU166" s="48">
        <v>3.7549999999999999</v>
      </c>
      <c r="AV166" s="48"/>
      <c r="AW166" s="48"/>
      <c r="AX166" s="40">
        <v>3.7574999999999998</v>
      </c>
      <c r="AY166" s="40">
        <v>3.7730000000000001</v>
      </c>
      <c r="AZ166" s="40">
        <v>3.97</v>
      </c>
      <c r="BA166" s="67">
        <v>3.9049999999999998</v>
      </c>
      <c r="BB166" s="40">
        <v>3.7774999999999999</v>
      </c>
      <c r="BC166" s="51">
        <v>3.7774999999999999</v>
      </c>
      <c r="BD166" s="51">
        <v>3.6150000000000002</v>
      </c>
      <c r="BE166" s="51">
        <v>3.6150000000000002</v>
      </c>
      <c r="BF166" s="67"/>
      <c r="BG166" s="40"/>
      <c r="BH166" s="40">
        <v>1.3271418863400002</v>
      </c>
      <c r="BI166" s="48">
        <v>6.3869663192317017E-2</v>
      </c>
      <c r="BJ166" s="48">
        <v>7.1972622040314002E-2</v>
      </c>
      <c r="BK166" s="48">
        <v>0.43875179341698334</v>
      </c>
      <c r="BL166" s="40">
        <v>0.39593305995276196</v>
      </c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165">
        <v>41548</v>
      </c>
      <c r="B167" s="40"/>
      <c r="C167" s="41">
        <v>0.14000000000000001</v>
      </c>
      <c r="D167" s="394">
        <v>0.14000000000000001</v>
      </c>
      <c r="E167" s="93">
        <v>0.14000000000000001</v>
      </c>
      <c r="F167" s="288">
        <v>0.105</v>
      </c>
      <c r="G167" s="93">
        <v>0.14000000000000001</v>
      </c>
      <c r="H167" s="294">
        <v>0.14000000000000001</v>
      </c>
      <c r="I167" s="67">
        <v>0.14000000000000001</v>
      </c>
      <c r="J167" s="397">
        <v>0.14000000000000001</v>
      </c>
      <c r="K167" s="50">
        <v>0.16</v>
      </c>
      <c r="L167" s="417">
        <v>0.16</v>
      </c>
      <c r="M167" s="67">
        <v>0.16</v>
      </c>
      <c r="N167" s="93">
        <v>0.18</v>
      </c>
      <c r="O167" s="50">
        <v>0.14000000000000001</v>
      </c>
      <c r="P167" s="184">
        <v>0.14000000000000001</v>
      </c>
      <c r="Q167" s="67">
        <v>0.14000000000000001</v>
      </c>
      <c r="R167" s="93">
        <v>0.14000000000000001</v>
      </c>
      <c r="T167" s="571">
        <v>-0.06</v>
      </c>
      <c r="U167" s="571">
        <v>-5.0000000000000001E-3</v>
      </c>
      <c r="V167" s="571">
        <v>0.1575</v>
      </c>
      <c r="X167" s="538">
        <v>0.1575</v>
      </c>
      <c r="Y167" s="539">
        <v>0.1575</v>
      </c>
      <c r="Z167" s="538">
        <v>0.17300000000000001</v>
      </c>
      <c r="AA167" s="538">
        <v>-9.5000000000000001E-2</v>
      </c>
      <c r="AB167" s="556">
        <v>0.42499999999999999</v>
      </c>
      <c r="AC167" s="556">
        <v>0.36249999999999999</v>
      </c>
      <c r="AD167" s="556">
        <v>0.185</v>
      </c>
      <c r="AE167" s="557">
        <v>0.16500000000000001</v>
      </c>
      <c r="AF167" s="325">
        <v>0</v>
      </c>
      <c r="AG167" s="325">
        <v>0</v>
      </c>
      <c r="AH167" s="287"/>
      <c r="AI167" s="74">
        <v>41548</v>
      </c>
      <c r="AJ167" s="67">
        <v>3.625</v>
      </c>
      <c r="AK167" s="68"/>
      <c r="AL167" s="68"/>
      <c r="AM167" s="69">
        <v>1.4820421808583222</v>
      </c>
      <c r="AN167" s="68">
        <v>3.7650000000000001</v>
      </c>
      <c r="AO167" s="68">
        <v>3.7650000000000001</v>
      </c>
      <c r="AP167" s="68">
        <v>3.7650000000000001</v>
      </c>
      <c r="AQ167" s="66">
        <v>3.7650000000000001</v>
      </c>
      <c r="AR167" s="40">
        <v>3.7850000000000001</v>
      </c>
      <c r="AS167" s="40">
        <v>3.8050000000000002</v>
      </c>
      <c r="AT167" s="40">
        <v>3.7650000000000001</v>
      </c>
      <c r="AU167" s="48">
        <v>3.7650000000000001</v>
      </c>
      <c r="AV167" s="48"/>
      <c r="AW167" s="48"/>
      <c r="AX167" s="40">
        <v>3.7825000000000002</v>
      </c>
      <c r="AY167" s="40">
        <v>3.798</v>
      </c>
      <c r="AZ167" s="40">
        <v>4.05</v>
      </c>
      <c r="BA167" s="67">
        <v>3.9874999999999998</v>
      </c>
      <c r="BB167" s="40">
        <v>3.81</v>
      </c>
      <c r="BC167" s="51">
        <v>3.79</v>
      </c>
      <c r="BD167" s="51">
        <v>3.625</v>
      </c>
      <c r="BE167" s="51">
        <v>3.625</v>
      </c>
      <c r="BF167" s="67"/>
      <c r="BG167" s="40"/>
      <c r="BH167" s="40">
        <v>1.3264865052330002</v>
      </c>
      <c r="BI167" s="48">
        <v>6.3883170062672023E-2</v>
      </c>
      <c r="BJ167" s="48">
        <v>7.1973338832046999E-2</v>
      </c>
      <c r="BK167" s="48">
        <v>0.43641661855863328</v>
      </c>
      <c r="BL167" s="40">
        <v>0.39363670142319312</v>
      </c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165">
        <v>41579</v>
      </c>
      <c r="B168" s="40"/>
      <c r="C168" s="41">
        <v>0.22500000000000001</v>
      </c>
      <c r="D168" s="394">
        <v>0.22500000000000001</v>
      </c>
      <c r="E168" s="93">
        <v>0.22500000000000001</v>
      </c>
      <c r="F168" s="288">
        <v>0.19</v>
      </c>
      <c r="G168" s="93">
        <v>0.22500000000000001</v>
      </c>
      <c r="H168" s="294">
        <v>0.32500000000000001</v>
      </c>
      <c r="I168" s="67">
        <v>0.32500000000000001</v>
      </c>
      <c r="J168" s="397">
        <v>0.32500000000000001</v>
      </c>
      <c r="K168" s="41">
        <v>0.34499999999999997</v>
      </c>
      <c r="L168" s="417">
        <v>0.34499999999999997</v>
      </c>
      <c r="M168" s="67">
        <v>0.34499999999999997</v>
      </c>
      <c r="N168" s="93">
        <v>0.375</v>
      </c>
      <c r="O168" s="50">
        <v>0.44500000000000001</v>
      </c>
      <c r="P168" s="184">
        <v>0.44500000000000001</v>
      </c>
      <c r="Q168" s="67">
        <v>0.44500000000000001</v>
      </c>
      <c r="R168" s="93">
        <v>0.46500000000000002</v>
      </c>
      <c r="T168" s="571">
        <v>6.5000000000000002E-2</v>
      </c>
      <c r="U168" s="571">
        <v>0.12</v>
      </c>
      <c r="V168" s="571">
        <v>0.19496800000000003</v>
      </c>
      <c r="X168" s="538">
        <v>0.22</v>
      </c>
      <c r="Y168" s="539">
        <v>0.22</v>
      </c>
      <c r="Z168" s="538">
        <v>0.23499999999999999</v>
      </c>
      <c r="AA168" s="538">
        <v>-5.7500000000000002E-2</v>
      </c>
      <c r="AB168" s="556">
        <v>0.72499999999999998</v>
      </c>
      <c r="AC168" s="556">
        <v>0.45500000000000002</v>
      </c>
      <c r="AD168" s="556">
        <v>0.28749999999999998</v>
      </c>
      <c r="AE168" s="557">
        <v>0.24</v>
      </c>
      <c r="AF168" s="325">
        <v>0</v>
      </c>
      <c r="AG168" s="325">
        <v>0</v>
      </c>
      <c r="AH168" s="287"/>
      <c r="AI168" s="74">
        <v>41579</v>
      </c>
      <c r="AJ168" s="67">
        <v>3.6840000000000006</v>
      </c>
      <c r="AK168" s="68"/>
      <c r="AL168" s="68"/>
      <c r="AM168" s="69">
        <v>1.5295046930327161</v>
      </c>
      <c r="AN168" s="68">
        <v>3.9090000000000007</v>
      </c>
      <c r="AO168" s="68">
        <v>3.9090000000000007</v>
      </c>
      <c r="AP168" s="68">
        <v>3.9090000000000007</v>
      </c>
      <c r="AQ168" s="66">
        <v>4.0090000000000003</v>
      </c>
      <c r="AR168" s="40">
        <v>4.0290000000000008</v>
      </c>
      <c r="AS168" s="40">
        <v>4.0590000000000011</v>
      </c>
      <c r="AT168" s="40">
        <v>4.1290000000000004</v>
      </c>
      <c r="AU168" s="48">
        <v>4.1490000000000009</v>
      </c>
      <c r="AV168" s="48"/>
      <c r="AW168" s="48"/>
      <c r="AX168" s="40">
        <v>3.9040000000000008</v>
      </c>
      <c r="AY168" s="40">
        <v>3.9190000000000005</v>
      </c>
      <c r="AZ168" s="40">
        <v>4.4090000000000007</v>
      </c>
      <c r="BA168" s="67">
        <v>4.1390000000000002</v>
      </c>
      <c r="BB168" s="40">
        <v>3.9715000000000007</v>
      </c>
      <c r="BC168" s="51">
        <v>3.9240000000000004</v>
      </c>
      <c r="BD168" s="51">
        <v>3.6840000000000006</v>
      </c>
      <c r="BE168" s="51">
        <v>3.6840000000000006</v>
      </c>
      <c r="BF168" s="67"/>
      <c r="BG168" s="40"/>
      <c r="BH168" s="40">
        <v>1.3258553171000003</v>
      </c>
      <c r="BI168" s="48">
        <v>6.3897127162102024E-2</v>
      </c>
      <c r="BJ168" s="48">
        <v>7.1974079516838013E-2</v>
      </c>
      <c r="BK168" s="48">
        <v>0.43401568078547825</v>
      </c>
      <c r="BL168" s="40">
        <v>0.39127774188608744</v>
      </c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165">
        <v>41609</v>
      </c>
      <c r="B169" s="40"/>
      <c r="C169" s="41">
        <v>0.22500000000000001</v>
      </c>
      <c r="D169" s="394">
        <v>0.22500000000000001</v>
      </c>
      <c r="E169" s="93">
        <v>0.22500000000000001</v>
      </c>
      <c r="F169" s="288">
        <v>0.19</v>
      </c>
      <c r="G169" s="93">
        <v>0.22500000000000001</v>
      </c>
      <c r="H169" s="294">
        <v>0.32500000000000001</v>
      </c>
      <c r="I169" s="67">
        <v>0.32500000000000001</v>
      </c>
      <c r="J169" s="397">
        <v>0.32500000000000001</v>
      </c>
      <c r="K169" s="41">
        <v>0.34499999999999997</v>
      </c>
      <c r="L169" s="417">
        <v>0.34499999999999997</v>
      </c>
      <c r="M169" s="67">
        <v>0.34499999999999997</v>
      </c>
      <c r="N169" s="93">
        <v>0.375</v>
      </c>
      <c r="O169" s="50">
        <v>0.44500000000000001</v>
      </c>
      <c r="P169" s="184">
        <v>0.44500000000000001</v>
      </c>
      <c r="Q169" s="67">
        <v>0.44500000000000001</v>
      </c>
      <c r="R169" s="93">
        <v>0.46500000000000002</v>
      </c>
      <c r="T169" s="571">
        <v>6.5000000000000002E-2</v>
      </c>
      <c r="U169" s="571">
        <v>0.12</v>
      </c>
      <c r="V169" s="571">
        <v>0.19736800000000004</v>
      </c>
      <c r="X169" s="538">
        <v>0.26</v>
      </c>
      <c r="Y169" s="539">
        <v>0.26</v>
      </c>
      <c r="Z169" s="538">
        <v>0.27500000000000002</v>
      </c>
      <c r="AA169" s="538">
        <v>-0.05</v>
      </c>
      <c r="AB169" s="556">
        <v>1.23</v>
      </c>
      <c r="AC169" s="556">
        <v>0.79</v>
      </c>
      <c r="AD169" s="556">
        <v>0.33750000000000002</v>
      </c>
      <c r="AE169" s="557">
        <v>0.29499999999999998</v>
      </c>
      <c r="AF169" s="325">
        <v>0</v>
      </c>
      <c r="AG169" s="325">
        <v>0</v>
      </c>
      <c r="AH169" s="287"/>
      <c r="AI169" s="74">
        <v>41609</v>
      </c>
      <c r="AJ169" s="67">
        <v>3.7590000000000003</v>
      </c>
      <c r="AK169" s="68"/>
      <c r="AL169" s="68"/>
      <c r="AM169" s="69">
        <v>1.5498090420072261</v>
      </c>
      <c r="AN169" s="68">
        <v>3.9840000000000004</v>
      </c>
      <c r="AO169" s="68">
        <v>3.9840000000000004</v>
      </c>
      <c r="AP169" s="68">
        <v>3.9840000000000004</v>
      </c>
      <c r="AQ169" s="66">
        <v>4.0840000000000005</v>
      </c>
      <c r="AR169" s="40">
        <v>4.1040000000000001</v>
      </c>
      <c r="AS169" s="40">
        <v>4.1340000000000003</v>
      </c>
      <c r="AT169" s="40">
        <v>4.2040000000000006</v>
      </c>
      <c r="AU169" s="48">
        <v>4.2240000000000002</v>
      </c>
      <c r="AV169" s="48"/>
      <c r="AW169" s="48"/>
      <c r="AX169" s="40">
        <v>4.0190000000000001</v>
      </c>
      <c r="AY169" s="40">
        <v>4.0340000000000007</v>
      </c>
      <c r="AZ169" s="40">
        <v>4.9890000000000008</v>
      </c>
      <c r="BA169" s="67">
        <v>4.5490000000000004</v>
      </c>
      <c r="BB169" s="40">
        <v>4.0965000000000007</v>
      </c>
      <c r="BC169" s="51">
        <v>4.0540000000000003</v>
      </c>
      <c r="BD169" s="51">
        <v>3.7590000000000003</v>
      </c>
      <c r="BE169" s="51">
        <v>3.7590000000000003</v>
      </c>
      <c r="BF169" s="67"/>
      <c r="BG169" s="40"/>
      <c r="BH169" s="40">
        <v>1.3252062384059999</v>
      </c>
      <c r="BI169" s="48">
        <v>6.3910634032580002E-2</v>
      </c>
      <c r="BJ169" s="48">
        <v>7.1974796308571037E-2</v>
      </c>
      <c r="BK169" s="48">
        <v>0.43170382664073587</v>
      </c>
      <c r="BL169" s="40">
        <v>0.38900829367651252</v>
      </c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165">
        <v>41640</v>
      </c>
      <c r="B170" s="40"/>
      <c r="C170" s="41">
        <v>0.25</v>
      </c>
      <c r="D170" s="394">
        <v>0.25</v>
      </c>
      <c r="E170" s="93">
        <v>0.25</v>
      </c>
      <c r="F170" s="288">
        <v>0.215</v>
      </c>
      <c r="G170" s="93">
        <v>0.25</v>
      </c>
      <c r="H170" s="294">
        <v>0.35</v>
      </c>
      <c r="I170" s="67">
        <v>0.35</v>
      </c>
      <c r="J170" s="397">
        <v>0.35</v>
      </c>
      <c r="K170" s="41">
        <v>0.37</v>
      </c>
      <c r="L170" s="417">
        <v>0.37</v>
      </c>
      <c r="M170" s="67">
        <v>0.37</v>
      </c>
      <c r="N170" s="93">
        <v>0.4</v>
      </c>
      <c r="O170" s="50">
        <v>0.47</v>
      </c>
      <c r="P170" s="184">
        <v>0.47</v>
      </c>
      <c r="Q170" s="67">
        <v>0.47</v>
      </c>
      <c r="R170" s="93">
        <v>0.49</v>
      </c>
      <c r="T170" s="571">
        <v>0.09</v>
      </c>
      <c r="U170" s="571">
        <v>0.14499999999999999</v>
      </c>
      <c r="V170" s="571">
        <v>0.22950399999999999</v>
      </c>
      <c r="X170" s="538">
        <v>0.27250000000000002</v>
      </c>
      <c r="Y170" s="539">
        <v>0.27250000000000002</v>
      </c>
      <c r="Z170" s="538">
        <v>0.28499999999999998</v>
      </c>
      <c r="AA170" s="538">
        <v>-3.5000000000000003E-2</v>
      </c>
      <c r="AB170" s="556">
        <v>1.575</v>
      </c>
      <c r="AC170" s="556">
        <v>0.95499999999999996</v>
      </c>
      <c r="AD170" s="556">
        <v>0.4375</v>
      </c>
      <c r="AE170" s="557">
        <v>0.34250000000000003</v>
      </c>
      <c r="AF170" s="325">
        <v>0</v>
      </c>
      <c r="AG170" s="325">
        <v>0</v>
      </c>
      <c r="AH170" s="287"/>
      <c r="AI170" s="74">
        <v>41640</v>
      </c>
      <c r="AJ170" s="67">
        <v>3.9569999999999999</v>
      </c>
      <c r="AK170" s="68"/>
      <c r="AL170" s="68"/>
      <c r="AM170" s="69">
        <v>1.6267500490164135</v>
      </c>
      <c r="AN170" s="68">
        <v>4.2069999999999999</v>
      </c>
      <c r="AO170" s="68">
        <v>4.2069999999999999</v>
      </c>
      <c r="AP170" s="68">
        <v>4.2069999999999999</v>
      </c>
      <c r="AQ170" s="66">
        <v>4.3069999999999995</v>
      </c>
      <c r="AR170" s="40">
        <v>4.327</v>
      </c>
      <c r="AS170" s="40">
        <v>4.3570000000000002</v>
      </c>
      <c r="AT170" s="40">
        <v>4.4269999999999996</v>
      </c>
      <c r="AU170" s="48">
        <v>4.4470000000000001</v>
      </c>
      <c r="AV170" s="48"/>
      <c r="AW170" s="48"/>
      <c r="AX170" s="40">
        <v>4.2294999999999998</v>
      </c>
      <c r="AY170" s="40">
        <v>4.242</v>
      </c>
      <c r="AZ170" s="40">
        <v>5.532</v>
      </c>
      <c r="BA170" s="67">
        <v>4.9119999999999999</v>
      </c>
      <c r="BB170" s="40">
        <v>4.3944999999999999</v>
      </c>
      <c r="BC170" s="51">
        <v>4.2995000000000001</v>
      </c>
      <c r="BD170" s="51">
        <v>3.9569999999999999</v>
      </c>
      <c r="BE170" s="51">
        <v>3.9569999999999999</v>
      </c>
      <c r="BF170" s="67"/>
      <c r="BG170" s="40"/>
      <c r="BH170" s="40">
        <v>1.3245603560130002</v>
      </c>
      <c r="BI170" s="48">
        <v>6.3924591132136999E-2</v>
      </c>
      <c r="BJ170" s="48">
        <v>7.1975536993361997E-2</v>
      </c>
      <c r="BK170" s="48">
        <v>0.42932687771055944</v>
      </c>
      <c r="BL170" s="40">
        <v>0.38667697861098493</v>
      </c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165">
        <v>41671</v>
      </c>
      <c r="B171" s="40"/>
      <c r="C171" s="41">
        <v>0.31</v>
      </c>
      <c r="D171" s="394">
        <v>0.31</v>
      </c>
      <c r="E171" s="93">
        <v>0.31</v>
      </c>
      <c r="F171" s="288">
        <v>0.27500000000000002</v>
      </c>
      <c r="G171" s="93">
        <v>0.31</v>
      </c>
      <c r="H171" s="294">
        <v>0.41</v>
      </c>
      <c r="I171" s="67">
        <v>0.41</v>
      </c>
      <c r="J171" s="397">
        <v>0.41</v>
      </c>
      <c r="K171" s="41">
        <v>0.43</v>
      </c>
      <c r="L171" s="417">
        <v>0.43</v>
      </c>
      <c r="M171" s="67">
        <v>0.43</v>
      </c>
      <c r="N171" s="93">
        <v>0.46</v>
      </c>
      <c r="O171" s="50">
        <v>0.53</v>
      </c>
      <c r="P171" s="184">
        <v>0.53</v>
      </c>
      <c r="Q171" s="67">
        <v>0.53</v>
      </c>
      <c r="R171" s="93">
        <v>0.55000000000000004</v>
      </c>
      <c r="T171" s="571">
        <v>0.15</v>
      </c>
      <c r="U171" s="571">
        <v>0.20499999999999999</v>
      </c>
      <c r="V171" s="571">
        <v>0.28867200000000004</v>
      </c>
      <c r="X171" s="67"/>
      <c r="Y171" s="287"/>
      <c r="Z171" s="67"/>
      <c r="AA171" s="67"/>
      <c r="AB171" s="67"/>
      <c r="AC171" s="67"/>
      <c r="AD171" s="67"/>
      <c r="AE171" s="287"/>
      <c r="AF171" s="325"/>
      <c r="AG171" s="325"/>
      <c r="AH171" s="287"/>
      <c r="AI171" s="74">
        <v>41671</v>
      </c>
      <c r="AJ171" s="67">
        <v>3.8710000000000004</v>
      </c>
      <c r="AK171" s="68"/>
      <c r="AL171" s="68"/>
      <c r="AM171" s="69">
        <v>1.6070074391080191</v>
      </c>
      <c r="AN171" s="68">
        <v>4.181</v>
      </c>
      <c r="AO171" s="68">
        <v>4.181</v>
      </c>
      <c r="AP171" s="68">
        <v>4.181</v>
      </c>
      <c r="AQ171" s="66">
        <v>4.2810000000000006</v>
      </c>
      <c r="AR171" s="40">
        <v>4.3010000000000002</v>
      </c>
      <c r="AS171" s="40">
        <v>4.3310000000000004</v>
      </c>
      <c r="AT171" s="40">
        <v>4.4010000000000007</v>
      </c>
      <c r="AU171" s="48">
        <v>4.4210000000000003</v>
      </c>
      <c r="AV171" s="48"/>
      <c r="AW171" s="48"/>
      <c r="AX171" s="40">
        <v>3.8710000000000004</v>
      </c>
      <c r="AY171" s="40">
        <v>3.8710000000000004</v>
      </c>
      <c r="AZ171" s="40">
        <v>3.8710000000000004</v>
      </c>
      <c r="BA171" s="67">
        <v>3.8710000000000004</v>
      </c>
      <c r="BB171" s="40">
        <v>3.8710000000000004</v>
      </c>
      <c r="BC171" s="51">
        <v>3.8710000000000004</v>
      </c>
      <c r="BD171" s="51">
        <v>3.8710000000000004</v>
      </c>
      <c r="BE171" s="51">
        <v>3.8710000000000004</v>
      </c>
      <c r="BF171" s="67"/>
      <c r="BG171" s="40"/>
      <c r="BH171" s="40">
        <v>1.323979722</v>
      </c>
      <c r="BI171" s="48">
        <v>6.3938548231758013E-2</v>
      </c>
      <c r="BJ171" s="48">
        <v>7.1976277678154024E-2</v>
      </c>
      <c r="BK171" s="48">
        <v>0.42696203649985709</v>
      </c>
      <c r="BL171" s="40">
        <v>0.38435958840182233</v>
      </c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165">
        <v>41699</v>
      </c>
      <c r="B172" s="40"/>
      <c r="C172" s="41">
        <v>0.30499999999999999</v>
      </c>
      <c r="D172" s="394">
        <v>0.30499999999999999</v>
      </c>
      <c r="E172" s="93">
        <v>0.30499999999999999</v>
      </c>
      <c r="F172" s="288">
        <v>0.27</v>
      </c>
      <c r="G172" s="93">
        <v>0.30499999999999999</v>
      </c>
      <c r="H172" s="294">
        <v>0.40500000000000003</v>
      </c>
      <c r="I172" s="67">
        <v>0.40500000000000003</v>
      </c>
      <c r="J172" s="397">
        <v>0.40500000000000003</v>
      </c>
      <c r="K172" s="41">
        <v>0.42499999999999999</v>
      </c>
      <c r="L172" s="417">
        <v>0.42499999999999999</v>
      </c>
      <c r="M172" s="67">
        <v>0.42499999999999999</v>
      </c>
      <c r="N172" s="93">
        <v>0.45500000000000002</v>
      </c>
      <c r="O172" s="50">
        <v>0.52500000000000002</v>
      </c>
      <c r="P172" s="184">
        <v>0.52500000000000002</v>
      </c>
      <c r="Q172" s="67">
        <v>0.52500000000000002</v>
      </c>
      <c r="R172" s="93">
        <v>0.54500000000000004</v>
      </c>
      <c r="T172" s="571">
        <v>0.14499999999999999</v>
      </c>
      <c r="U172" s="571">
        <v>0.2</v>
      </c>
      <c r="V172" s="571">
        <v>0.280088</v>
      </c>
      <c r="X172" s="67"/>
      <c r="Z172" s="67"/>
      <c r="AA172" s="67"/>
      <c r="AB172" s="67"/>
      <c r="AC172" s="67"/>
      <c r="AH172" s="74"/>
      <c r="AI172" s="74">
        <v>41699</v>
      </c>
      <c r="AJ172" s="67">
        <v>3.7640000000000002</v>
      </c>
      <c r="AK172" s="68"/>
      <c r="AL172" s="68"/>
      <c r="AM172" s="69">
        <v>1.5554906529973576</v>
      </c>
      <c r="AN172" s="68">
        <v>4.069</v>
      </c>
      <c r="AO172" s="68">
        <v>4.069</v>
      </c>
      <c r="AP172" s="68">
        <v>4.069</v>
      </c>
      <c r="AQ172" s="66">
        <v>4.1690000000000005</v>
      </c>
      <c r="AR172" s="40">
        <v>4.1890000000000001</v>
      </c>
      <c r="AS172" s="40">
        <v>4.2190000000000003</v>
      </c>
      <c r="AT172" s="40">
        <v>4.2890000000000006</v>
      </c>
      <c r="AU172" s="48">
        <v>4.3090000000000002</v>
      </c>
      <c r="AV172" s="48"/>
      <c r="AW172" s="48"/>
      <c r="AX172" s="40">
        <v>3.7640000000000002</v>
      </c>
      <c r="AY172" s="40">
        <v>3.7640000000000002</v>
      </c>
      <c r="AZ172" s="40">
        <v>3.7640000000000002</v>
      </c>
      <c r="BA172" s="67">
        <v>3.7640000000000002</v>
      </c>
      <c r="BB172" s="40">
        <v>3.7640000000000002</v>
      </c>
      <c r="BC172" s="51">
        <v>3.7640000000000002</v>
      </c>
      <c r="BD172" s="51">
        <v>3.7640000000000002</v>
      </c>
      <c r="BE172" s="51">
        <v>3.7640000000000002</v>
      </c>
      <c r="BF172" s="67"/>
      <c r="BG172" s="40"/>
      <c r="BH172" s="40">
        <v>1.3233399107620003</v>
      </c>
      <c r="BI172" s="48">
        <v>6.3951154644375008E-2</v>
      </c>
      <c r="BJ172" s="48">
        <v>7.1976946683772997E-2</v>
      </c>
      <c r="BK172" s="48">
        <v>0.42483641126489169</v>
      </c>
      <c r="BL172" s="40">
        <v>0.38227836151323608</v>
      </c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165">
        <v>41730</v>
      </c>
      <c r="B173" s="40"/>
      <c r="C173" s="41">
        <v>0.14000000000000001</v>
      </c>
      <c r="D173" s="394">
        <v>0.14000000000000001</v>
      </c>
      <c r="E173" s="93">
        <v>0.14000000000000001</v>
      </c>
      <c r="F173" s="288">
        <v>0.105</v>
      </c>
      <c r="G173" s="93">
        <v>0.14000000000000001</v>
      </c>
      <c r="H173" s="294">
        <v>0.14000000000000001</v>
      </c>
      <c r="I173" s="67">
        <v>0.14000000000000001</v>
      </c>
      <c r="J173" s="397">
        <v>0.14000000000000001</v>
      </c>
      <c r="K173" s="50">
        <v>0.16</v>
      </c>
      <c r="L173" s="417">
        <v>0.16</v>
      </c>
      <c r="M173" s="67">
        <v>0.16</v>
      </c>
      <c r="N173" s="93">
        <v>0.18</v>
      </c>
      <c r="O173" s="50">
        <v>0.14000000000000001</v>
      </c>
      <c r="P173" s="184">
        <v>0.14000000000000001</v>
      </c>
      <c r="Q173" s="67">
        <v>0.14000000000000001</v>
      </c>
      <c r="R173" s="93">
        <v>0.14000000000000001</v>
      </c>
      <c r="T173" s="571">
        <v>-0.06</v>
      </c>
      <c r="U173" s="571">
        <v>-5.0000000000000001E-3</v>
      </c>
      <c r="V173" s="571"/>
      <c r="X173" s="67"/>
      <c r="Z173" s="67"/>
      <c r="AA173" s="67"/>
      <c r="AB173" s="67"/>
      <c r="AC173" s="67"/>
      <c r="AH173" s="74"/>
      <c r="AI173" s="74">
        <v>41730</v>
      </c>
      <c r="AJ173" s="67">
        <v>3.657</v>
      </c>
      <c r="AK173" s="68"/>
      <c r="AL173" s="68"/>
      <c r="AM173" s="69">
        <v>1.442811568692427</v>
      </c>
      <c r="AN173" s="68">
        <v>3.7970000000000002</v>
      </c>
      <c r="AO173" s="68">
        <v>3.7970000000000002</v>
      </c>
      <c r="AP173" s="68">
        <v>3.7970000000000002</v>
      </c>
      <c r="AQ173" s="66">
        <v>3.7970000000000002</v>
      </c>
      <c r="AR173" s="40">
        <v>3.8170000000000002</v>
      </c>
      <c r="AS173" s="40">
        <v>3.8370000000000002</v>
      </c>
      <c r="AT173" s="40">
        <v>3.7970000000000002</v>
      </c>
      <c r="AU173" s="48">
        <v>3.7970000000000002</v>
      </c>
      <c r="AV173" s="48"/>
      <c r="AW173" s="48"/>
      <c r="AX173" s="40">
        <v>3.657</v>
      </c>
      <c r="AY173" s="40">
        <v>3.657</v>
      </c>
      <c r="AZ173" s="40">
        <v>3.657</v>
      </c>
      <c r="BA173" s="67">
        <v>3.657</v>
      </c>
      <c r="BB173" s="40">
        <v>3.657</v>
      </c>
      <c r="BC173" s="51">
        <v>3.657</v>
      </c>
      <c r="BD173" s="51">
        <v>3.657</v>
      </c>
      <c r="BE173" s="51">
        <v>3.657</v>
      </c>
      <c r="BF173" s="67"/>
      <c r="BG173" s="40"/>
      <c r="BH173" s="40">
        <v>1.3227237698560002</v>
      </c>
      <c r="BI173" s="48">
        <v>6.3965111744119008E-2</v>
      </c>
      <c r="BJ173" s="48">
        <v>7.1977687368564996E-2</v>
      </c>
      <c r="BK173" s="48">
        <v>0.42249445963875604</v>
      </c>
      <c r="BL173" s="40">
        <v>0.37998724484920382</v>
      </c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165">
        <v>41760</v>
      </c>
      <c r="B174" s="40"/>
      <c r="C174" s="41">
        <v>0.14000000000000001</v>
      </c>
      <c r="D174" s="394">
        <v>0.14000000000000001</v>
      </c>
      <c r="E174" s="93">
        <v>0.14000000000000001</v>
      </c>
      <c r="F174" s="288">
        <v>0.105</v>
      </c>
      <c r="G174" s="93">
        <v>0.14000000000000001</v>
      </c>
      <c r="H174" s="294">
        <v>0.14000000000000001</v>
      </c>
      <c r="I174" s="67">
        <v>0.14000000000000001</v>
      </c>
      <c r="J174" s="397">
        <v>0.14000000000000001</v>
      </c>
      <c r="K174" s="50">
        <v>0.16</v>
      </c>
      <c r="L174" s="417">
        <v>0.16</v>
      </c>
      <c r="M174" s="67">
        <v>0.16</v>
      </c>
      <c r="N174" s="93">
        <v>0.18</v>
      </c>
      <c r="O174" s="50">
        <v>0.14000000000000001</v>
      </c>
      <c r="P174" s="184">
        <v>0.14000000000000001</v>
      </c>
      <c r="Q174" s="67">
        <v>0.14000000000000001</v>
      </c>
      <c r="R174" s="93">
        <v>0.14000000000000001</v>
      </c>
      <c r="T174" s="571">
        <v>-0.06</v>
      </c>
      <c r="U174" s="571">
        <v>-5.0000000000000001E-3</v>
      </c>
      <c r="V174" s="571"/>
      <c r="X174" s="67"/>
      <c r="Z174" s="67"/>
      <c r="AA174" s="67"/>
      <c r="AB174" s="67"/>
      <c r="AC174" s="67"/>
      <c r="AH174" s="74"/>
      <c r="AI174" s="74">
        <v>41760</v>
      </c>
      <c r="AJ174" s="67">
        <v>3.6580000000000004</v>
      </c>
      <c r="AK174" s="68"/>
      <c r="AL174" s="68"/>
      <c r="AM174" s="69">
        <v>1.4348200865054921</v>
      </c>
      <c r="AN174" s="68">
        <v>3.7980000000000005</v>
      </c>
      <c r="AO174" s="68">
        <v>3.7980000000000005</v>
      </c>
      <c r="AP174" s="68">
        <v>3.7980000000000005</v>
      </c>
      <c r="AQ174" s="66">
        <v>3.7980000000000005</v>
      </c>
      <c r="AR174" s="40">
        <v>3.8180000000000005</v>
      </c>
      <c r="AS174" s="40">
        <v>3.8380000000000005</v>
      </c>
      <c r="AT174" s="40">
        <v>3.7980000000000005</v>
      </c>
      <c r="AU174" s="48">
        <v>3.7980000000000005</v>
      </c>
      <c r="AV174" s="48"/>
      <c r="AW174" s="48"/>
      <c r="AX174" s="40">
        <v>3.6580000000000004</v>
      </c>
      <c r="AY174" s="40">
        <v>3.6580000000000004</v>
      </c>
      <c r="AZ174" s="40">
        <v>3.6580000000000004</v>
      </c>
      <c r="BA174" s="67">
        <v>3.6580000000000004</v>
      </c>
      <c r="BB174" s="40">
        <v>3.6580000000000004</v>
      </c>
      <c r="BC174" s="51">
        <v>3.6580000000000004</v>
      </c>
      <c r="BD174" s="51">
        <v>3.6580000000000004</v>
      </c>
      <c r="BE174" s="51">
        <v>3.6580000000000004</v>
      </c>
      <c r="BF174" s="67"/>
      <c r="BG174" s="40"/>
      <c r="BH174" s="40">
        <v>1.3220902190060002</v>
      </c>
      <c r="BI174" s="48">
        <v>6.3978618614902019E-2</v>
      </c>
      <c r="BJ174" s="48">
        <v>7.197840416029902E-2</v>
      </c>
      <c r="BK174" s="48">
        <v>0.42023942974659595</v>
      </c>
      <c r="BL174" s="40">
        <v>0.37778306648380511</v>
      </c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165">
        <v>41791</v>
      </c>
      <c r="B175" s="40"/>
      <c r="C175" s="41">
        <v>0.14000000000000001</v>
      </c>
      <c r="D175" s="394">
        <v>0.14000000000000001</v>
      </c>
      <c r="E175" s="93">
        <v>0.14000000000000001</v>
      </c>
      <c r="F175" s="288">
        <v>0.105</v>
      </c>
      <c r="G175" s="93">
        <v>0.14000000000000001</v>
      </c>
      <c r="H175" s="294">
        <v>0.14000000000000001</v>
      </c>
      <c r="I175" s="67">
        <v>0.14000000000000001</v>
      </c>
      <c r="J175" s="397">
        <v>0.14000000000000001</v>
      </c>
      <c r="K175" s="50">
        <v>0.16</v>
      </c>
      <c r="L175" s="417">
        <v>0.16</v>
      </c>
      <c r="M175" s="67">
        <v>0.16</v>
      </c>
      <c r="N175" s="93">
        <v>0.18</v>
      </c>
      <c r="O175" s="50">
        <v>0.14000000000000001</v>
      </c>
      <c r="P175" s="184">
        <v>0.14000000000000001</v>
      </c>
      <c r="Q175" s="67">
        <v>0.14000000000000001</v>
      </c>
      <c r="R175" s="93">
        <v>0.14000000000000001</v>
      </c>
      <c r="T175" s="571">
        <v>-0.06</v>
      </c>
      <c r="U175" s="571">
        <v>-5.0000000000000001E-3</v>
      </c>
      <c r="V175" s="571"/>
      <c r="X175" s="67"/>
      <c r="Z175" s="67"/>
      <c r="AA175" s="67"/>
      <c r="AB175" s="67"/>
      <c r="AC175" s="67"/>
      <c r="AH175" s="74"/>
      <c r="AI175" s="74">
        <v>41791</v>
      </c>
      <c r="AJ175" s="67">
        <v>3.6990000000000003</v>
      </c>
      <c r="AK175" s="68"/>
      <c r="AL175" s="68"/>
      <c r="AM175" s="69">
        <v>1.4416166804504056</v>
      </c>
      <c r="AN175" s="68">
        <v>3.8390000000000004</v>
      </c>
      <c r="AO175" s="68">
        <v>3.8390000000000004</v>
      </c>
      <c r="AP175" s="68">
        <v>3.8390000000000004</v>
      </c>
      <c r="AQ175" s="66">
        <v>3.8390000000000004</v>
      </c>
      <c r="AR175" s="40">
        <v>3.8590000000000004</v>
      </c>
      <c r="AS175" s="40">
        <v>3.8790000000000004</v>
      </c>
      <c r="AT175" s="40">
        <v>3.8390000000000004</v>
      </c>
      <c r="AU175" s="48">
        <v>3.8390000000000004</v>
      </c>
      <c r="AV175" s="48"/>
      <c r="AW175" s="48"/>
      <c r="AX175" s="40">
        <v>3.6990000000000003</v>
      </c>
      <c r="AY175" s="40">
        <v>3.6990000000000003</v>
      </c>
      <c r="AZ175" s="40">
        <v>3.6990000000000003</v>
      </c>
      <c r="BA175" s="67">
        <v>3.6990000000000003</v>
      </c>
      <c r="BB175" s="40">
        <v>3.6990000000000003</v>
      </c>
      <c r="BC175" s="51">
        <v>3.6990000000000003</v>
      </c>
      <c r="BD175" s="51">
        <v>3.6990000000000003</v>
      </c>
      <c r="BE175" s="51">
        <v>3.6990000000000003</v>
      </c>
      <c r="BF175" s="67"/>
      <c r="BG175" s="40"/>
      <c r="BH175" s="40">
        <v>1.32148012845</v>
      </c>
      <c r="BI175" s="48">
        <v>6.3992575714773001E-2</v>
      </c>
      <c r="BJ175" s="48">
        <v>7.197914484509102E-2</v>
      </c>
      <c r="BK175" s="48">
        <v>0.4179209325242807</v>
      </c>
      <c r="BL175" s="40">
        <v>0.37551880188861825</v>
      </c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165">
        <v>41821</v>
      </c>
      <c r="B176" s="40"/>
      <c r="C176" s="41">
        <v>0.14000000000000001</v>
      </c>
      <c r="D176" s="394">
        <v>0.14000000000000001</v>
      </c>
      <c r="E176" s="93">
        <v>0.14000000000000001</v>
      </c>
      <c r="F176" s="288">
        <v>0.105</v>
      </c>
      <c r="G176" s="93">
        <v>0.14000000000000001</v>
      </c>
      <c r="H176" s="294">
        <v>0.14000000000000001</v>
      </c>
      <c r="I176" s="67">
        <v>0.14000000000000001</v>
      </c>
      <c r="J176" s="397">
        <v>0.14000000000000001</v>
      </c>
      <c r="K176" s="50">
        <v>0.16</v>
      </c>
      <c r="L176" s="417">
        <v>0.16</v>
      </c>
      <c r="M176" s="67">
        <v>0.16</v>
      </c>
      <c r="N176" s="93">
        <v>0.18</v>
      </c>
      <c r="O176" s="50">
        <v>0.14000000000000001</v>
      </c>
      <c r="P176" s="184">
        <v>0.14000000000000001</v>
      </c>
      <c r="Q176" s="67">
        <v>0.14000000000000001</v>
      </c>
      <c r="R176" s="93">
        <v>0.14000000000000001</v>
      </c>
      <c r="T176" s="571">
        <v>-0.06</v>
      </c>
      <c r="U176" s="571">
        <v>-5.0000000000000001E-3</v>
      </c>
      <c r="V176" s="571"/>
      <c r="X176" s="67"/>
      <c r="Z176" s="67"/>
      <c r="AA176" s="67"/>
      <c r="AB176" s="67"/>
      <c r="AC176" s="67"/>
      <c r="AH176" s="74"/>
      <c r="AI176" s="74">
        <v>41821</v>
      </c>
      <c r="AJ176" s="67">
        <v>3.6990000000000003</v>
      </c>
      <c r="AK176" s="68"/>
      <c r="AL176" s="68"/>
      <c r="AM176" s="69">
        <v>1.4332540151212676</v>
      </c>
      <c r="AN176" s="68">
        <v>3.8390000000000004</v>
      </c>
      <c r="AO176" s="68">
        <v>3.8390000000000004</v>
      </c>
      <c r="AP176" s="68">
        <v>3.8390000000000004</v>
      </c>
      <c r="AQ176" s="66">
        <v>3.8390000000000004</v>
      </c>
      <c r="AR176" s="40">
        <v>3.8590000000000004</v>
      </c>
      <c r="AS176" s="40">
        <v>3.8790000000000004</v>
      </c>
      <c r="AT176" s="40">
        <v>3.8390000000000004</v>
      </c>
      <c r="AU176" s="48">
        <v>3.8390000000000004</v>
      </c>
      <c r="AV176" s="48"/>
      <c r="AW176" s="48"/>
      <c r="AX176" s="40">
        <v>3.6990000000000003</v>
      </c>
      <c r="AY176" s="40">
        <v>3.6990000000000003</v>
      </c>
      <c r="AZ176" s="40">
        <v>3.6990000000000003</v>
      </c>
      <c r="BA176" s="67">
        <v>3.6990000000000003</v>
      </c>
      <c r="BB176" s="40">
        <v>3.6990000000000003</v>
      </c>
      <c r="BC176" s="51">
        <v>3.6990000000000003</v>
      </c>
      <c r="BD176" s="51">
        <v>3.6990000000000003</v>
      </c>
      <c r="BE176" s="51">
        <v>3.6990000000000003</v>
      </c>
      <c r="BF176" s="67"/>
      <c r="BG176" s="40"/>
      <c r="BH176" s="40">
        <v>1.3208528213130004</v>
      </c>
      <c r="BI176" s="48">
        <v>6.4006082585678012E-2</v>
      </c>
      <c r="BJ176" s="48">
        <v>7.1979861636826015E-2</v>
      </c>
      <c r="BK176" s="48">
        <v>0.41568849720269113</v>
      </c>
      <c r="BL176" s="40">
        <v>0.37334045718188785</v>
      </c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165">
        <v>41852</v>
      </c>
      <c r="B177" s="40"/>
      <c r="C177" s="41">
        <v>0.14000000000000001</v>
      </c>
      <c r="D177" s="394">
        <v>0.14000000000000001</v>
      </c>
      <c r="E177" s="93">
        <v>0.14000000000000001</v>
      </c>
      <c r="F177" s="288">
        <v>0.105</v>
      </c>
      <c r="G177" s="93">
        <v>0.14000000000000001</v>
      </c>
      <c r="H177" s="294">
        <v>0.14000000000000001</v>
      </c>
      <c r="I177" s="67">
        <v>0.14000000000000001</v>
      </c>
      <c r="J177" s="397">
        <v>0.14000000000000001</v>
      </c>
      <c r="K177" s="50">
        <v>0.16</v>
      </c>
      <c r="L177" s="417">
        <v>0.16</v>
      </c>
      <c r="M177" s="67">
        <v>0.16</v>
      </c>
      <c r="N177" s="93">
        <v>0.18</v>
      </c>
      <c r="O177" s="50">
        <v>0.14000000000000001</v>
      </c>
      <c r="P177" s="184">
        <v>0.14000000000000001</v>
      </c>
      <c r="Q177" s="67">
        <v>0.14000000000000001</v>
      </c>
      <c r="R177" s="93">
        <v>0.14000000000000001</v>
      </c>
      <c r="T177" s="571">
        <v>-0.06</v>
      </c>
      <c r="U177" s="571">
        <v>-5.0000000000000001E-3</v>
      </c>
      <c r="V177" s="571"/>
      <c r="X177" s="67"/>
      <c r="Z177" s="67"/>
      <c r="AA177" s="67"/>
      <c r="AB177" s="67"/>
      <c r="AC177" s="67"/>
      <c r="AH177" s="74"/>
      <c r="AI177" s="74">
        <v>41852</v>
      </c>
      <c r="AJ177" s="67">
        <v>3.7440000000000002</v>
      </c>
      <c r="AK177" s="68"/>
      <c r="AL177" s="68"/>
      <c r="AM177" s="69">
        <v>1.4413630072129204</v>
      </c>
      <c r="AN177" s="68">
        <v>3.8840000000000003</v>
      </c>
      <c r="AO177" s="68">
        <v>3.8840000000000003</v>
      </c>
      <c r="AP177" s="68">
        <v>3.8840000000000003</v>
      </c>
      <c r="AQ177" s="66">
        <v>3.8840000000000003</v>
      </c>
      <c r="AR177" s="40">
        <v>3.9040000000000004</v>
      </c>
      <c r="AS177" s="40">
        <v>3.9240000000000004</v>
      </c>
      <c r="AT177" s="40">
        <v>3.8840000000000003</v>
      </c>
      <c r="AU177" s="48">
        <v>3.8840000000000003</v>
      </c>
      <c r="AV177" s="48"/>
      <c r="AW177" s="48"/>
      <c r="AX177" s="40">
        <v>3.7440000000000002</v>
      </c>
      <c r="AY177" s="40">
        <v>3.7440000000000002</v>
      </c>
      <c r="AZ177" s="40">
        <v>3.7440000000000002</v>
      </c>
      <c r="BA177" s="67">
        <v>3.7440000000000002</v>
      </c>
      <c r="BB177" s="40">
        <v>3.7440000000000002</v>
      </c>
      <c r="BC177" s="51">
        <v>3.7440000000000002</v>
      </c>
      <c r="BD177" s="51">
        <v>3.7440000000000002</v>
      </c>
      <c r="BE177" s="51">
        <v>3.7440000000000002</v>
      </c>
      <c r="BF177" s="67"/>
      <c r="BG177" s="40"/>
      <c r="BH177" s="40">
        <v>1.3202286808760002</v>
      </c>
      <c r="BI177" s="48">
        <v>6.4020039685677002E-2</v>
      </c>
      <c r="BJ177" s="48">
        <v>7.1980602321618001E-2</v>
      </c>
      <c r="BK177" s="48">
        <v>0.41339324144833411</v>
      </c>
      <c r="BL177" s="40">
        <v>0.37110273100229668</v>
      </c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165">
        <v>41883</v>
      </c>
      <c r="B178" s="40"/>
      <c r="C178" s="41">
        <v>0.14000000000000001</v>
      </c>
      <c r="D178" s="394">
        <v>0.14000000000000001</v>
      </c>
      <c r="E178" s="93">
        <v>0.14000000000000001</v>
      </c>
      <c r="F178" s="288">
        <v>0.105</v>
      </c>
      <c r="G178" s="93">
        <v>0.14000000000000001</v>
      </c>
      <c r="H178" s="294">
        <v>0.14000000000000001</v>
      </c>
      <c r="I178" s="67">
        <v>0.14000000000000001</v>
      </c>
      <c r="J178" s="397">
        <v>0.14000000000000001</v>
      </c>
      <c r="K178" s="50">
        <v>0.16</v>
      </c>
      <c r="L178" s="417">
        <v>0.16</v>
      </c>
      <c r="M178" s="67">
        <v>0.16</v>
      </c>
      <c r="N178" s="93">
        <v>0.18</v>
      </c>
      <c r="O178" s="50">
        <v>0.14000000000000001</v>
      </c>
      <c r="P178" s="184">
        <v>0.14000000000000001</v>
      </c>
      <c r="Q178" s="67">
        <v>0.14000000000000001</v>
      </c>
      <c r="R178" s="93">
        <v>0.14000000000000001</v>
      </c>
      <c r="T178" s="571">
        <v>-0.06</v>
      </c>
      <c r="U178" s="571">
        <v>-5.0000000000000001E-3</v>
      </c>
      <c r="V178" s="571"/>
      <c r="X178" s="67"/>
      <c r="Z178" s="67"/>
      <c r="AA178" s="67"/>
      <c r="AB178" s="67"/>
      <c r="AC178" s="67"/>
      <c r="AH178" s="74"/>
      <c r="AI178" s="74">
        <v>41883</v>
      </c>
      <c r="AJ178" s="67">
        <v>3.7230000000000003</v>
      </c>
      <c r="AK178" s="68"/>
      <c r="AL178" s="68"/>
      <c r="AM178" s="69">
        <v>1.4249771530781152</v>
      </c>
      <c r="AN178" s="68">
        <v>3.8630000000000004</v>
      </c>
      <c r="AO178" s="68">
        <v>3.8630000000000004</v>
      </c>
      <c r="AP178" s="68">
        <v>3.8630000000000004</v>
      </c>
      <c r="AQ178" s="66">
        <v>3.8630000000000004</v>
      </c>
      <c r="AR178" s="40">
        <v>3.8830000000000005</v>
      </c>
      <c r="AS178" s="40">
        <v>3.9030000000000005</v>
      </c>
      <c r="AT178" s="40">
        <v>3.8630000000000004</v>
      </c>
      <c r="AU178" s="48">
        <v>3.8630000000000004</v>
      </c>
      <c r="AV178" s="48"/>
      <c r="AW178" s="48"/>
      <c r="AX178" s="40">
        <v>3.7230000000000003</v>
      </c>
      <c r="AY178" s="40">
        <v>3.7230000000000003</v>
      </c>
      <c r="AZ178" s="40">
        <v>3.7230000000000003</v>
      </c>
      <c r="BA178" s="67">
        <v>3.7230000000000003</v>
      </c>
      <c r="BB178" s="40">
        <v>3.7230000000000003</v>
      </c>
      <c r="BC178" s="51">
        <v>3.7230000000000003</v>
      </c>
      <c r="BD178" s="51">
        <v>3.7230000000000003</v>
      </c>
      <c r="BE178" s="51">
        <v>3.7230000000000003</v>
      </c>
      <c r="BF178" s="67"/>
      <c r="BG178" s="40"/>
      <c r="BH178" s="40">
        <v>1.3196276851300002</v>
      </c>
      <c r="BI178" s="48">
        <v>6.4033996785739997E-2</v>
      </c>
      <c r="BJ178" s="48">
        <v>7.1981343006411014E-2</v>
      </c>
      <c r="BK178" s="48">
        <v>0.41110971586996337</v>
      </c>
      <c r="BL178" s="40">
        <v>0.36887837252863448</v>
      </c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165">
        <v>41913</v>
      </c>
      <c r="B179" s="40"/>
      <c r="C179" s="41">
        <v>0.14000000000000001</v>
      </c>
      <c r="D179" s="394">
        <v>0.14000000000000001</v>
      </c>
      <c r="E179" s="93">
        <v>0.14000000000000001</v>
      </c>
      <c r="F179" s="288">
        <v>0.105</v>
      </c>
      <c r="G179" s="93">
        <v>0.14000000000000001</v>
      </c>
      <c r="H179" s="294">
        <v>0.14000000000000001</v>
      </c>
      <c r="I179" s="67">
        <v>0.14000000000000001</v>
      </c>
      <c r="J179" s="397">
        <v>0.14000000000000001</v>
      </c>
      <c r="K179" s="50">
        <v>0.16</v>
      </c>
      <c r="L179" s="417">
        <v>0.16</v>
      </c>
      <c r="M179" s="67">
        <v>0.16</v>
      </c>
      <c r="N179" s="93">
        <v>0.18</v>
      </c>
      <c r="O179" s="50">
        <v>0.14000000000000001</v>
      </c>
      <c r="P179" s="184">
        <v>0.14000000000000001</v>
      </c>
      <c r="Q179" s="67">
        <v>0.14000000000000001</v>
      </c>
      <c r="R179" s="93">
        <v>0.14000000000000001</v>
      </c>
      <c r="T179" s="571">
        <v>-0.06</v>
      </c>
      <c r="U179" s="571">
        <v>-5.0000000000000001E-3</v>
      </c>
      <c r="V179" s="571"/>
      <c r="X179" s="67"/>
      <c r="Z179" s="67"/>
      <c r="AA179" s="67"/>
      <c r="AB179" s="67"/>
      <c r="AC179" s="67"/>
      <c r="AH179" s="74"/>
      <c r="AI179" s="74">
        <v>41913</v>
      </c>
      <c r="AJ179" s="67">
        <v>3.7319999999999998</v>
      </c>
      <c r="AK179" s="68"/>
      <c r="AL179" s="68"/>
      <c r="AM179" s="69">
        <v>1.4200111638849808</v>
      </c>
      <c r="AN179" s="68">
        <v>3.8719999999999999</v>
      </c>
      <c r="AO179" s="68">
        <v>3.8719999999999999</v>
      </c>
      <c r="AP179" s="68">
        <v>3.8719999999999999</v>
      </c>
      <c r="AQ179" s="66">
        <v>3.8719999999999999</v>
      </c>
      <c r="AR179" s="40">
        <v>3.8919999999999999</v>
      </c>
      <c r="AS179" s="40">
        <v>3.9119999999999999</v>
      </c>
      <c r="AT179" s="40">
        <v>3.8719999999999999</v>
      </c>
      <c r="AU179" s="48">
        <v>3.8719999999999999</v>
      </c>
      <c r="AV179" s="48"/>
      <c r="AW179" s="48"/>
      <c r="AX179" s="40">
        <v>3.7319999999999998</v>
      </c>
      <c r="AY179" s="40">
        <v>3.7319999999999998</v>
      </c>
      <c r="AZ179" s="40">
        <v>3.7319999999999998</v>
      </c>
      <c r="BA179" s="67">
        <v>3.7319999999999998</v>
      </c>
      <c r="BB179" s="40">
        <v>3.7319999999999998</v>
      </c>
      <c r="BC179" s="51">
        <v>3.7319999999999998</v>
      </c>
      <c r="BD179" s="51">
        <v>3.7319999999999998</v>
      </c>
      <c r="BE179" s="51">
        <v>3.7319999999999998</v>
      </c>
      <c r="BF179" s="67"/>
      <c r="BG179" s="40"/>
      <c r="BH179" s="40">
        <v>1.319009763585</v>
      </c>
      <c r="BI179" s="48">
        <v>6.4047503656831012E-2</v>
      </c>
      <c r="BJ179" s="48">
        <v>7.1982059798146023E-2</v>
      </c>
      <c r="BK179" s="48">
        <v>0.40891096991589082</v>
      </c>
      <c r="BL179" s="40">
        <v>0.36673842042484012</v>
      </c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165">
        <v>41944</v>
      </c>
      <c r="B180" s="40"/>
      <c r="C180" s="41"/>
      <c r="D180" s="41"/>
      <c r="E180" s="40"/>
      <c r="F180" s="42"/>
      <c r="G180" s="40"/>
      <c r="H180" s="71"/>
      <c r="I180" s="67"/>
      <c r="J180" s="40"/>
      <c r="K180" s="50"/>
      <c r="L180" s="50"/>
      <c r="M180" s="67"/>
      <c r="N180" s="40"/>
      <c r="O180" s="42"/>
      <c r="P180" s="42"/>
      <c r="Q180" s="67"/>
      <c r="R180" s="40"/>
      <c r="T180" s="42"/>
      <c r="U180" s="42"/>
      <c r="X180" s="67"/>
      <c r="Z180" s="67"/>
      <c r="AA180" s="67"/>
      <c r="AB180" s="67"/>
      <c r="AC180" s="67"/>
      <c r="AH180" s="74"/>
      <c r="AI180" s="74">
        <v>41944</v>
      </c>
      <c r="AJ180" s="67">
        <v>3.7860000000000005</v>
      </c>
      <c r="AK180" s="68"/>
      <c r="AL180" s="68"/>
      <c r="AM180" s="69">
        <v>1.3801489481136209</v>
      </c>
      <c r="AN180" s="68">
        <v>3.7860000000000005</v>
      </c>
      <c r="AO180" s="68">
        <v>3.7860000000000005</v>
      </c>
      <c r="AP180" s="68">
        <v>3.7860000000000005</v>
      </c>
      <c r="AQ180" s="66">
        <v>3.7860000000000005</v>
      </c>
      <c r="AR180" s="40">
        <v>3.7860000000000005</v>
      </c>
      <c r="AS180" s="40">
        <v>3.7860000000000005</v>
      </c>
      <c r="AT180" s="40">
        <v>3.7860000000000005</v>
      </c>
      <c r="AU180" s="48">
        <v>3.7860000000000005</v>
      </c>
      <c r="AV180" s="48"/>
      <c r="AW180" s="48"/>
      <c r="AX180" s="40">
        <v>3.7860000000000005</v>
      </c>
      <c r="AY180" s="40">
        <v>3.7860000000000005</v>
      </c>
      <c r="AZ180" s="40">
        <v>3.7860000000000005</v>
      </c>
      <c r="BA180" s="67">
        <v>3.7860000000000005</v>
      </c>
      <c r="BB180" s="40">
        <v>3.7860000000000005</v>
      </c>
      <c r="BC180" s="51">
        <v>3.7860000000000005</v>
      </c>
      <c r="BD180" s="51">
        <v>3.7860000000000005</v>
      </c>
      <c r="BE180" s="51">
        <v>3.7860000000000005</v>
      </c>
      <c r="BF180" s="67"/>
      <c r="BG180" s="40"/>
      <c r="BH180" s="40">
        <v>1.3184147782420002</v>
      </c>
      <c r="BI180" s="48">
        <v>6.4061460757021016E-2</v>
      </c>
      <c r="BJ180" s="48">
        <v>7.1982800482939022E-2</v>
      </c>
      <c r="BK180" s="48">
        <v>0.40665036784774367</v>
      </c>
      <c r="BL180" s="40">
        <v>0.36454013420856329</v>
      </c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165">
        <v>41974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C181" s="67"/>
      <c r="AH181" s="74"/>
      <c r="AI181" s="74">
        <v>41974</v>
      </c>
      <c r="AJ181" s="67">
        <v>3.8580000000000001</v>
      </c>
      <c r="AK181" s="68"/>
      <c r="AL181" s="68"/>
      <c r="AM181" s="69">
        <v>1.3982366743482448</v>
      </c>
      <c r="AN181" s="68">
        <v>3.8580000000000001</v>
      </c>
      <c r="AO181" s="68">
        <v>3.8580000000000001</v>
      </c>
      <c r="AP181" s="68">
        <v>3.8580000000000001</v>
      </c>
      <c r="AQ181" s="66">
        <v>3.8580000000000001</v>
      </c>
      <c r="AR181" s="40">
        <v>3.8580000000000001</v>
      </c>
      <c r="AS181" s="40">
        <v>3.8580000000000001</v>
      </c>
      <c r="AT181" s="40">
        <v>3.8580000000000001</v>
      </c>
      <c r="AU181" s="48">
        <v>3.8580000000000001</v>
      </c>
      <c r="AV181" s="48"/>
      <c r="AW181" s="48"/>
      <c r="AX181" s="40">
        <v>3.8580000000000001</v>
      </c>
      <c r="AY181" s="40">
        <v>3.8580000000000001</v>
      </c>
      <c r="AZ181" s="40">
        <v>3.8580000000000001</v>
      </c>
      <c r="BA181" s="67">
        <v>3.8580000000000001</v>
      </c>
      <c r="BB181" s="40">
        <v>3.8580000000000001</v>
      </c>
      <c r="BC181" s="51">
        <v>3.8580000000000001</v>
      </c>
      <c r="BD181" s="51">
        <v>3.8580000000000001</v>
      </c>
      <c r="BE181" s="51">
        <v>3.8580000000000001</v>
      </c>
      <c r="BF181" s="67"/>
      <c r="BG181" s="40"/>
      <c r="BH181" s="40">
        <v>1.3178030593500001</v>
      </c>
      <c r="BI181" s="48">
        <v>6.4074967628235002E-2</v>
      </c>
      <c r="BJ181" s="48">
        <v>7.1983517274675002E-2</v>
      </c>
      <c r="BK181" s="48">
        <v>0.40447370473965899</v>
      </c>
      <c r="BL181" s="40">
        <v>0.36242526551276433</v>
      </c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165">
        <v>42005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C182" s="67"/>
      <c r="AH182" s="74"/>
      <c r="AI182" s="74">
        <v>42005</v>
      </c>
      <c r="AJ182" s="67">
        <v>4.0590000000000002</v>
      </c>
      <c r="AK182" s="68"/>
      <c r="AL182" s="68"/>
      <c r="AM182" s="69">
        <v>1.5038863493664434</v>
      </c>
      <c r="AN182" s="68">
        <v>4.0590000000000002</v>
      </c>
      <c r="AO182" s="68">
        <v>4.0590000000000002</v>
      </c>
      <c r="AP182" s="68">
        <v>4.0590000000000002</v>
      </c>
      <c r="AQ182" s="66">
        <v>4.0590000000000002</v>
      </c>
      <c r="AR182" s="40">
        <v>4.0590000000000002</v>
      </c>
      <c r="AS182" s="40">
        <v>4.0590000000000002</v>
      </c>
      <c r="AT182" s="40">
        <v>4.0590000000000002</v>
      </c>
      <c r="AU182" s="48">
        <v>4.0590000000000002</v>
      </c>
      <c r="AV182" s="48"/>
      <c r="AW182" s="48"/>
      <c r="AX182" s="40">
        <v>4.0590000000000002</v>
      </c>
      <c r="AY182" s="40">
        <v>4.0590000000000002</v>
      </c>
      <c r="AZ182" s="40">
        <v>4.0590000000000002</v>
      </c>
      <c r="BA182" s="67">
        <v>4.0590000000000002</v>
      </c>
      <c r="BB182" s="40">
        <v>4.0590000000000002</v>
      </c>
      <c r="BC182" s="51">
        <v>4.0590000000000002</v>
      </c>
      <c r="BD182" s="51">
        <v>4.0590000000000002</v>
      </c>
      <c r="BE182" s="51">
        <v>4.0590000000000002</v>
      </c>
      <c r="BF182" s="67"/>
      <c r="BG182" s="40"/>
      <c r="BH182" s="40">
        <v>1.3171944864560001</v>
      </c>
      <c r="BI182" s="48">
        <v>6.4088924728552016E-2</v>
      </c>
      <c r="BJ182" s="48">
        <v>7.1984257959468029E-2</v>
      </c>
      <c r="BK182" s="48"/>
      <c r="BL182" s="40">
        <v>0.37050661477369878</v>
      </c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165">
        <v>42036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C183" s="67"/>
      <c r="AH183" s="74"/>
      <c r="AI183" s="74">
        <v>42036</v>
      </c>
      <c r="AJ183" s="67">
        <v>3.9769999999999999</v>
      </c>
      <c r="AK183" s="68"/>
      <c r="AL183" s="68"/>
      <c r="AM183" s="69">
        <v>1.4656911768450669</v>
      </c>
      <c r="AN183" s="68">
        <v>3.9769999999999999</v>
      </c>
      <c r="AO183" s="68">
        <v>3.9769999999999999</v>
      </c>
      <c r="AP183" s="68">
        <v>3.9769999999999999</v>
      </c>
      <c r="AQ183" s="66">
        <v>3.9769999999999999</v>
      </c>
      <c r="AR183" s="40">
        <v>3.9769999999999999</v>
      </c>
      <c r="AS183" s="40">
        <v>3.9769999999999999</v>
      </c>
      <c r="AT183" s="40">
        <v>3.9769999999999999</v>
      </c>
      <c r="AU183" s="48">
        <v>3.9769999999999999</v>
      </c>
      <c r="AV183" s="48"/>
      <c r="AW183" s="48"/>
      <c r="AX183" s="40">
        <v>3.9769999999999999</v>
      </c>
      <c r="AY183" s="40">
        <v>3.9769999999999999</v>
      </c>
      <c r="AZ183" s="40">
        <v>3.9769999999999999</v>
      </c>
      <c r="BA183" s="67">
        <v>3.9769999999999999</v>
      </c>
      <c r="BB183" s="40">
        <v>3.9769999999999999</v>
      </c>
      <c r="BC183" s="51">
        <v>3.9769999999999999</v>
      </c>
      <c r="BD183" s="51">
        <v>3.9769999999999999</v>
      </c>
      <c r="BE183" s="51">
        <v>3.9769999999999999</v>
      </c>
      <c r="BF183" s="67"/>
      <c r="BG183" s="40"/>
      <c r="BH183" s="40">
        <v>1.3166475083330003</v>
      </c>
      <c r="BI183" s="51">
        <v>6.4102881828934005E-2</v>
      </c>
      <c r="BJ183" s="51">
        <v>7.1984998644262041E-2</v>
      </c>
      <c r="BK183" s="51"/>
      <c r="BL183" s="40">
        <v>0.36854191019488736</v>
      </c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165">
        <v>42064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C184" s="67"/>
      <c r="AH184" s="74"/>
      <c r="AI184" s="74">
        <v>42064</v>
      </c>
      <c r="AJ184" s="67">
        <v>3.8730000000000002</v>
      </c>
      <c r="AK184" s="68"/>
      <c r="AL184" s="68"/>
      <c r="AM184" s="69">
        <v>1.4205219673479972</v>
      </c>
      <c r="AN184" s="68">
        <v>3.8730000000000002</v>
      </c>
      <c r="AO184" s="68">
        <v>3.8730000000000002</v>
      </c>
      <c r="AP184" s="68">
        <v>3.8730000000000002</v>
      </c>
      <c r="AQ184" s="66">
        <v>3.8730000000000002</v>
      </c>
      <c r="AR184" s="40">
        <v>3.8730000000000002</v>
      </c>
      <c r="AS184" s="40">
        <v>3.8730000000000002</v>
      </c>
      <c r="AT184" s="40">
        <v>3.8730000000000002</v>
      </c>
      <c r="AU184" s="48">
        <v>3.8730000000000002</v>
      </c>
      <c r="AV184" s="48"/>
      <c r="AW184" s="48"/>
      <c r="AX184" s="40">
        <v>3.8730000000000002</v>
      </c>
      <c r="AY184" s="40">
        <v>3.8730000000000002</v>
      </c>
      <c r="AZ184" s="40">
        <v>3.8730000000000002</v>
      </c>
      <c r="BA184" s="67">
        <v>3.8730000000000002</v>
      </c>
      <c r="BB184" s="40">
        <v>3.8730000000000002</v>
      </c>
      <c r="BC184" s="51">
        <v>3.8730000000000002</v>
      </c>
      <c r="BD184" s="51">
        <v>3.8730000000000002</v>
      </c>
      <c r="BE184" s="51">
        <v>3.8730000000000002</v>
      </c>
      <c r="BF184" s="67"/>
      <c r="BG184" s="40"/>
      <c r="BH184" s="40">
        <v>1.3160449116000001</v>
      </c>
      <c r="BI184" s="51">
        <v>6.4115488242238006E-2</v>
      </c>
      <c r="BJ184" s="51">
        <v>7.1985667649882026E-2</v>
      </c>
      <c r="BK184" s="51"/>
      <c r="BL184" s="40">
        <v>0.36677561769894063</v>
      </c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165">
        <v>42095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C185" s="67"/>
      <c r="AH185" s="74"/>
      <c r="AI185" s="74"/>
      <c r="AJ185" s="67"/>
      <c r="AK185" s="68"/>
      <c r="AL185" s="68"/>
      <c r="AM185" s="69"/>
      <c r="AN185" s="68"/>
      <c r="AO185" s="68"/>
      <c r="AP185" s="68"/>
      <c r="AQ185" s="66"/>
      <c r="AR185" s="40"/>
      <c r="AS185" s="40"/>
      <c r="AT185" s="40"/>
      <c r="AU185" s="48"/>
      <c r="AV185" s="48"/>
      <c r="AW185" s="48"/>
      <c r="AX185" s="40"/>
      <c r="AY185" s="40"/>
      <c r="AZ185" s="40"/>
      <c r="BA185" s="67"/>
      <c r="BB185" s="40"/>
      <c r="BC185" s="51"/>
      <c r="BD185" s="51"/>
      <c r="BE185" s="51"/>
      <c r="BF185" s="67"/>
      <c r="BG185" s="40"/>
      <c r="BH185" s="40"/>
      <c r="BI185" s="51"/>
      <c r="BJ185" s="51"/>
      <c r="BK185" s="51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165">
        <v>42125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C186" s="67"/>
      <c r="AH186" s="74"/>
      <c r="AI186" s="67"/>
      <c r="AJ186" s="67"/>
      <c r="AK186" s="68"/>
      <c r="AL186" s="68"/>
      <c r="AM186" s="69"/>
      <c r="AN186" s="68"/>
      <c r="AO186" s="68"/>
      <c r="AP186" s="68"/>
      <c r="AQ186" s="66"/>
      <c r="AR186" s="40"/>
      <c r="AS186" s="40"/>
      <c r="AT186" s="40"/>
      <c r="AU186" s="48"/>
      <c r="AV186" s="48"/>
      <c r="AW186" s="48"/>
      <c r="AX186" s="40"/>
      <c r="AY186" s="40"/>
      <c r="AZ186" s="40"/>
      <c r="BA186" s="67"/>
      <c r="BB186" s="40"/>
      <c r="BC186" s="51"/>
      <c r="BD186" s="51"/>
      <c r="BE186" s="51"/>
      <c r="BF186" s="40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165">
        <v>42156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C187" s="67"/>
      <c r="AH187" s="74"/>
      <c r="AI187" s="67"/>
      <c r="AJ187" s="67"/>
      <c r="AK187" s="68"/>
      <c r="AL187" s="68"/>
      <c r="AM187" s="69"/>
      <c r="AN187" s="68"/>
      <c r="AO187" s="68"/>
      <c r="AP187" s="68"/>
      <c r="AQ187" s="66"/>
      <c r="AR187" s="40"/>
      <c r="AS187" s="40"/>
      <c r="AT187" s="40"/>
      <c r="AU187" s="48"/>
      <c r="AV187" s="48"/>
      <c r="AW187" s="48"/>
      <c r="AX187" s="40"/>
      <c r="AY187" s="40"/>
      <c r="AZ187" s="40"/>
      <c r="BA187" s="67"/>
      <c r="BB187" s="40"/>
      <c r="BC187" s="51"/>
      <c r="BD187" s="51"/>
      <c r="BE187" s="51"/>
      <c r="BF187" s="40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165">
        <v>42186</v>
      </c>
      <c r="B188" s="40"/>
      <c r="C188" s="41"/>
      <c r="D188" s="41"/>
      <c r="E188" s="40"/>
      <c r="F188" s="40"/>
      <c r="G188" s="40"/>
      <c r="H188" s="40"/>
      <c r="I188" s="67"/>
      <c r="J188" s="40"/>
      <c r="K188" s="40"/>
      <c r="L188" s="40"/>
      <c r="M188" s="67"/>
      <c r="N188" s="40"/>
      <c r="O188" s="40"/>
      <c r="P188" s="40"/>
      <c r="Q188" s="67"/>
      <c r="R188" s="40"/>
      <c r="T188" s="40"/>
      <c r="U188" s="40"/>
      <c r="X188" s="67"/>
      <c r="Z188" s="67"/>
      <c r="AA188" s="67"/>
      <c r="AB188" s="67"/>
      <c r="AC188" s="67"/>
      <c r="AH188" s="74"/>
      <c r="AI188" s="67"/>
      <c r="AJ188" s="67"/>
      <c r="AK188" s="68"/>
      <c r="AL188" s="68"/>
      <c r="AM188" s="69"/>
      <c r="AN188" s="69"/>
      <c r="AO188" s="66"/>
      <c r="AP188" s="68"/>
      <c r="AQ188" s="66"/>
      <c r="AR188" s="40"/>
      <c r="AS188" s="41"/>
      <c r="AT188" s="40"/>
      <c r="AU188" s="48"/>
      <c r="AV188" s="48"/>
      <c r="AW188" s="40"/>
      <c r="AX188" s="40"/>
      <c r="AY188" s="40"/>
      <c r="AZ188" s="40"/>
      <c r="BA188" s="67"/>
      <c r="BB188" s="40"/>
      <c r="BC188" s="40"/>
      <c r="BD188" s="40"/>
      <c r="BE188" s="40"/>
      <c r="BF188" s="40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165">
        <v>42217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C189" s="67"/>
      <c r="AH189" s="74"/>
      <c r="AI189" s="67"/>
      <c r="AJ189" s="67"/>
      <c r="AK189" s="68"/>
      <c r="AL189" s="68"/>
      <c r="AM189" s="69"/>
      <c r="AN189" s="69"/>
      <c r="AO189" s="66"/>
      <c r="AP189" s="68"/>
      <c r="AQ189" s="66"/>
      <c r="AR189" s="40"/>
      <c r="AS189" s="41"/>
      <c r="AT189" s="40"/>
      <c r="AU189" s="48"/>
      <c r="AV189" s="48"/>
      <c r="AW189" s="40"/>
      <c r="AX189" s="40"/>
      <c r="AY189" s="40"/>
      <c r="AZ189" s="40"/>
      <c r="BA189" s="67"/>
      <c r="BB189" s="40"/>
      <c r="BC189" s="40"/>
      <c r="BD189" s="40"/>
      <c r="BE189" s="40"/>
      <c r="BF189" s="40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165">
        <v>42248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C190" s="67"/>
      <c r="AH190" s="74"/>
      <c r="AI190" s="67"/>
      <c r="AJ190" s="67"/>
      <c r="AK190" s="68"/>
      <c r="AL190" s="68"/>
      <c r="AM190" s="69"/>
      <c r="AN190" s="69"/>
      <c r="AO190" s="66"/>
      <c r="AP190" s="68"/>
      <c r="AQ190" s="66"/>
      <c r="AR190" s="40"/>
      <c r="AS190" s="41"/>
      <c r="AT190" s="40"/>
      <c r="AU190" s="48"/>
      <c r="AV190" s="48"/>
      <c r="AW190" s="40"/>
      <c r="AX190" s="40"/>
      <c r="AY190" s="40"/>
      <c r="AZ190" s="40"/>
      <c r="BA190" s="67"/>
      <c r="BB190" s="40"/>
      <c r="BC190" s="40"/>
      <c r="BD190" s="40"/>
      <c r="BE190" s="40"/>
      <c r="BF190" s="40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165">
        <v>42278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C191" s="67"/>
      <c r="AH191" s="74"/>
      <c r="AI191" s="67"/>
      <c r="AJ191" s="67"/>
      <c r="AK191" s="68"/>
      <c r="AL191" s="68"/>
      <c r="AM191" s="69"/>
      <c r="AN191" s="69"/>
      <c r="AO191" s="66"/>
      <c r="AP191" s="68"/>
      <c r="AQ191" s="66"/>
      <c r="AR191" s="40"/>
      <c r="AS191" s="41"/>
      <c r="AT191" s="40"/>
      <c r="AU191" s="48"/>
      <c r="AV191" s="48"/>
      <c r="AW191" s="40"/>
      <c r="AX191" s="40"/>
      <c r="AY191" s="40"/>
      <c r="AZ191" s="40"/>
      <c r="BA191" s="67"/>
      <c r="BB191" s="40"/>
      <c r="BC191" s="40"/>
      <c r="BD191" s="40"/>
      <c r="BE191" s="40"/>
      <c r="BF191" s="40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165">
        <v>42309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C192" s="67"/>
      <c r="AH192" s="74"/>
      <c r="AI192" s="67"/>
      <c r="AJ192" s="67"/>
      <c r="AK192" s="68"/>
      <c r="AL192" s="68"/>
      <c r="AM192" s="69"/>
      <c r="AN192" s="69"/>
      <c r="AO192" s="66"/>
      <c r="AP192" s="68"/>
      <c r="AQ192" s="66"/>
      <c r="AR192" s="40"/>
      <c r="AS192" s="41"/>
      <c r="AT192" s="40"/>
      <c r="AU192" s="48"/>
      <c r="AV192" s="48"/>
      <c r="AW192" s="40"/>
      <c r="AX192" s="40"/>
      <c r="AY192" s="40"/>
      <c r="AZ192" s="40"/>
      <c r="BA192" s="67"/>
      <c r="BB192" s="40"/>
      <c r="BC192" s="40"/>
      <c r="BD192" s="40"/>
      <c r="BE192" s="40"/>
      <c r="BF192" s="40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165">
        <v>42339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C193" s="67"/>
      <c r="AH193" s="74"/>
      <c r="AI193" s="67"/>
      <c r="AJ193" s="67"/>
      <c r="AK193" s="68"/>
      <c r="AL193" s="68"/>
      <c r="AM193" s="69"/>
      <c r="AN193" s="69"/>
      <c r="AO193" s="66"/>
      <c r="AP193" s="68"/>
      <c r="AQ193" s="66"/>
      <c r="AR193" s="40"/>
      <c r="AS193" s="41"/>
      <c r="AT193" s="40"/>
      <c r="AU193" s="48"/>
      <c r="AV193" s="48"/>
      <c r="AW193" s="40"/>
      <c r="AX193" s="40"/>
      <c r="AY193" s="40"/>
      <c r="AZ193" s="40"/>
      <c r="BA193" s="67"/>
      <c r="BB193" s="40"/>
      <c r="BC193" s="40"/>
      <c r="BD193" s="40"/>
      <c r="BE193" s="40"/>
      <c r="BF193" s="40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165">
        <v>42370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C194" s="67"/>
      <c r="AH194" s="74"/>
      <c r="AI194" s="67"/>
      <c r="AJ194" s="67"/>
      <c r="AK194" s="68"/>
      <c r="AL194" s="68"/>
      <c r="AM194" s="69"/>
      <c r="AN194" s="69"/>
      <c r="AO194" s="66"/>
      <c r="AP194" s="68"/>
      <c r="AQ194" s="66"/>
      <c r="AR194" s="40"/>
      <c r="AS194" s="41"/>
      <c r="AT194" s="40"/>
      <c r="AU194" s="48"/>
      <c r="AV194" s="48"/>
      <c r="AW194" s="40"/>
      <c r="AX194" s="40"/>
      <c r="AY194" s="40"/>
      <c r="AZ194" s="40"/>
      <c r="BA194" s="67"/>
      <c r="BB194" s="40"/>
      <c r="BC194" s="40"/>
      <c r="BD194" s="40"/>
      <c r="BE194" s="40"/>
      <c r="BF194" s="40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165">
        <v>42401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C195" s="67"/>
      <c r="AH195" s="74"/>
      <c r="AI195" s="67"/>
      <c r="AJ195" s="67"/>
      <c r="AK195" s="68"/>
      <c r="AL195" s="68"/>
      <c r="AM195" s="69"/>
      <c r="AN195" s="69"/>
      <c r="AO195" s="66"/>
      <c r="AP195" s="68"/>
      <c r="AQ195" s="66"/>
      <c r="AR195" s="40"/>
      <c r="AS195" s="41"/>
      <c r="AT195" s="40"/>
      <c r="AU195" s="48"/>
      <c r="AV195" s="48"/>
      <c r="AW195" s="40"/>
      <c r="AX195" s="40"/>
      <c r="AY195" s="40"/>
      <c r="AZ195" s="40"/>
      <c r="BA195" s="67"/>
      <c r="BB195" s="40"/>
      <c r="BC195" s="40"/>
      <c r="BD195" s="40"/>
      <c r="BE195" s="40"/>
      <c r="BF195" s="40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165">
        <v>42430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C196" s="67"/>
      <c r="AH196" s="74"/>
      <c r="AI196" s="67"/>
      <c r="AJ196" s="67"/>
      <c r="AK196" s="68"/>
      <c r="AL196" s="68"/>
      <c r="AM196" s="69"/>
      <c r="AN196" s="69"/>
      <c r="AO196" s="66"/>
      <c r="AP196" s="68"/>
      <c r="AQ196" s="66"/>
      <c r="AR196" s="40"/>
      <c r="AS196" s="41"/>
      <c r="AT196" s="40"/>
      <c r="AU196" s="48"/>
      <c r="AV196" s="48"/>
      <c r="AW196" s="40"/>
      <c r="AX196" s="40"/>
      <c r="AY196" s="40"/>
      <c r="AZ196" s="40"/>
      <c r="BA196" s="67"/>
      <c r="BB196" s="40"/>
      <c r="BC196" s="40"/>
      <c r="BD196" s="40"/>
      <c r="BE196" s="40"/>
      <c r="BF196" s="40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165">
        <v>42461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C197" s="67"/>
      <c r="AH197" s="74"/>
      <c r="AI197" s="67"/>
      <c r="AJ197" s="67"/>
      <c r="AK197" s="68"/>
      <c r="AL197" s="68"/>
      <c r="AM197" s="69"/>
      <c r="AN197" s="69"/>
      <c r="AO197" s="66"/>
      <c r="AP197" s="68"/>
      <c r="AQ197" s="66"/>
      <c r="AR197" s="40"/>
      <c r="AS197" s="41"/>
      <c r="AT197" s="40"/>
      <c r="AU197" s="48"/>
      <c r="AV197" s="48"/>
      <c r="AW197" s="40"/>
      <c r="AX197" s="40"/>
      <c r="AY197" s="40"/>
      <c r="AZ197" s="40"/>
      <c r="BA197" s="67"/>
      <c r="BB197" s="40"/>
      <c r="BC197" s="40"/>
      <c r="BD197" s="40"/>
      <c r="BE197" s="40"/>
      <c r="BF197" s="40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165"/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C198" s="67"/>
      <c r="AH198" s="74"/>
      <c r="AI198" s="67"/>
      <c r="AJ198" s="67"/>
      <c r="AK198" s="68"/>
      <c r="AL198" s="68"/>
      <c r="AM198" s="69"/>
      <c r="AN198" s="69"/>
      <c r="AO198" s="66"/>
      <c r="AP198" s="68"/>
      <c r="AQ198" s="66"/>
      <c r="AR198" s="40"/>
      <c r="AS198" s="41"/>
      <c r="AT198" s="40"/>
      <c r="AU198" s="48"/>
      <c r="AV198" s="48"/>
      <c r="AW198" s="40"/>
      <c r="AX198" s="40"/>
      <c r="AY198" s="40"/>
      <c r="AZ198" s="40"/>
      <c r="BA198" s="67"/>
      <c r="BB198" s="40"/>
      <c r="BC198" s="40"/>
      <c r="BD198" s="40"/>
      <c r="BE198" s="40"/>
      <c r="BF198" s="40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C199" s="67"/>
      <c r="AH199" s="74"/>
      <c r="AI199" s="67"/>
      <c r="AJ199" s="67"/>
      <c r="AK199" s="68"/>
      <c r="AL199" s="68"/>
      <c r="AM199" s="69"/>
      <c r="AN199" s="69"/>
      <c r="AO199" s="66"/>
      <c r="AP199" s="68"/>
      <c r="AQ199" s="66"/>
      <c r="AR199" s="40"/>
      <c r="AS199" s="41"/>
      <c r="AT199" s="40"/>
      <c r="AU199" s="48"/>
      <c r="AV199" s="48"/>
      <c r="AW199" s="40"/>
      <c r="AX199" s="40"/>
      <c r="AY199" s="40"/>
      <c r="AZ199" s="40"/>
      <c r="BA199" s="67"/>
      <c r="BB199" s="40"/>
      <c r="BC199" s="40"/>
      <c r="BD199" s="40"/>
      <c r="BE199" s="40"/>
      <c r="BF199" s="40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C200" s="67"/>
      <c r="AH200" s="74"/>
      <c r="AI200" s="67"/>
      <c r="AJ200" s="67"/>
      <c r="AK200" s="68"/>
      <c r="AL200" s="68"/>
      <c r="AM200" s="69"/>
      <c r="AN200" s="69"/>
      <c r="AO200" s="66"/>
      <c r="AP200" s="68"/>
      <c r="AQ200" s="66"/>
      <c r="AR200" s="40"/>
      <c r="AS200" s="41"/>
      <c r="AT200" s="40"/>
      <c r="AU200" s="48"/>
      <c r="AV200" s="48"/>
      <c r="AW200" s="40"/>
      <c r="AX200" s="40"/>
      <c r="AY200" s="40"/>
      <c r="AZ200" s="40"/>
      <c r="BA200" s="67"/>
      <c r="BB200" s="40"/>
      <c r="BC200" s="40"/>
      <c r="BD200" s="40"/>
      <c r="BE200" s="40"/>
      <c r="BF200" s="40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C201" s="67"/>
      <c r="AH201" s="74"/>
      <c r="AI201" s="67"/>
      <c r="AJ201" s="67"/>
      <c r="AK201" s="68"/>
      <c r="AL201" s="68"/>
      <c r="AM201" s="69"/>
      <c r="AN201" s="69"/>
      <c r="AO201" s="66"/>
      <c r="AP201" s="68"/>
      <c r="AQ201" s="66"/>
      <c r="AR201" s="40"/>
      <c r="AS201" s="41"/>
      <c r="AT201" s="40"/>
      <c r="AU201" s="48"/>
      <c r="AV201" s="48"/>
      <c r="AW201" s="40"/>
      <c r="AX201" s="40"/>
      <c r="AY201" s="40"/>
      <c r="AZ201" s="40"/>
      <c r="BA201" s="67"/>
      <c r="BB201" s="40"/>
      <c r="BC201" s="40"/>
      <c r="BD201" s="40"/>
      <c r="BE201" s="40"/>
      <c r="BF201" s="40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C202" s="67"/>
      <c r="AH202" s="74"/>
      <c r="AI202" s="67"/>
      <c r="AJ202" s="67"/>
      <c r="AK202" s="68"/>
      <c r="AL202" s="68"/>
      <c r="AM202" s="69"/>
      <c r="AN202" s="69"/>
      <c r="AO202" s="66"/>
      <c r="AP202" s="68"/>
      <c r="AQ202" s="66"/>
      <c r="AR202" s="40"/>
      <c r="AS202" s="41"/>
      <c r="AT202" s="40"/>
      <c r="AU202" s="48"/>
      <c r="AV202" s="48"/>
      <c r="AW202" s="40"/>
      <c r="AX202" s="40"/>
      <c r="AY202" s="40"/>
      <c r="AZ202" s="40"/>
      <c r="BA202" s="67"/>
      <c r="BB202" s="40"/>
      <c r="BC202" s="40"/>
      <c r="BD202" s="40"/>
      <c r="BE202" s="40"/>
      <c r="BF202" s="40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C203" s="67"/>
      <c r="AH203" s="74"/>
      <c r="AI203" s="67"/>
      <c r="AJ203" s="67"/>
      <c r="AK203" s="68"/>
      <c r="AL203" s="68"/>
      <c r="AM203" s="69"/>
      <c r="AN203" s="69"/>
      <c r="AO203" s="66"/>
      <c r="AP203" s="68"/>
      <c r="AQ203" s="66"/>
      <c r="AR203" s="40"/>
      <c r="AS203" s="41"/>
      <c r="AT203" s="40"/>
      <c r="AU203" s="48"/>
      <c r="AV203" s="48"/>
      <c r="AW203" s="40"/>
      <c r="AX203" s="40"/>
      <c r="AY203" s="40"/>
      <c r="AZ203" s="40"/>
      <c r="BA203" s="67"/>
      <c r="BB203" s="40"/>
      <c r="BC203" s="40"/>
      <c r="BD203" s="40"/>
      <c r="BE203" s="40"/>
      <c r="BF203" s="40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C204" s="67"/>
      <c r="AH204" s="74"/>
      <c r="AI204" s="67"/>
      <c r="AJ204" s="67"/>
      <c r="AK204" s="68"/>
      <c r="AL204" s="68"/>
      <c r="AM204" s="69"/>
      <c r="AN204" s="69"/>
      <c r="AO204" s="66"/>
      <c r="AP204" s="68"/>
      <c r="AQ204" s="66"/>
      <c r="AR204" s="40"/>
      <c r="AS204" s="40"/>
      <c r="AT204" s="40"/>
      <c r="AU204" s="40"/>
      <c r="AV204" s="40"/>
      <c r="AW204" s="40"/>
      <c r="AX204" s="40"/>
      <c r="AY204" s="40"/>
      <c r="AZ204" s="40"/>
      <c r="BA204" s="67"/>
      <c r="BB204" s="40"/>
      <c r="BC204" s="40"/>
      <c r="BD204" s="40"/>
      <c r="BE204" s="40"/>
      <c r="BF204" s="40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C205" s="67"/>
      <c r="AH205" s="74"/>
      <c r="AI205" s="67"/>
      <c r="AJ205" s="67"/>
      <c r="AK205" s="68"/>
      <c r="AL205" s="68"/>
      <c r="AM205" s="69"/>
      <c r="AN205" s="69"/>
      <c r="AO205" s="66"/>
      <c r="AP205" s="68"/>
      <c r="AQ205" s="66"/>
      <c r="AR205" s="40"/>
      <c r="AS205" s="40"/>
      <c r="AT205" s="40"/>
      <c r="AU205" s="40"/>
      <c r="AV205" s="40"/>
      <c r="AW205" s="40"/>
      <c r="AX205" s="40"/>
      <c r="AY205" s="40"/>
      <c r="AZ205" s="40"/>
      <c r="BA205" s="67"/>
      <c r="BB205" s="40"/>
      <c r="BC205" s="40"/>
      <c r="BD205" s="40"/>
      <c r="BE205" s="40"/>
      <c r="BF205" s="40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C206" s="67"/>
      <c r="AH206" s="74"/>
      <c r="AI206" s="67"/>
      <c r="AJ206" s="67"/>
      <c r="AK206" s="68"/>
      <c r="AL206" s="68"/>
      <c r="AM206" s="69"/>
      <c r="AN206" s="69"/>
      <c r="AO206" s="66"/>
      <c r="AP206" s="68"/>
      <c r="AQ206" s="66"/>
      <c r="AR206" s="40"/>
      <c r="AS206" s="40"/>
      <c r="AT206" s="40"/>
      <c r="AU206" s="40"/>
      <c r="AV206" s="40"/>
      <c r="AW206" s="40"/>
      <c r="AX206" s="40"/>
      <c r="AY206" s="40"/>
      <c r="AZ206" s="40"/>
      <c r="BA206" s="67"/>
      <c r="BB206" s="40"/>
      <c r="BC206" s="40"/>
      <c r="BD206" s="40"/>
      <c r="BE206" s="40"/>
      <c r="BF206" s="40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C207" s="67"/>
      <c r="AH207" s="74"/>
      <c r="AI207" s="67"/>
      <c r="AJ207" s="67"/>
      <c r="AK207" s="68"/>
      <c r="AL207" s="68"/>
      <c r="AM207" s="69"/>
      <c r="AN207" s="69"/>
      <c r="AO207" s="66"/>
      <c r="AP207" s="68"/>
      <c r="AQ207" s="66"/>
      <c r="AR207" s="40"/>
      <c r="AS207" s="40"/>
      <c r="AT207" s="40"/>
      <c r="AU207" s="40"/>
      <c r="AV207" s="40"/>
      <c r="AW207" s="40"/>
      <c r="AX207" s="40"/>
      <c r="AY207" s="40"/>
      <c r="AZ207" s="40"/>
      <c r="BA207" s="67"/>
      <c r="BB207" s="40"/>
      <c r="BC207" s="40"/>
      <c r="BD207" s="40"/>
      <c r="BE207" s="40"/>
      <c r="BF207" s="40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C208" s="67"/>
      <c r="AH208" s="74"/>
      <c r="AI208" s="67"/>
      <c r="AJ208" s="67"/>
      <c r="AK208" s="68"/>
      <c r="AL208" s="68"/>
      <c r="AM208" s="69"/>
      <c r="AN208" s="69"/>
      <c r="AO208" s="66"/>
      <c r="AP208" s="68"/>
      <c r="AQ208" s="66"/>
      <c r="AR208" s="40"/>
      <c r="AS208" s="40"/>
      <c r="AT208" s="40"/>
      <c r="AU208" s="40"/>
      <c r="AV208" s="40"/>
      <c r="AW208" s="40"/>
      <c r="AX208" s="40"/>
      <c r="AY208" s="40"/>
      <c r="AZ208" s="40"/>
      <c r="BA208" s="67"/>
      <c r="BB208" s="40"/>
      <c r="BC208" s="40"/>
      <c r="BD208" s="40"/>
      <c r="BE208" s="40"/>
      <c r="BF208" s="40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C209" s="67"/>
      <c r="AH209" s="74"/>
      <c r="AI209" s="67"/>
      <c r="AJ209" s="67"/>
      <c r="AK209" s="68"/>
      <c r="AL209" s="68"/>
      <c r="AM209" s="69"/>
      <c r="AN209" s="69"/>
      <c r="AO209" s="66"/>
      <c r="AP209" s="68"/>
      <c r="AQ209" s="66"/>
      <c r="AR209" s="40"/>
      <c r="AS209" s="40"/>
      <c r="AT209" s="40"/>
      <c r="AU209" s="40"/>
      <c r="AV209" s="40"/>
      <c r="AW209" s="40"/>
      <c r="AX209" s="40"/>
      <c r="AY209" s="40"/>
      <c r="AZ209" s="40"/>
      <c r="BA209" s="67"/>
      <c r="BB209" s="40"/>
      <c r="BC209" s="40"/>
      <c r="BD209" s="40"/>
      <c r="BE209" s="40"/>
      <c r="BF209" s="40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C210" s="67"/>
      <c r="AH210" s="74"/>
      <c r="AI210" s="67"/>
      <c r="AJ210" s="67"/>
      <c r="AK210" s="68"/>
      <c r="AL210" s="68"/>
      <c r="AM210" s="69"/>
      <c r="AN210" s="69"/>
      <c r="AO210" s="66"/>
      <c r="AP210" s="68"/>
      <c r="AQ210" s="66"/>
      <c r="AR210" s="40"/>
      <c r="AS210" s="40"/>
      <c r="AT210" s="40"/>
      <c r="AU210" s="40"/>
      <c r="AV210" s="40"/>
      <c r="AW210" s="40"/>
      <c r="AX210" s="40"/>
      <c r="AY210" s="40"/>
      <c r="AZ210" s="40"/>
      <c r="BA210" s="67"/>
      <c r="BB210" s="40"/>
      <c r="BC210" s="40"/>
      <c r="BD210" s="40"/>
      <c r="BE210" s="40"/>
      <c r="BF210" s="40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C211" s="67"/>
      <c r="AH211" s="74"/>
      <c r="AI211" s="67"/>
      <c r="AJ211" s="67"/>
      <c r="AK211" s="68"/>
      <c r="AL211" s="68"/>
      <c r="AM211" s="69"/>
      <c r="AN211" s="69"/>
      <c r="AO211" s="66"/>
      <c r="AP211" s="68"/>
      <c r="AQ211" s="66"/>
      <c r="AR211" s="40"/>
      <c r="AS211" s="40"/>
      <c r="AT211" s="40"/>
      <c r="AU211" s="40"/>
      <c r="AV211" s="40"/>
      <c r="AW211" s="40"/>
      <c r="AX211" s="40"/>
      <c r="AY211" s="40"/>
      <c r="AZ211" s="40"/>
      <c r="BA211" s="67"/>
      <c r="BB211" s="40"/>
      <c r="BC211" s="40"/>
      <c r="BD211" s="40"/>
      <c r="BE211" s="40"/>
      <c r="BF211" s="40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C212" s="67"/>
      <c r="AH212" s="74"/>
      <c r="AI212" s="67"/>
      <c r="AJ212" s="67"/>
      <c r="AK212" s="68"/>
      <c r="AL212" s="68"/>
      <c r="AM212" s="69"/>
      <c r="AN212" s="69"/>
      <c r="AO212" s="66"/>
      <c r="AP212" s="68"/>
      <c r="AQ212" s="66"/>
      <c r="AR212" s="40"/>
      <c r="AS212" s="40"/>
      <c r="AT212" s="40"/>
      <c r="AU212" s="40"/>
      <c r="AV212" s="40"/>
      <c r="AW212" s="40"/>
      <c r="AX212" s="40"/>
      <c r="AY212" s="40"/>
      <c r="AZ212" s="40"/>
      <c r="BA212" s="67"/>
      <c r="BB212" s="40"/>
      <c r="BC212" s="40"/>
      <c r="BD212" s="40"/>
      <c r="BE212" s="40"/>
      <c r="BF212" s="40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C213" s="67"/>
      <c r="AH213" s="74"/>
      <c r="AI213" s="67"/>
      <c r="AJ213" s="67"/>
      <c r="AK213" s="68"/>
      <c r="AL213" s="68"/>
      <c r="AM213" s="69"/>
      <c r="AN213" s="69"/>
      <c r="AO213" s="66"/>
      <c r="AP213" s="68"/>
      <c r="AQ213" s="66"/>
      <c r="AR213" s="40"/>
      <c r="AS213" s="40"/>
      <c r="AT213" s="40"/>
      <c r="AU213" s="40"/>
      <c r="AV213" s="40"/>
      <c r="AW213" s="40"/>
      <c r="AX213" s="40"/>
      <c r="AY213" s="40"/>
      <c r="AZ213" s="40"/>
      <c r="BA213" s="67"/>
      <c r="BB213" s="40"/>
      <c r="BC213" s="40"/>
      <c r="BD213" s="40"/>
      <c r="BE213" s="40"/>
      <c r="BF213" s="40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C214" s="67"/>
      <c r="AH214" s="74"/>
      <c r="AI214" s="67"/>
      <c r="AJ214" s="67"/>
      <c r="AK214" s="68"/>
      <c r="AL214" s="68"/>
      <c r="AM214" s="69"/>
      <c r="AN214" s="69"/>
      <c r="AO214" s="66"/>
      <c r="AP214" s="68"/>
      <c r="AQ214" s="66"/>
      <c r="AR214" s="40"/>
      <c r="AS214" s="40"/>
      <c r="AT214" s="40"/>
      <c r="AU214" s="40"/>
      <c r="AV214" s="40"/>
      <c r="AW214" s="40"/>
      <c r="AX214" s="40"/>
      <c r="AY214" s="40"/>
      <c r="AZ214" s="40"/>
      <c r="BA214" s="67"/>
      <c r="BB214" s="40"/>
      <c r="BC214" s="40"/>
      <c r="BD214" s="40"/>
      <c r="BE214" s="40"/>
      <c r="BF214" s="40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C215" s="67"/>
      <c r="AH215" s="74"/>
      <c r="AI215" s="67"/>
      <c r="AJ215" s="67"/>
      <c r="AK215" s="68"/>
      <c r="AL215" s="68"/>
      <c r="AM215" s="69"/>
      <c r="AN215" s="69"/>
      <c r="AO215" s="66"/>
      <c r="AP215" s="68"/>
      <c r="AQ215" s="66"/>
      <c r="AR215" s="40"/>
      <c r="AS215" s="40"/>
      <c r="AT215" s="40"/>
      <c r="AU215" s="40"/>
      <c r="AV215" s="40"/>
      <c r="AW215" s="40"/>
      <c r="AX215" s="40"/>
      <c r="AY215" s="40"/>
      <c r="AZ215" s="40"/>
      <c r="BA215" s="67"/>
      <c r="BB215" s="40"/>
      <c r="BC215" s="40"/>
      <c r="BD215" s="40"/>
      <c r="BE215" s="40"/>
      <c r="BF215" s="40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C216" s="67"/>
      <c r="AH216" s="74"/>
      <c r="AI216" s="67"/>
      <c r="AJ216" s="67"/>
      <c r="AK216" s="68"/>
      <c r="AL216" s="68"/>
      <c r="AM216" s="69"/>
      <c r="AN216" s="69"/>
      <c r="AO216" s="66"/>
      <c r="AP216" s="68"/>
      <c r="AQ216" s="66"/>
      <c r="AR216" s="40"/>
      <c r="AS216" s="40"/>
      <c r="AT216" s="40"/>
      <c r="AU216" s="40"/>
      <c r="AV216" s="40"/>
      <c r="AW216" s="40"/>
      <c r="AX216" s="40"/>
      <c r="AY216" s="40"/>
      <c r="AZ216" s="40"/>
      <c r="BA216" s="67"/>
      <c r="BB216" s="40"/>
      <c r="BC216" s="40"/>
      <c r="BD216" s="40"/>
      <c r="BE216" s="40"/>
      <c r="BF216" s="40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C217" s="67"/>
      <c r="AH217" s="74"/>
      <c r="AI217" s="67"/>
      <c r="AJ217" s="67"/>
      <c r="AK217" s="68"/>
      <c r="AL217" s="68"/>
      <c r="AM217" s="69"/>
      <c r="AN217" s="69"/>
      <c r="AO217" s="66"/>
      <c r="AP217" s="68"/>
      <c r="AQ217" s="66"/>
      <c r="AR217" s="40"/>
      <c r="AS217" s="40"/>
      <c r="AT217" s="40"/>
      <c r="AU217" s="40"/>
      <c r="AV217" s="40"/>
      <c r="AW217" s="40"/>
      <c r="AX217" s="40"/>
      <c r="AY217" s="40"/>
      <c r="AZ217" s="40"/>
      <c r="BA217" s="67"/>
      <c r="BB217" s="40"/>
      <c r="BC217" s="40"/>
      <c r="BD217" s="40"/>
      <c r="BE217" s="40"/>
      <c r="BF217" s="40"/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C218" s="67"/>
      <c r="AH218" s="74"/>
      <c r="AI218" s="67"/>
      <c r="AJ218" s="67"/>
      <c r="AK218" s="68"/>
      <c r="AL218" s="68"/>
      <c r="AM218" s="69"/>
      <c r="AN218" s="69"/>
      <c r="AO218" s="66"/>
      <c r="AP218" s="68"/>
      <c r="AQ218" s="66"/>
      <c r="AR218" s="40"/>
      <c r="AS218" s="40"/>
      <c r="AT218" s="40"/>
      <c r="AU218" s="40"/>
      <c r="AV218" s="40"/>
      <c r="AW218" s="40"/>
      <c r="AX218" s="40"/>
      <c r="AY218" s="40"/>
      <c r="AZ218" s="40"/>
      <c r="BA218" s="67"/>
      <c r="BB218" s="40"/>
      <c r="BC218" s="40"/>
      <c r="BD218" s="40"/>
      <c r="BE218" s="40"/>
      <c r="BF218" s="40"/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C219" s="67"/>
      <c r="AH219" s="74"/>
      <c r="AI219" s="67"/>
      <c r="AJ219" s="67"/>
      <c r="AK219" s="68"/>
      <c r="AL219" s="68"/>
      <c r="AM219" s="69"/>
      <c r="AN219" s="69"/>
      <c r="AO219" s="66"/>
      <c r="AP219" s="68"/>
      <c r="AQ219" s="66"/>
      <c r="AR219" s="40"/>
      <c r="AS219" s="40"/>
      <c r="AT219" s="40"/>
      <c r="AU219" s="40"/>
      <c r="AV219" s="40"/>
      <c r="AW219" s="40"/>
      <c r="AX219" s="40"/>
      <c r="AY219" s="40"/>
      <c r="AZ219" s="40"/>
      <c r="BA219" s="67"/>
      <c r="BB219" s="40"/>
      <c r="BC219" s="40"/>
      <c r="BD219" s="40"/>
      <c r="BE219" s="40"/>
      <c r="BF219" s="40"/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C220" s="67"/>
      <c r="AH220" s="74"/>
      <c r="AI220" s="67"/>
      <c r="AJ220" s="67"/>
      <c r="AK220" s="68"/>
      <c r="AL220" s="68"/>
      <c r="AM220" s="69"/>
      <c r="AN220" s="69"/>
      <c r="AO220" s="66"/>
      <c r="AP220" s="68"/>
      <c r="AQ220" s="66"/>
      <c r="AR220" s="40"/>
      <c r="AS220" s="40"/>
      <c r="AT220" s="40"/>
      <c r="AU220" s="40"/>
      <c r="AV220" s="40"/>
      <c r="AW220" s="40"/>
      <c r="AX220" s="40"/>
      <c r="AY220" s="40"/>
      <c r="AZ220" s="40"/>
      <c r="BA220" s="67"/>
      <c r="BB220" s="40"/>
      <c r="BC220" s="40"/>
      <c r="BD220" s="40"/>
      <c r="BE220" s="40"/>
      <c r="BF220" s="40"/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C221" s="67"/>
      <c r="AH221" s="74"/>
      <c r="AI221" s="67"/>
      <c r="AJ221" s="67"/>
      <c r="AK221" s="68"/>
      <c r="AL221" s="68"/>
      <c r="AM221" s="69"/>
      <c r="AN221" s="69"/>
      <c r="AO221" s="66"/>
      <c r="AP221" s="68"/>
      <c r="AQ221" s="66"/>
      <c r="AR221" s="40"/>
      <c r="AS221" s="40"/>
      <c r="AT221" s="40"/>
      <c r="AU221" s="40"/>
      <c r="AV221" s="40"/>
      <c r="AW221" s="40"/>
      <c r="AX221" s="40"/>
      <c r="AY221" s="40"/>
      <c r="AZ221" s="40"/>
      <c r="BA221" s="67"/>
      <c r="BB221" s="40"/>
      <c r="BC221" s="40"/>
      <c r="BD221" s="40"/>
      <c r="BE221" s="40"/>
      <c r="BF221" s="40"/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C222" s="67"/>
      <c r="AH222" s="74"/>
      <c r="AI222" s="67"/>
      <c r="AJ222" s="67"/>
      <c r="AK222" s="68"/>
      <c r="AL222" s="68"/>
      <c r="AM222" s="69"/>
      <c r="AN222" s="69"/>
      <c r="AO222" s="66"/>
      <c r="AP222" s="68"/>
      <c r="AQ222" s="66"/>
      <c r="AR222" s="40"/>
      <c r="AS222" s="40"/>
      <c r="AT222" s="40"/>
      <c r="AU222" s="40"/>
      <c r="AV222" s="40"/>
      <c r="AW222" s="40"/>
      <c r="AX222" s="40"/>
      <c r="AY222" s="40"/>
      <c r="AZ222" s="40"/>
      <c r="BA222" s="67"/>
      <c r="BB222" s="40"/>
      <c r="BC222" s="40"/>
      <c r="BD222" s="40"/>
      <c r="BE222" s="40"/>
      <c r="BF222" s="40"/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C223" s="67"/>
      <c r="AH223" s="74"/>
      <c r="AI223" s="67"/>
      <c r="AJ223" s="67"/>
      <c r="AK223" s="68"/>
      <c r="AL223" s="68"/>
      <c r="AM223" s="69"/>
      <c r="AN223" s="69"/>
      <c r="AO223" s="66"/>
      <c r="AP223" s="68"/>
      <c r="AQ223" s="66"/>
      <c r="AR223" s="40"/>
      <c r="AS223" s="40"/>
      <c r="AT223" s="40"/>
      <c r="AU223" s="40"/>
      <c r="AV223" s="40"/>
      <c r="AW223" s="40"/>
      <c r="AX223" s="40"/>
      <c r="AY223" s="40"/>
      <c r="AZ223" s="40"/>
      <c r="BA223" s="67"/>
      <c r="BB223" s="40"/>
      <c r="BC223" s="40"/>
      <c r="BD223" s="40"/>
      <c r="BE223" s="40"/>
      <c r="BF223" s="40"/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C224" s="67"/>
      <c r="AH224" s="74"/>
      <c r="AI224" s="67"/>
      <c r="AJ224" s="67"/>
      <c r="AK224" s="67"/>
      <c r="AL224" s="67"/>
      <c r="AM224" s="40"/>
      <c r="AN224" s="40"/>
      <c r="AO224" s="42"/>
      <c r="AP224" s="67"/>
      <c r="AQ224" s="42"/>
      <c r="AR224" s="40"/>
      <c r="AS224" s="40"/>
      <c r="AT224" s="40"/>
      <c r="AU224" s="40"/>
      <c r="AV224" s="40"/>
      <c r="AW224" s="40"/>
      <c r="AX224" s="40"/>
      <c r="AY224" s="40"/>
      <c r="AZ224" s="40"/>
      <c r="BA224" s="67"/>
      <c r="BB224" s="40"/>
      <c r="BC224" s="40"/>
      <c r="BD224" s="40"/>
      <c r="BE224" s="40"/>
      <c r="BF224" s="40"/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C225" s="67"/>
      <c r="AH225" s="74"/>
      <c r="AI225" s="67"/>
      <c r="AJ225" s="67"/>
      <c r="AK225" s="67"/>
      <c r="AL225" s="67"/>
      <c r="AM225" s="40"/>
      <c r="AN225" s="40"/>
      <c r="AO225" s="42"/>
      <c r="AP225" s="67"/>
      <c r="AQ225" s="42"/>
      <c r="AR225" s="40"/>
      <c r="AS225" s="40"/>
      <c r="AT225" s="40"/>
      <c r="AU225" s="40"/>
      <c r="AV225" s="40"/>
      <c r="AW225" s="40"/>
      <c r="AX225" s="40"/>
      <c r="AY225" s="40"/>
      <c r="AZ225" s="40"/>
      <c r="BA225" s="67"/>
      <c r="BB225" s="40"/>
      <c r="BC225" s="40"/>
      <c r="BD225" s="40"/>
      <c r="BE225" s="40"/>
      <c r="BF225" s="40"/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C226" s="67"/>
      <c r="AH226" s="74"/>
      <c r="AI226" s="67"/>
      <c r="AJ226" s="67"/>
      <c r="AK226" s="67"/>
      <c r="AL226" s="67"/>
      <c r="AM226" s="40"/>
      <c r="AN226" s="40"/>
      <c r="AO226" s="42"/>
      <c r="AP226" s="67"/>
      <c r="AQ226" s="42"/>
      <c r="AR226" s="40"/>
      <c r="AS226" s="40"/>
      <c r="AT226" s="40"/>
      <c r="AU226" s="40"/>
      <c r="AV226" s="40"/>
      <c r="AW226" s="40"/>
      <c r="AX226" s="40"/>
      <c r="AY226" s="40"/>
      <c r="AZ226" s="40"/>
      <c r="BA226" s="67"/>
      <c r="BB226" s="40"/>
      <c r="BC226" s="40"/>
      <c r="BD226" s="40"/>
      <c r="BE226" s="40"/>
      <c r="BF226" s="40"/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C227" s="67"/>
      <c r="AH227" s="74"/>
      <c r="AI227" s="67"/>
      <c r="AJ227" s="67"/>
      <c r="AK227" s="67"/>
      <c r="AL227" s="67"/>
      <c r="AM227" s="40"/>
      <c r="AN227" s="40"/>
      <c r="AO227" s="42"/>
      <c r="AP227" s="67"/>
      <c r="AQ227" s="42"/>
      <c r="AR227" s="40"/>
      <c r="AS227" s="40"/>
      <c r="AT227" s="40"/>
      <c r="AU227" s="40"/>
      <c r="AV227" s="40"/>
      <c r="AW227" s="40"/>
      <c r="AX227" s="40"/>
      <c r="AY227" s="40"/>
      <c r="AZ227" s="40"/>
      <c r="BA227" s="67"/>
      <c r="BB227" s="40"/>
      <c r="BC227" s="40"/>
      <c r="BD227" s="40"/>
      <c r="BE227" s="40"/>
      <c r="BF227" s="40"/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C228" s="67"/>
      <c r="AH228" s="74"/>
      <c r="AI228" s="67"/>
      <c r="AJ228" s="67"/>
      <c r="AK228" s="67"/>
      <c r="AL228" s="67"/>
      <c r="AM228" s="40"/>
      <c r="AN228" s="40"/>
      <c r="AO228" s="42"/>
      <c r="AP228" s="67"/>
      <c r="AQ228" s="42"/>
      <c r="AR228" s="40"/>
      <c r="AS228" s="40"/>
      <c r="AT228" s="40"/>
      <c r="AU228" s="40"/>
      <c r="AV228" s="40"/>
      <c r="AW228" s="40"/>
      <c r="AX228" s="40"/>
      <c r="AY228" s="40"/>
      <c r="AZ228" s="40"/>
      <c r="BA228" s="67"/>
      <c r="BB228" s="40"/>
      <c r="BC228" s="40"/>
      <c r="BD228" s="40"/>
      <c r="BE228" s="40"/>
      <c r="BF228" s="40"/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C229" s="67"/>
      <c r="AH229" s="74"/>
      <c r="AI229" s="67"/>
      <c r="AJ229" s="67"/>
      <c r="AK229" s="67"/>
      <c r="AL229" s="67"/>
      <c r="AM229" s="40"/>
      <c r="AN229" s="40"/>
      <c r="AO229" s="42"/>
      <c r="AP229" s="67"/>
      <c r="AQ229" s="42"/>
      <c r="AR229" s="40"/>
      <c r="AS229" s="40"/>
      <c r="AT229" s="40"/>
      <c r="AU229" s="40"/>
      <c r="AV229" s="40"/>
      <c r="AW229" s="40"/>
      <c r="AX229" s="40"/>
      <c r="AY229" s="40"/>
      <c r="AZ229" s="40"/>
      <c r="BA229" s="67"/>
      <c r="BB229" s="40"/>
      <c r="BC229" s="40"/>
      <c r="BD229" s="40"/>
      <c r="BE229" s="40"/>
      <c r="BF229" s="40"/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C230" s="67"/>
      <c r="AH230" s="74"/>
      <c r="AI230" s="67"/>
      <c r="AJ230" s="67"/>
      <c r="AK230" s="67"/>
      <c r="AL230" s="67"/>
      <c r="AM230" s="40"/>
      <c r="AN230" s="40"/>
      <c r="AO230" s="42"/>
      <c r="AP230" s="67"/>
      <c r="AQ230" s="42"/>
      <c r="AR230" s="40"/>
      <c r="AS230" s="40"/>
      <c r="AT230" s="40"/>
      <c r="AU230" s="40"/>
      <c r="AV230" s="40"/>
      <c r="AW230" s="40"/>
      <c r="AX230" s="40"/>
      <c r="AY230" s="40"/>
      <c r="AZ230" s="40"/>
      <c r="BA230" s="67"/>
      <c r="BB230" s="40"/>
      <c r="BC230" s="40"/>
      <c r="BD230" s="40"/>
      <c r="BE230" s="40"/>
      <c r="BF230" s="40"/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/>
      <c r="Z231" s="67"/>
      <c r="AA231" s="67"/>
      <c r="AB231" s="67"/>
      <c r="AC231" s="67"/>
      <c r="AH231" s="74"/>
      <c r="AI231" s="67"/>
      <c r="AJ231" s="67"/>
      <c r="AK231" s="67"/>
      <c r="AL231" s="67"/>
      <c r="AM231" s="40"/>
      <c r="AN231" s="40"/>
      <c r="AO231" s="42"/>
      <c r="AP231" s="67"/>
      <c r="AQ231" s="42"/>
      <c r="AR231" s="40"/>
      <c r="AS231" s="40"/>
      <c r="AT231" s="40"/>
      <c r="AU231" s="40"/>
      <c r="AV231" s="40"/>
      <c r="AW231" s="40"/>
      <c r="AX231" s="40"/>
      <c r="AY231" s="40"/>
      <c r="AZ231" s="40"/>
      <c r="BA231" s="67"/>
      <c r="BB231" s="40"/>
      <c r="BC231" s="40"/>
      <c r="BD231" s="40"/>
      <c r="BE231" s="40"/>
      <c r="BF231" s="40"/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C232" s="67"/>
      <c r="AH232" s="74"/>
      <c r="AI232" s="67"/>
      <c r="AJ232" s="67"/>
      <c r="AK232" s="67"/>
      <c r="AL232" s="67"/>
      <c r="AM232" s="40"/>
      <c r="AN232" s="40"/>
      <c r="AO232" s="40"/>
      <c r="AP232" s="67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67"/>
      <c r="BB232" s="40"/>
      <c r="BC232" s="40"/>
      <c r="BD232" s="40"/>
      <c r="BE232" s="40"/>
      <c r="BF232" s="40"/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C233" s="67"/>
      <c r="AH233" s="74"/>
      <c r="AI233" s="67"/>
      <c r="AJ233" s="67"/>
      <c r="AK233" s="67"/>
      <c r="AL233" s="67"/>
      <c r="AM233" s="40"/>
      <c r="AN233" s="40"/>
      <c r="AO233" s="40"/>
      <c r="AP233" s="67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67"/>
      <c r="BB233" s="40"/>
      <c r="BC233" s="40"/>
      <c r="BD233" s="40"/>
      <c r="BE233" s="40"/>
      <c r="BF233" s="40"/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C234" s="67"/>
      <c r="AH234" s="74"/>
      <c r="AI234" s="67"/>
      <c r="AJ234" s="67"/>
      <c r="AK234" s="67"/>
      <c r="AL234" s="67"/>
      <c r="AM234" s="40"/>
      <c r="AN234" s="40"/>
      <c r="AO234" s="40"/>
      <c r="AP234" s="67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67"/>
      <c r="BB234" s="40"/>
      <c r="BC234" s="40"/>
      <c r="BD234" s="40"/>
      <c r="BE234" s="40"/>
      <c r="BF234" s="40"/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C235" s="67"/>
      <c r="AH235" s="74"/>
      <c r="AI235" s="67"/>
      <c r="AJ235" s="67"/>
      <c r="AK235" s="67"/>
      <c r="AL235" s="67"/>
      <c r="AM235" s="40"/>
      <c r="AN235" s="40"/>
      <c r="AO235" s="40"/>
      <c r="AP235" s="67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67"/>
      <c r="BB235" s="40"/>
      <c r="BC235" s="40"/>
      <c r="BD235" s="40"/>
      <c r="BE235" s="40"/>
      <c r="BF235" s="40"/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C236" s="67"/>
      <c r="AH236" s="74"/>
      <c r="AI236" s="67"/>
      <c r="AJ236" s="67"/>
      <c r="AK236" s="67"/>
      <c r="AL236" s="67"/>
      <c r="AM236" s="40"/>
      <c r="AN236" s="40"/>
      <c r="AO236" s="40"/>
      <c r="AP236" s="67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67"/>
      <c r="BB236" s="40"/>
      <c r="BC236" s="40"/>
      <c r="BD236" s="40"/>
      <c r="BE236" s="40"/>
      <c r="BF236" s="40"/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C237" s="67"/>
      <c r="AH237" s="74"/>
      <c r="AI237" s="67"/>
      <c r="AJ237" s="67"/>
      <c r="AK237" s="67"/>
      <c r="AL237" s="67"/>
      <c r="AM237" s="40"/>
      <c r="AN237" s="40"/>
      <c r="AO237" s="40"/>
      <c r="AP237" s="67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67"/>
      <c r="BB237" s="40"/>
      <c r="BC237" s="40"/>
      <c r="BD237" s="40"/>
      <c r="BE237" s="40"/>
      <c r="BF237" s="40"/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C238" s="67"/>
      <c r="AH238" s="74"/>
      <c r="AI238" s="67"/>
      <c r="AJ238" s="67"/>
      <c r="AK238" s="67"/>
      <c r="AL238" s="67"/>
      <c r="AM238" s="40"/>
      <c r="AN238" s="40"/>
      <c r="AO238" s="40"/>
      <c r="AP238" s="67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67"/>
      <c r="BB238" s="40"/>
      <c r="BC238" s="40"/>
      <c r="BD238" s="40"/>
      <c r="BE238" s="40"/>
      <c r="BF238" s="40"/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C239" s="67"/>
      <c r="AH239" s="74"/>
      <c r="AI239" s="67"/>
      <c r="AJ239" s="67"/>
      <c r="AK239" s="67"/>
      <c r="AL239" s="67"/>
      <c r="AM239" s="40"/>
      <c r="AN239" s="40"/>
      <c r="AO239" s="40"/>
      <c r="AP239" s="67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67"/>
      <c r="BB239" s="40"/>
      <c r="BC239" s="40"/>
      <c r="BD239" s="40"/>
      <c r="BE239" s="40"/>
      <c r="BF239" s="40"/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C240" s="67"/>
      <c r="AH240" s="74"/>
      <c r="AI240" s="67"/>
      <c r="AJ240" s="67"/>
      <c r="AK240" s="67"/>
      <c r="AL240" s="67"/>
      <c r="AM240" s="40"/>
      <c r="AN240" s="40"/>
      <c r="AO240" s="40"/>
      <c r="AP240" s="67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67"/>
      <c r="BB240" s="40"/>
      <c r="BC240" s="40"/>
      <c r="BD240" s="40"/>
      <c r="BE240" s="40"/>
      <c r="BF240" s="40"/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C241" s="67"/>
      <c r="AH241" s="74"/>
      <c r="AI241" s="67"/>
      <c r="AJ241" s="67"/>
      <c r="AK241" s="67"/>
      <c r="AL241" s="67"/>
      <c r="AM241" s="40"/>
      <c r="AN241" s="40"/>
      <c r="AO241" s="40"/>
      <c r="AP241" s="67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67"/>
      <c r="BB241" s="40"/>
      <c r="BC241" s="40"/>
      <c r="BD241" s="40"/>
      <c r="BE241" s="40"/>
      <c r="BF241" s="40"/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C242" s="67"/>
      <c r="AH242" s="74"/>
      <c r="AI242" s="67"/>
      <c r="AJ242" s="67"/>
      <c r="AK242" s="67"/>
      <c r="AL242" s="67"/>
      <c r="AM242" s="40"/>
      <c r="AN242" s="40"/>
      <c r="AO242" s="40"/>
      <c r="AP242" s="67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67"/>
      <c r="BB242" s="40"/>
      <c r="BC242" s="40"/>
      <c r="BD242" s="40"/>
      <c r="BE242" s="40"/>
      <c r="BF242" s="40"/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C243" s="67"/>
      <c r="AH243" s="74"/>
      <c r="AI243" s="67"/>
      <c r="AJ243" s="67"/>
      <c r="AK243" s="67"/>
      <c r="AL243" s="67"/>
      <c r="AM243" s="40"/>
      <c r="AN243" s="40"/>
      <c r="AO243" s="40"/>
      <c r="AP243" s="67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67"/>
      <c r="BB243" s="40"/>
      <c r="BC243" s="40"/>
      <c r="BD243" s="40"/>
      <c r="BE243" s="40"/>
      <c r="BF243" s="40"/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C244" s="67"/>
      <c r="AH244" s="74"/>
      <c r="AI244" s="67"/>
      <c r="AJ244" s="67"/>
      <c r="AK244" s="67"/>
      <c r="AL244" s="67"/>
      <c r="AM244" s="40"/>
      <c r="AN244" s="40"/>
      <c r="AO244" s="40"/>
      <c r="AP244" s="67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67"/>
      <c r="BB244" s="40"/>
      <c r="BC244" s="40"/>
      <c r="BD244" s="40"/>
      <c r="BE244" s="40"/>
      <c r="BF244" s="40"/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C245" s="67"/>
      <c r="AH245" s="74"/>
      <c r="AI245" s="67"/>
      <c r="AJ245" s="67"/>
      <c r="AK245" s="67"/>
      <c r="AL245" s="67"/>
      <c r="AM245" s="40"/>
      <c r="AN245" s="40"/>
      <c r="AO245" s="40"/>
      <c r="AP245" s="67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67"/>
      <c r="BB245" s="40"/>
      <c r="BC245" s="40"/>
      <c r="BD245" s="40"/>
      <c r="BE245" s="40"/>
      <c r="BF245" s="40"/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C246" s="67"/>
      <c r="AH246" s="74"/>
      <c r="AI246" s="67"/>
      <c r="AJ246" s="67"/>
      <c r="AK246" s="67"/>
      <c r="AL246" s="67"/>
      <c r="AM246" s="40"/>
      <c r="AN246" s="40"/>
      <c r="AO246" s="40"/>
      <c r="AP246" s="67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67"/>
      <c r="BB246" s="40"/>
      <c r="BC246" s="40"/>
      <c r="BD246" s="40"/>
      <c r="BE246" s="40"/>
      <c r="BF246" s="40"/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C247" s="67"/>
      <c r="AH247" s="74"/>
      <c r="AI247" s="67"/>
      <c r="AJ247" s="67"/>
      <c r="AK247" s="67"/>
      <c r="AL247" s="67"/>
      <c r="AM247" s="40"/>
      <c r="AN247" s="40"/>
      <c r="AO247" s="40"/>
      <c r="AP247" s="67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67"/>
      <c r="BB247" s="40"/>
      <c r="BC247" s="40"/>
      <c r="BD247" s="40"/>
      <c r="BE247" s="40"/>
      <c r="BF247" s="40"/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C248" s="67"/>
      <c r="AH248" s="74"/>
      <c r="AI248" s="67"/>
      <c r="AJ248" s="67"/>
      <c r="AK248" s="67"/>
      <c r="AL248" s="67"/>
      <c r="AM248" s="40"/>
      <c r="AN248" s="40"/>
      <c r="AO248" s="40"/>
      <c r="AP248" s="67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67"/>
      <c r="BB248" s="40"/>
      <c r="BC248" s="40"/>
      <c r="BD248" s="40"/>
      <c r="BE248" s="40"/>
      <c r="BF248" s="40"/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C249" s="67"/>
      <c r="AH249" s="74"/>
      <c r="AI249" s="67"/>
      <c r="AJ249" s="67"/>
      <c r="AK249" s="67"/>
      <c r="AL249" s="67"/>
      <c r="AM249" s="40"/>
      <c r="AN249" s="40"/>
      <c r="AO249" s="40"/>
      <c r="AP249" s="67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67"/>
      <c r="BB249" s="40"/>
      <c r="BC249" s="40"/>
      <c r="BD249" s="40"/>
      <c r="BE249" s="40"/>
      <c r="BF249" s="40"/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C250" s="67"/>
      <c r="AH250" s="74"/>
      <c r="AI250" s="67"/>
      <c r="AJ250" s="67"/>
      <c r="AK250" s="67"/>
      <c r="AL250" s="67"/>
      <c r="AM250" s="40"/>
      <c r="AN250" s="40"/>
      <c r="AO250" s="40"/>
      <c r="AP250" s="67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67"/>
      <c r="BB250" s="40"/>
      <c r="BC250" s="40"/>
      <c r="BD250" s="40"/>
      <c r="BE250" s="40"/>
      <c r="BF250" s="40"/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C251" s="67"/>
      <c r="AH251" s="74"/>
      <c r="AI251" s="67"/>
      <c r="AJ251" s="67"/>
      <c r="AK251" s="67"/>
      <c r="AL251" s="67"/>
      <c r="AM251" s="40"/>
      <c r="AN251" s="40"/>
      <c r="AO251" s="40"/>
      <c r="AP251" s="67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67"/>
      <c r="BB251" s="40"/>
      <c r="BC251" s="40"/>
      <c r="BD251" s="40"/>
      <c r="BE251" s="40"/>
      <c r="BF251" s="40"/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C252" s="67"/>
      <c r="AH252" s="74"/>
      <c r="AI252" s="67"/>
      <c r="AJ252" s="67"/>
      <c r="AK252" s="67"/>
      <c r="AL252" s="67"/>
      <c r="AM252" s="40"/>
      <c r="AN252" s="40"/>
      <c r="AO252" s="40"/>
      <c r="AP252" s="67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67"/>
      <c r="BB252" s="40"/>
      <c r="BC252" s="40"/>
      <c r="BD252" s="40"/>
      <c r="BE252" s="40"/>
      <c r="BF252" s="40"/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C253" s="67"/>
      <c r="AH253" s="74"/>
      <c r="AI253" s="67"/>
      <c r="AJ253" s="67"/>
      <c r="AK253" s="67"/>
      <c r="AL253" s="67"/>
      <c r="AM253" s="40"/>
      <c r="AN253" s="40"/>
      <c r="AO253" s="40"/>
      <c r="AP253" s="67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67"/>
      <c r="BB253" s="40"/>
      <c r="BC253" s="40"/>
      <c r="BD253" s="40"/>
      <c r="BE253" s="40"/>
      <c r="BF253" s="40"/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C254" s="67"/>
      <c r="AH254" s="74"/>
      <c r="AI254" s="67"/>
      <c r="AJ254" s="67"/>
      <c r="AK254" s="67"/>
      <c r="AL254" s="67"/>
      <c r="AM254" s="40"/>
      <c r="AN254" s="40"/>
      <c r="AO254" s="40"/>
      <c r="AP254" s="67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67"/>
      <c r="BB254" s="40"/>
      <c r="BC254" s="40"/>
      <c r="BD254" s="40"/>
      <c r="BE254" s="40"/>
      <c r="BF254" s="40"/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C255" s="67"/>
      <c r="AH255" s="74"/>
      <c r="AI255" s="67"/>
      <c r="AJ255" s="67"/>
      <c r="AK255" s="67"/>
      <c r="AL255" s="67"/>
      <c r="AM255" s="40"/>
      <c r="AN255" s="40"/>
      <c r="AO255" s="40"/>
      <c r="AP255" s="67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67"/>
      <c r="BB255" s="40"/>
      <c r="BC255" s="40"/>
      <c r="BD255" s="40"/>
      <c r="BE255" s="40"/>
      <c r="BF255" s="40"/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C256" s="67"/>
      <c r="AH256" s="74"/>
      <c r="AI256" s="67"/>
      <c r="AJ256" s="67"/>
      <c r="AK256" s="67"/>
      <c r="AL256" s="67"/>
      <c r="AM256" s="40"/>
      <c r="AN256" s="40"/>
      <c r="AO256" s="40"/>
      <c r="AP256" s="67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67"/>
      <c r="BB256" s="40"/>
      <c r="BC256" s="40"/>
      <c r="BD256" s="40"/>
      <c r="BE256" s="40"/>
      <c r="BF256" s="40"/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C257" s="67"/>
      <c r="AH257" s="74"/>
      <c r="AI257" s="67"/>
      <c r="AJ257" s="67"/>
      <c r="AK257" s="67"/>
      <c r="AL257" s="67"/>
      <c r="AM257" s="40"/>
      <c r="AN257" s="40"/>
      <c r="AO257" s="40"/>
      <c r="AP257" s="67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67"/>
      <c r="BB257" s="40"/>
      <c r="BC257" s="40"/>
      <c r="BD257" s="40"/>
      <c r="BE257" s="40"/>
      <c r="BF257" s="40"/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C258" s="67"/>
      <c r="AH258" s="74"/>
      <c r="AI258" s="67"/>
      <c r="AJ258" s="67"/>
      <c r="AK258" s="67"/>
      <c r="AL258" s="67"/>
      <c r="AM258" s="40"/>
      <c r="AN258" s="40"/>
      <c r="AO258" s="40"/>
      <c r="AP258" s="67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67"/>
      <c r="BB258" s="40"/>
      <c r="BC258" s="40"/>
      <c r="BD258" s="40"/>
      <c r="BE258" s="40"/>
      <c r="BF258" s="40"/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C259" s="67"/>
      <c r="AH259" s="74"/>
      <c r="AI259" s="67"/>
      <c r="AJ259" s="67"/>
      <c r="AK259" s="67"/>
      <c r="AL259" s="67"/>
      <c r="AM259" s="40"/>
      <c r="AN259" s="40"/>
      <c r="AO259" s="40"/>
      <c r="AP259" s="67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67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C260" s="67"/>
      <c r="AH260" s="74"/>
      <c r="AI260" s="67"/>
      <c r="AJ260" s="67"/>
      <c r="AK260" s="67"/>
      <c r="AL260" s="67"/>
      <c r="AM260" s="40"/>
      <c r="AN260" s="40"/>
      <c r="AO260" s="40"/>
      <c r="AP260" s="67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67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C261" s="67"/>
      <c r="AH261" s="74"/>
      <c r="AI261" s="67"/>
      <c r="AJ261" s="67"/>
      <c r="AK261" s="67"/>
      <c r="AL261" s="67"/>
      <c r="AM261" s="40"/>
      <c r="AN261" s="40"/>
      <c r="AO261" s="40"/>
      <c r="AP261" s="67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67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40"/>
      <c r="Z262" s="67"/>
      <c r="AA262" s="67"/>
      <c r="AB262" s="67"/>
      <c r="AC262" s="67"/>
      <c r="AH262" s="74"/>
      <c r="AI262" s="67"/>
      <c r="AJ262" s="67"/>
      <c r="AK262" s="67"/>
      <c r="AL262" s="67"/>
      <c r="AM262" s="40"/>
      <c r="AN262" s="40"/>
      <c r="AO262" s="40"/>
      <c r="AP262" s="67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67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C263" s="67"/>
      <c r="AH263" s="74"/>
      <c r="AI263" s="67"/>
      <c r="AJ263" s="67"/>
      <c r="AK263" s="67"/>
      <c r="AL263" s="67"/>
      <c r="AM263" s="40"/>
      <c r="AN263" s="40"/>
      <c r="AO263" s="40"/>
      <c r="AP263" s="67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67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C264" s="67"/>
      <c r="AH264" s="74"/>
      <c r="AI264" s="67"/>
      <c r="AJ264" s="67"/>
      <c r="AK264" s="67"/>
      <c r="AL264" s="67"/>
      <c r="AM264" s="40"/>
      <c r="AN264" s="40"/>
      <c r="AO264" s="40"/>
      <c r="AP264" s="67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67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C265" s="67"/>
      <c r="AH265" s="74"/>
      <c r="AI265" s="67"/>
      <c r="AJ265" s="67"/>
      <c r="AK265" s="67"/>
      <c r="AL265" s="67"/>
      <c r="AM265" s="40"/>
      <c r="AN265" s="40"/>
      <c r="AO265" s="40"/>
      <c r="AP265" s="67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67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C266" s="67"/>
      <c r="AH266" s="74"/>
      <c r="AI266" s="67"/>
      <c r="AJ266" s="67"/>
      <c r="AK266" s="67"/>
      <c r="AL266" s="67"/>
      <c r="AM266" s="40"/>
      <c r="AN266" s="40"/>
      <c r="AO266" s="40"/>
      <c r="AP266" s="67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67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C267" s="67"/>
      <c r="AH267" s="74"/>
      <c r="AI267" s="67"/>
      <c r="AJ267" s="67"/>
      <c r="AK267" s="67"/>
      <c r="AL267" s="67"/>
      <c r="AM267" s="40"/>
      <c r="AN267" s="40"/>
      <c r="AO267" s="40"/>
      <c r="AP267" s="67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67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C268" s="67"/>
      <c r="AH268" s="74"/>
      <c r="AI268" s="67"/>
      <c r="AJ268" s="67"/>
      <c r="AK268" s="67"/>
      <c r="AL268" s="67"/>
      <c r="AM268" s="40"/>
      <c r="AN268" s="40"/>
      <c r="AO268" s="40"/>
      <c r="AP268" s="67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67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C269" s="67"/>
      <c r="AH269" s="74"/>
      <c r="AI269" s="67"/>
      <c r="AJ269" s="67"/>
      <c r="AK269" s="67"/>
      <c r="AL269" s="67"/>
      <c r="AM269" s="40"/>
      <c r="AN269" s="40"/>
      <c r="AO269" s="40"/>
      <c r="AP269" s="67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67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C270" s="67"/>
      <c r="AH270" s="74"/>
      <c r="AI270" s="67"/>
      <c r="AJ270" s="67"/>
      <c r="AK270" s="67"/>
      <c r="AL270" s="67"/>
      <c r="AM270" s="40"/>
      <c r="AN270" s="40"/>
      <c r="AO270" s="40"/>
      <c r="AP270" s="67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67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C271" s="67"/>
      <c r="AH271" s="74"/>
      <c r="AI271" s="67"/>
      <c r="AJ271" s="67"/>
      <c r="AK271" s="67"/>
      <c r="AL271" s="67"/>
      <c r="AM271" s="40"/>
      <c r="AN271" s="40"/>
      <c r="AO271" s="40"/>
      <c r="AP271" s="67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67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C272" s="67"/>
      <c r="AH272" s="74"/>
      <c r="AI272" s="67"/>
      <c r="AJ272" s="67"/>
      <c r="AK272" s="67"/>
      <c r="AL272" s="67"/>
      <c r="AM272" s="40"/>
      <c r="AN272" s="40"/>
      <c r="AO272" s="40"/>
      <c r="AP272" s="67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67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C273" s="67"/>
      <c r="AH273" s="74"/>
      <c r="AI273" s="67"/>
      <c r="AJ273" s="67"/>
      <c r="AK273" s="67"/>
      <c r="AL273" s="67"/>
      <c r="AM273" s="40"/>
      <c r="AN273" s="40"/>
      <c r="AO273" s="40"/>
      <c r="AP273" s="67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67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C274" s="67"/>
      <c r="AH274" s="74"/>
      <c r="AI274" s="67"/>
      <c r="AJ274" s="67"/>
      <c r="AK274" s="67"/>
      <c r="AL274" s="67"/>
      <c r="AM274" s="40"/>
      <c r="AN274" s="40"/>
      <c r="AO274" s="40"/>
      <c r="AP274" s="67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67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C275" s="67"/>
      <c r="AH275" s="74"/>
      <c r="AI275" s="67"/>
      <c r="AJ275" s="67"/>
      <c r="AK275" s="67"/>
      <c r="AL275" s="67"/>
      <c r="AM275" s="40"/>
      <c r="AN275" s="40"/>
      <c r="AO275" s="40"/>
      <c r="AP275" s="67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67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C276" s="67"/>
      <c r="AH276" s="74"/>
      <c r="AI276" s="67"/>
      <c r="AJ276" s="67"/>
      <c r="AK276" s="67"/>
      <c r="AL276" s="67"/>
      <c r="AM276" s="40"/>
      <c r="AN276" s="40"/>
      <c r="AO276" s="40"/>
      <c r="AP276" s="67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67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C277" s="67"/>
      <c r="AH277" s="74"/>
      <c r="AI277" s="67"/>
      <c r="AJ277" s="67"/>
      <c r="AK277" s="67"/>
      <c r="AL277" s="67"/>
      <c r="AM277" s="40"/>
      <c r="AN277" s="40"/>
      <c r="AO277" s="40"/>
      <c r="AP277" s="67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67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C278" s="67"/>
      <c r="AH278" s="74"/>
      <c r="AI278" s="67"/>
      <c r="AJ278" s="67"/>
      <c r="AK278" s="67"/>
      <c r="AL278" s="67"/>
      <c r="AM278" s="40"/>
      <c r="AN278" s="40"/>
      <c r="AO278" s="40"/>
      <c r="AP278" s="67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67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C279" s="67"/>
      <c r="AH279" s="74"/>
      <c r="AI279" s="67"/>
      <c r="AJ279" s="67"/>
      <c r="AK279" s="67"/>
      <c r="AL279" s="67"/>
      <c r="AM279" s="40"/>
      <c r="AN279" s="40"/>
      <c r="AO279" s="40"/>
      <c r="AP279" s="67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67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C280" s="67"/>
      <c r="AH280" s="74"/>
      <c r="AI280" s="67"/>
      <c r="AJ280" s="67"/>
      <c r="AK280" s="67"/>
      <c r="AL280" s="67"/>
      <c r="AM280" s="40"/>
      <c r="AN280" s="40"/>
      <c r="AO280" s="40"/>
      <c r="AP280" s="67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67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C281" s="67"/>
      <c r="AH281" s="74"/>
      <c r="AI281" s="67"/>
      <c r="AJ281" s="67"/>
      <c r="AK281" s="67"/>
      <c r="AL281" s="67"/>
      <c r="AM281" s="40"/>
      <c r="AN281" s="40"/>
      <c r="AO281" s="40"/>
      <c r="AP281" s="67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67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C282" s="67"/>
      <c r="AH282" s="74"/>
      <c r="AI282" s="67"/>
      <c r="AJ282" s="67"/>
      <c r="AK282" s="67"/>
      <c r="AL282" s="67"/>
      <c r="AM282" s="40"/>
      <c r="AN282" s="40"/>
      <c r="AO282" s="40"/>
      <c r="AP282" s="67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67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C283" s="67"/>
      <c r="AH283" s="74"/>
      <c r="AI283" s="67"/>
      <c r="AJ283" s="67"/>
      <c r="AK283" s="67"/>
      <c r="AL283" s="67"/>
      <c r="AM283" s="40"/>
      <c r="AN283" s="40"/>
      <c r="AO283" s="40"/>
      <c r="AP283" s="67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67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C284" s="67"/>
      <c r="AH284" s="74"/>
      <c r="AI284" s="67"/>
      <c r="AJ284" s="67"/>
      <c r="AK284" s="67"/>
      <c r="AL284" s="67"/>
      <c r="AM284" s="40"/>
      <c r="AN284" s="40"/>
      <c r="AO284" s="40"/>
      <c r="AP284" s="67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67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C285" s="67"/>
      <c r="AH285" s="74"/>
      <c r="AI285" s="67"/>
      <c r="AJ285" s="67"/>
      <c r="AK285" s="67"/>
      <c r="AL285" s="67"/>
      <c r="AM285" s="40"/>
      <c r="AN285" s="40"/>
      <c r="AO285" s="40"/>
      <c r="AP285" s="67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67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C286" s="67"/>
      <c r="AH286" s="74"/>
      <c r="AI286" s="67"/>
      <c r="AJ286" s="67"/>
      <c r="AK286" s="67"/>
      <c r="AL286" s="67"/>
      <c r="AM286" s="40"/>
      <c r="AN286" s="40"/>
      <c r="AO286" s="40"/>
      <c r="AP286" s="67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67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C287" s="67"/>
      <c r="AH287" s="74"/>
      <c r="AI287" s="67"/>
      <c r="AJ287" s="67"/>
      <c r="AK287" s="67"/>
      <c r="AL287" s="67"/>
      <c r="AM287" s="40"/>
      <c r="AN287" s="40"/>
      <c r="AO287" s="40"/>
      <c r="AP287" s="67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67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C288" s="67"/>
      <c r="AH288" s="74"/>
      <c r="AI288" s="67"/>
      <c r="AJ288" s="67"/>
      <c r="AK288" s="67"/>
      <c r="AL288" s="67"/>
      <c r="AM288" s="40"/>
      <c r="AN288" s="40"/>
      <c r="AO288" s="40"/>
      <c r="AP288" s="67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67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C289" s="67"/>
      <c r="AH289" s="74"/>
      <c r="AI289" s="67"/>
      <c r="AJ289" s="67"/>
      <c r="AK289" s="67"/>
      <c r="AL289" s="67"/>
      <c r="AM289" s="40"/>
      <c r="AN289" s="40"/>
      <c r="AO289" s="40"/>
      <c r="AP289" s="67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67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C290" s="67"/>
      <c r="AH290" s="74"/>
      <c r="AI290" s="67"/>
      <c r="AJ290" s="67"/>
      <c r="AK290" s="67"/>
      <c r="AL290" s="67"/>
      <c r="AM290" s="40"/>
      <c r="AN290" s="40"/>
      <c r="AO290" s="40"/>
      <c r="AP290" s="67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67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C291" s="67"/>
      <c r="AH291" s="74"/>
      <c r="AI291" s="67"/>
      <c r="AJ291" s="67"/>
      <c r="AK291" s="67"/>
      <c r="AL291" s="67"/>
      <c r="AM291" s="40"/>
      <c r="AN291" s="40"/>
      <c r="AO291" s="40"/>
      <c r="AP291" s="67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67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C292" s="67"/>
      <c r="AH292" s="74"/>
      <c r="AI292" s="67"/>
      <c r="AJ292" s="67"/>
      <c r="AK292" s="67"/>
      <c r="AL292" s="67"/>
      <c r="AM292" s="40"/>
      <c r="AN292" s="40"/>
      <c r="AO292" s="40"/>
      <c r="AP292" s="67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67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C293" s="67"/>
      <c r="AH293" s="74"/>
      <c r="AI293" s="67"/>
      <c r="AJ293" s="67"/>
      <c r="AK293" s="67"/>
      <c r="AL293" s="67"/>
      <c r="AM293" s="40"/>
      <c r="AN293" s="40"/>
      <c r="AO293" s="40"/>
      <c r="AP293" s="67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67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C294" s="67"/>
      <c r="AH294" s="74"/>
      <c r="AI294" s="67"/>
      <c r="AJ294" s="67"/>
      <c r="AK294" s="67"/>
      <c r="AL294" s="67"/>
      <c r="AM294" s="40"/>
      <c r="AN294" s="40"/>
      <c r="AO294" s="40"/>
      <c r="AP294" s="67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67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C295" s="67"/>
      <c r="AH295" s="74"/>
      <c r="AI295" s="67"/>
      <c r="AJ295" s="67"/>
      <c r="AK295" s="67"/>
      <c r="AL295" s="67"/>
      <c r="AM295" s="40"/>
      <c r="AN295" s="40"/>
      <c r="AO295" s="40"/>
      <c r="AP295" s="67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67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C296" s="67"/>
      <c r="AH296" s="74"/>
      <c r="AI296" s="67"/>
      <c r="AJ296" s="67"/>
      <c r="AK296" s="67"/>
      <c r="AL296" s="67"/>
      <c r="AM296" s="40"/>
      <c r="AN296" s="40"/>
      <c r="AO296" s="40"/>
      <c r="AP296" s="67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67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C297" s="67"/>
      <c r="AH297" s="74"/>
      <c r="AI297" s="67"/>
      <c r="AJ297" s="67"/>
      <c r="AK297" s="67"/>
      <c r="AL297" s="67"/>
      <c r="AM297" s="40"/>
      <c r="AN297" s="40"/>
      <c r="AO297" s="40"/>
      <c r="AP297" s="67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67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C298" s="67"/>
      <c r="AH298" s="74"/>
      <c r="AI298" s="67"/>
      <c r="AJ298" s="67"/>
      <c r="AK298" s="67"/>
      <c r="AL298" s="67"/>
      <c r="AM298" s="40"/>
      <c r="AN298" s="40"/>
      <c r="AO298" s="40"/>
      <c r="AP298" s="67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67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C299" s="67"/>
      <c r="AH299" s="74"/>
      <c r="AI299" s="67"/>
      <c r="AJ299" s="67"/>
      <c r="AK299" s="67"/>
      <c r="AL299" s="67"/>
      <c r="AM299" s="40"/>
      <c r="AN299" s="40"/>
      <c r="AO299" s="40"/>
      <c r="AP299" s="67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67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C300" s="67"/>
      <c r="AH300" s="74"/>
      <c r="AI300" s="67"/>
      <c r="AJ300" s="67"/>
      <c r="AK300" s="67"/>
      <c r="AL300" s="67"/>
      <c r="AM300" s="40"/>
      <c r="AN300" s="40"/>
      <c r="AO300" s="40"/>
      <c r="AP300" s="67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67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C301" s="67"/>
      <c r="AH301" s="74"/>
      <c r="AI301" s="67"/>
      <c r="AJ301" s="67"/>
      <c r="AK301" s="67"/>
      <c r="AL301" s="67"/>
      <c r="AM301" s="40"/>
      <c r="AN301" s="40"/>
      <c r="AO301" s="40"/>
      <c r="AP301" s="67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67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C302" s="67"/>
      <c r="AH302" s="74"/>
      <c r="AI302" s="67"/>
      <c r="AJ302" s="67"/>
      <c r="AK302" s="67"/>
      <c r="AL302" s="67"/>
      <c r="AM302" s="40"/>
      <c r="AN302" s="40"/>
      <c r="AO302" s="40"/>
      <c r="AP302" s="67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67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C303" s="67"/>
      <c r="AH303" s="74"/>
      <c r="AI303" s="67"/>
      <c r="AJ303" s="67"/>
      <c r="AK303" s="67"/>
      <c r="AL303" s="67"/>
      <c r="AM303" s="40"/>
      <c r="AN303" s="40"/>
      <c r="AO303" s="40"/>
      <c r="AP303" s="67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67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C304" s="67"/>
      <c r="AH304" s="74"/>
      <c r="AI304" s="67"/>
      <c r="AJ304" s="67"/>
      <c r="AK304" s="67"/>
      <c r="AL304" s="67"/>
      <c r="AM304" s="40"/>
      <c r="AN304" s="40"/>
      <c r="AO304" s="40"/>
      <c r="AP304" s="67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67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C305" s="67"/>
      <c r="AH305" s="74"/>
      <c r="AI305" s="67"/>
      <c r="AJ305" s="67"/>
      <c r="AK305" s="67"/>
      <c r="AL305" s="67"/>
      <c r="AM305" s="40"/>
      <c r="AN305" s="40"/>
      <c r="AO305" s="40"/>
      <c r="AP305" s="67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67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C306" s="67"/>
      <c r="AH306" s="74"/>
      <c r="AI306" s="67"/>
      <c r="AJ306" s="67"/>
      <c r="AK306" s="67"/>
      <c r="AL306" s="67"/>
      <c r="AM306" s="40"/>
      <c r="AN306" s="40"/>
      <c r="AO306" s="40"/>
      <c r="AP306" s="67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67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C307" s="67"/>
      <c r="AH307" s="74"/>
      <c r="AI307" s="67"/>
      <c r="AJ307" s="67"/>
      <c r="AK307" s="67"/>
      <c r="AL307" s="67"/>
      <c r="AM307" s="40"/>
      <c r="AN307" s="40"/>
      <c r="AO307" s="40"/>
      <c r="AP307" s="67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67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C308" s="67"/>
      <c r="AH308" s="74"/>
      <c r="AI308" s="67"/>
      <c r="AJ308" s="67"/>
      <c r="AK308" s="67"/>
      <c r="AL308" s="67"/>
      <c r="AM308" s="40"/>
      <c r="AN308" s="40"/>
      <c r="AO308" s="40"/>
      <c r="AP308" s="67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67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C309" s="67"/>
      <c r="AH309" s="74"/>
      <c r="AI309" s="67"/>
      <c r="AJ309" s="67"/>
      <c r="AK309" s="67"/>
      <c r="AL309" s="67"/>
      <c r="AM309" s="40"/>
      <c r="AN309" s="40"/>
      <c r="AO309" s="40"/>
      <c r="AP309" s="67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67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C310" s="67"/>
      <c r="AH310" s="74"/>
      <c r="AI310" s="67"/>
      <c r="AJ310" s="67"/>
      <c r="AK310" s="67"/>
      <c r="AL310" s="67"/>
      <c r="AM310" s="40"/>
      <c r="AN310" s="40"/>
      <c r="AO310" s="40"/>
      <c r="AP310" s="67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67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C311" s="67"/>
      <c r="AH311" s="74"/>
      <c r="AI311" s="67"/>
      <c r="AJ311" s="67"/>
      <c r="AK311" s="67"/>
      <c r="AL311" s="67"/>
      <c r="AM311" s="40"/>
      <c r="AN311" s="40"/>
      <c r="AO311" s="40"/>
      <c r="AP311" s="67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67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C312" s="67"/>
      <c r="AH312" s="74"/>
      <c r="AI312" s="67"/>
      <c r="AJ312" s="67"/>
      <c r="AK312" s="67"/>
      <c r="AL312" s="67"/>
      <c r="AM312" s="40"/>
      <c r="AN312" s="40"/>
      <c r="AO312" s="40"/>
      <c r="AP312" s="67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67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C313" s="67"/>
      <c r="AH313" s="74"/>
      <c r="AI313" s="67"/>
      <c r="AJ313" s="67"/>
      <c r="AK313" s="67"/>
      <c r="AL313" s="67"/>
      <c r="AM313" s="40"/>
      <c r="AN313" s="40"/>
      <c r="AO313" s="40"/>
      <c r="AP313" s="67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67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C314" s="67"/>
      <c r="AH314" s="74"/>
      <c r="AI314" s="67"/>
      <c r="AJ314" s="67"/>
      <c r="AK314" s="67"/>
      <c r="AL314" s="67"/>
      <c r="AM314" s="40"/>
      <c r="AN314" s="40"/>
      <c r="AO314" s="40"/>
      <c r="AP314" s="67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67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C315" s="67"/>
      <c r="AH315" s="74"/>
      <c r="AI315" s="67"/>
      <c r="AJ315" s="67"/>
      <c r="AK315" s="67"/>
      <c r="AL315" s="67"/>
      <c r="AM315" s="40"/>
      <c r="AN315" s="40"/>
      <c r="AO315" s="40"/>
      <c r="AP315" s="67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67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C316" s="67"/>
      <c r="AH316" s="74"/>
      <c r="AI316" s="67"/>
      <c r="AJ316" s="67"/>
      <c r="AK316" s="67"/>
      <c r="AL316" s="67"/>
      <c r="AM316" s="40"/>
      <c r="AN316" s="40"/>
      <c r="AO316" s="40"/>
      <c r="AP316" s="67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67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C317" s="67"/>
      <c r="AH317" s="74"/>
      <c r="AI317" s="67"/>
      <c r="AJ317" s="67"/>
      <c r="AK317" s="67"/>
      <c r="AL317" s="67"/>
      <c r="AM317" s="40"/>
      <c r="AN317" s="40"/>
      <c r="AO317" s="40"/>
      <c r="AP317" s="67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67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C318" s="67"/>
      <c r="AH318" s="74"/>
      <c r="AI318" s="67"/>
      <c r="AJ318" s="67"/>
      <c r="AK318" s="67"/>
      <c r="AL318" s="67"/>
      <c r="AM318" s="40"/>
      <c r="AN318" s="40"/>
      <c r="AO318" s="40"/>
      <c r="AP318" s="67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67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C319" s="67"/>
      <c r="AH319" s="74"/>
      <c r="AI319" s="67"/>
      <c r="AJ319" s="67"/>
      <c r="AK319" s="67"/>
      <c r="AL319" s="67"/>
      <c r="AM319" s="40"/>
      <c r="AN319" s="40"/>
      <c r="AO319" s="40"/>
      <c r="AP319" s="67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67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C320" s="67"/>
      <c r="AH320" s="74"/>
      <c r="AI320" s="67"/>
      <c r="AJ320" s="67"/>
      <c r="AK320" s="67"/>
      <c r="AL320" s="67"/>
      <c r="AM320" s="40"/>
      <c r="AN320" s="40"/>
      <c r="AO320" s="40"/>
      <c r="AP320" s="67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67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C321" s="67"/>
      <c r="AH321" s="74"/>
      <c r="AI321" s="67"/>
      <c r="AJ321" s="67"/>
      <c r="AK321" s="67"/>
      <c r="AL321" s="67"/>
      <c r="AM321" s="40"/>
      <c r="AN321" s="40"/>
      <c r="AO321" s="40"/>
      <c r="AP321" s="67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67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C322" s="67"/>
      <c r="AH322" s="74"/>
      <c r="AI322" s="67"/>
      <c r="AJ322" s="67"/>
      <c r="AK322" s="67"/>
      <c r="AL322" s="67"/>
      <c r="AM322" s="40"/>
      <c r="AN322" s="40"/>
      <c r="AO322" s="40"/>
      <c r="AP322" s="67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67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C323" s="67"/>
      <c r="AH323" s="74"/>
      <c r="AI323" s="67"/>
      <c r="AJ323" s="67"/>
      <c r="AK323" s="67"/>
      <c r="AL323" s="67"/>
      <c r="AM323" s="40"/>
      <c r="AN323" s="40"/>
      <c r="AO323" s="40"/>
      <c r="AP323" s="67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67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C324" s="67"/>
      <c r="AH324" s="74"/>
      <c r="AI324" s="67"/>
      <c r="AJ324" s="67"/>
      <c r="AK324" s="67"/>
      <c r="AL324" s="67"/>
      <c r="AM324" s="40"/>
      <c r="AN324" s="40"/>
      <c r="AO324" s="40"/>
      <c r="AP324" s="67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67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C325" s="67"/>
      <c r="AH325" s="74"/>
      <c r="AI325" s="67"/>
      <c r="AJ325" s="67"/>
      <c r="AK325" s="67"/>
      <c r="AL325" s="67"/>
      <c r="AM325" s="40"/>
      <c r="AN325" s="40"/>
      <c r="AO325" s="40"/>
      <c r="AP325" s="67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67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C326" s="67"/>
      <c r="AH326" s="74"/>
      <c r="AI326" s="67"/>
      <c r="AJ326" s="67"/>
      <c r="AK326" s="67"/>
      <c r="AL326" s="67"/>
      <c r="AM326" s="40"/>
      <c r="AN326" s="40"/>
      <c r="AO326" s="40"/>
      <c r="AP326" s="67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67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C327" s="67"/>
      <c r="AH327" s="74"/>
      <c r="AI327" s="67"/>
      <c r="AJ327" s="67"/>
      <c r="AK327" s="67"/>
      <c r="AL327" s="67"/>
      <c r="AM327" s="40"/>
      <c r="AN327" s="40"/>
      <c r="AO327" s="40"/>
      <c r="AP327" s="67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67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C328" s="67"/>
      <c r="AH328" s="74"/>
      <c r="AI328" s="67"/>
      <c r="AJ328" s="67"/>
      <c r="AK328" s="67"/>
      <c r="AL328" s="67"/>
      <c r="AM328" s="40"/>
      <c r="AN328" s="40"/>
      <c r="AO328" s="40"/>
      <c r="AP328" s="67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67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C329" s="67"/>
      <c r="AH329" s="74"/>
      <c r="AI329" s="67"/>
      <c r="AJ329" s="67"/>
      <c r="AK329" s="67"/>
      <c r="AL329" s="67"/>
      <c r="AM329" s="40"/>
      <c r="AN329" s="40"/>
      <c r="AO329" s="40"/>
      <c r="AP329" s="67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67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C330" s="67"/>
      <c r="AH330" s="74"/>
      <c r="AI330" s="67"/>
      <c r="AJ330" s="67"/>
      <c r="AK330" s="67"/>
      <c r="AL330" s="67"/>
      <c r="AM330" s="40"/>
      <c r="AN330" s="40"/>
      <c r="AO330" s="40"/>
      <c r="AP330" s="67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67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C331" s="67"/>
      <c r="AH331" s="74"/>
      <c r="AI331" s="67"/>
      <c r="AJ331" s="67"/>
      <c r="AK331" s="67"/>
      <c r="AL331" s="67"/>
      <c r="AM331" s="40"/>
      <c r="AN331" s="40"/>
      <c r="AO331" s="40"/>
      <c r="AP331" s="67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67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/>
      <c r="Z332" s="40"/>
      <c r="AA332" s="40"/>
      <c r="AB332" s="40"/>
      <c r="AC332" s="40"/>
      <c r="AH332" s="59"/>
      <c r="AI332" s="67"/>
      <c r="AJ332" s="67"/>
      <c r="AK332" s="67"/>
      <c r="AL332" s="67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67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67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67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67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67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67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67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67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67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67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67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67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67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67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67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67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67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N365"/>
  <sheetViews>
    <sheetView showGridLines="0" topLeftCell="A17" workbookViewId="0">
      <selection activeCell="C47" sqref="C41:C47"/>
    </sheetView>
  </sheetViews>
  <sheetFormatPr defaultColWidth="9.109375" defaultRowHeight="13.2"/>
  <cols>
    <col min="1" max="1" width="9.109375" style="20"/>
    <col min="2" max="2" width="6.88671875" style="20" customWidth="1"/>
    <col min="3" max="5" width="9.109375" style="20"/>
    <col min="6" max="6" width="11" style="20" customWidth="1"/>
    <col min="7" max="11" width="9.109375" style="20"/>
    <col min="12" max="12" width="6.88671875" style="20" customWidth="1"/>
    <col min="13" max="18" width="9.109375" style="20"/>
    <col min="19" max="19" width="4.88671875" customWidth="1"/>
    <col min="20" max="21" width="11" style="20" customWidth="1"/>
    <col min="22" max="22" width="8.88671875" customWidth="1"/>
    <col min="23" max="23" width="5.33203125" customWidth="1"/>
    <col min="24" max="34" width="9.109375" style="20"/>
    <col min="35" max="35" width="10.109375" style="20" customWidth="1"/>
    <col min="36" max="16384" width="9.109375" style="20"/>
  </cols>
  <sheetData>
    <row r="1" spans="1:118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72"/>
      <c r="U1" s="572"/>
      <c r="V1" s="572"/>
      <c r="X1" s="540"/>
      <c r="Y1" s="532"/>
      <c r="Z1" s="540"/>
      <c r="AA1" s="540"/>
      <c r="AB1" s="558"/>
      <c r="AC1" s="558"/>
      <c r="AD1" s="558"/>
      <c r="AE1" s="551"/>
      <c r="AI1" s="46"/>
      <c r="AJ1" s="47"/>
      <c r="AK1" s="40"/>
      <c r="AL1" s="41"/>
      <c r="AM1" s="40"/>
      <c r="AN1" s="40"/>
      <c r="AO1" s="41"/>
      <c r="AP1" s="40"/>
      <c r="AQ1" s="40"/>
      <c r="AR1" s="40"/>
      <c r="AS1" s="40"/>
      <c r="AT1" s="40"/>
      <c r="AU1" s="40"/>
      <c r="AV1" s="48"/>
      <c r="AW1" s="40"/>
      <c r="AX1" s="40"/>
      <c r="AY1" s="40"/>
      <c r="AZ1" s="48"/>
      <c r="BA1" s="40"/>
      <c r="BB1" s="40"/>
      <c r="BC1" s="48"/>
      <c r="BD1" s="40"/>
      <c r="BE1" s="48"/>
      <c r="BF1" s="41"/>
      <c r="BG1" s="40"/>
      <c r="BH1" s="41"/>
      <c r="BI1" s="41"/>
      <c r="BJ1" s="41"/>
      <c r="BK1" s="41"/>
      <c r="BL1" s="40"/>
      <c r="BM1" s="40"/>
      <c r="BN1" s="40"/>
      <c r="BO1" s="40"/>
      <c r="BP1" s="40"/>
      <c r="BQ1" s="40"/>
      <c r="BR1" s="40"/>
      <c r="BS1" s="40"/>
      <c r="BT1" s="49"/>
      <c r="BU1" s="40"/>
      <c r="BV1" s="40"/>
      <c r="BW1" s="40"/>
      <c r="BX1" s="40"/>
      <c r="BY1" s="49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3"/>
      <c r="CU1" s="41"/>
      <c r="CV1" s="50"/>
      <c r="CW1" s="50"/>
      <c r="CX1" s="50"/>
      <c r="CY1" s="51"/>
      <c r="CZ1" s="40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</row>
    <row r="2" spans="1:118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72"/>
      <c r="U2" s="572"/>
      <c r="V2" s="572"/>
      <c r="X2" s="540"/>
      <c r="Y2" s="532"/>
      <c r="Z2" s="540"/>
      <c r="AA2" s="540"/>
      <c r="AB2" s="558"/>
      <c r="AC2" s="558"/>
      <c r="AD2" s="558"/>
      <c r="AE2" s="551"/>
      <c r="AI2" s="54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55"/>
      <c r="AW2" s="55"/>
      <c r="AX2" s="55"/>
      <c r="AY2" s="40"/>
      <c r="AZ2" s="40"/>
      <c r="BA2" s="40"/>
      <c r="BB2" s="55"/>
      <c r="BC2" s="40"/>
      <c r="BD2" s="55"/>
      <c r="BE2" s="55"/>
      <c r="BF2" s="55"/>
      <c r="BG2" s="40"/>
      <c r="BH2" s="55"/>
      <c r="BI2" s="55"/>
      <c r="BJ2" s="55"/>
      <c r="BK2" s="55"/>
      <c r="BL2" s="55"/>
      <c r="BM2" s="40"/>
      <c r="BN2" s="40"/>
      <c r="BO2" s="40"/>
      <c r="BP2" s="55"/>
      <c r="BQ2" s="55"/>
      <c r="BR2" s="55"/>
      <c r="BS2" s="55"/>
      <c r="BT2" s="55"/>
      <c r="BU2" s="40"/>
      <c r="BV2" s="40"/>
      <c r="BW2" s="40"/>
      <c r="BX2" s="40"/>
      <c r="BY2" s="49"/>
      <c r="BZ2" s="40"/>
      <c r="CA2" s="40"/>
      <c r="CB2" s="40"/>
      <c r="CC2" s="40"/>
      <c r="CD2" s="40"/>
      <c r="CE2" s="40"/>
      <c r="CF2" s="40"/>
      <c r="CG2" s="40"/>
      <c r="CH2" s="40"/>
      <c r="CI2" s="53"/>
      <c r="CJ2" s="53"/>
      <c r="CK2" s="40"/>
      <c r="CL2" s="40"/>
      <c r="CM2" s="40"/>
      <c r="CN2" s="40"/>
      <c r="CO2" s="40"/>
      <c r="CP2" s="40"/>
      <c r="CQ2" s="40"/>
      <c r="CR2" s="40"/>
      <c r="CS2" s="40"/>
      <c r="CT2" s="43"/>
      <c r="CU2" s="41"/>
      <c r="CV2" s="50"/>
      <c r="CW2" s="50"/>
      <c r="CX2" s="50"/>
      <c r="CY2" s="51"/>
      <c r="CZ2" s="40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</row>
    <row r="3" spans="1:118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73"/>
      <c r="U3" s="573"/>
      <c r="V3" s="573"/>
      <c r="X3" s="541"/>
      <c r="Y3" s="532"/>
      <c r="Z3" s="534"/>
      <c r="AA3" s="534"/>
      <c r="AB3" s="559"/>
      <c r="AC3" s="559"/>
      <c r="AD3" s="559"/>
      <c r="AE3" s="551"/>
      <c r="AI3" s="57"/>
      <c r="AJ3" s="56"/>
      <c r="AK3" s="52"/>
      <c r="AL3" s="56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1"/>
      <c r="AW3" s="52"/>
      <c r="AX3" s="41"/>
      <c r="AY3" s="40"/>
      <c r="AZ3" s="40"/>
      <c r="BA3" s="40"/>
      <c r="BB3" s="42"/>
      <c r="BC3" s="40"/>
      <c r="BD3" s="52"/>
      <c r="BE3" s="41"/>
      <c r="BF3" s="50"/>
      <c r="BG3" s="40"/>
      <c r="BH3" s="41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0"/>
      <c r="BT3" s="49"/>
      <c r="BU3" s="40"/>
      <c r="BV3" s="40"/>
      <c r="BW3" s="40"/>
      <c r="BX3" s="40"/>
      <c r="BY3" s="49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9"/>
      <c r="CQ3" s="40"/>
      <c r="CR3" s="40"/>
      <c r="CS3" s="40"/>
      <c r="CT3" s="43"/>
      <c r="CU3" s="41"/>
      <c r="CV3" s="50"/>
      <c r="CW3" s="50"/>
      <c r="CX3" s="50"/>
      <c r="CY3" s="51"/>
      <c r="CZ3" s="40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</row>
    <row r="4" spans="1:118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73"/>
      <c r="U4" s="573"/>
      <c r="V4" s="573"/>
      <c r="X4" s="534" t="s">
        <v>93</v>
      </c>
      <c r="Y4" s="532"/>
      <c r="Z4" s="534" t="s">
        <v>93</v>
      </c>
      <c r="AA4" s="534"/>
      <c r="AB4" s="560" t="s">
        <v>93</v>
      </c>
      <c r="AC4" s="560" t="s">
        <v>93</v>
      </c>
      <c r="AD4" s="560" t="s">
        <v>93</v>
      </c>
      <c r="AE4" s="551" t="s">
        <v>93</v>
      </c>
      <c r="AI4" s="57"/>
      <c r="AJ4" s="40"/>
      <c r="AK4" s="40"/>
      <c r="AL4" s="41"/>
      <c r="AM4" s="40" t="s">
        <v>93</v>
      </c>
      <c r="AN4" s="40" t="s">
        <v>93</v>
      </c>
      <c r="AO4" s="53" t="s">
        <v>93</v>
      </c>
      <c r="AP4" s="40" t="s">
        <v>93</v>
      </c>
      <c r="AQ4" s="53" t="s">
        <v>93</v>
      </c>
      <c r="AR4" s="40" t="s">
        <v>93</v>
      </c>
      <c r="AS4" s="40" t="s">
        <v>93</v>
      </c>
      <c r="AT4" s="40" t="s">
        <v>93</v>
      </c>
      <c r="AU4" s="40" t="s">
        <v>93</v>
      </c>
      <c r="AV4" s="41" t="s">
        <v>93</v>
      </c>
      <c r="AW4" s="40" t="s">
        <v>93</v>
      </c>
      <c r="AX4" s="41" t="s">
        <v>93</v>
      </c>
      <c r="AY4" s="40" t="s">
        <v>93</v>
      </c>
      <c r="AZ4" s="40" t="s">
        <v>93</v>
      </c>
      <c r="BA4" s="40"/>
      <c r="BB4" s="40" t="s">
        <v>93</v>
      </c>
      <c r="BC4" s="40" t="s">
        <v>93</v>
      </c>
      <c r="BD4" s="40" t="s">
        <v>93</v>
      </c>
      <c r="BE4" s="40" t="s">
        <v>93</v>
      </c>
      <c r="BF4" s="42" t="s">
        <v>93</v>
      </c>
      <c r="BG4" s="40"/>
      <c r="BH4" s="41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9"/>
      <c r="BU4" s="40"/>
      <c r="BV4" s="40"/>
      <c r="BW4" s="40"/>
      <c r="BX4" s="49"/>
      <c r="BY4" s="49"/>
      <c r="BZ4" s="56"/>
      <c r="CA4" s="56"/>
      <c r="CB4" s="56"/>
      <c r="CC4" s="49"/>
      <c r="CD4" s="40"/>
      <c r="CE4" s="40"/>
      <c r="CF4" s="40"/>
      <c r="CG4" s="40"/>
      <c r="CH4" s="40"/>
      <c r="CI4" s="56"/>
      <c r="CJ4" s="56"/>
      <c r="CK4" s="40"/>
      <c r="CL4" s="40"/>
      <c r="CM4" s="40"/>
      <c r="CN4" s="40"/>
      <c r="CO4" s="40"/>
      <c r="CP4" s="40"/>
      <c r="CQ4" s="40"/>
      <c r="CR4" s="40"/>
      <c r="CS4" s="40"/>
      <c r="CT4" s="43"/>
      <c r="CU4" s="41"/>
      <c r="CV4" s="50"/>
      <c r="CW4" s="50"/>
      <c r="CX4" s="50"/>
      <c r="CY4" s="51"/>
      <c r="CZ4" s="40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</row>
    <row r="5" spans="1:118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74"/>
      <c r="U5" s="574"/>
      <c r="V5" s="574"/>
      <c r="X5" s="533"/>
      <c r="Y5" s="532"/>
      <c r="Z5" s="534"/>
      <c r="AA5" s="534"/>
      <c r="AB5" s="552"/>
      <c r="AC5" s="552"/>
      <c r="AD5" s="552"/>
      <c r="AE5" s="551"/>
      <c r="AI5" s="59"/>
      <c r="AJ5" s="60"/>
      <c r="AK5" s="40"/>
      <c r="AL5" s="40"/>
      <c r="AM5" s="40"/>
      <c r="AN5" s="40"/>
      <c r="AO5" s="53"/>
      <c r="AP5" s="40"/>
      <c r="AQ5" s="53"/>
      <c r="AR5" s="40"/>
      <c r="AS5" s="40"/>
      <c r="AT5" s="40"/>
      <c r="AU5" s="40"/>
      <c r="AV5" s="53"/>
      <c r="AW5" s="53"/>
      <c r="AX5" s="53"/>
      <c r="AY5" s="40"/>
      <c r="AZ5" s="40"/>
      <c r="BA5" s="40"/>
      <c r="BB5" s="53"/>
      <c r="BC5" s="40"/>
      <c r="BD5" s="53"/>
      <c r="BE5" s="53"/>
      <c r="BF5" s="53"/>
      <c r="BG5" s="40"/>
      <c r="BH5" s="40"/>
      <c r="BI5" s="40"/>
      <c r="BJ5" s="40"/>
      <c r="BK5" s="40"/>
      <c r="BL5" s="40"/>
      <c r="BM5" s="40"/>
      <c r="BN5" s="40"/>
      <c r="BO5" s="40"/>
      <c r="BP5" s="48"/>
      <c r="BQ5" s="40"/>
      <c r="BR5" s="40"/>
      <c r="BS5" s="40"/>
      <c r="BT5" s="49"/>
      <c r="BU5" s="40"/>
      <c r="BV5" s="40"/>
      <c r="BW5" s="40"/>
      <c r="BX5" s="40"/>
      <c r="BY5" s="40"/>
      <c r="BZ5" s="40"/>
      <c r="CA5" s="40"/>
      <c r="CB5" s="40"/>
      <c r="CC5" s="40"/>
      <c r="CD5" s="53"/>
      <c r="CE5" s="53"/>
      <c r="CF5" s="53"/>
      <c r="CG5" s="53"/>
      <c r="CH5" s="40"/>
      <c r="CI5" s="40"/>
      <c r="CJ5" s="40"/>
      <c r="CK5" s="40"/>
      <c r="CL5" s="40"/>
      <c r="CM5" s="40"/>
      <c r="CN5" s="40"/>
      <c r="CO5" s="40"/>
      <c r="CP5" s="49"/>
      <c r="CQ5" s="53"/>
      <c r="CR5" s="40"/>
      <c r="CS5" s="40"/>
      <c r="CT5" s="43"/>
      <c r="CU5" s="41"/>
      <c r="CV5" s="50"/>
      <c r="CW5" s="50"/>
      <c r="CX5" s="50"/>
      <c r="CY5" s="51"/>
      <c r="CZ5" s="40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</row>
    <row r="6" spans="1:118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743</v>
      </c>
      <c r="J6" s="167" t="s">
        <v>622</v>
      </c>
      <c r="K6" s="73" t="s">
        <v>1</v>
      </c>
      <c r="L6" s="73" t="s">
        <v>1</v>
      </c>
      <c r="M6" s="73" t="s">
        <v>717</v>
      </c>
      <c r="N6" s="53" t="s">
        <v>6</v>
      </c>
      <c r="O6" s="53" t="s">
        <v>82</v>
      </c>
      <c r="P6" s="53"/>
      <c r="Q6" s="73"/>
      <c r="R6" s="167" t="s">
        <v>12</v>
      </c>
      <c r="T6" s="575" t="s">
        <v>763</v>
      </c>
      <c r="U6" s="575"/>
      <c r="V6" s="575" t="s">
        <v>794</v>
      </c>
      <c r="X6" s="535" t="s">
        <v>14</v>
      </c>
      <c r="Y6" s="536" t="s">
        <v>687</v>
      </c>
      <c r="Z6" s="533" t="s">
        <v>4</v>
      </c>
      <c r="AA6" s="533" t="s">
        <v>826</v>
      </c>
      <c r="AB6" s="553" t="s">
        <v>83</v>
      </c>
      <c r="AC6" s="553" t="s">
        <v>84</v>
      </c>
      <c r="AD6" s="553" t="s">
        <v>77</v>
      </c>
      <c r="AE6" s="554" t="s">
        <v>75</v>
      </c>
      <c r="AF6" s="87" t="s">
        <v>542</v>
      </c>
      <c r="AG6" s="87" t="s">
        <v>541</v>
      </c>
      <c r="AH6" s="87"/>
      <c r="AI6" s="57"/>
      <c r="AJ6" s="53" t="s">
        <v>85</v>
      </c>
      <c r="AK6" s="40"/>
      <c r="AL6" s="48"/>
      <c r="AM6" s="40" t="s">
        <v>0</v>
      </c>
      <c r="AN6" s="40" t="s">
        <v>26</v>
      </c>
      <c r="AO6" s="40" t="s">
        <v>94</v>
      </c>
      <c r="AP6" s="61" t="s">
        <v>5</v>
      </c>
      <c r="AQ6" s="40" t="s">
        <v>1</v>
      </c>
      <c r="AR6" s="40" t="s">
        <v>6</v>
      </c>
      <c r="AS6" s="40" t="s">
        <v>82</v>
      </c>
      <c r="AT6" s="47" t="str">
        <f>m0!AS6</f>
        <v>Chippawa</v>
      </c>
      <c r="AU6" s="47"/>
      <c r="AV6" s="47"/>
      <c r="AW6" s="47">
        <f>m0!AV6</f>
        <v>0</v>
      </c>
      <c r="AX6" s="47">
        <f>m0!AW6</f>
        <v>0</v>
      </c>
      <c r="AY6" s="47" t="str">
        <f>m0!AX6</f>
        <v>Mich</v>
      </c>
      <c r="AZ6" s="47" t="str">
        <f>m0!AY6</f>
        <v>Chicago</v>
      </c>
      <c r="BA6" s="47" t="str">
        <f>m0!AZ6</f>
        <v>Trsc Z6</v>
      </c>
      <c r="BB6" s="47" t="str">
        <f>m0!BA6</f>
        <v>Tetco M3</v>
      </c>
      <c r="BC6" s="47"/>
      <c r="BD6" s="47" t="str">
        <f>m0!BC6</f>
        <v>Tico</v>
      </c>
      <c r="BE6" s="47" t="str">
        <f>m0!BD6</f>
        <v>Rockies</v>
      </c>
      <c r="BF6" s="47" t="str">
        <f>m0!BE6</f>
        <v>Aeco</v>
      </c>
      <c r="BG6" s="40"/>
      <c r="BH6" s="40"/>
      <c r="BI6" s="62"/>
      <c r="BJ6" s="63"/>
      <c r="BK6" s="40"/>
      <c r="BL6" s="63"/>
      <c r="BM6" s="63"/>
      <c r="BN6" s="40"/>
      <c r="BO6" s="40"/>
      <c r="BP6" s="48"/>
      <c r="BQ6" s="48"/>
      <c r="BR6" s="41"/>
      <c r="BS6" s="40"/>
      <c r="BT6" s="49"/>
      <c r="BU6" s="40"/>
      <c r="BV6" s="40"/>
      <c r="BW6" s="49"/>
      <c r="BX6" s="56"/>
      <c r="BY6" s="40"/>
      <c r="BZ6" s="53"/>
      <c r="CA6" s="53"/>
      <c r="CB6" s="53"/>
      <c r="CC6" s="40"/>
      <c r="CD6" s="53"/>
      <c r="CE6" s="53"/>
      <c r="CF6" s="53"/>
      <c r="CG6" s="53"/>
      <c r="CH6" s="40"/>
      <c r="CI6" s="40"/>
      <c r="CJ6" s="40"/>
      <c r="CK6" s="40"/>
      <c r="CL6" s="40"/>
      <c r="CM6" s="40"/>
      <c r="CN6" s="40"/>
      <c r="CO6" s="49"/>
      <c r="CP6" s="49"/>
      <c r="CQ6" s="53"/>
      <c r="CR6" s="40"/>
      <c r="CS6" s="49"/>
      <c r="CT6" s="43"/>
      <c r="CU6" s="41"/>
      <c r="CV6" s="50"/>
      <c r="CW6" s="50"/>
      <c r="CX6" s="50"/>
      <c r="CY6" s="51"/>
      <c r="CZ6" s="40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</row>
    <row r="7" spans="1:118">
      <c r="A7" s="40"/>
      <c r="B7" s="40">
        <f>+A7+1</f>
        <v>1</v>
      </c>
      <c r="C7" s="40">
        <f t="shared" ref="C7:AH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68">
        <f t="shared" si="0"/>
        <v>19</v>
      </c>
      <c r="U7" s="568">
        <f t="shared" si="0"/>
        <v>20</v>
      </c>
      <c r="V7" s="568">
        <f t="shared" si="0"/>
        <v>21</v>
      </c>
      <c r="W7" s="40">
        <f t="shared" si="0"/>
        <v>22</v>
      </c>
      <c r="X7" s="534">
        <f t="shared" si="0"/>
        <v>23</v>
      </c>
      <c r="Y7" s="534">
        <f>+AE7+1</f>
        <v>29</v>
      </c>
      <c r="Z7" s="534">
        <f>+X7+1</f>
        <v>24</v>
      </c>
      <c r="AA7" s="534"/>
      <c r="AB7" s="560">
        <f>+Z7+1</f>
        <v>25</v>
      </c>
      <c r="AC7" s="560">
        <f t="shared" si="0"/>
        <v>26</v>
      </c>
      <c r="AD7" s="560">
        <f t="shared" si="0"/>
        <v>27</v>
      </c>
      <c r="AE7" s="560">
        <f t="shared" si="0"/>
        <v>28</v>
      </c>
      <c r="AF7" s="40">
        <f>+Y7+1</f>
        <v>30</v>
      </c>
      <c r="AG7" s="40">
        <f t="shared" si="0"/>
        <v>31</v>
      </c>
      <c r="AH7" s="40">
        <f t="shared" si="0"/>
        <v>32</v>
      </c>
      <c r="AI7" s="57"/>
      <c r="AJ7" s="48"/>
      <c r="AK7" s="56"/>
      <c r="AL7" s="41"/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1"/>
      <c r="BC7" s="40"/>
      <c r="BD7" s="40"/>
      <c r="BE7" s="51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9"/>
      <c r="BU7" s="40"/>
      <c r="BV7" s="40"/>
      <c r="BW7" s="49"/>
      <c r="BX7" s="49"/>
      <c r="BY7" s="40"/>
      <c r="BZ7" s="40"/>
      <c r="CA7" s="56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53"/>
      <c r="CN7" s="40"/>
      <c r="CO7" s="56"/>
      <c r="CP7" s="64"/>
      <c r="CQ7" s="53"/>
      <c r="CR7" s="40"/>
      <c r="CS7" s="40"/>
      <c r="CT7" s="40"/>
      <c r="CU7" s="40"/>
      <c r="CV7" s="40"/>
      <c r="CW7" s="40"/>
      <c r="CX7" s="40"/>
      <c r="CY7" s="40"/>
      <c r="CZ7" s="40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</row>
    <row r="8" spans="1:118">
      <c r="A8" s="65">
        <v>36708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76">
        <f>'m1'!T8-m0!T8</f>
        <v>0</v>
      </c>
      <c r="U8" s="576">
        <f>'m1'!U8-m0!U8</f>
        <v>0</v>
      </c>
      <c r="V8" s="576">
        <f>'m1'!V8-m0!V8</f>
        <v>0</v>
      </c>
      <c r="X8" s="542">
        <f>'m1'!X8-m0!X8</f>
        <v>0</v>
      </c>
      <c r="Y8" s="542">
        <f>'m1'!Y8-m0!Y8</f>
        <v>0</v>
      </c>
      <c r="Z8" s="542">
        <f>'m1'!Z8-m0!Z8</f>
        <v>0</v>
      </c>
      <c r="AA8" s="542">
        <f>'m1'!AA8-m0!AA8</f>
        <v>0</v>
      </c>
      <c r="AB8" s="561">
        <f>'m1'!AB8-m0!AB8</f>
        <v>0</v>
      </c>
      <c r="AC8" s="561">
        <f>'m1'!AC8-m0!AC8</f>
        <v>0</v>
      </c>
      <c r="AD8" s="561">
        <f>'m1'!AD8-m0!AD8</f>
        <v>0</v>
      </c>
      <c r="AE8" s="561">
        <f>'m1'!AE8-m0!AE8</f>
        <v>0</v>
      </c>
      <c r="AF8" s="99">
        <f>'m1'!AF8-m0!AF8</f>
        <v>0</v>
      </c>
      <c r="AG8" s="99">
        <f>'m1'!AG8-m0!AG8</f>
        <v>0</v>
      </c>
      <c r="AH8" s="99"/>
      <c r="AI8" s="185">
        <f t="shared" ref="AI8:AI67" si="1">A8</f>
        <v>36708</v>
      </c>
      <c r="AJ8" s="99">
        <f>'m1'!AJ8-m0!AJ8</f>
        <v>0</v>
      </c>
      <c r="AK8" s="99"/>
      <c r="AL8" s="100"/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>
        <f>'m1'!AS8-m0!AS8</f>
        <v>0</v>
      </c>
      <c r="AU8" s="99"/>
      <c r="AV8" s="99"/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>
        <f>'m1'!BA8-m0!BA8</f>
        <v>0</v>
      </c>
      <c r="BC8" s="99"/>
      <c r="BD8" s="99">
        <f>'m1'!BD8-m0!BC8</f>
        <v>-0.40099999999999891</v>
      </c>
      <c r="BE8" s="99">
        <f>'m1'!BE8-m0!BD8</f>
        <v>0.25</v>
      </c>
      <c r="BF8" s="99">
        <f>'m1'!BF8-m0!BE8</f>
        <v>-4.3690000000000007</v>
      </c>
      <c r="BG8" s="99"/>
      <c r="BH8" s="65"/>
      <c r="BI8" s="70"/>
      <c r="BJ8" s="63"/>
      <c r="BK8" s="40"/>
      <c r="BL8" s="63"/>
      <c r="BM8" s="63"/>
      <c r="BN8" s="40"/>
      <c r="BO8" s="40"/>
      <c r="BP8" s="71"/>
      <c r="BQ8" s="71"/>
      <c r="BR8" s="40"/>
      <c r="BS8" s="71"/>
      <c r="BT8" s="40"/>
      <c r="BU8" s="40"/>
      <c r="BV8" s="40"/>
      <c r="BW8" s="49"/>
      <c r="BX8" s="49"/>
      <c r="BY8" s="49"/>
      <c r="BZ8" s="56"/>
      <c r="CA8" s="56"/>
      <c r="CB8" s="56"/>
      <c r="CC8" s="49"/>
      <c r="CD8" s="48"/>
      <c r="CE8" s="48"/>
      <c r="CF8" s="48"/>
      <c r="CG8" s="48"/>
      <c r="CH8" s="40"/>
      <c r="CI8" s="56"/>
      <c r="CJ8" s="56"/>
      <c r="CK8" s="72"/>
      <c r="CL8" s="40"/>
      <c r="CM8" s="56"/>
      <c r="CN8" s="40"/>
      <c r="CO8" s="49"/>
      <c r="CP8" s="49"/>
      <c r="CQ8" s="40"/>
      <c r="CR8" s="56"/>
      <c r="CS8" s="40"/>
      <c r="CT8" s="40"/>
      <c r="CU8" s="41"/>
      <c r="CV8" s="41"/>
      <c r="CW8" s="49"/>
      <c r="CX8" s="40"/>
      <c r="CY8" s="49"/>
      <c r="CZ8" s="40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</row>
    <row r="9" spans="1:118">
      <c r="A9" s="65">
        <v>36739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0</v>
      </c>
      <c r="L9" s="99">
        <f>'m1'!L9-m0!L9</f>
        <v>0</v>
      </c>
      <c r="M9" s="99">
        <f>'m1'!M9-m0!M9</f>
        <v>0</v>
      </c>
      <c r="N9" s="99">
        <f>'m1'!N9-m0!N9</f>
        <v>0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76">
        <f>'m1'!T9-m0!T9</f>
        <v>0</v>
      </c>
      <c r="U9" s="576">
        <f>'m1'!U9-m0!U9</f>
        <v>0</v>
      </c>
      <c r="V9" s="576">
        <f>'m1'!V9-m0!V9</f>
        <v>0</v>
      </c>
      <c r="X9" s="542">
        <f>'m1'!X9-m0!X9</f>
        <v>0</v>
      </c>
      <c r="Y9" s="542">
        <f>'m1'!Y9-m0!Y9</f>
        <v>0</v>
      </c>
      <c r="Z9" s="542">
        <f>'m1'!Z9-m0!Z9</f>
        <v>0</v>
      </c>
      <c r="AA9" s="542">
        <f>'m1'!AA9-m0!AA9</f>
        <v>0</v>
      </c>
      <c r="AB9" s="561">
        <f>'m1'!AB9-m0!AB9</f>
        <v>0</v>
      </c>
      <c r="AC9" s="561">
        <f>'m1'!AC9-m0!AC9</f>
        <v>0</v>
      </c>
      <c r="AD9" s="561">
        <f>'m1'!AD9-m0!AD9</f>
        <v>0</v>
      </c>
      <c r="AE9" s="561">
        <f>'m1'!AE9-m0!AE9</f>
        <v>0</v>
      </c>
      <c r="AF9" s="99">
        <f>'m1'!AF9-m0!AF9</f>
        <v>0</v>
      </c>
      <c r="AG9" s="99">
        <f>'m1'!AG9-m0!AG9</f>
        <v>0</v>
      </c>
      <c r="AH9" s="99"/>
      <c r="AI9" s="185">
        <f t="shared" si="1"/>
        <v>36739</v>
      </c>
      <c r="AJ9" s="99">
        <f>'m1'!AJ9-m0!AJ9</f>
        <v>0</v>
      </c>
      <c r="AK9" s="99"/>
      <c r="AL9" s="100"/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0</v>
      </c>
      <c r="AS9" s="99">
        <f>'m1'!AR9-m0!AR9</f>
        <v>0</v>
      </c>
      <c r="AT9" s="99">
        <f>'m1'!AS9-m0!AS9</f>
        <v>0</v>
      </c>
      <c r="AU9" s="99"/>
      <c r="AV9" s="99"/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>
        <f>'m1'!BA9-m0!BA9</f>
        <v>0</v>
      </c>
      <c r="BC9" s="99"/>
      <c r="BD9" s="99">
        <f>'m1'!BD9-m0!BC9</f>
        <v>-0.41500000000000004</v>
      </c>
      <c r="BE9" s="99">
        <f>'m1'!BE9-m0!BD9</f>
        <v>0.25</v>
      </c>
      <c r="BF9" s="99">
        <f>'m1'!BF9-m0!BE9</f>
        <v>-3.8340000000000005</v>
      </c>
      <c r="BG9" s="99"/>
      <c r="BH9" s="65"/>
      <c r="BI9" s="70"/>
      <c r="BJ9" s="63"/>
      <c r="BK9" s="40"/>
      <c r="BL9" s="63"/>
      <c r="BM9" s="63"/>
      <c r="BN9" s="40"/>
      <c r="BO9" s="40"/>
      <c r="BP9" s="71"/>
      <c r="BQ9" s="71"/>
      <c r="BR9" s="40"/>
      <c r="BS9" s="71"/>
      <c r="BT9" s="40"/>
      <c r="BU9" s="40"/>
      <c r="BV9" s="40"/>
      <c r="BW9" s="49"/>
      <c r="BX9" s="49"/>
      <c r="BY9" s="49"/>
      <c r="BZ9" s="56"/>
      <c r="CA9" s="56"/>
      <c r="CB9" s="56"/>
      <c r="CC9" s="49"/>
      <c r="CD9" s="48"/>
      <c r="CE9" s="48"/>
      <c r="CF9" s="48"/>
      <c r="CG9" s="48"/>
      <c r="CH9" s="40"/>
      <c r="CI9" s="56"/>
      <c r="CJ9" s="56"/>
      <c r="CK9" s="72"/>
      <c r="CL9" s="40"/>
      <c r="CM9" s="56"/>
      <c r="CN9" s="40"/>
      <c r="CO9" s="49"/>
      <c r="CP9" s="49"/>
      <c r="CQ9" s="40"/>
      <c r="CR9" s="56"/>
      <c r="CS9" s="40"/>
      <c r="CT9" s="40"/>
      <c r="CU9" s="41"/>
      <c r="CV9" s="41"/>
      <c r="CW9" s="49"/>
      <c r="CX9" s="40"/>
      <c r="CY9" s="49"/>
      <c r="CZ9" s="40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</row>
    <row r="10" spans="1:118">
      <c r="A10" s="65">
        <v>36770</v>
      </c>
      <c r="B10" s="99">
        <f>IF('m1'!B10="",'m1'!C10,'m1'!B10)-IF(m0!B10="",m0!C10,m0!B10)</f>
        <v>0</v>
      </c>
      <c r="C10" s="99">
        <f>'m1'!C10-m0!C10</f>
        <v>0</v>
      </c>
      <c r="D10" s="99">
        <f>'m1'!D10-m0!D10</f>
        <v>0</v>
      </c>
      <c r="E10" s="99">
        <f>'m1'!E10-m0!E10</f>
        <v>0</v>
      </c>
      <c r="F10" s="99">
        <f>'m1'!F10-m0!F10</f>
        <v>0</v>
      </c>
      <c r="G10" s="99">
        <f>'m1'!G10-m0!G10</f>
        <v>0</v>
      </c>
      <c r="H10" s="99">
        <f>'m1'!H10-m0!H10</f>
        <v>0</v>
      </c>
      <c r="I10" s="99">
        <f>'m1'!I10-m0!I10</f>
        <v>0</v>
      </c>
      <c r="J10" s="99">
        <f>'m1'!J10-m0!J10</f>
        <v>0</v>
      </c>
      <c r="K10" s="99">
        <f>'m1'!K10-m0!K10</f>
        <v>0</v>
      </c>
      <c r="L10" s="99">
        <f>'m1'!L10-m0!L10</f>
        <v>0</v>
      </c>
      <c r="M10" s="99">
        <f>'m1'!M10-m0!M10</f>
        <v>0</v>
      </c>
      <c r="N10" s="99">
        <f>'m1'!N10-m0!N10</f>
        <v>0</v>
      </c>
      <c r="O10" s="99">
        <f>'m1'!O10-m0!O10</f>
        <v>0</v>
      </c>
      <c r="P10" s="99">
        <f>'m1'!P10-m0!P10</f>
        <v>0</v>
      </c>
      <c r="Q10" s="99">
        <f>'m1'!Q10-m0!Q10</f>
        <v>0</v>
      </c>
      <c r="R10" s="99">
        <f>'m1'!R10-m0!R10</f>
        <v>0</v>
      </c>
      <c r="T10" s="576">
        <f>'m1'!T10-m0!T10</f>
        <v>0</v>
      </c>
      <c r="U10" s="576">
        <f>'m1'!U10-m0!U10</f>
        <v>0</v>
      </c>
      <c r="V10" s="576">
        <f>'m1'!V10-m0!V10</f>
        <v>0</v>
      </c>
      <c r="X10" s="542">
        <f>'m1'!X10-m0!X10</f>
        <v>0</v>
      </c>
      <c r="Y10" s="542">
        <f>'m1'!Y10-m0!Y10</f>
        <v>0</v>
      </c>
      <c r="Z10" s="542">
        <f>'m1'!Z10-m0!Z10</f>
        <v>0</v>
      </c>
      <c r="AA10" s="542">
        <f>'m1'!AA10-m0!AA10</f>
        <v>0</v>
      </c>
      <c r="AB10" s="561">
        <f>'m1'!AB10-m0!AB10</f>
        <v>0</v>
      </c>
      <c r="AC10" s="561">
        <f>'m1'!AC10-m0!AC10</f>
        <v>0</v>
      </c>
      <c r="AD10" s="561">
        <f>'m1'!AD10-m0!AD10</f>
        <v>0</v>
      </c>
      <c r="AE10" s="561">
        <f>'m1'!AE10-m0!AE10</f>
        <v>0</v>
      </c>
      <c r="AF10" s="99">
        <f>'m1'!AF10-m0!AF10</f>
        <v>0</v>
      </c>
      <c r="AG10" s="99">
        <f>'m1'!AG10-m0!AG10</f>
        <v>0</v>
      </c>
      <c r="AH10" s="99"/>
      <c r="AI10" s="185">
        <f t="shared" si="1"/>
        <v>36770</v>
      </c>
      <c r="AJ10" s="99">
        <f>'m1'!AJ10-m0!AJ10</f>
        <v>0</v>
      </c>
      <c r="AK10" s="99"/>
      <c r="AL10" s="100"/>
      <c r="AM10" s="99">
        <f>'m1'!AL10-m0!AL10</f>
        <v>0</v>
      </c>
      <c r="AN10" s="99">
        <f>'m1'!AM10-m0!AM10</f>
        <v>0</v>
      </c>
      <c r="AO10" s="99">
        <f>'m1'!AN10-m0!AN10</f>
        <v>0</v>
      </c>
      <c r="AP10" s="99">
        <f>'m1'!AO10-m0!AO10</f>
        <v>0</v>
      </c>
      <c r="AQ10" s="99">
        <f>'m1'!AP10-m0!AP10</f>
        <v>0</v>
      </c>
      <c r="AR10" s="99">
        <f>'m1'!AQ10-m0!AQ10</f>
        <v>0</v>
      </c>
      <c r="AS10" s="99">
        <f>'m1'!AR10-m0!AR10</f>
        <v>0</v>
      </c>
      <c r="AT10" s="99">
        <f>'m1'!AS10-m0!AS10</f>
        <v>0</v>
      </c>
      <c r="AU10" s="99"/>
      <c r="AV10" s="99"/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>
        <f>'m1'!BA10-m0!BA10</f>
        <v>0</v>
      </c>
      <c r="BC10" s="99"/>
      <c r="BD10" s="99">
        <f>'m1'!BD10-m0!BC10</f>
        <v>-0.42499999999999982</v>
      </c>
      <c r="BE10" s="99">
        <f>'m1'!BE10-m0!BD10</f>
        <v>0.25</v>
      </c>
      <c r="BF10" s="99">
        <f>'m1'!BF10-m0!BE10</f>
        <v>-3.8369999999999997</v>
      </c>
      <c r="BG10" s="99"/>
      <c r="BH10" s="65"/>
      <c r="BI10" s="70"/>
      <c r="BJ10" s="63"/>
      <c r="BK10" s="40"/>
      <c r="BL10" s="63"/>
      <c r="BM10" s="63"/>
      <c r="BN10" s="40"/>
      <c r="BO10" s="40"/>
      <c r="BP10" s="71"/>
      <c r="BQ10" s="71"/>
      <c r="BR10" s="40"/>
      <c r="BS10" s="71"/>
      <c r="BT10" s="40"/>
      <c r="BU10" s="40"/>
      <c r="BV10" s="40"/>
      <c r="BW10" s="49"/>
      <c r="BX10" s="49"/>
      <c r="BY10" s="49"/>
      <c r="BZ10" s="56"/>
      <c r="CA10" s="56"/>
      <c r="CB10" s="56"/>
      <c r="CC10" s="49"/>
      <c r="CD10" s="48"/>
      <c r="CE10" s="48"/>
      <c r="CF10" s="48"/>
      <c r="CG10" s="48"/>
      <c r="CH10" s="40"/>
      <c r="CI10" s="56"/>
      <c r="CJ10" s="56"/>
      <c r="CK10" s="72"/>
      <c r="CL10" s="40"/>
      <c r="CM10" s="56"/>
      <c r="CN10" s="40"/>
      <c r="CO10" s="49"/>
      <c r="CP10" s="49"/>
      <c r="CQ10" s="40"/>
      <c r="CR10" s="56"/>
      <c r="CS10" s="40"/>
      <c r="CT10" s="40"/>
      <c r="CU10" s="41"/>
      <c r="CV10" s="41"/>
      <c r="CW10" s="49"/>
      <c r="CX10" s="40"/>
      <c r="CY10" s="49"/>
      <c r="CZ10" s="40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</row>
    <row r="11" spans="1:118">
      <c r="A11" s="65">
        <v>36800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76">
        <f>'m1'!T11-m0!T11</f>
        <v>0</v>
      </c>
      <c r="U11" s="576">
        <f>'m1'!U11-m0!U11</f>
        <v>0</v>
      </c>
      <c r="V11" s="576">
        <f>'m1'!V11-m0!V11</f>
        <v>0</v>
      </c>
      <c r="X11" s="542">
        <f>'m1'!X11-m0!X11</f>
        <v>0</v>
      </c>
      <c r="Y11" s="542">
        <f>'m1'!Y11-m0!Y11</f>
        <v>0</v>
      </c>
      <c r="Z11" s="542">
        <f>'m1'!Z11-m0!Z11</f>
        <v>0</v>
      </c>
      <c r="AA11" s="542">
        <f>'m1'!AA11-m0!AA11</f>
        <v>0</v>
      </c>
      <c r="AB11" s="561">
        <f>'m1'!AB11-m0!AB11</f>
        <v>0</v>
      </c>
      <c r="AC11" s="561">
        <f>'m1'!AC11-m0!AC11</f>
        <v>0</v>
      </c>
      <c r="AD11" s="561">
        <f>'m1'!AD11-m0!AD11</f>
        <v>0</v>
      </c>
      <c r="AE11" s="561">
        <f>'m1'!AE11-m0!AE11</f>
        <v>0</v>
      </c>
      <c r="AF11" s="99">
        <f>'m1'!AF11-m0!AF11</f>
        <v>0</v>
      </c>
      <c r="AG11" s="99">
        <f>'m1'!AG11-m0!AG11</f>
        <v>0</v>
      </c>
      <c r="AH11" s="99"/>
      <c r="AI11" s="185">
        <f t="shared" si="1"/>
        <v>36800</v>
      </c>
      <c r="AJ11" s="99">
        <f>'m1'!AJ11-m0!AJ11</f>
        <v>0</v>
      </c>
      <c r="AK11" s="99"/>
      <c r="AL11" s="100"/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>
        <f>'m1'!AS11-m0!AS11</f>
        <v>0</v>
      </c>
      <c r="AU11" s="99"/>
      <c r="AV11" s="99"/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>
        <f>'m1'!BA11-m0!BA11</f>
        <v>0</v>
      </c>
      <c r="BC11" s="99"/>
      <c r="BD11" s="99">
        <f>'m1'!BD11-m0!BC11</f>
        <v>-0.43499999999999961</v>
      </c>
      <c r="BE11" s="99">
        <f>'m1'!BE11-m0!BD11</f>
        <v>0.25</v>
      </c>
      <c r="BF11" s="99">
        <f>'m1'!BF11-m0!BE11</f>
        <v>-3.8340000000000005</v>
      </c>
      <c r="BG11" s="99"/>
      <c r="BH11" s="65"/>
      <c r="BI11" s="70"/>
      <c r="BJ11" s="63"/>
      <c r="BK11" s="40"/>
      <c r="BL11" s="63"/>
      <c r="BM11" s="63"/>
      <c r="BN11" s="40"/>
      <c r="BO11" s="40"/>
      <c r="BP11" s="71"/>
      <c r="BQ11" s="71"/>
      <c r="BR11" s="40"/>
      <c r="BS11" s="71"/>
      <c r="BT11" s="40"/>
      <c r="BU11" s="40"/>
      <c r="BV11" s="40"/>
      <c r="BW11" s="49"/>
      <c r="BX11" s="49"/>
      <c r="BY11" s="49"/>
      <c r="BZ11" s="56"/>
      <c r="CA11" s="40"/>
      <c r="CB11" s="56"/>
      <c r="CC11" s="49"/>
      <c r="CD11" s="48"/>
      <c r="CE11" s="48"/>
      <c r="CF11" s="48"/>
      <c r="CG11" s="48"/>
      <c r="CH11" s="40"/>
      <c r="CI11" s="56"/>
      <c r="CJ11" s="56"/>
      <c r="CK11" s="72"/>
      <c r="CL11" s="40"/>
      <c r="CM11" s="56"/>
      <c r="CN11" s="40"/>
      <c r="CO11" s="49"/>
      <c r="CP11" s="49"/>
      <c r="CQ11" s="40"/>
      <c r="CR11" s="56"/>
      <c r="CS11" s="40"/>
      <c r="CT11" s="40"/>
      <c r="CU11" s="41"/>
      <c r="CV11" s="41"/>
      <c r="CW11" s="49"/>
      <c r="CX11" s="40"/>
      <c r="CY11" s="49"/>
      <c r="CZ11" s="40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</row>
    <row r="12" spans="1:118">
      <c r="A12" s="65">
        <v>36831</v>
      </c>
      <c r="B12" s="99">
        <f>IF('m1'!B12="",'m1'!C12,'m1'!B12)-IF(m0!B12="",m0!C12,m0!B12)</f>
        <v>0</v>
      </c>
      <c r="C12" s="99">
        <f>'m1'!C12-m0!C12</f>
        <v>0</v>
      </c>
      <c r="D12" s="99">
        <f>'m1'!D12-m0!D12</f>
        <v>0</v>
      </c>
      <c r="E12" s="99">
        <f>'m1'!E12-m0!E12</f>
        <v>0</v>
      </c>
      <c r="F12" s="99">
        <f>'m1'!F12-m0!F12</f>
        <v>0</v>
      </c>
      <c r="G12" s="99">
        <f>'m1'!G12-m0!G12</f>
        <v>0</v>
      </c>
      <c r="H12" s="99">
        <f>'m1'!H12-m0!H12</f>
        <v>0</v>
      </c>
      <c r="I12" s="99">
        <f>'m1'!I12-m0!I12</f>
        <v>0</v>
      </c>
      <c r="J12" s="99">
        <f>'m1'!J12-m0!J12</f>
        <v>0</v>
      </c>
      <c r="K12" s="99">
        <f>'m1'!K12-m0!K12</f>
        <v>0</v>
      </c>
      <c r="L12" s="99">
        <f>'m1'!L12-m0!L12</f>
        <v>0</v>
      </c>
      <c r="M12" s="99">
        <f>'m1'!M12-m0!M12</f>
        <v>0</v>
      </c>
      <c r="N12" s="99">
        <f>'m1'!N12-m0!N12</f>
        <v>0</v>
      </c>
      <c r="O12" s="99">
        <f>'m1'!O12-m0!O12</f>
        <v>0</v>
      </c>
      <c r="P12" s="99">
        <f>'m1'!P12-m0!P12</f>
        <v>0</v>
      </c>
      <c r="Q12" s="99">
        <f>'m1'!Q12-m0!Q12</f>
        <v>0</v>
      </c>
      <c r="R12" s="99">
        <f>'m1'!R12-m0!R12</f>
        <v>0</v>
      </c>
      <c r="T12" s="576">
        <f>'m1'!T12-m0!T12</f>
        <v>0</v>
      </c>
      <c r="U12" s="576">
        <f>'m1'!U12-m0!U12</f>
        <v>0</v>
      </c>
      <c r="V12" s="576">
        <f>'m1'!V12-m0!V12</f>
        <v>0</v>
      </c>
      <c r="X12" s="542">
        <f>'m1'!X12-m0!X12</f>
        <v>0</v>
      </c>
      <c r="Y12" s="542">
        <f>'m1'!Y12-m0!Y12</f>
        <v>0</v>
      </c>
      <c r="Z12" s="542">
        <f>'m1'!Z12-m0!Z12</f>
        <v>0</v>
      </c>
      <c r="AA12" s="542">
        <f>'m1'!AA12-m0!AA12</f>
        <v>0</v>
      </c>
      <c r="AB12" s="561">
        <f>'m1'!AB12-m0!AB12</f>
        <v>0</v>
      </c>
      <c r="AC12" s="561">
        <f>'m1'!AC12-m0!AC12</f>
        <v>0</v>
      </c>
      <c r="AD12" s="561">
        <f>'m1'!AD12-m0!AD12</f>
        <v>0</v>
      </c>
      <c r="AE12" s="561">
        <f>'m1'!AE12-m0!AE12</f>
        <v>0</v>
      </c>
      <c r="AF12" s="99">
        <f>'m1'!AF12-m0!AF12</f>
        <v>0</v>
      </c>
      <c r="AG12" s="99">
        <f>'m1'!AG12-m0!AG12</f>
        <v>0</v>
      </c>
      <c r="AH12" s="99"/>
      <c r="AI12" s="185">
        <f t="shared" si="1"/>
        <v>36831</v>
      </c>
      <c r="AJ12" s="99">
        <f>'m1'!AJ12-m0!AJ12</f>
        <v>0</v>
      </c>
      <c r="AK12" s="99"/>
      <c r="AL12" s="100"/>
      <c r="AM12" s="99">
        <f>'m1'!AL12-m0!AL12</f>
        <v>0</v>
      </c>
      <c r="AN12" s="99">
        <f>'m1'!AM12-m0!AM12</f>
        <v>0</v>
      </c>
      <c r="AO12" s="99">
        <f>'m1'!AN12-m0!AN12</f>
        <v>0</v>
      </c>
      <c r="AP12" s="99">
        <f>'m1'!AO12-m0!AO12</f>
        <v>0</v>
      </c>
      <c r="AQ12" s="99">
        <f>'m1'!AP12-m0!AP12</f>
        <v>0</v>
      </c>
      <c r="AR12" s="99">
        <f>'m1'!AQ12-m0!AQ12</f>
        <v>0</v>
      </c>
      <c r="AS12" s="99">
        <f>'m1'!AR12-m0!AR12</f>
        <v>0</v>
      </c>
      <c r="AT12" s="99">
        <f>'m1'!AS12-m0!AS12</f>
        <v>0</v>
      </c>
      <c r="AU12" s="99"/>
      <c r="AV12" s="99"/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>
        <f>'m1'!BA12-m0!BA12</f>
        <v>0</v>
      </c>
      <c r="BC12" s="99"/>
      <c r="BD12" s="99">
        <f>'m1'!BD12-m0!BC12</f>
        <v>-0.49249999999999972</v>
      </c>
      <c r="BE12" s="99">
        <f>'m1'!BE12-m0!BD12</f>
        <v>0.25</v>
      </c>
      <c r="BF12" s="99">
        <f>'m1'!BF12-m0!BE12</f>
        <v>-3.907</v>
      </c>
      <c r="BG12" s="99"/>
      <c r="BH12" s="65"/>
      <c r="BI12" s="70"/>
      <c r="BJ12" s="63"/>
      <c r="BK12" s="40"/>
      <c r="BL12" s="63"/>
      <c r="BM12" s="63"/>
      <c r="BN12" s="40"/>
      <c r="BO12" s="40"/>
      <c r="BP12" s="71"/>
      <c r="BQ12" s="71"/>
      <c r="BR12" s="40"/>
      <c r="BS12" s="71"/>
      <c r="BT12" s="40"/>
      <c r="BU12" s="40"/>
      <c r="BV12" s="40"/>
      <c r="BW12" s="49"/>
      <c r="BX12" s="49"/>
      <c r="BY12" s="49"/>
      <c r="BZ12" s="56"/>
      <c r="CA12" s="56"/>
      <c r="CB12" s="56"/>
      <c r="CC12" s="49"/>
      <c r="CD12" s="48"/>
      <c r="CE12" s="48"/>
      <c r="CF12" s="48"/>
      <c r="CG12" s="48"/>
      <c r="CH12" s="40"/>
      <c r="CI12" s="56"/>
      <c r="CJ12" s="56"/>
      <c r="CK12" s="72"/>
      <c r="CL12" s="40"/>
      <c r="CM12" s="56"/>
      <c r="CN12" s="40"/>
      <c r="CO12" s="49"/>
      <c r="CP12" s="49"/>
      <c r="CQ12" s="40"/>
      <c r="CR12" s="56"/>
      <c r="CS12" s="40"/>
      <c r="CT12" s="40"/>
      <c r="CU12" s="41"/>
      <c r="CV12" s="41"/>
      <c r="CW12" s="49"/>
      <c r="CX12" s="40"/>
      <c r="CY12" s="49"/>
      <c r="CZ12" s="40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</row>
    <row r="13" spans="1:118">
      <c r="A13" s="65">
        <v>36861</v>
      </c>
      <c r="B13" s="99">
        <f>IF('m1'!B13="",'m1'!C13,'m1'!B13)-IF(m0!B13="",m0!C13,m0!B13)</f>
        <v>0</v>
      </c>
      <c r="C13" s="99">
        <f>'m1'!C13-m0!C13</f>
        <v>0</v>
      </c>
      <c r="D13" s="99">
        <f>'m1'!D13-m0!D13</f>
        <v>0</v>
      </c>
      <c r="E13" s="99">
        <f>'m1'!E13-m0!E13</f>
        <v>0</v>
      </c>
      <c r="F13" s="99">
        <f>'m1'!F13-m0!F13</f>
        <v>0</v>
      </c>
      <c r="G13" s="99">
        <f>'m1'!G13-m0!G13</f>
        <v>0</v>
      </c>
      <c r="H13" s="99">
        <f>'m1'!H13-m0!H13</f>
        <v>0</v>
      </c>
      <c r="I13" s="99">
        <f>'m1'!I13-m0!I13</f>
        <v>0</v>
      </c>
      <c r="J13" s="99">
        <f>'m1'!J13-m0!J13</f>
        <v>0</v>
      </c>
      <c r="K13" s="99">
        <f>'m1'!K13-m0!K13</f>
        <v>0</v>
      </c>
      <c r="L13" s="99">
        <f>'m1'!L13-m0!L13</f>
        <v>0</v>
      </c>
      <c r="M13" s="99">
        <f>'m1'!M13-m0!M13</f>
        <v>0</v>
      </c>
      <c r="N13" s="99">
        <f>'m1'!N13-m0!N13</f>
        <v>0</v>
      </c>
      <c r="O13" s="99">
        <f>'m1'!O13-m0!O13</f>
        <v>0</v>
      </c>
      <c r="P13" s="99">
        <f>'m1'!P13-m0!P13</f>
        <v>0</v>
      </c>
      <c r="Q13" s="99">
        <f>'m1'!Q13-m0!Q13</f>
        <v>0</v>
      </c>
      <c r="R13" s="99">
        <f>'m1'!R13-m0!R13</f>
        <v>0</v>
      </c>
      <c r="T13" s="576">
        <f>'m1'!T13-m0!T13</f>
        <v>0</v>
      </c>
      <c r="U13" s="576">
        <f>'m1'!U13-m0!U13</f>
        <v>0</v>
      </c>
      <c r="V13" s="576">
        <f>'m1'!V13-m0!V13</f>
        <v>0</v>
      </c>
      <c r="X13" s="542">
        <f>'m1'!X13-m0!X13</f>
        <v>0</v>
      </c>
      <c r="Y13" s="542">
        <f>'m1'!Y13-m0!Y13</f>
        <v>0</v>
      </c>
      <c r="Z13" s="542">
        <f>'m1'!Z13-m0!Z13</f>
        <v>0</v>
      </c>
      <c r="AA13" s="542">
        <f>'m1'!AA13-m0!AA13</f>
        <v>0</v>
      </c>
      <c r="AB13" s="561">
        <f>'m1'!AB13-m0!AB13</f>
        <v>0</v>
      </c>
      <c r="AC13" s="561">
        <f>'m1'!AC13-m0!AC13</f>
        <v>0</v>
      </c>
      <c r="AD13" s="561">
        <f>'m1'!AD13-m0!AD13</f>
        <v>0</v>
      </c>
      <c r="AE13" s="561">
        <f>'m1'!AE13-m0!AE13</f>
        <v>0</v>
      </c>
      <c r="AF13" s="99">
        <f>'m1'!AF13-m0!AF13</f>
        <v>0</v>
      </c>
      <c r="AG13" s="99">
        <f>'m1'!AG13-m0!AG13</f>
        <v>0</v>
      </c>
      <c r="AH13" s="99"/>
      <c r="AI13" s="185">
        <f t="shared" si="1"/>
        <v>36861</v>
      </c>
      <c r="AJ13" s="99">
        <f>'m1'!AJ13-m0!AJ13</f>
        <v>0</v>
      </c>
      <c r="AK13" s="99"/>
      <c r="AL13" s="100"/>
      <c r="AM13" s="99">
        <f>'m1'!AL13-m0!AL13</f>
        <v>0</v>
      </c>
      <c r="AN13" s="99">
        <f>'m1'!AM13-m0!AM13</f>
        <v>0</v>
      </c>
      <c r="AO13" s="99">
        <f>'m1'!AN13-m0!AN13</f>
        <v>0</v>
      </c>
      <c r="AP13" s="99">
        <f>'m1'!AO13-m0!AO13</f>
        <v>0</v>
      </c>
      <c r="AQ13" s="99">
        <f>'m1'!AP13-m0!AP13</f>
        <v>0</v>
      </c>
      <c r="AR13" s="99">
        <f>'m1'!AQ13-m0!AQ13</f>
        <v>0</v>
      </c>
      <c r="AS13" s="99">
        <f>'m1'!AR13-m0!AR13</f>
        <v>0</v>
      </c>
      <c r="AT13" s="99">
        <f>'m1'!AS13-m0!AS13</f>
        <v>0</v>
      </c>
      <c r="AU13" s="99"/>
      <c r="AV13" s="99"/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>
        <f>'m1'!BA13-m0!BA13</f>
        <v>0</v>
      </c>
      <c r="BC13" s="99"/>
      <c r="BD13" s="99">
        <f>'m1'!BD13-m0!BC13</f>
        <v>-0.53000000000000025</v>
      </c>
      <c r="BE13" s="99">
        <f>'m1'!BE13-m0!BD13</f>
        <v>0.25</v>
      </c>
      <c r="BF13" s="99">
        <f>'m1'!BF13-m0!BE13</f>
        <v>-3.9870000000000001</v>
      </c>
      <c r="BG13" s="99"/>
      <c r="BH13" s="65"/>
      <c r="BI13" s="70"/>
      <c r="BJ13" s="63"/>
      <c r="BK13" s="40"/>
      <c r="BL13" s="63"/>
      <c r="BM13" s="63"/>
      <c r="BN13" s="40"/>
      <c r="BO13" s="40"/>
      <c r="BP13" s="71"/>
      <c r="BQ13" s="71"/>
      <c r="BR13" s="40"/>
      <c r="BS13" s="71"/>
      <c r="BT13" s="40"/>
      <c r="BU13" s="40"/>
      <c r="BV13" s="40"/>
      <c r="BW13" s="49"/>
      <c r="BX13" s="49"/>
      <c r="BY13" s="49"/>
      <c r="BZ13" s="56"/>
      <c r="CA13" s="56"/>
      <c r="CB13" s="56"/>
      <c r="CC13" s="49"/>
      <c r="CD13" s="48"/>
      <c r="CE13" s="48"/>
      <c r="CF13" s="48"/>
      <c r="CG13" s="48"/>
      <c r="CH13" s="40"/>
      <c r="CI13" s="56"/>
      <c r="CJ13" s="56"/>
      <c r="CK13" s="72"/>
      <c r="CL13" s="40"/>
      <c r="CM13" s="56"/>
      <c r="CN13" s="40"/>
      <c r="CO13" s="49"/>
      <c r="CP13" s="49"/>
      <c r="CQ13" s="40"/>
      <c r="CR13" s="56"/>
      <c r="CS13" s="40"/>
      <c r="CT13" s="40"/>
      <c r="CU13" s="41"/>
      <c r="CV13" s="41"/>
      <c r="CW13" s="49"/>
      <c r="CX13" s="40"/>
      <c r="CY13" s="49"/>
      <c r="CZ13" s="40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</row>
    <row r="14" spans="1:118">
      <c r="A14" s="65">
        <v>36892</v>
      </c>
      <c r="B14" s="99">
        <f>IF('m1'!B14="",'m1'!C14,'m1'!B14)-IF(m0!B14="",m0!C14,m0!B14)</f>
        <v>0</v>
      </c>
      <c r="C14" s="99">
        <f>'m1'!C14-m0!C14</f>
        <v>0</v>
      </c>
      <c r="D14" s="99">
        <f>'m1'!D14-m0!D14</f>
        <v>0</v>
      </c>
      <c r="E14" s="99">
        <f>'m1'!E14-m0!E14</f>
        <v>0</v>
      </c>
      <c r="F14" s="99">
        <f>'m1'!F14-m0!F14</f>
        <v>0</v>
      </c>
      <c r="G14" s="99">
        <f>'m1'!G14-m0!G14</f>
        <v>0</v>
      </c>
      <c r="H14" s="99">
        <f>'m1'!H14-m0!H14</f>
        <v>0</v>
      </c>
      <c r="I14" s="99">
        <f>'m1'!I14-m0!I14</f>
        <v>0</v>
      </c>
      <c r="J14" s="99">
        <f>'m1'!J14-m0!J14</f>
        <v>0</v>
      </c>
      <c r="K14" s="99">
        <f>'m1'!K14-m0!K14</f>
        <v>0</v>
      </c>
      <c r="L14" s="99">
        <f>'m1'!L14-m0!L14</f>
        <v>0</v>
      </c>
      <c r="M14" s="99">
        <f>'m1'!M14-m0!M14</f>
        <v>0</v>
      </c>
      <c r="N14" s="99">
        <f>'m1'!N14-m0!N14</f>
        <v>0</v>
      </c>
      <c r="O14" s="99">
        <f>'m1'!O14-m0!O14</f>
        <v>0</v>
      </c>
      <c r="P14" s="99">
        <f>'m1'!P14-m0!P14</f>
        <v>0</v>
      </c>
      <c r="Q14" s="99">
        <f>'m1'!Q14-m0!Q14</f>
        <v>0</v>
      </c>
      <c r="R14" s="99">
        <f>'m1'!R14-m0!R14</f>
        <v>0</v>
      </c>
      <c r="T14" s="576">
        <f>'m1'!T14-m0!T14</f>
        <v>0</v>
      </c>
      <c r="U14" s="576">
        <f>'m1'!U14-m0!U14</f>
        <v>0</v>
      </c>
      <c r="V14" s="576">
        <f>'m1'!V14-m0!V14</f>
        <v>0</v>
      </c>
      <c r="X14" s="542">
        <f>'m1'!X14-m0!X14</f>
        <v>0</v>
      </c>
      <c r="Y14" s="542">
        <f>'m1'!Y14-m0!Y14</f>
        <v>0</v>
      </c>
      <c r="Z14" s="542">
        <f>'m1'!Z14-m0!Z14</f>
        <v>0</v>
      </c>
      <c r="AA14" s="542">
        <f>'m1'!AA14-m0!AA14</f>
        <v>0</v>
      </c>
      <c r="AB14" s="561">
        <f>'m1'!AB14-m0!AB14</f>
        <v>0</v>
      </c>
      <c r="AC14" s="561">
        <f>'m1'!AC14-m0!AC14</f>
        <v>0</v>
      </c>
      <c r="AD14" s="561">
        <f>'m1'!AD14-m0!AD14</f>
        <v>0</v>
      </c>
      <c r="AE14" s="561">
        <f>'m1'!AE14-m0!AE14</f>
        <v>0</v>
      </c>
      <c r="AF14" s="99">
        <f>'m1'!AF14-m0!AF14</f>
        <v>0</v>
      </c>
      <c r="AG14" s="99">
        <f>'m1'!AG14-m0!AG14</f>
        <v>0</v>
      </c>
      <c r="AH14" s="99"/>
      <c r="AI14" s="185">
        <f t="shared" si="1"/>
        <v>36892</v>
      </c>
      <c r="AJ14" s="99">
        <f>'m1'!AJ14-m0!AJ14</f>
        <v>0</v>
      </c>
      <c r="AK14" s="99"/>
      <c r="AL14" s="100"/>
      <c r="AM14" s="99">
        <f>'m1'!AL14-m0!AL14</f>
        <v>0</v>
      </c>
      <c r="AN14" s="99">
        <f>'m1'!AM14-m0!AM14</f>
        <v>0</v>
      </c>
      <c r="AO14" s="99">
        <f>'m1'!AN14-m0!AN14</f>
        <v>0</v>
      </c>
      <c r="AP14" s="99">
        <f>'m1'!AO14-m0!AO14</f>
        <v>0</v>
      </c>
      <c r="AQ14" s="99">
        <f>'m1'!AP14-m0!AP14</f>
        <v>0</v>
      </c>
      <c r="AR14" s="99">
        <f>'m1'!AQ14-m0!AQ14</f>
        <v>0</v>
      </c>
      <c r="AS14" s="99">
        <f>'m1'!AR14-m0!AR14</f>
        <v>0</v>
      </c>
      <c r="AT14" s="99">
        <f>'m1'!AS14-m0!AS14</f>
        <v>0</v>
      </c>
      <c r="AU14" s="99"/>
      <c r="AV14" s="99"/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>
        <f>'m1'!BA14-m0!BA14</f>
        <v>0</v>
      </c>
      <c r="BC14" s="99"/>
      <c r="BD14" s="99">
        <f>'m1'!BD14-m0!BC14</f>
        <v>-0.5349999999999997</v>
      </c>
      <c r="BE14" s="99">
        <f>'m1'!BE14-m0!BD14</f>
        <v>0.25</v>
      </c>
      <c r="BF14" s="99">
        <f>'m1'!BF14-m0!BE14</f>
        <v>-3.9790000000000005</v>
      </c>
      <c r="BG14" s="99"/>
      <c r="BH14" s="65"/>
      <c r="BI14" s="70"/>
      <c r="BJ14" s="63"/>
      <c r="BK14" s="40"/>
      <c r="BL14" s="63"/>
      <c r="BM14" s="63"/>
      <c r="BN14" s="40"/>
      <c r="BO14" s="40"/>
      <c r="BP14" s="71"/>
      <c r="BQ14" s="71"/>
      <c r="BR14" s="40"/>
      <c r="BS14" s="71"/>
      <c r="BT14" s="40"/>
      <c r="BU14" s="40"/>
      <c r="BV14" s="40"/>
      <c r="BW14" s="49"/>
      <c r="BX14" s="49"/>
      <c r="BY14" s="49"/>
      <c r="BZ14" s="56"/>
      <c r="CA14" s="56"/>
      <c r="CB14" s="56"/>
      <c r="CC14" s="49"/>
      <c r="CD14" s="48"/>
      <c r="CE14" s="48"/>
      <c r="CF14" s="48"/>
      <c r="CG14" s="48"/>
      <c r="CH14" s="40"/>
      <c r="CI14" s="56"/>
      <c r="CJ14" s="56"/>
      <c r="CK14" s="72"/>
      <c r="CL14" s="40"/>
      <c r="CM14" s="56"/>
      <c r="CN14" s="40"/>
      <c r="CO14" s="49"/>
      <c r="CP14" s="49"/>
      <c r="CQ14" s="40"/>
      <c r="CR14" s="56"/>
      <c r="CS14" s="40"/>
      <c r="CT14" s="40"/>
      <c r="CU14" s="41"/>
      <c r="CV14" s="41"/>
      <c r="CW14" s="49"/>
      <c r="CX14" s="40"/>
      <c r="CY14" s="49"/>
      <c r="CZ14" s="40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</row>
    <row r="15" spans="1:118">
      <c r="A15" s="65">
        <v>36923</v>
      </c>
      <c r="B15" s="99">
        <f>IF('m1'!B15="",'m1'!C15,'m1'!B15)-IF(m0!B15="",m0!C15,m0!B15)</f>
        <v>0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76">
        <f>'m1'!T15-m0!T15</f>
        <v>0</v>
      </c>
      <c r="U15" s="576">
        <f>'m1'!U15-m0!U15</f>
        <v>0</v>
      </c>
      <c r="V15" s="576">
        <f>'m1'!V15-m0!V15</f>
        <v>0</v>
      </c>
      <c r="X15" s="542">
        <f>'m1'!X15-m0!X15</f>
        <v>0</v>
      </c>
      <c r="Y15" s="542">
        <f>'m1'!Y15-m0!Y15</f>
        <v>0</v>
      </c>
      <c r="Z15" s="542">
        <f>'m1'!Z15-m0!Z15</f>
        <v>0</v>
      </c>
      <c r="AA15" s="542">
        <f>'m1'!AA15-m0!AA15</f>
        <v>0</v>
      </c>
      <c r="AB15" s="561">
        <f>'m1'!AB15-m0!AB15</f>
        <v>0</v>
      </c>
      <c r="AC15" s="561">
        <f>'m1'!AC15-m0!AC15</f>
        <v>0</v>
      </c>
      <c r="AD15" s="561">
        <f>'m1'!AD15-m0!AD15</f>
        <v>0</v>
      </c>
      <c r="AE15" s="561">
        <f>'m1'!AE15-m0!AE15</f>
        <v>0</v>
      </c>
      <c r="AF15" s="99">
        <f>'m1'!AF15-m0!AF15</f>
        <v>0</v>
      </c>
      <c r="AG15" s="99">
        <f>'m1'!AG15-m0!AG15</f>
        <v>0</v>
      </c>
      <c r="AH15" s="99"/>
      <c r="AI15" s="185">
        <f t="shared" si="1"/>
        <v>36923</v>
      </c>
      <c r="AJ15" s="99">
        <f>'m1'!AJ15-m0!AJ15</f>
        <v>0</v>
      </c>
      <c r="AK15" s="99"/>
      <c r="AL15" s="100"/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>
        <f>'m1'!AS15-m0!AS15</f>
        <v>0</v>
      </c>
      <c r="AU15" s="99"/>
      <c r="AV15" s="99"/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>
        <f>'m1'!BA15-m0!BA15</f>
        <v>0</v>
      </c>
      <c r="BC15" s="99"/>
      <c r="BD15" s="99">
        <f>'m1'!BD15-m0!BC15</f>
        <v>-0.5299999999999998</v>
      </c>
      <c r="BE15" s="99">
        <f>'m1'!BE15-m0!BD15</f>
        <v>0.25</v>
      </c>
      <c r="BF15" s="99">
        <f>'m1'!BF15-m0!BE15</f>
        <v>-3.8190000000000004</v>
      </c>
      <c r="BG15" s="99"/>
      <c r="BH15" s="65"/>
      <c r="BI15" s="70"/>
      <c r="BJ15" s="63"/>
      <c r="BK15" s="40"/>
      <c r="BL15" s="63"/>
      <c r="BM15" s="63"/>
      <c r="BN15" s="40"/>
      <c r="BO15" s="40"/>
      <c r="BP15" s="71"/>
      <c r="BQ15" s="71"/>
      <c r="BR15" s="40"/>
      <c r="BS15" s="71"/>
      <c r="BT15" s="40"/>
      <c r="BU15" s="40"/>
      <c r="BV15" s="40"/>
      <c r="BW15" s="49"/>
      <c r="BX15" s="49"/>
      <c r="BY15" s="49"/>
      <c r="BZ15" s="56"/>
      <c r="CA15" s="56"/>
      <c r="CB15" s="56"/>
      <c r="CC15" s="49"/>
      <c r="CD15" s="48"/>
      <c r="CE15" s="48"/>
      <c r="CF15" s="48"/>
      <c r="CG15" s="48"/>
      <c r="CH15" s="40"/>
      <c r="CI15" s="56"/>
      <c r="CJ15" s="56"/>
      <c r="CK15" s="72"/>
      <c r="CL15" s="40"/>
      <c r="CM15" s="56"/>
      <c r="CN15" s="40"/>
      <c r="CO15" s="49"/>
      <c r="CP15" s="49"/>
      <c r="CQ15" s="40"/>
      <c r="CR15" s="56"/>
      <c r="CS15" s="40"/>
      <c r="CT15" s="40"/>
      <c r="CU15" s="41"/>
      <c r="CV15" s="41"/>
      <c r="CW15" s="49"/>
      <c r="CX15" s="40"/>
      <c r="CY15" s="49"/>
      <c r="CZ15" s="40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</row>
    <row r="16" spans="1:118">
      <c r="A16" s="65">
        <v>36951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76">
        <f>'m1'!T16-m0!T16</f>
        <v>0</v>
      </c>
      <c r="U16" s="576">
        <f>'m1'!U16-m0!U16</f>
        <v>0</v>
      </c>
      <c r="V16" s="576">
        <f>'m1'!V16-m0!V16</f>
        <v>0</v>
      </c>
      <c r="X16" s="542">
        <f>'m1'!X16-m0!X16</f>
        <v>0</v>
      </c>
      <c r="Y16" s="542">
        <f>'m1'!Y16-m0!Y16</f>
        <v>0</v>
      </c>
      <c r="Z16" s="542">
        <f>'m1'!Z16-m0!Z16</f>
        <v>0</v>
      </c>
      <c r="AA16" s="542">
        <f>'m1'!AA16-m0!AA16</f>
        <v>0</v>
      </c>
      <c r="AB16" s="561">
        <f>'m1'!AB16-m0!AB16</f>
        <v>0</v>
      </c>
      <c r="AC16" s="561">
        <f>'m1'!AC16-m0!AC16</f>
        <v>0</v>
      </c>
      <c r="AD16" s="561">
        <f>'m1'!AD16-m0!AD16</f>
        <v>0</v>
      </c>
      <c r="AE16" s="561">
        <f>'m1'!AE16-m0!AE16</f>
        <v>0</v>
      </c>
      <c r="AF16" s="99">
        <f>'m1'!AF16-m0!AF16</f>
        <v>0</v>
      </c>
      <c r="AG16" s="99">
        <f>'m1'!AG16-m0!AG16</f>
        <v>0</v>
      </c>
      <c r="AH16" s="99"/>
      <c r="AI16" s="185">
        <f t="shared" si="1"/>
        <v>36951</v>
      </c>
      <c r="AJ16" s="99">
        <f>'m1'!AJ16-m0!AJ16</f>
        <v>0</v>
      </c>
      <c r="AK16" s="99"/>
      <c r="AL16" s="100"/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>
        <f>'m1'!AS16-m0!AS16</f>
        <v>0</v>
      </c>
      <c r="AU16" s="99"/>
      <c r="AV16" s="99"/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>
        <f>'m1'!BA16-m0!BA16</f>
        <v>0</v>
      </c>
      <c r="BC16" s="99"/>
      <c r="BD16" s="99">
        <f>'m1'!BD16-m0!BC16</f>
        <v>-0.48999999999999977</v>
      </c>
      <c r="BE16" s="99">
        <f>'m1'!BE16-m0!BD16</f>
        <v>0.25</v>
      </c>
      <c r="BF16" s="99">
        <f>'m1'!BF16-m0!BE16</f>
        <v>-3.6590000000000003</v>
      </c>
      <c r="BG16" s="99"/>
      <c r="BH16" s="65"/>
      <c r="BI16" s="70"/>
      <c r="BJ16" s="63"/>
      <c r="BK16" s="40"/>
      <c r="BL16" s="63"/>
      <c r="BM16" s="63"/>
      <c r="BN16" s="40"/>
      <c r="BO16" s="40"/>
      <c r="BP16" s="71"/>
      <c r="BQ16" s="71"/>
      <c r="BR16" s="40"/>
      <c r="BS16" s="71"/>
      <c r="BT16" s="40"/>
      <c r="BU16" s="40"/>
      <c r="BV16" s="40"/>
      <c r="BW16" s="49"/>
      <c r="BX16" s="49"/>
      <c r="BY16" s="49"/>
      <c r="BZ16" s="56"/>
      <c r="CA16" s="56"/>
      <c r="CB16" s="56"/>
      <c r="CC16" s="49"/>
      <c r="CD16" s="48"/>
      <c r="CE16" s="48"/>
      <c r="CF16" s="48"/>
      <c r="CG16" s="48"/>
      <c r="CH16" s="40"/>
      <c r="CI16" s="56"/>
      <c r="CJ16" s="56"/>
      <c r="CK16" s="72"/>
      <c r="CL16" s="40"/>
      <c r="CM16" s="56"/>
      <c r="CN16" s="40"/>
      <c r="CO16" s="49"/>
      <c r="CP16" s="49"/>
      <c r="CQ16" s="40"/>
      <c r="CR16" s="56"/>
      <c r="CS16" s="40"/>
      <c r="CT16" s="40"/>
      <c r="CU16" s="41"/>
      <c r="CV16" s="41"/>
      <c r="CW16" s="49"/>
      <c r="CX16" s="40"/>
      <c r="CY16" s="49"/>
      <c r="CZ16" s="40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</row>
    <row r="17" spans="1:118">
      <c r="A17" s="65">
        <v>36982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76">
        <f>'m1'!T17-m0!T17</f>
        <v>0</v>
      </c>
      <c r="U17" s="576">
        <f>'m1'!U17-m0!U17</f>
        <v>0</v>
      </c>
      <c r="V17" s="576">
        <f>'m1'!V17-m0!V17</f>
        <v>0</v>
      </c>
      <c r="X17" s="542">
        <f>'m1'!X17-m0!X17</f>
        <v>0</v>
      </c>
      <c r="Y17" s="542">
        <f>'m1'!Y17-m0!Y17</f>
        <v>0</v>
      </c>
      <c r="Z17" s="542">
        <f>'m1'!Z17-m0!Z17</f>
        <v>0</v>
      </c>
      <c r="AA17" s="542">
        <f>'m1'!AA17-m0!AA17</f>
        <v>0</v>
      </c>
      <c r="AB17" s="561">
        <f>'m1'!AB17-m0!AB17</f>
        <v>0</v>
      </c>
      <c r="AC17" s="561">
        <f>'m1'!AC17-m0!AC17</f>
        <v>0</v>
      </c>
      <c r="AD17" s="561">
        <f>'m1'!AD17-m0!AD17</f>
        <v>0</v>
      </c>
      <c r="AE17" s="561">
        <f>'m1'!AE17-m0!AE17</f>
        <v>0</v>
      </c>
      <c r="AF17" s="99">
        <f>'m1'!AF17-m0!AF17</f>
        <v>0</v>
      </c>
      <c r="AG17" s="99">
        <f>'m1'!AG17-m0!AG17</f>
        <v>0</v>
      </c>
      <c r="AH17" s="99"/>
      <c r="AI17" s="185">
        <f t="shared" si="1"/>
        <v>36982</v>
      </c>
      <c r="AJ17" s="99">
        <f>'m1'!AJ17-m0!AJ17</f>
        <v>0</v>
      </c>
      <c r="AK17" s="99"/>
      <c r="AL17" s="100"/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>
        <f>'m1'!AS17-m0!AS17</f>
        <v>0</v>
      </c>
      <c r="AU17" s="99"/>
      <c r="AV17" s="99"/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>
        <f>'m1'!BA17-m0!BA17</f>
        <v>0</v>
      </c>
      <c r="BC17" s="99"/>
      <c r="BD17" s="99">
        <f>'m1'!BD17-m0!BC17</f>
        <v>-0.43999999999999995</v>
      </c>
      <c r="BE17" s="99">
        <f>'m1'!BE17-m0!BD17</f>
        <v>0.25</v>
      </c>
      <c r="BF17" s="99">
        <f>'m1'!BF17-m0!BE17</f>
        <v>-3.5090000000000003</v>
      </c>
      <c r="BG17" s="99"/>
      <c r="BH17" s="65"/>
      <c r="BI17" s="70"/>
      <c r="BJ17" s="63"/>
      <c r="BK17" s="40"/>
      <c r="BL17" s="63"/>
      <c r="BM17" s="63"/>
      <c r="BN17" s="40"/>
      <c r="BO17" s="40"/>
      <c r="BP17" s="71"/>
      <c r="BQ17" s="71"/>
      <c r="BR17" s="40"/>
      <c r="BS17" s="71"/>
      <c r="BT17" s="40"/>
      <c r="BU17" s="40"/>
      <c r="BV17" s="40"/>
      <c r="BW17" s="49"/>
      <c r="BX17" s="49"/>
      <c r="BY17" s="49"/>
      <c r="BZ17" s="56"/>
      <c r="CA17" s="56"/>
      <c r="CB17" s="56"/>
      <c r="CC17" s="49"/>
      <c r="CD17" s="48"/>
      <c r="CE17" s="48"/>
      <c r="CF17" s="48"/>
      <c r="CG17" s="48"/>
      <c r="CH17" s="40"/>
      <c r="CI17" s="56"/>
      <c r="CJ17" s="56"/>
      <c r="CK17" s="72"/>
      <c r="CL17" s="40"/>
      <c r="CM17" s="56"/>
      <c r="CN17" s="40"/>
      <c r="CO17" s="49"/>
      <c r="CP17" s="49"/>
      <c r="CQ17" s="40"/>
      <c r="CR17" s="56"/>
      <c r="CS17" s="40"/>
      <c r="CT17" s="40"/>
      <c r="CU17" s="41"/>
      <c r="CV17" s="41"/>
      <c r="CW17" s="49"/>
      <c r="CX17" s="40"/>
      <c r="CY17" s="49"/>
      <c r="CZ17" s="40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</row>
    <row r="18" spans="1:118">
      <c r="A18" s="65">
        <v>37012</v>
      </c>
      <c r="B18" s="99">
        <f>IF('m1'!B18="",'m1'!C18,'m1'!B18)-IF(m0!B18="",m0!C18,m0!B18)</f>
        <v>0</v>
      </c>
      <c r="C18" s="99">
        <f>'m1'!C18-m0!C18</f>
        <v>0</v>
      </c>
      <c r="D18" s="99">
        <f>'m1'!D18-m0!D18</f>
        <v>0</v>
      </c>
      <c r="E18" s="99">
        <f>'m1'!E18-m0!E18</f>
        <v>0</v>
      </c>
      <c r="F18" s="99">
        <f>'m1'!F18-m0!F18</f>
        <v>0</v>
      </c>
      <c r="G18" s="99">
        <f>'m1'!G18-m0!G18</f>
        <v>0</v>
      </c>
      <c r="H18" s="99">
        <f>'m1'!H18-m0!H18</f>
        <v>0</v>
      </c>
      <c r="I18" s="99">
        <f>'m1'!I18-m0!I18</f>
        <v>0</v>
      </c>
      <c r="J18" s="99">
        <f>'m1'!J18-m0!J18</f>
        <v>0</v>
      </c>
      <c r="K18" s="99">
        <f>'m1'!K18-m0!K18</f>
        <v>0</v>
      </c>
      <c r="L18" s="99">
        <f>'m1'!L18-m0!L18</f>
        <v>0</v>
      </c>
      <c r="M18" s="99">
        <f>'m1'!M18-m0!M18</f>
        <v>0</v>
      </c>
      <c r="N18" s="99">
        <f>'m1'!N18-m0!N18</f>
        <v>0</v>
      </c>
      <c r="O18" s="99">
        <f>'m1'!O18-m0!O18</f>
        <v>0</v>
      </c>
      <c r="P18" s="99">
        <f>'m1'!P18-m0!P18</f>
        <v>0</v>
      </c>
      <c r="Q18" s="99">
        <f>'m1'!Q18-m0!Q18</f>
        <v>0</v>
      </c>
      <c r="R18" s="99">
        <f>'m1'!R18-m0!R18</f>
        <v>0</v>
      </c>
      <c r="T18" s="576">
        <f>'m1'!T18-m0!T18</f>
        <v>0</v>
      </c>
      <c r="U18" s="576">
        <f>'m1'!U18-m0!U18</f>
        <v>0</v>
      </c>
      <c r="V18" s="576">
        <f>'m1'!V18-m0!V18</f>
        <v>0</v>
      </c>
      <c r="X18" s="542">
        <f>'m1'!X18-m0!X18</f>
        <v>0</v>
      </c>
      <c r="Y18" s="542">
        <f>'m1'!Y18-m0!Y18</f>
        <v>0</v>
      </c>
      <c r="Z18" s="542">
        <f>'m1'!Z18-m0!Z18</f>
        <v>0</v>
      </c>
      <c r="AA18" s="542">
        <f>'m1'!AA18-m0!AA18</f>
        <v>0</v>
      </c>
      <c r="AB18" s="561">
        <f>'m1'!AB18-m0!AB18</f>
        <v>0</v>
      </c>
      <c r="AC18" s="561">
        <f>'m1'!AC18-m0!AC18</f>
        <v>0</v>
      </c>
      <c r="AD18" s="561">
        <f>'m1'!AD18-m0!AD18</f>
        <v>0</v>
      </c>
      <c r="AE18" s="561">
        <f>'m1'!AE18-m0!AE18</f>
        <v>0</v>
      </c>
      <c r="AF18" s="99">
        <f>'m1'!AF18-m0!AF18</f>
        <v>0</v>
      </c>
      <c r="AG18" s="99">
        <f>'m1'!AG18-m0!AG18</f>
        <v>0</v>
      </c>
      <c r="AH18" s="99"/>
      <c r="AI18" s="185">
        <f t="shared" si="1"/>
        <v>37012</v>
      </c>
      <c r="AJ18" s="99">
        <f>'m1'!AJ18-m0!AJ18</f>
        <v>0</v>
      </c>
      <c r="AK18" s="99"/>
      <c r="AL18" s="100"/>
      <c r="AM18" s="99">
        <f>'m1'!AL18-m0!AL18</f>
        <v>0</v>
      </c>
      <c r="AN18" s="99">
        <f>'m1'!AM18-m0!AM18</f>
        <v>0</v>
      </c>
      <c r="AO18" s="99">
        <f>'m1'!AN18-m0!AN18</f>
        <v>0</v>
      </c>
      <c r="AP18" s="99">
        <f>'m1'!AO18-m0!AO18</f>
        <v>0</v>
      </c>
      <c r="AQ18" s="99">
        <f>'m1'!AP18-m0!AP18</f>
        <v>0</v>
      </c>
      <c r="AR18" s="99">
        <f>'m1'!AQ18-m0!AQ18</f>
        <v>0</v>
      </c>
      <c r="AS18" s="99">
        <f>'m1'!AR18-m0!AR18</f>
        <v>0</v>
      </c>
      <c r="AT18" s="99">
        <f>'m1'!AS18-m0!AS18</f>
        <v>0</v>
      </c>
      <c r="AU18" s="99"/>
      <c r="AV18" s="99"/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>
        <f>'m1'!BA18-m0!BA18</f>
        <v>0</v>
      </c>
      <c r="BC18" s="99"/>
      <c r="BD18" s="99">
        <f>'m1'!BD18-m0!BC18</f>
        <v>-0.43500000000000005</v>
      </c>
      <c r="BE18" s="99">
        <f>'m1'!BE18-m0!BD18</f>
        <v>0.25</v>
      </c>
      <c r="BF18" s="99">
        <f>'m1'!BF18-m0!BE18</f>
        <v>-3.4760000000000004</v>
      </c>
      <c r="BG18" s="99"/>
      <c r="BH18" s="65"/>
      <c r="BI18" s="70"/>
      <c r="BJ18" s="63"/>
      <c r="BK18" s="40"/>
      <c r="BL18" s="63"/>
      <c r="BM18" s="63"/>
      <c r="BN18" s="40"/>
      <c r="BO18" s="40"/>
      <c r="BP18" s="71"/>
      <c r="BQ18" s="71"/>
      <c r="BR18" s="40"/>
      <c r="BS18" s="71"/>
      <c r="BT18" s="40"/>
      <c r="BU18" s="40"/>
      <c r="BV18" s="40"/>
      <c r="BW18" s="49"/>
      <c r="BX18" s="49"/>
      <c r="BY18" s="49"/>
      <c r="BZ18" s="56"/>
      <c r="CA18" s="56"/>
      <c r="CB18" s="56"/>
      <c r="CC18" s="49"/>
      <c r="CD18" s="48"/>
      <c r="CE18" s="48"/>
      <c r="CF18" s="48"/>
      <c r="CG18" s="48"/>
      <c r="CH18" s="40"/>
      <c r="CI18" s="56"/>
      <c r="CJ18" s="56"/>
      <c r="CK18" s="72"/>
      <c r="CL18" s="40"/>
      <c r="CM18" s="56"/>
      <c r="CN18" s="40"/>
      <c r="CO18" s="49"/>
      <c r="CP18" s="49"/>
      <c r="CQ18" s="40"/>
      <c r="CR18" s="56"/>
      <c r="CS18" s="40"/>
      <c r="CT18" s="40"/>
      <c r="CU18" s="41"/>
      <c r="CV18" s="41"/>
      <c r="CW18" s="49"/>
      <c r="CX18" s="40"/>
      <c r="CY18" s="49"/>
      <c r="CZ18" s="40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</row>
    <row r="19" spans="1:118">
      <c r="A19" s="65">
        <v>37043</v>
      </c>
      <c r="B19" s="99">
        <f>IF('m1'!B19="",'m1'!C19,'m1'!B19)-IF(m0!B19="",m0!C19,m0!B19)</f>
        <v>0</v>
      </c>
      <c r="C19" s="99">
        <f>'m1'!C19-m0!C19</f>
        <v>0</v>
      </c>
      <c r="D19" s="99">
        <f>'m1'!D19-m0!D19</f>
        <v>0</v>
      </c>
      <c r="E19" s="99">
        <f>'m1'!E19-m0!E19</f>
        <v>0</v>
      </c>
      <c r="F19" s="99">
        <f>'m1'!F19-m0!F19</f>
        <v>0</v>
      </c>
      <c r="G19" s="99">
        <f>'m1'!G19-m0!G19</f>
        <v>0</v>
      </c>
      <c r="H19" s="99">
        <f>'m1'!H19-m0!H19</f>
        <v>0</v>
      </c>
      <c r="I19" s="99">
        <f>'m1'!I19-m0!I19</f>
        <v>0</v>
      </c>
      <c r="J19" s="99">
        <f>'m1'!J19-m0!J19</f>
        <v>0</v>
      </c>
      <c r="K19" s="99">
        <f>'m1'!K19-m0!K19</f>
        <v>0</v>
      </c>
      <c r="L19" s="99">
        <f>'m1'!L19-m0!L19</f>
        <v>0</v>
      </c>
      <c r="M19" s="99">
        <f>'m1'!M19-m0!M19</f>
        <v>0</v>
      </c>
      <c r="N19" s="99">
        <f>'m1'!N19-m0!N19</f>
        <v>0</v>
      </c>
      <c r="O19" s="99">
        <f>'m1'!O19-m0!O19</f>
        <v>0</v>
      </c>
      <c r="P19" s="99">
        <f>'m1'!P19-m0!P19</f>
        <v>0</v>
      </c>
      <c r="Q19" s="99">
        <f>'m1'!Q19-m0!Q19</f>
        <v>0</v>
      </c>
      <c r="R19" s="99">
        <f>'m1'!R19-m0!R19</f>
        <v>0</v>
      </c>
      <c r="T19" s="576">
        <f>'m1'!T19-m0!T19</f>
        <v>0</v>
      </c>
      <c r="U19" s="576">
        <f>'m1'!U19-m0!U19</f>
        <v>0</v>
      </c>
      <c r="V19" s="576">
        <f>'m1'!V19-m0!V19</f>
        <v>0</v>
      </c>
      <c r="X19" s="542">
        <f>'m1'!X19-m0!X19</f>
        <v>0</v>
      </c>
      <c r="Y19" s="542">
        <f>'m1'!Y19-m0!Y19</f>
        <v>0</v>
      </c>
      <c r="Z19" s="542">
        <f>'m1'!Z19-m0!Z19</f>
        <v>0</v>
      </c>
      <c r="AA19" s="542">
        <f>'m1'!AA19-m0!AA19</f>
        <v>0</v>
      </c>
      <c r="AB19" s="561">
        <f>'m1'!AB19-m0!AB19</f>
        <v>0</v>
      </c>
      <c r="AC19" s="561">
        <f>'m1'!AC19-m0!AC19</f>
        <v>0</v>
      </c>
      <c r="AD19" s="561">
        <f>'m1'!AD19-m0!AD19</f>
        <v>0</v>
      </c>
      <c r="AE19" s="561">
        <f>'m1'!AE19-m0!AE19</f>
        <v>0</v>
      </c>
      <c r="AF19" s="99">
        <f>'m1'!AF19-m0!AF19</f>
        <v>0</v>
      </c>
      <c r="AG19" s="99">
        <f>'m1'!AG19-m0!AG19</f>
        <v>0</v>
      </c>
      <c r="AH19" s="99"/>
      <c r="AI19" s="185">
        <f t="shared" si="1"/>
        <v>37043</v>
      </c>
      <c r="AJ19" s="99">
        <f>'m1'!AJ19-m0!AJ19</f>
        <v>0</v>
      </c>
      <c r="AK19" s="99"/>
      <c r="AL19" s="100"/>
      <c r="AM19" s="99">
        <f>'m1'!AL19-m0!AL19</f>
        <v>0</v>
      </c>
      <c r="AN19" s="99">
        <f>'m1'!AM19-m0!AM19</f>
        <v>0</v>
      </c>
      <c r="AO19" s="99">
        <f>'m1'!AN19-m0!AN19</f>
        <v>0</v>
      </c>
      <c r="AP19" s="99">
        <f>'m1'!AO19-m0!AO19</f>
        <v>0</v>
      </c>
      <c r="AQ19" s="99">
        <f>'m1'!AP19-m0!AP19</f>
        <v>0</v>
      </c>
      <c r="AR19" s="99">
        <f>'m1'!AQ19-m0!AQ19</f>
        <v>0</v>
      </c>
      <c r="AS19" s="99">
        <f>'m1'!AR19-m0!AR19</f>
        <v>0</v>
      </c>
      <c r="AT19" s="99">
        <f>'m1'!AS19-m0!AS19</f>
        <v>0</v>
      </c>
      <c r="AU19" s="99"/>
      <c r="AV19" s="99"/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>
        <f>'m1'!BA19-m0!BA19</f>
        <v>0</v>
      </c>
      <c r="BC19" s="99"/>
      <c r="BD19" s="99">
        <f>'m1'!BD19-m0!BC19</f>
        <v>-0.43500000000000005</v>
      </c>
      <c r="BE19" s="99">
        <f>'m1'!BE19-m0!BD19</f>
        <v>0.25</v>
      </c>
      <c r="BF19" s="99">
        <f>'m1'!BF19-m0!BE19</f>
        <v>-3.4640000000000004</v>
      </c>
      <c r="BG19" s="99"/>
      <c r="BH19" s="65"/>
      <c r="BI19" s="70"/>
      <c r="BJ19" s="63"/>
      <c r="BK19" s="40"/>
      <c r="BL19" s="63"/>
      <c r="BM19" s="63"/>
      <c r="BN19" s="40"/>
      <c r="BO19" s="40"/>
      <c r="BP19" s="71"/>
      <c r="BQ19" s="71"/>
      <c r="BR19" s="40"/>
      <c r="BS19" s="71"/>
      <c r="BT19" s="40"/>
      <c r="BU19" s="40"/>
      <c r="BV19" s="40"/>
      <c r="BW19" s="49"/>
      <c r="BX19" s="49"/>
      <c r="BY19" s="49"/>
      <c r="BZ19" s="56"/>
      <c r="CA19" s="56"/>
      <c r="CB19" s="56"/>
      <c r="CC19" s="49"/>
      <c r="CD19" s="48"/>
      <c r="CE19" s="48"/>
      <c r="CF19" s="48"/>
      <c r="CG19" s="48"/>
      <c r="CH19" s="40"/>
      <c r="CI19" s="56"/>
      <c r="CJ19" s="56"/>
      <c r="CK19" s="72"/>
      <c r="CL19" s="40"/>
      <c r="CM19" s="56"/>
      <c r="CN19" s="40"/>
      <c r="CO19" s="49"/>
      <c r="CP19" s="49"/>
      <c r="CQ19" s="40"/>
      <c r="CR19" s="56"/>
      <c r="CS19" s="40"/>
      <c r="CT19" s="40"/>
      <c r="CU19" s="41"/>
      <c r="CV19" s="41"/>
      <c r="CW19" s="49"/>
      <c r="CX19" s="40"/>
      <c r="CY19" s="49"/>
      <c r="CZ19" s="40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</row>
    <row r="20" spans="1:118">
      <c r="A20" s="65">
        <v>37073</v>
      </c>
      <c r="B20" s="99">
        <f>IF('m1'!B20="",'m1'!C20,'m1'!B20)-IF(m0!B20="",m0!C20,m0!B20)</f>
        <v>0</v>
      </c>
      <c r="C20" s="99">
        <f>'m1'!C20-m0!C20</f>
        <v>0</v>
      </c>
      <c r="D20" s="99">
        <f>'m1'!D20-m0!D20</f>
        <v>0</v>
      </c>
      <c r="E20" s="99">
        <f>'m1'!E20-m0!E20</f>
        <v>0</v>
      </c>
      <c r="F20" s="99">
        <f>'m1'!F20-m0!F20</f>
        <v>0</v>
      </c>
      <c r="G20" s="99">
        <f>'m1'!G20-m0!G20</f>
        <v>0</v>
      </c>
      <c r="H20" s="99">
        <f>'m1'!H20-m0!H20</f>
        <v>0</v>
      </c>
      <c r="I20" s="99">
        <f>'m1'!I20-m0!I20</f>
        <v>0</v>
      </c>
      <c r="J20" s="99">
        <f>'m1'!J20-m0!J20</f>
        <v>0</v>
      </c>
      <c r="K20" s="99">
        <f>'m1'!K20-m0!K20</f>
        <v>0</v>
      </c>
      <c r="L20" s="99">
        <f>'m1'!L20-m0!L20</f>
        <v>0</v>
      </c>
      <c r="M20" s="99">
        <f>'m1'!M20-m0!M20</f>
        <v>0</v>
      </c>
      <c r="N20" s="99">
        <f>'m1'!N20-m0!N20</f>
        <v>0</v>
      </c>
      <c r="O20" s="99">
        <f>'m1'!O20-m0!O20</f>
        <v>0</v>
      </c>
      <c r="P20" s="99">
        <f>'m1'!P20-m0!P20</f>
        <v>0</v>
      </c>
      <c r="Q20" s="99">
        <f>'m1'!Q20-m0!Q20</f>
        <v>0</v>
      </c>
      <c r="R20" s="99">
        <f>'m1'!R20-m0!R20</f>
        <v>0</v>
      </c>
      <c r="T20" s="576">
        <f>'m1'!T20-m0!T20</f>
        <v>0</v>
      </c>
      <c r="U20" s="576">
        <f>'m1'!U20-m0!U20</f>
        <v>0</v>
      </c>
      <c r="V20" s="576">
        <f>'m1'!V20-m0!V20</f>
        <v>0</v>
      </c>
      <c r="X20" s="542">
        <f>'m1'!X20-m0!X20</f>
        <v>0</v>
      </c>
      <c r="Y20" s="542">
        <f>'m1'!Y20-m0!Y20</f>
        <v>0</v>
      </c>
      <c r="Z20" s="542">
        <f>'m1'!Z20-m0!Z20</f>
        <v>0</v>
      </c>
      <c r="AA20" s="542">
        <f>'m1'!AA20-m0!AA20</f>
        <v>0</v>
      </c>
      <c r="AB20" s="561">
        <f>'m1'!AB20-m0!AB20</f>
        <v>0</v>
      </c>
      <c r="AC20" s="561">
        <f>'m1'!AC20-m0!AC20</f>
        <v>0</v>
      </c>
      <c r="AD20" s="561">
        <f>'m1'!AD20-m0!AD20</f>
        <v>0</v>
      </c>
      <c r="AE20" s="561">
        <f>'m1'!AE20-m0!AE20</f>
        <v>0</v>
      </c>
      <c r="AF20" s="99">
        <f>'m1'!AF20-m0!AF20</f>
        <v>0</v>
      </c>
      <c r="AG20" s="99">
        <f>'m1'!AG20-m0!AG20</f>
        <v>0</v>
      </c>
      <c r="AH20" s="99"/>
      <c r="AI20" s="185">
        <f t="shared" si="1"/>
        <v>37073</v>
      </c>
      <c r="AJ20" s="99">
        <f>'m1'!AJ20-m0!AJ20</f>
        <v>0</v>
      </c>
      <c r="AK20" s="99"/>
      <c r="AL20" s="100"/>
      <c r="AM20" s="99">
        <f>'m1'!AL20-m0!AL20</f>
        <v>0</v>
      </c>
      <c r="AN20" s="99">
        <f>'m1'!AM20-m0!AM20</f>
        <v>0</v>
      </c>
      <c r="AO20" s="99">
        <f>'m1'!AN20-m0!AN20</f>
        <v>0</v>
      </c>
      <c r="AP20" s="99">
        <f>'m1'!AO20-m0!AO20</f>
        <v>0</v>
      </c>
      <c r="AQ20" s="99">
        <f>'m1'!AP20-m0!AP20</f>
        <v>0</v>
      </c>
      <c r="AR20" s="99">
        <f>'m1'!AQ20-m0!AQ20</f>
        <v>0</v>
      </c>
      <c r="AS20" s="99">
        <f>'m1'!AR20-m0!AR20</f>
        <v>0</v>
      </c>
      <c r="AT20" s="99">
        <f>'m1'!AS20-m0!AS20</f>
        <v>0</v>
      </c>
      <c r="AU20" s="99"/>
      <c r="AV20" s="99"/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>
        <f>'m1'!BA20-m0!BA20</f>
        <v>0</v>
      </c>
      <c r="BC20" s="99"/>
      <c r="BD20" s="99">
        <f>'m1'!BD20-m0!BC20</f>
        <v>-0.43500000000000005</v>
      </c>
      <c r="BE20" s="99">
        <f>'m1'!BE20-m0!BD20</f>
        <v>0.25</v>
      </c>
      <c r="BF20" s="99">
        <f>'m1'!BF20-m0!BE20</f>
        <v>-3.4530000000000003</v>
      </c>
      <c r="BG20" s="99"/>
      <c r="BH20" s="65"/>
      <c r="BI20" s="70"/>
      <c r="BJ20" s="63"/>
      <c r="BK20" s="40"/>
      <c r="BL20" s="63"/>
      <c r="BM20" s="63"/>
      <c r="BN20" s="40"/>
      <c r="BO20" s="40"/>
      <c r="BP20" s="71"/>
      <c r="BQ20" s="71"/>
      <c r="BR20" s="40"/>
      <c r="BS20" s="71"/>
      <c r="BT20" s="40"/>
      <c r="BU20" s="40"/>
      <c r="BV20" s="40"/>
      <c r="BW20" s="49"/>
      <c r="BX20" s="49"/>
      <c r="BY20" s="49"/>
      <c r="BZ20" s="56"/>
      <c r="CA20" s="56"/>
      <c r="CB20" s="56"/>
      <c r="CC20" s="49"/>
      <c r="CD20" s="48"/>
      <c r="CE20" s="48"/>
      <c r="CF20" s="48"/>
      <c r="CG20" s="48"/>
      <c r="CH20" s="40"/>
      <c r="CI20" s="56"/>
      <c r="CJ20" s="56"/>
      <c r="CK20" s="72"/>
      <c r="CL20" s="40"/>
      <c r="CM20" s="56"/>
      <c r="CN20" s="40"/>
      <c r="CO20" s="49"/>
      <c r="CP20" s="49"/>
      <c r="CQ20" s="40"/>
      <c r="CR20" s="56"/>
      <c r="CS20" s="40"/>
      <c r="CT20" s="40"/>
      <c r="CU20" s="41"/>
      <c r="CV20" s="41"/>
      <c r="CW20" s="49"/>
      <c r="CX20" s="40"/>
      <c r="CY20" s="49"/>
      <c r="CZ20" s="40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</row>
    <row r="21" spans="1:118">
      <c r="A21" s="65">
        <v>37104</v>
      </c>
      <c r="B21" s="99">
        <f>IF('m1'!B21="",'m1'!C21,'m1'!B21)-IF(m0!B21="",m0!C21,m0!B21)</f>
        <v>1.3877787807814457E-17</v>
      </c>
      <c r="C21" s="99">
        <f>'m1'!C21-m0!C21</f>
        <v>0</v>
      </c>
      <c r="D21" s="99">
        <f>'m1'!D21-m0!D21</f>
        <v>0</v>
      </c>
      <c r="E21" s="99">
        <f>'m1'!E21-m0!E21</f>
        <v>0</v>
      </c>
      <c r="F21" s="99">
        <f>'m1'!F21-m0!F21</f>
        <v>0</v>
      </c>
      <c r="G21" s="99">
        <f>'m1'!G21-m0!G21</f>
        <v>0</v>
      </c>
      <c r="H21" s="99">
        <f>'m1'!H21-m0!H21</f>
        <v>0</v>
      </c>
      <c r="I21" s="99">
        <f>'m1'!I21-m0!I21</f>
        <v>0</v>
      </c>
      <c r="J21" s="99">
        <f>'m1'!J21-m0!J21</f>
        <v>0</v>
      </c>
      <c r="K21" s="99">
        <f>'m1'!K21-m0!K21</f>
        <v>0</v>
      </c>
      <c r="L21" s="99">
        <f>'m1'!L21-m0!L21</f>
        <v>0</v>
      </c>
      <c r="M21" s="99">
        <f>'m1'!M21-m0!M21</f>
        <v>0</v>
      </c>
      <c r="N21" s="99">
        <f>'m1'!N21-m0!N21</f>
        <v>0</v>
      </c>
      <c r="O21" s="99">
        <f>'m1'!O21-m0!O21</f>
        <v>0</v>
      </c>
      <c r="P21" s="99">
        <f>'m1'!P21-m0!P21</f>
        <v>0</v>
      </c>
      <c r="Q21" s="99">
        <f>'m1'!Q21-m0!Q21</f>
        <v>0</v>
      </c>
      <c r="R21" s="99">
        <f>'m1'!R21-m0!R21</f>
        <v>0</v>
      </c>
      <c r="T21" s="576">
        <f>'m1'!T21-m0!T21</f>
        <v>0</v>
      </c>
      <c r="U21" s="576">
        <f>'m1'!U21-m0!U21</f>
        <v>0</v>
      </c>
      <c r="V21" s="576">
        <f>'m1'!V21-m0!V21</f>
        <v>0</v>
      </c>
      <c r="X21" s="542">
        <f>'m1'!X21-m0!X21</f>
        <v>0</v>
      </c>
      <c r="Y21" s="542">
        <f>'m1'!Y21-m0!Y21</f>
        <v>0</v>
      </c>
      <c r="Z21" s="542">
        <f>'m1'!Z21-m0!Z21</f>
        <v>0</v>
      </c>
      <c r="AA21" s="542">
        <f>'m1'!AA21-m0!AA21</f>
        <v>0</v>
      </c>
      <c r="AB21" s="561">
        <f>'m1'!AB21-m0!AB21</f>
        <v>0</v>
      </c>
      <c r="AC21" s="561">
        <f>'m1'!AC21-m0!AC21</f>
        <v>0</v>
      </c>
      <c r="AD21" s="561">
        <f>'m1'!AD21-m0!AD21</f>
        <v>0</v>
      </c>
      <c r="AE21" s="561">
        <f>'m1'!AE21-m0!AE21</f>
        <v>0</v>
      </c>
      <c r="AF21" s="99">
        <f>'m1'!AF21-m0!AF21</f>
        <v>0</v>
      </c>
      <c r="AG21" s="99">
        <f>'m1'!AG21-m0!AG21</f>
        <v>0</v>
      </c>
      <c r="AH21" s="99"/>
      <c r="AI21" s="185">
        <f t="shared" si="1"/>
        <v>37104</v>
      </c>
      <c r="AJ21" s="99">
        <f>'m1'!AJ21-m0!AJ21</f>
        <v>0</v>
      </c>
      <c r="AK21" s="99"/>
      <c r="AL21" s="100"/>
      <c r="AM21" s="99">
        <f>'m1'!AL21-m0!AL21</f>
        <v>0</v>
      </c>
      <c r="AN21" s="99">
        <f>'m1'!AM21-m0!AM21</f>
        <v>0</v>
      </c>
      <c r="AO21" s="99">
        <f>'m1'!AN21-m0!AN21</f>
        <v>0</v>
      </c>
      <c r="AP21" s="99">
        <f>'m1'!AO21-m0!AO21</f>
        <v>0</v>
      </c>
      <c r="AQ21" s="99">
        <f>'m1'!AP21-m0!AP21</f>
        <v>0</v>
      </c>
      <c r="AR21" s="99">
        <f>'m1'!AQ21-m0!AQ21</f>
        <v>0</v>
      </c>
      <c r="AS21" s="99">
        <f>'m1'!AR21-m0!AR21</f>
        <v>0</v>
      </c>
      <c r="AT21" s="99">
        <f>'m1'!AS21-m0!AS21</f>
        <v>0</v>
      </c>
      <c r="AU21" s="99"/>
      <c r="AV21" s="99"/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>
        <f>'m1'!BA21-m0!BA21</f>
        <v>0</v>
      </c>
      <c r="BC21" s="99"/>
      <c r="BD21" s="99">
        <f>'m1'!BD21-m0!BC21</f>
        <v>-0.43499999999999961</v>
      </c>
      <c r="BE21" s="99">
        <f>'m1'!BE21-m0!BD21</f>
        <v>0.25</v>
      </c>
      <c r="BF21" s="99">
        <f>'m1'!BF21-m0!BE21</f>
        <v>-3.45</v>
      </c>
      <c r="BG21" s="99"/>
      <c r="BH21" s="65"/>
      <c r="BI21" s="70"/>
      <c r="BJ21" s="63"/>
      <c r="BK21" s="40"/>
      <c r="BL21" s="63"/>
      <c r="BM21" s="63"/>
      <c r="BN21" s="40"/>
      <c r="BO21" s="40"/>
      <c r="BP21" s="71"/>
      <c r="BQ21" s="71"/>
      <c r="BR21" s="40"/>
      <c r="BS21" s="71"/>
      <c r="BT21" s="40"/>
      <c r="BU21" s="40"/>
      <c r="BV21" s="40"/>
      <c r="BW21" s="49"/>
      <c r="BX21" s="49"/>
      <c r="BY21" s="49"/>
      <c r="BZ21" s="56"/>
      <c r="CA21" s="56"/>
      <c r="CB21" s="56"/>
      <c r="CC21" s="49"/>
      <c r="CD21" s="48"/>
      <c r="CE21" s="48"/>
      <c r="CF21" s="48"/>
      <c r="CG21" s="48"/>
      <c r="CH21" s="40"/>
      <c r="CI21" s="56"/>
      <c r="CJ21" s="56"/>
      <c r="CK21" s="72"/>
      <c r="CL21" s="40"/>
      <c r="CM21" s="56"/>
      <c r="CN21" s="40"/>
      <c r="CO21" s="49"/>
      <c r="CP21" s="49"/>
      <c r="CQ21" s="40"/>
      <c r="CR21" s="56"/>
      <c r="CS21" s="40"/>
      <c r="CT21" s="40"/>
      <c r="CU21" s="41"/>
      <c r="CV21" s="41"/>
      <c r="CW21" s="49"/>
      <c r="CX21" s="40"/>
      <c r="CY21" s="49"/>
      <c r="CZ21" s="40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</row>
    <row r="22" spans="1:118">
      <c r="A22" s="65">
        <v>37135</v>
      </c>
      <c r="B22" s="99">
        <f>IF('m1'!B22="",'m1'!C22,'m1'!B22)-IF(m0!B22="",m0!C22,m0!B22)</f>
        <v>1.3877787807814457E-17</v>
      </c>
      <c r="C22" s="99">
        <f>'m1'!C22-m0!C22</f>
        <v>0</v>
      </c>
      <c r="D22" s="99">
        <f>'m1'!D22-m0!D22</f>
        <v>0</v>
      </c>
      <c r="E22" s="99">
        <f>'m1'!E22-m0!E22</f>
        <v>0</v>
      </c>
      <c r="F22" s="99">
        <f>'m1'!F22-m0!F22</f>
        <v>0</v>
      </c>
      <c r="G22" s="99">
        <f>'m1'!G22-m0!G22</f>
        <v>0</v>
      </c>
      <c r="H22" s="99">
        <f>'m1'!H22-m0!H22</f>
        <v>0</v>
      </c>
      <c r="I22" s="99">
        <f>'m1'!I22-m0!I22</f>
        <v>0</v>
      </c>
      <c r="J22" s="99">
        <f>'m1'!J22-m0!J22</f>
        <v>0</v>
      </c>
      <c r="K22" s="99">
        <f>'m1'!K22-m0!K22</f>
        <v>0</v>
      </c>
      <c r="L22" s="99">
        <f>'m1'!L22-m0!L22</f>
        <v>0</v>
      </c>
      <c r="M22" s="99">
        <f>'m1'!M22-m0!M22</f>
        <v>0</v>
      </c>
      <c r="N22" s="99">
        <f>'m1'!N22-m0!N22</f>
        <v>0</v>
      </c>
      <c r="O22" s="99">
        <f>'m1'!O22-m0!O22</f>
        <v>0</v>
      </c>
      <c r="P22" s="99">
        <f>'m1'!P22-m0!P22</f>
        <v>0</v>
      </c>
      <c r="Q22" s="99">
        <f>'m1'!Q22-m0!Q22</f>
        <v>0</v>
      </c>
      <c r="R22" s="99">
        <f>'m1'!R22-m0!R22</f>
        <v>0</v>
      </c>
      <c r="T22" s="576">
        <f>'m1'!T22-m0!T22</f>
        <v>0</v>
      </c>
      <c r="U22" s="576">
        <f>'m1'!U22-m0!U22</f>
        <v>0</v>
      </c>
      <c r="V22" s="576">
        <f>'m1'!V22-m0!V22</f>
        <v>0</v>
      </c>
      <c r="X22" s="542">
        <f>'m1'!X22-m0!X22</f>
        <v>0</v>
      </c>
      <c r="Y22" s="542">
        <f>'m1'!Y22-m0!Y22</f>
        <v>0</v>
      </c>
      <c r="Z22" s="542">
        <f>'m1'!Z22-m0!Z22</f>
        <v>0</v>
      </c>
      <c r="AA22" s="542">
        <f>'m1'!AA22-m0!AA22</f>
        <v>0</v>
      </c>
      <c r="AB22" s="561">
        <f>'m1'!AB22-m0!AB22</f>
        <v>0</v>
      </c>
      <c r="AC22" s="561">
        <f>'m1'!AC22-m0!AC22</f>
        <v>0</v>
      </c>
      <c r="AD22" s="561">
        <f>'m1'!AD22-m0!AD22</f>
        <v>0</v>
      </c>
      <c r="AE22" s="561">
        <f>'m1'!AE22-m0!AE22</f>
        <v>0</v>
      </c>
      <c r="AF22" s="99">
        <f>'m1'!AF22-m0!AF22</f>
        <v>0</v>
      </c>
      <c r="AG22" s="99">
        <f>'m1'!AG22-m0!AG22</f>
        <v>0</v>
      </c>
      <c r="AH22" s="99"/>
      <c r="AI22" s="185">
        <f t="shared" si="1"/>
        <v>37135</v>
      </c>
      <c r="AJ22" s="99">
        <f>'m1'!AJ22-m0!AJ22</f>
        <v>0</v>
      </c>
      <c r="AK22" s="99"/>
      <c r="AL22" s="100"/>
      <c r="AM22" s="99">
        <f>'m1'!AL22-m0!AL22</f>
        <v>0</v>
      </c>
      <c r="AN22" s="99">
        <f>'m1'!AM22-m0!AM22</f>
        <v>0</v>
      </c>
      <c r="AO22" s="99">
        <f>'m1'!AN22-m0!AN22</f>
        <v>0</v>
      </c>
      <c r="AP22" s="99">
        <f>'m1'!AO22-m0!AO22</f>
        <v>0</v>
      </c>
      <c r="AQ22" s="99">
        <f>'m1'!AP22-m0!AP22</f>
        <v>0</v>
      </c>
      <c r="AR22" s="99">
        <f>'m1'!AQ22-m0!AQ22</f>
        <v>0</v>
      </c>
      <c r="AS22" s="99">
        <f>'m1'!AR22-m0!AR22</f>
        <v>0</v>
      </c>
      <c r="AT22" s="99">
        <f>'m1'!AS22-m0!AS22</f>
        <v>0</v>
      </c>
      <c r="AU22" s="99"/>
      <c r="AV22" s="99"/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>
        <f>'m1'!BA22-m0!BA22</f>
        <v>0</v>
      </c>
      <c r="BC22" s="99"/>
      <c r="BD22" s="99">
        <f>'m1'!BD22-m0!BC22</f>
        <v>-0.43000000000000016</v>
      </c>
      <c r="BE22" s="99">
        <f>'m1'!BE22-m0!BD22</f>
        <v>0.25</v>
      </c>
      <c r="BF22" s="99">
        <f>'m1'!BF22-m0!BE22</f>
        <v>-3.44</v>
      </c>
      <c r="BG22" s="99"/>
      <c r="BH22" s="65"/>
      <c r="BI22" s="70"/>
      <c r="BJ22" s="63"/>
      <c r="BK22" s="40"/>
      <c r="BL22" s="63"/>
      <c r="BM22" s="63"/>
      <c r="BN22" s="40"/>
      <c r="BO22" s="40"/>
      <c r="BP22" s="71"/>
      <c r="BQ22" s="71"/>
      <c r="BR22" s="40"/>
      <c r="BS22" s="71"/>
      <c r="BT22" s="40"/>
      <c r="BU22" s="40"/>
      <c r="BV22" s="40"/>
      <c r="BW22" s="49"/>
      <c r="BX22" s="49"/>
      <c r="BY22" s="49"/>
      <c r="BZ22" s="56"/>
      <c r="CA22" s="56"/>
      <c r="CB22" s="56"/>
      <c r="CC22" s="49"/>
      <c r="CD22" s="48"/>
      <c r="CE22" s="48"/>
      <c r="CF22" s="48"/>
      <c r="CG22" s="48"/>
      <c r="CH22" s="40"/>
      <c r="CI22" s="56"/>
      <c r="CJ22" s="56"/>
      <c r="CK22" s="72"/>
      <c r="CL22" s="40"/>
      <c r="CM22" s="56"/>
      <c r="CN22" s="40"/>
      <c r="CO22" s="49"/>
      <c r="CP22" s="49"/>
      <c r="CQ22" s="40"/>
      <c r="CR22" s="56"/>
      <c r="CS22" s="40"/>
      <c r="CT22" s="40"/>
      <c r="CU22" s="41"/>
      <c r="CV22" s="41"/>
      <c r="CW22" s="49"/>
      <c r="CX22" s="40"/>
      <c r="CY22" s="49"/>
      <c r="CZ22" s="40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</row>
    <row r="23" spans="1:118">
      <c r="A23" s="65">
        <v>37165</v>
      </c>
      <c r="B23" s="99">
        <f>IF('m1'!B23="",'m1'!C23,'m1'!B23)-IF(m0!B23="",m0!C23,m0!B23)</f>
        <v>0</v>
      </c>
      <c r="C23" s="99">
        <f>'m1'!C23-m0!C23</f>
        <v>0</v>
      </c>
      <c r="D23" s="99">
        <f>'m1'!D23-m0!D23</f>
        <v>0</v>
      </c>
      <c r="E23" s="99">
        <f>'m1'!E23-m0!E23</f>
        <v>0</v>
      </c>
      <c r="F23" s="99">
        <f>'m1'!F23-m0!F23</f>
        <v>0</v>
      </c>
      <c r="G23" s="99">
        <f>'m1'!G23-m0!G23</f>
        <v>0</v>
      </c>
      <c r="H23" s="99">
        <f>'m1'!H23-m0!H23</f>
        <v>0</v>
      </c>
      <c r="I23" s="99">
        <f>'m1'!I23-m0!I23</f>
        <v>0</v>
      </c>
      <c r="J23" s="99">
        <f>'m1'!J23-m0!J23</f>
        <v>0</v>
      </c>
      <c r="K23" s="99">
        <f>'m1'!K23-m0!K23</f>
        <v>0</v>
      </c>
      <c r="L23" s="99">
        <f>'m1'!L23-m0!L23</f>
        <v>0</v>
      </c>
      <c r="M23" s="99">
        <f>'m1'!M23-m0!M23</f>
        <v>0</v>
      </c>
      <c r="N23" s="99">
        <f>'m1'!N23-m0!N23</f>
        <v>0</v>
      </c>
      <c r="O23" s="99">
        <f>'m1'!O23-m0!O23</f>
        <v>0</v>
      </c>
      <c r="P23" s="99">
        <f>'m1'!P23-m0!P23</f>
        <v>0</v>
      </c>
      <c r="Q23" s="99">
        <f>'m1'!Q23-m0!Q23</f>
        <v>0</v>
      </c>
      <c r="R23" s="99">
        <f>'m1'!R23-m0!R23</f>
        <v>0</v>
      </c>
      <c r="T23" s="576">
        <f>'m1'!T23-m0!T23</f>
        <v>0</v>
      </c>
      <c r="U23" s="576">
        <f>'m1'!U23-m0!U23</f>
        <v>0</v>
      </c>
      <c r="V23" s="576">
        <f>'m1'!V23-m0!V23</f>
        <v>0</v>
      </c>
      <c r="X23" s="542">
        <f>'m1'!X23-m0!X23</f>
        <v>0</v>
      </c>
      <c r="Y23" s="542">
        <f>'m1'!Y23-m0!Y23</f>
        <v>0</v>
      </c>
      <c r="Z23" s="542">
        <f>'m1'!Z23-m0!Z23</f>
        <v>0</v>
      </c>
      <c r="AA23" s="542">
        <f>'m1'!AA23-m0!AA23</f>
        <v>0</v>
      </c>
      <c r="AB23" s="561">
        <f>'m1'!AB23-m0!AB23</f>
        <v>0</v>
      </c>
      <c r="AC23" s="561">
        <f>'m1'!AC23-m0!AC23</f>
        <v>0</v>
      </c>
      <c r="AD23" s="561">
        <f>'m1'!AD23-m0!AD23</f>
        <v>0</v>
      </c>
      <c r="AE23" s="561">
        <f>'m1'!AE23-m0!AE23</f>
        <v>0</v>
      </c>
      <c r="AF23" s="99">
        <f>'m1'!AF23-m0!AF23</f>
        <v>0</v>
      </c>
      <c r="AG23" s="99">
        <f>'m1'!AG23-m0!AG23</f>
        <v>0</v>
      </c>
      <c r="AH23" s="99"/>
      <c r="AI23" s="185">
        <f t="shared" si="1"/>
        <v>37165</v>
      </c>
      <c r="AJ23" s="99">
        <f>'m1'!AJ23-m0!AJ23</f>
        <v>0</v>
      </c>
      <c r="AK23" s="99"/>
      <c r="AL23" s="100"/>
      <c r="AM23" s="99">
        <f>'m1'!AL23-m0!AL23</f>
        <v>0</v>
      </c>
      <c r="AN23" s="99">
        <f>'m1'!AM23-m0!AM23</f>
        <v>0</v>
      </c>
      <c r="AO23" s="99">
        <f>'m1'!AN23-m0!AN23</f>
        <v>0</v>
      </c>
      <c r="AP23" s="99">
        <f>'m1'!AO23-m0!AO23</f>
        <v>0</v>
      </c>
      <c r="AQ23" s="99">
        <f>'m1'!AP23-m0!AP23</f>
        <v>0</v>
      </c>
      <c r="AR23" s="99">
        <f>'m1'!AQ23-m0!AQ23</f>
        <v>0</v>
      </c>
      <c r="AS23" s="99">
        <f>'m1'!AR23-m0!AR23</f>
        <v>0</v>
      </c>
      <c r="AT23" s="99">
        <f>'m1'!AS23-m0!AS23</f>
        <v>0</v>
      </c>
      <c r="AU23" s="99"/>
      <c r="AV23" s="99"/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>
        <f>'m1'!BA23-m0!BA23</f>
        <v>0</v>
      </c>
      <c r="BC23" s="99"/>
      <c r="BD23" s="99">
        <f>'m1'!BD23-m0!BC23</f>
        <v>-0.43500000000000005</v>
      </c>
      <c r="BE23" s="99">
        <f>'m1'!BE23-m0!BD23</f>
        <v>0.25</v>
      </c>
      <c r="BF23" s="99">
        <f>'m1'!BF23-m0!BE23</f>
        <v>-3.46</v>
      </c>
      <c r="BG23" s="99"/>
      <c r="BH23" s="65"/>
      <c r="BI23" s="70"/>
      <c r="BJ23" s="63"/>
      <c r="BK23" s="40"/>
      <c r="BL23" s="63"/>
      <c r="BM23" s="63"/>
      <c r="BN23" s="48"/>
      <c r="BO23" s="40"/>
      <c r="BP23" s="71"/>
      <c r="BQ23" s="71"/>
      <c r="BR23" s="40"/>
      <c r="BS23" s="71"/>
      <c r="BT23" s="40"/>
      <c r="BU23" s="40"/>
      <c r="BV23" s="40"/>
      <c r="BW23" s="49"/>
      <c r="BX23" s="49"/>
      <c r="BY23" s="49"/>
      <c r="BZ23" s="56"/>
      <c r="CA23" s="56"/>
      <c r="CB23" s="56"/>
      <c r="CC23" s="49"/>
      <c r="CD23" s="48"/>
      <c r="CE23" s="48"/>
      <c r="CF23" s="48"/>
      <c r="CG23" s="48"/>
      <c r="CH23" s="40"/>
      <c r="CI23" s="56"/>
      <c r="CJ23" s="56"/>
      <c r="CK23" s="72"/>
      <c r="CL23" s="40"/>
      <c r="CM23" s="56"/>
      <c r="CN23" s="40"/>
      <c r="CO23" s="49"/>
      <c r="CP23" s="49"/>
      <c r="CQ23" s="40"/>
      <c r="CR23" s="56"/>
      <c r="CS23" s="40"/>
      <c r="CT23" s="40"/>
      <c r="CU23" s="41"/>
      <c r="CV23" s="41"/>
      <c r="CW23" s="49"/>
      <c r="CX23" s="40"/>
      <c r="CY23" s="49"/>
      <c r="CZ23" s="40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</row>
    <row r="24" spans="1:118">
      <c r="A24" s="65">
        <v>37196</v>
      </c>
      <c r="B24" s="99">
        <f>IF('m1'!B24="",'m1'!C24,'m1'!B24)-IF(m0!B24="",m0!C24,m0!B24)</f>
        <v>0</v>
      </c>
      <c r="C24" s="99">
        <f>'m1'!C24-m0!C24</f>
        <v>0</v>
      </c>
      <c r="D24" s="99">
        <f>'m1'!D24-m0!D24</f>
        <v>0</v>
      </c>
      <c r="E24" s="99">
        <f>'m1'!E24-m0!E24</f>
        <v>0</v>
      </c>
      <c r="F24" s="99">
        <f>'m1'!F24-m0!F24</f>
        <v>0</v>
      </c>
      <c r="G24" s="99">
        <f>'m1'!G24-m0!G24</f>
        <v>0</v>
      </c>
      <c r="H24" s="99">
        <f>'m1'!H24-m0!H24</f>
        <v>0</v>
      </c>
      <c r="I24" s="99">
        <f>'m1'!I24-m0!I24</f>
        <v>0</v>
      </c>
      <c r="J24" s="99">
        <f>'m1'!J24-m0!J24</f>
        <v>0</v>
      </c>
      <c r="K24" s="99">
        <f>'m1'!K24-m0!K24</f>
        <v>0</v>
      </c>
      <c r="L24" s="99">
        <f>'m1'!L24-m0!L24</f>
        <v>0</v>
      </c>
      <c r="M24" s="99">
        <f>'m1'!M24-m0!M24</f>
        <v>0</v>
      </c>
      <c r="N24" s="99">
        <f>'m1'!N24-m0!N24</f>
        <v>0</v>
      </c>
      <c r="O24" s="99">
        <f>'m1'!O24-m0!O24</f>
        <v>0</v>
      </c>
      <c r="P24" s="99">
        <f>'m1'!P24-m0!P24</f>
        <v>0</v>
      </c>
      <c r="Q24" s="99">
        <f>'m1'!Q24-m0!Q24</f>
        <v>0</v>
      </c>
      <c r="R24" s="99">
        <f>'m1'!R24-m0!R24</f>
        <v>0</v>
      </c>
      <c r="T24" s="576">
        <f>'m1'!T24-m0!T24</f>
        <v>0</v>
      </c>
      <c r="U24" s="576">
        <f>'m1'!U24-m0!U24</f>
        <v>0</v>
      </c>
      <c r="V24" s="576">
        <f>'m1'!V24-m0!V24</f>
        <v>0</v>
      </c>
      <c r="X24" s="542">
        <f>'m1'!X24-m0!X24</f>
        <v>0</v>
      </c>
      <c r="Y24" s="542">
        <f>'m1'!Y24-m0!Y24</f>
        <v>0</v>
      </c>
      <c r="Z24" s="542">
        <f>'m1'!Z24-m0!Z24</f>
        <v>0</v>
      </c>
      <c r="AA24" s="542">
        <f>'m1'!AA24-m0!AA24</f>
        <v>0</v>
      </c>
      <c r="AB24" s="561">
        <f>'m1'!AB24-m0!AB24</f>
        <v>0</v>
      </c>
      <c r="AC24" s="561">
        <f>'m1'!AC24-m0!AC24</f>
        <v>0</v>
      </c>
      <c r="AD24" s="561">
        <f>'m1'!AD24-m0!AD24</f>
        <v>0</v>
      </c>
      <c r="AE24" s="561">
        <f>'m1'!AE24-m0!AE24</f>
        <v>0</v>
      </c>
      <c r="AF24" s="99">
        <f>'m1'!AF24-m0!AF24</f>
        <v>0</v>
      </c>
      <c r="AG24" s="99">
        <f>'m1'!AG24-m0!AG24</f>
        <v>0</v>
      </c>
      <c r="AH24" s="99"/>
      <c r="AI24" s="185">
        <f t="shared" si="1"/>
        <v>37196</v>
      </c>
      <c r="AJ24" s="99">
        <f>'m1'!AJ24-m0!AJ24</f>
        <v>0</v>
      </c>
      <c r="AK24" s="99"/>
      <c r="AL24" s="100"/>
      <c r="AM24" s="99">
        <f>'m1'!AL24-m0!AL24</f>
        <v>0</v>
      </c>
      <c r="AN24" s="99">
        <f>'m1'!AM24-m0!AM24</f>
        <v>0</v>
      </c>
      <c r="AO24" s="99">
        <f>'m1'!AN24-m0!AN24</f>
        <v>0</v>
      </c>
      <c r="AP24" s="99">
        <f>'m1'!AO24-m0!AO24</f>
        <v>0</v>
      </c>
      <c r="AQ24" s="99">
        <f>'m1'!AP24-m0!AP24</f>
        <v>0</v>
      </c>
      <c r="AR24" s="99">
        <f>'m1'!AQ24-m0!AQ24</f>
        <v>0</v>
      </c>
      <c r="AS24" s="99">
        <f>'m1'!AR24-m0!AR24</f>
        <v>0</v>
      </c>
      <c r="AT24" s="99">
        <f>'m1'!AS24-m0!AS24</f>
        <v>0</v>
      </c>
      <c r="AU24" s="99"/>
      <c r="AV24" s="99"/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>
        <f>'m1'!BA24-m0!BA24</f>
        <v>0</v>
      </c>
      <c r="BC24" s="99"/>
      <c r="BD24" s="99">
        <f>'m1'!BD24-m0!BC24</f>
        <v>-0.49500000000000011</v>
      </c>
      <c r="BE24" s="99">
        <f>'m1'!BE24-m0!BD24</f>
        <v>0.25</v>
      </c>
      <c r="BF24" s="99">
        <f>'m1'!BF24-m0!BE24</f>
        <v>-3.5670000000000002</v>
      </c>
      <c r="BG24" s="99"/>
      <c r="BH24" s="65"/>
      <c r="BI24" s="70"/>
      <c r="BJ24" s="63"/>
      <c r="BK24" s="40"/>
      <c r="BL24" s="63"/>
      <c r="BM24" s="63"/>
      <c r="BN24" s="48"/>
      <c r="BO24" s="40"/>
      <c r="BP24" s="71"/>
      <c r="BQ24" s="71"/>
      <c r="BR24" s="40"/>
      <c r="BS24" s="71"/>
      <c r="BT24" s="40"/>
      <c r="BU24" s="40"/>
      <c r="BV24" s="40"/>
      <c r="BW24" s="49"/>
      <c r="BX24" s="49"/>
      <c r="BY24" s="49"/>
      <c r="BZ24" s="56"/>
      <c r="CA24" s="56"/>
      <c r="CB24" s="56"/>
      <c r="CC24" s="49"/>
      <c r="CD24" s="48"/>
      <c r="CE24" s="48"/>
      <c r="CF24" s="48"/>
      <c r="CG24" s="48"/>
      <c r="CH24" s="40"/>
      <c r="CI24" s="56"/>
      <c r="CJ24" s="56"/>
      <c r="CK24" s="72"/>
      <c r="CL24" s="40"/>
      <c r="CM24" s="56"/>
      <c r="CN24" s="40"/>
      <c r="CO24" s="49"/>
      <c r="CP24" s="49"/>
      <c r="CQ24" s="40"/>
      <c r="CR24" s="56"/>
      <c r="CS24" s="40"/>
      <c r="CT24" s="40"/>
      <c r="CU24" s="41"/>
      <c r="CV24" s="41"/>
      <c r="CW24" s="49"/>
      <c r="CX24" s="40"/>
      <c r="CY24" s="49"/>
      <c r="CZ24" s="40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</row>
    <row r="25" spans="1:118">
      <c r="A25" s="65">
        <v>37226</v>
      </c>
      <c r="B25" s="99">
        <f>IF('m1'!B25="",'m1'!C25,'m1'!B25)-IF(m0!B25="",m0!C25,m0!B25)</f>
        <v>0</v>
      </c>
      <c r="C25" s="99">
        <f>'m1'!C25-m0!C25</f>
        <v>0</v>
      </c>
      <c r="D25" s="99">
        <f>'m1'!D25-m0!D25</f>
        <v>0</v>
      </c>
      <c r="E25" s="99">
        <f>'m1'!E25-m0!E25</f>
        <v>0</v>
      </c>
      <c r="F25" s="99">
        <f>'m1'!F25-m0!F25</f>
        <v>0</v>
      </c>
      <c r="G25" s="99">
        <f>'m1'!G25-m0!G25</f>
        <v>0</v>
      </c>
      <c r="H25" s="99">
        <f>'m1'!H25-m0!H25</f>
        <v>0</v>
      </c>
      <c r="I25" s="99">
        <f>'m1'!I25-m0!I25</f>
        <v>0</v>
      </c>
      <c r="J25" s="99">
        <f>'m1'!J25-m0!J25</f>
        <v>0</v>
      </c>
      <c r="K25" s="99">
        <f>'m1'!K25-m0!K25</f>
        <v>0</v>
      </c>
      <c r="L25" s="99">
        <f>'m1'!L25-m0!L25</f>
        <v>0</v>
      </c>
      <c r="M25" s="99">
        <f>'m1'!M25-m0!M25</f>
        <v>0</v>
      </c>
      <c r="N25" s="99">
        <f>'m1'!N25-m0!N25</f>
        <v>0</v>
      </c>
      <c r="O25" s="99">
        <f>'m1'!O25-m0!O25</f>
        <v>0</v>
      </c>
      <c r="P25" s="99">
        <f>'m1'!P25-m0!P25</f>
        <v>0</v>
      </c>
      <c r="Q25" s="99">
        <f>'m1'!Q25-m0!Q25</f>
        <v>0</v>
      </c>
      <c r="R25" s="99">
        <f>'m1'!R25-m0!R25</f>
        <v>0</v>
      </c>
      <c r="T25" s="576">
        <f>'m1'!T25-m0!T25</f>
        <v>0</v>
      </c>
      <c r="U25" s="576">
        <f>'m1'!U25-m0!U25</f>
        <v>0</v>
      </c>
      <c r="V25" s="576">
        <f>'m1'!V25-m0!V25</f>
        <v>0</v>
      </c>
      <c r="X25" s="542">
        <f>'m1'!X25-m0!X25</f>
        <v>0</v>
      </c>
      <c r="Y25" s="542">
        <f>'m1'!Y25-m0!Y25</f>
        <v>0</v>
      </c>
      <c r="Z25" s="542">
        <f>'m1'!Z25-m0!Z25</f>
        <v>0</v>
      </c>
      <c r="AA25" s="542">
        <f>'m1'!AA25-m0!AA25</f>
        <v>0</v>
      </c>
      <c r="AB25" s="561">
        <f>'m1'!AB25-m0!AB25</f>
        <v>0</v>
      </c>
      <c r="AC25" s="561">
        <f>'m1'!AC25-m0!AC25</f>
        <v>0</v>
      </c>
      <c r="AD25" s="561">
        <f>'m1'!AD25-m0!AD25</f>
        <v>0</v>
      </c>
      <c r="AE25" s="561">
        <f>'m1'!AE25-m0!AE25</f>
        <v>0</v>
      </c>
      <c r="AF25" s="99">
        <f>'m1'!AF25-m0!AF25</f>
        <v>0</v>
      </c>
      <c r="AG25" s="99">
        <f>'m1'!AG25-m0!AG25</f>
        <v>0</v>
      </c>
      <c r="AH25" s="99"/>
      <c r="AI25" s="185">
        <f t="shared" si="1"/>
        <v>37226</v>
      </c>
      <c r="AJ25" s="99">
        <f>'m1'!AJ25-m0!AJ25</f>
        <v>0</v>
      </c>
      <c r="AK25" s="99"/>
      <c r="AL25" s="100"/>
      <c r="AM25" s="99">
        <f>'m1'!AL25-m0!AL25</f>
        <v>0</v>
      </c>
      <c r="AN25" s="99">
        <f>'m1'!AM25-m0!AM25</f>
        <v>0</v>
      </c>
      <c r="AO25" s="99">
        <f>'m1'!AN25-m0!AN25</f>
        <v>0</v>
      </c>
      <c r="AP25" s="99">
        <f>'m1'!AO25-m0!AO25</f>
        <v>0</v>
      </c>
      <c r="AQ25" s="99">
        <f>'m1'!AP25-m0!AP25</f>
        <v>0</v>
      </c>
      <c r="AR25" s="99">
        <f>'m1'!AQ25-m0!AQ25</f>
        <v>0</v>
      </c>
      <c r="AS25" s="99">
        <f>'m1'!AR25-m0!AR25</f>
        <v>0</v>
      </c>
      <c r="AT25" s="99">
        <f>'m1'!AS25-m0!AS25</f>
        <v>0</v>
      </c>
      <c r="AU25" s="99"/>
      <c r="AV25" s="99"/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>
        <f>'m1'!BA25-m0!BA25</f>
        <v>0</v>
      </c>
      <c r="BC25" s="99"/>
      <c r="BD25" s="99">
        <f>'m1'!BD25-m0!BC25</f>
        <v>-0.57500000000000018</v>
      </c>
      <c r="BE25" s="99">
        <f>'m1'!BE25-m0!BD25</f>
        <v>0.25</v>
      </c>
      <c r="BF25" s="99">
        <f>'m1'!BF25-m0!BE25</f>
        <v>-3.6720000000000002</v>
      </c>
      <c r="BG25" s="99"/>
      <c r="BH25" s="65"/>
      <c r="BI25" s="70"/>
      <c r="BJ25" s="63"/>
      <c r="BK25" s="40"/>
      <c r="BL25" s="63"/>
      <c r="BM25" s="63"/>
      <c r="BN25" s="40"/>
      <c r="BO25" s="40"/>
      <c r="BP25" s="71"/>
      <c r="BQ25" s="71"/>
      <c r="BR25" s="40"/>
      <c r="BS25" s="71"/>
      <c r="BT25" s="40"/>
      <c r="BU25" s="40"/>
      <c r="BV25" s="40"/>
      <c r="BW25" s="49"/>
      <c r="BX25" s="49"/>
      <c r="BY25" s="49"/>
      <c r="BZ25" s="56"/>
      <c r="CA25" s="56"/>
      <c r="CB25" s="56"/>
      <c r="CC25" s="49"/>
      <c r="CD25" s="48"/>
      <c r="CE25" s="48"/>
      <c r="CF25" s="48"/>
      <c r="CG25" s="48"/>
      <c r="CH25" s="40"/>
      <c r="CI25" s="56"/>
      <c r="CJ25" s="56"/>
      <c r="CK25" s="72"/>
      <c r="CL25" s="40"/>
      <c r="CM25" s="56"/>
      <c r="CN25" s="40"/>
      <c r="CO25" s="49"/>
      <c r="CP25" s="49"/>
      <c r="CQ25" s="40"/>
      <c r="CR25" s="56"/>
      <c r="CS25" s="40"/>
      <c r="CT25" s="40"/>
      <c r="CU25" s="41"/>
      <c r="CV25" s="41"/>
      <c r="CW25" s="49"/>
      <c r="CX25" s="40"/>
      <c r="CY25" s="49"/>
      <c r="CZ25" s="40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</row>
    <row r="26" spans="1:118">
      <c r="A26" s="65">
        <v>37257</v>
      </c>
      <c r="B26" s="99">
        <f>IF('m1'!B26="",'m1'!C26,'m1'!B26)-IF(m0!B26="",m0!C26,m0!B26)</f>
        <v>0</v>
      </c>
      <c r="C26" s="99">
        <f>'m1'!C26-m0!C26</f>
        <v>0</v>
      </c>
      <c r="D26" s="99">
        <f>'m1'!D26-m0!D26</f>
        <v>0</v>
      </c>
      <c r="E26" s="99">
        <f>'m1'!E26-m0!E26</f>
        <v>0</v>
      </c>
      <c r="F26" s="99">
        <f>'m1'!F26-m0!F26</f>
        <v>0</v>
      </c>
      <c r="G26" s="99">
        <f>'m1'!G26-m0!G26</f>
        <v>0</v>
      </c>
      <c r="H26" s="99">
        <f>'m1'!H26-m0!H26</f>
        <v>0</v>
      </c>
      <c r="I26" s="99">
        <f>'m1'!I26-m0!I26</f>
        <v>0</v>
      </c>
      <c r="J26" s="99">
        <f>'m1'!J26-m0!J26</f>
        <v>0</v>
      </c>
      <c r="K26" s="99">
        <f>'m1'!K26-m0!K26</f>
        <v>0</v>
      </c>
      <c r="L26" s="99">
        <f>'m1'!L26-m0!L26</f>
        <v>0</v>
      </c>
      <c r="M26" s="99">
        <f>'m1'!M26-m0!M26</f>
        <v>0</v>
      </c>
      <c r="N26" s="99">
        <f>'m1'!N26-m0!N26</f>
        <v>0</v>
      </c>
      <c r="O26" s="99">
        <f>'m1'!O26-m0!O26</f>
        <v>0</v>
      </c>
      <c r="P26" s="99">
        <f>'m1'!P26-m0!P26</f>
        <v>0</v>
      </c>
      <c r="Q26" s="99">
        <f>'m1'!Q26-m0!Q26</f>
        <v>0</v>
      </c>
      <c r="R26" s="99">
        <f>'m1'!R26-m0!R26</f>
        <v>0</v>
      </c>
      <c r="T26" s="576">
        <f>'m1'!T26-m0!T26</f>
        <v>0</v>
      </c>
      <c r="U26" s="576">
        <f>'m1'!U26-m0!U26</f>
        <v>0</v>
      </c>
      <c r="V26" s="576">
        <f>'m1'!V26-m0!V26</f>
        <v>0</v>
      </c>
      <c r="X26" s="542">
        <f>'m1'!X26-m0!X26</f>
        <v>0</v>
      </c>
      <c r="Y26" s="542">
        <f>'m1'!Y26-m0!Y26</f>
        <v>0</v>
      </c>
      <c r="Z26" s="542">
        <f>'m1'!Z26-m0!Z26</f>
        <v>0</v>
      </c>
      <c r="AA26" s="542">
        <f>'m1'!AA26-m0!AA26</f>
        <v>0</v>
      </c>
      <c r="AB26" s="561">
        <f>'m1'!AB26-m0!AB26</f>
        <v>0</v>
      </c>
      <c r="AC26" s="561">
        <f>'m1'!AC26-m0!AC26</f>
        <v>0</v>
      </c>
      <c r="AD26" s="561">
        <f>'m1'!AD26-m0!AD26</f>
        <v>0</v>
      </c>
      <c r="AE26" s="561">
        <f>'m1'!AE26-m0!AE26</f>
        <v>0</v>
      </c>
      <c r="AF26" s="99">
        <f>'m1'!AF26-m0!AF26</f>
        <v>0</v>
      </c>
      <c r="AG26" s="99">
        <f>'m1'!AG26-m0!AG26</f>
        <v>0</v>
      </c>
      <c r="AH26" s="99"/>
      <c r="AI26" s="185">
        <f t="shared" si="1"/>
        <v>37257</v>
      </c>
      <c r="AJ26" s="99">
        <f>'m1'!AJ26-m0!AJ26</f>
        <v>0</v>
      </c>
      <c r="AK26" s="99"/>
      <c r="AL26" s="100"/>
      <c r="AM26" s="99">
        <f>'m1'!AL26-m0!AL26</f>
        <v>0</v>
      </c>
      <c r="AN26" s="99">
        <f>'m1'!AM26-m0!AM26</f>
        <v>0</v>
      </c>
      <c r="AO26" s="99">
        <f>'m1'!AN26-m0!AN26</f>
        <v>0</v>
      </c>
      <c r="AP26" s="99">
        <f>'m1'!AO26-m0!AO26</f>
        <v>0</v>
      </c>
      <c r="AQ26" s="99">
        <f>'m1'!AP26-m0!AP26</f>
        <v>0</v>
      </c>
      <c r="AR26" s="99">
        <f>'m1'!AQ26-m0!AQ26</f>
        <v>0</v>
      </c>
      <c r="AS26" s="99">
        <f>'m1'!AR26-m0!AR26</f>
        <v>0</v>
      </c>
      <c r="AT26" s="99">
        <f>'m1'!AS26-m0!AS26</f>
        <v>0</v>
      </c>
      <c r="AU26" s="99"/>
      <c r="AV26" s="99"/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>
        <f>'m1'!BA26-m0!BA26</f>
        <v>0</v>
      </c>
      <c r="BC26" s="99"/>
      <c r="BD26" s="99">
        <f>'m1'!BD26-m0!BC26</f>
        <v>-0.5950000000000002</v>
      </c>
      <c r="BE26" s="99">
        <f>'m1'!BE26-m0!BD26</f>
        <v>0.25</v>
      </c>
      <c r="BF26" s="99">
        <f>'m1'!BF26-m0!BE26</f>
        <v>-3.69</v>
      </c>
      <c r="BG26" s="99"/>
      <c r="BH26" s="65"/>
      <c r="BI26" s="70"/>
      <c r="BJ26" s="63"/>
      <c r="BK26" s="40"/>
      <c r="BL26" s="63"/>
      <c r="BM26" s="63"/>
      <c r="BN26" s="40"/>
      <c r="BO26" s="40"/>
      <c r="BP26" s="71"/>
      <c r="BQ26" s="71"/>
      <c r="BR26" s="40"/>
      <c r="BS26" s="71"/>
      <c r="BT26" s="40"/>
      <c r="BU26" s="40"/>
      <c r="BV26" s="40"/>
      <c r="BW26" s="49"/>
      <c r="BX26" s="49"/>
      <c r="BY26" s="49"/>
      <c r="BZ26" s="56"/>
      <c r="CA26" s="56"/>
      <c r="CB26" s="56"/>
      <c r="CC26" s="49"/>
      <c r="CD26" s="48"/>
      <c r="CE26" s="48"/>
      <c r="CF26" s="48"/>
      <c r="CG26" s="48"/>
      <c r="CH26" s="40"/>
      <c r="CI26" s="56"/>
      <c r="CJ26" s="56"/>
      <c r="CK26" s="72"/>
      <c r="CL26" s="40"/>
      <c r="CM26" s="56"/>
      <c r="CN26" s="40"/>
      <c r="CO26" s="49"/>
      <c r="CP26" s="49"/>
      <c r="CQ26" s="40"/>
      <c r="CR26" s="56"/>
      <c r="CS26" s="40"/>
      <c r="CT26" s="40"/>
      <c r="CU26" s="41"/>
      <c r="CV26" s="41"/>
      <c r="CW26" s="49"/>
      <c r="CX26" s="40"/>
      <c r="CY26" s="49"/>
      <c r="CZ26" s="40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</row>
    <row r="27" spans="1:118">
      <c r="A27" s="65">
        <v>37288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76">
        <f>'m1'!T27-m0!T27</f>
        <v>0</v>
      </c>
      <c r="U27" s="576">
        <f>'m1'!U27-m0!U27</f>
        <v>0</v>
      </c>
      <c r="V27" s="576">
        <f>'m1'!V27-m0!V27</f>
        <v>0</v>
      </c>
      <c r="X27" s="542">
        <f>'m1'!X27-m0!X27</f>
        <v>0</v>
      </c>
      <c r="Y27" s="542">
        <f>'m1'!Y27-m0!Y27</f>
        <v>0</v>
      </c>
      <c r="Z27" s="542">
        <f>'m1'!Z27-m0!Z27</f>
        <v>0</v>
      </c>
      <c r="AA27" s="542">
        <f>'m1'!AA27-m0!AA27</f>
        <v>0</v>
      </c>
      <c r="AB27" s="561">
        <f>'m1'!AB27-m0!AB27</f>
        <v>0</v>
      </c>
      <c r="AC27" s="561">
        <f>'m1'!AC27-m0!AC27</f>
        <v>0</v>
      </c>
      <c r="AD27" s="561">
        <f>'m1'!AD27-m0!AD27</f>
        <v>0</v>
      </c>
      <c r="AE27" s="561">
        <f>'m1'!AE27-m0!AE27</f>
        <v>0</v>
      </c>
      <c r="AF27" s="99">
        <f>'m1'!AF27-m0!AF27</f>
        <v>0</v>
      </c>
      <c r="AG27" s="99">
        <f>'m1'!AG27-m0!AG27</f>
        <v>0</v>
      </c>
      <c r="AH27" s="99"/>
      <c r="AI27" s="185">
        <f t="shared" si="1"/>
        <v>37288</v>
      </c>
      <c r="AJ27" s="99">
        <f>'m1'!AJ27-m0!AJ27</f>
        <v>0</v>
      </c>
      <c r="AK27" s="99"/>
      <c r="AL27" s="100"/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>
        <f>'m1'!AS27-m0!AS27</f>
        <v>0</v>
      </c>
      <c r="AU27" s="99"/>
      <c r="AV27" s="99"/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>
        <f>'m1'!BA27-m0!BA27</f>
        <v>0</v>
      </c>
      <c r="BC27" s="99"/>
      <c r="BD27" s="99">
        <f>'m1'!BD27-m0!BC27</f>
        <v>-0.59499999999999975</v>
      </c>
      <c r="BE27" s="99">
        <f>'m1'!BE27-m0!BD27</f>
        <v>0.25</v>
      </c>
      <c r="BF27" s="99">
        <f>'m1'!BF27-m0!BE27</f>
        <v>-3.5550000000000002</v>
      </c>
      <c r="BG27" s="99"/>
      <c r="BH27" s="65"/>
      <c r="BI27" s="70"/>
      <c r="BJ27" s="63"/>
      <c r="BK27" s="40"/>
      <c r="BL27" s="63"/>
      <c r="BM27" s="63"/>
      <c r="BN27" s="40"/>
      <c r="BO27" s="40"/>
      <c r="BP27" s="71"/>
      <c r="BQ27" s="71"/>
      <c r="BR27" s="40"/>
      <c r="BS27" s="71"/>
      <c r="BT27" s="40"/>
      <c r="BU27" s="40"/>
      <c r="BV27" s="40"/>
      <c r="BW27" s="49"/>
      <c r="BX27" s="49"/>
      <c r="BY27" s="49"/>
      <c r="BZ27" s="56"/>
      <c r="CA27" s="56"/>
      <c r="CB27" s="56"/>
      <c r="CC27" s="49"/>
      <c r="CD27" s="48"/>
      <c r="CE27" s="48"/>
      <c r="CF27" s="48"/>
      <c r="CG27" s="48"/>
      <c r="CH27" s="40"/>
      <c r="CI27" s="56"/>
      <c r="CJ27" s="56"/>
      <c r="CK27" s="72"/>
      <c r="CL27" s="40"/>
      <c r="CM27" s="56"/>
      <c r="CN27" s="40"/>
      <c r="CO27" s="49"/>
      <c r="CP27" s="49"/>
      <c r="CQ27" s="40"/>
      <c r="CR27" s="56"/>
      <c r="CS27" s="40"/>
      <c r="CT27" s="40"/>
      <c r="CU27" s="41"/>
      <c r="CV27" s="41"/>
      <c r="CW27" s="49"/>
      <c r="CX27" s="40"/>
      <c r="CY27" s="49"/>
      <c r="CZ27" s="40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</row>
    <row r="28" spans="1:118">
      <c r="A28" s="65">
        <v>37316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76">
        <f>'m1'!T28-m0!T28</f>
        <v>0</v>
      </c>
      <c r="U28" s="576">
        <f>'m1'!U28-m0!U28</f>
        <v>0</v>
      </c>
      <c r="V28" s="576">
        <f>'m1'!V28-m0!V28</f>
        <v>0</v>
      </c>
      <c r="X28" s="542">
        <f>'m1'!X28-m0!X28</f>
        <v>0</v>
      </c>
      <c r="Y28" s="542">
        <f>'m1'!Y28-m0!Y28</f>
        <v>0</v>
      </c>
      <c r="Z28" s="542">
        <f>'m1'!Z28-m0!Z28</f>
        <v>0</v>
      </c>
      <c r="AA28" s="542">
        <f>'m1'!AA28-m0!AA28</f>
        <v>0</v>
      </c>
      <c r="AB28" s="561">
        <f>'m1'!AB28-m0!AB28</f>
        <v>0</v>
      </c>
      <c r="AC28" s="561">
        <f>'m1'!AC28-m0!AC28</f>
        <v>0</v>
      </c>
      <c r="AD28" s="561">
        <f>'m1'!AD28-m0!AD28</f>
        <v>0</v>
      </c>
      <c r="AE28" s="561">
        <f>'m1'!AE28-m0!AE28</f>
        <v>0</v>
      </c>
      <c r="AF28" s="99">
        <f>'m1'!AF28-m0!AF28</f>
        <v>0</v>
      </c>
      <c r="AG28" s="99">
        <f>'m1'!AG28-m0!AG28</f>
        <v>0</v>
      </c>
      <c r="AH28" s="99"/>
      <c r="AI28" s="185">
        <f t="shared" si="1"/>
        <v>37316</v>
      </c>
      <c r="AJ28" s="99">
        <f>'m1'!AJ28-m0!AJ28</f>
        <v>0</v>
      </c>
      <c r="AK28" s="99"/>
      <c r="AL28" s="100"/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>
        <f>'m1'!AS28-m0!AS28</f>
        <v>0</v>
      </c>
      <c r="AU28" s="99"/>
      <c r="AV28" s="99"/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>
        <f>'m1'!BA28-m0!BA28</f>
        <v>0</v>
      </c>
      <c r="BC28" s="99"/>
      <c r="BD28" s="99">
        <f>'m1'!BD28-m0!BC28</f>
        <v>-0.51500000000000012</v>
      </c>
      <c r="BE28" s="99">
        <f>'m1'!BE28-m0!BD28</f>
        <v>0.25</v>
      </c>
      <c r="BF28" s="99">
        <f>'m1'!BF28-m0!BE28</f>
        <v>-3.42</v>
      </c>
      <c r="BG28" s="99"/>
      <c r="BH28" s="65"/>
      <c r="BI28" s="70"/>
      <c r="BJ28" s="63"/>
      <c r="BK28" s="40"/>
      <c r="BL28" s="63"/>
      <c r="BM28" s="63"/>
      <c r="BN28" s="40"/>
      <c r="BO28" s="40"/>
      <c r="BP28" s="71"/>
      <c r="BQ28" s="71"/>
      <c r="BR28" s="40"/>
      <c r="BS28" s="71"/>
      <c r="BT28" s="40"/>
      <c r="BU28" s="40"/>
      <c r="BV28" s="40"/>
      <c r="BW28" s="49"/>
      <c r="BX28" s="49"/>
      <c r="BY28" s="49"/>
      <c r="BZ28" s="56"/>
      <c r="CA28" s="56"/>
      <c r="CB28" s="56"/>
      <c r="CC28" s="49"/>
      <c r="CD28" s="48"/>
      <c r="CE28" s="48"/>
      <c r="CF28" s="48"/>
      <c r="CG28" s="48"/>
      <c r="CH28" s="40"/>
      <c r="CI28" s="56"/>
      <c r="CJ28" s="56"/>
      <c r="CK28" s="72"/>
      <c r="CL28" s="40"/>
      <c r="CM28" s="56"/>
      <c r="CN28" s="40"/>
      <c r="CO28" s="49"/>
      <c r="CP28" s="49"/>
      <c r="CQ28" s="40"/>
      <c r="CR28" s="56"/>
      <c r="CS28" s="40"/>
      <c r="CT28" s="40"/>
      <c r="CU28" s="41"/>
      <c r="CV28" s="41"/>
      <c r="CW28" s="49"/>
      <c r="CX28" s="40"/>
      <c r="CY28" s="49"/>
      <c r="CZ28" s="40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</row>
    <row r="29" spans="1:118">
      <c r="A29" s="65">
        <v>37347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76">
        <f>'m1'!T29-m0!T29</f>
        <v>0</v>
      </c>
      <c r="U29" s="576">
        <f>'m1'!U29-m0!U29</f>
        <v>0</v>
      </c>
      <c r="V29" s="576">
        <f>'m1'!V29-m0!V29</f>
        <v>0</v>
      </c>
      <c r="X29" s="542">
        <f>'m1'!X29-m0!X29</f>
        <v>0</v>
      </c>
      <c r="Y29" s="542">
        <f>'m1'!Y29-m0!Y29</f>
        <v>0</v>
      </c>
      <c r="Z29" s="542">
        <f>'m1'!Z29-m0!Z29</f>
        <v>0</v>
      </c>
      <c r="AA29" s="542">
        <f>'m1'!AA29-m0!AA29</f>
        <v>0</v>
      </c>
      <c r="AB29" s="561">
        <f>'m1'!AB29-m0!AB29</f>
        <v>0</v>
      </c>
      <c r="AC29" s="561">
        <f>'m1'!AC29-m0!AC29</f>
        <v>0</v>
      </c>
      <c r="AD29" s="561">
        <f>'m1'!AD29-m0!AD29</f>
        <v>0</v>
      </c>
      <c r="AE29" s="561">
        <f>'m1'!AE29-m0!AE29</f>
        <v>0</v>
      </c>
      <c r="AF29" s="99">
        <f>'m1'!AF29-m0!AF29</f>
        <v>0</v>
      </c>
      <c r="AG29" s="99">
        <f>'m1'!AG29-m0!AG29</f>
        <v>0</v>
      </c>
      <c r="AH29" s="99"/>
      <c r="AI29" s="185">
        <f t="shared" si="1"/>
        <v>37347</v>
      </c>
      <c r="AJ29" s="99">
        <f>'m1'!AJ29-m0!AJ29</f>
        <v>0</v>
      </c>
      <c r="AK29" s="99"/>
      <c r="AL29" s="100"/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>
        <f>'m1'!AS29-m0!AS29</f>
        <v>0</v>
      </c>
      <c r="AU29" s="99"/>
      <c r="AV29" s="99"/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>
        <f>'m1'!BA29-m0!BA29</f>
        <v>0</v>
      </c>
      <c r="BC29" s="99"/>
      <c r="BD29" s="99">
        <f>'m1'!BD29-m0!BC29</f>
        <v>-0.42750000000000021</v>
      </c>
      <c r="BE29" s="99">
        <f>'m1'!BE29-m0!BD29</f>
        <v>0.25</v>
      </c>
      <c r="BF29" s="99">
        <f>'m1'!BF29-m0!BE29</f>
        <v>-3.2749999999999999</v>
      </c>
      <c r="BG29" s="99"/>
      <c r="BH29" s="65"/>
      <c r="BI29" s="70"/>
      <c r="BJ29" s="63"/>
      <c r="BK29" s="40"/>
      <c r="BL29" s="63"/>
      <c r="BM29" s="63"/>
      <c r="BN29" s="40"/>
      <c r="BO29" s="40"/>
      <c r="BP29" s="71"/>
      <c r="BQ29" s="71"/>
      <c r="BR29" s="40"/>
      <c r="BS29" s="71"/>
      <c r="BT29" s="40"/>
      <c r="BU29" s="40"/>
      <c r="BV29" s="40"/>
      <c r="BW29" s="49"/>
      <c r="BX29" s="49"/>
      <c r="BY29" s="49"/>
      <c r="BZ29" s="40"/>
      <c r="CA29" s="40"/>
      <c r="CB29" s="40"/>
      <c r="CC29" s="49"/>
      <c r="CD29" s="48"/>
      <c r="CE29" s="48"/>
      <c r="CF29" s="40"/>
      <c r="CG29" s="48"/>
      <c r="CH29" s="40"/>
      <c r="CI29" s="56"/>
      <c r="CJ29" s="56"/>
      <c r="CK29" s="72"/>
      <c r="CL29" s="40"/>
      <c r="CM29" s="56"/>
      <c r="CN29" s="40"/>
      <c r="CO29" s="49"/>
      <c r="CP29" s="49"/>
      <c r="CQ29" s="40"/>
      <c r="CR29" s="56"/>
      <c r="CS29" s="40"/>
      <c r="CT29" s="40"/>
      <c r="CU29" s="41"/>
      <c r="CV29" s="41"/>
      <c r="CW29" s="49"/>
      <c r="CX29" s="40"/>
      <c r="CY29" s="49"/>
      <c r="CZ29" s="40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</row>
    <row r="30" spans="1:118">
      <c r="A30" s="65">
        <v>37377</v>
      </c>
      <c r="B30" s="99">
        <f>IF('m1'!B30="",'m1'!C30,'m1'!B30)-IF(m0!B30="",m0!C30,m0!B30)</f>
        <v>0</v>
      </c>
      <c r="C30" s="99">
        <f>'m1'!C30-m0!C30</f>
        <v>0</v>
      </c>
      <c r="D30" s="99">
        <f>'m1'!D30-m0!D30</f>
        <v>0</v>
      </c>
      <c r="E30" s="99">
        <f>'m1'!E30-m0!E30</f>
        <v>0</v>
      </c>
      <c r="F30" s="99">
        <f>'m1'!F30-m0!F30</f>
        <v>0</v>
      </c>
      <c r="G30" s="99">
        <f>'m1'!G30-m0!G30</f>
        <v>0</v>
      </c>
      <c r="H30" s="99">
        <f>'m1'!H30-m0!H30</f>
        <v>0</v>
      </c>
      <c r="I30" s="99">
        <f>'m1'!I30-m0!I30</f>
        <v>0</v>
      </c>
      <c r="J30" s="99">
        <f>'m1'!J30-m0!J30</f>
        <v>0</v>
      </c>
      <c r="K30" s="99">
        <f>'m1'!K30-m0!K30</f>
        <v>0</v>
      </c>
      <c r="L30" s="99">
        <f>'m1'!L30-m0!L30</f>
        <v>0</v>
      </c>
      <c r="M30" s="99">
        <f>'m1'!M30-m0!M30</f>
        <v>0</v>
      </c>
      <c r="N30" s="99">
        <f>'m1'!N30-m0!N30</f>
        <v>0</v>
      </c>
      <c r="O30" s="99">
        <f>'m1'!O30-m0!O30</f>
        <v>0</v>
      </c>
      <c r="P30" s="99">
        <f>'m1'!P30-m0!P30</f>
        <v>0</v>
      </c>
      <c r="Q30" s="99">
        <f>'m1'!Q30-m0!Q30</f>
        <v>0</v>
      </c>
      <c r="R30" s="99">
        <f>'m1'!R30-m0!R30</f>
        <v>0</v>
      </c>
      <c r="T30" s="576">
        <f>'m1'!T30-m0!T30</f>
        <v>0</v>
      </c>
      <c r="U30" s="576">
        <f>'m1'!U30-m0!U30</f>
        <v>0</v>
      </c>
      <c r="V30" s="576">
        <f>'m1'!V30-m0!V30</f>
        <v>0</v>
      </c>
      <c r="X30" s="542">
        <f>'m1'!X30-m0!X30</f>
        <v>0</v>
      </c>
      <c r="Y30" s="542">
        <f>'m1'!Y30-m0!Y30</f>
        <v>0</v>
      </c>
      <c r="Z30" s="542">
        <f>'m1'!Z30-m0!Z30</f>
        <v>0</v>
      </c>
      <c r="AA30" s="542">
        <f>'m1'!AA30-m0!AA30</f>
        <v>0</v>
      </c>
      <c r="AB30" s="561">
        <f>'m1'!AB30-m0!AB30</f>
        <v>0</v>
      </c>
      <c r="AC30" s="561">
        <f>'m1'!AC30-m0!AC30</f>
        <v>0</v>
      </c>
      <c r="AD30" s="561">
        <f>'m1'!AD30-m0!AD30</f>
        <v>0</v>
      </c>
      <c r="AE30" s="561">
        <f>'m1'!AE30-m0!AE30</f>
        <v>0</v>
      </c>
      <c r="AF30" s="99">
        <f>'m1'!AF30-m0!AF30</f>
        <v>0</v>
      </c>
      <c r="AG30" s="99">
        <f>'m1'!AG30-m0!AG30</f>
        <v>0</v>
      </c>
      <c r="AH30" s="99"/>
      <c r="AI30" s="185">
        <f t="shared" si="1"/>
        <v>37377</v>
      </c>
      <c r="AJ30" s="99">
        <f>'m1'!AJ30-m0!AJ30</f>
        <v>0</v>
      </c>
      <c r="AK30" s="99"/>
      <c r="AL30" s="100"/>
      <c r="AM30" s="99">
        <f>'m1'!AL30-m0!AL30</f>
        <v>0</v>
      </c>
      <c r="AN30" s="99">
        <f>'m1'!AM30-m0!AM30</f>
        <v>0</v>
      </c>
      <c r="AO30" s="99">
        <f>'m1'!AN30-m0!AN30</f>
        <v>0</v>
      </c>
      <c r="AP30" s="99">
        <f>'m1'!AO30-m0!AO30</f>
        <v>0</v>
      </c>
      <c r="AQ30" s="99">
        <f>'m1'!AP30-m0!AP30</f>
        <v>0</v>
      </c>
      <c r="AR30" s="99">
        <f>'m1'!AQ30-m0!AQ30</f>
        <v>0</v>
      </c>
      <c r="AS30" s="99">
        <f>'m1'!AR30-m0!AR30</f>
        <v>0</v>
      </c>
      <c r="AT30" s="99">
        <f>'m1'!AS30-m0!AS30</f>
        <v>0</v>
      </c>
      <c r="AU30" s="99"/>
      <c r="AV30" s="99"/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>
        <f>'m1'!BA30-m0!BA30</f>
        <v>0</v>
      </c>
      <c r="BC30" s="99"/>
      <c r="BD30" s="99">
        <f>'m1'!BD30-m0!BC30</f>
        <v>-0.41250000000000009</v>
      </c>
      <c r="BE30" s="99">
        <f>'m1'!BE30-m0!BD30</f>
        <v>0.25</v>
      </c>
      <c r="BF30" s="99">
        <f>'m1'!BF30-m0!BE30</f>
        <v>-3.23</v>
      </c>
      <c r="BG30" s="99"/>
      <c r="BH30" s="65"/>
      <c r="BI30" s="70"/>
      <c r="BJ30" s="63"/>
      <c r="BK30" s="40"/>
      <c r="BL30" s="63"/>
      <c r="BM30" s="63"/>
      <c r="BN30" s="40"/>
      <c r="BO30" s="40"/>
      <c r="BP30" s="71"/>
      <c r="BQ30" s="71"/>
      <c r="BR30" s="40"/>
      <c r="BS30" s="71"/>
      <c r="BT30" s="40"/>
      <c r="BU30" s="40"/>
      <c r="BV30" s="40"/>
      <c r="BW30" s="49"/>
      <c r="BX30" s="49"/>
      <c r="BY30" s="49"/>
      <c r="BZ30" s="40"/>
      <c r="CA30" s="40"/>
      <c r="CB30" s="40"/>
      <c r="CC30" s="49"/>
      <c r="CD30" s="48"/>
      <c r="CE30" s="48"/>
      <c r="CF30" s="40"/>
      <c r="CG30" s="48"/>
      <c r="CH30" s="40"/>
      <c r="CI30" s="56"/>
      <c r="CJ30" s="56"/>
      <c r="CK30" s="72"/>
      <c r="CL30" s="40"/>
      <c r="CM30" s="56"/>
      <c r="CN30" s="40"/>
      <c r="CO30" s="49"/>
      <c r="CP30" s="49"/>
      <c r="CQ30" s="40"/>
      <c r="CR30" s="56"/>
      <c r="CS30" s="40"/>
      <c r="CT30" s="40"/>
      <c r="CU30" s="41"/>
      <c r="CV30" s="41"/>
      <c r="CW30" s="49"/>
      <c r="CX30" s="40"/>
      <c r="CY30" s="49"/>
      <c r="CZ30" s="40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</row>
    <row r="31" spans="1:118">
      <c r="A31" s="65">
        <v>37408</v>
      </c>
      <c r="B31" s="99">
        <f>IF('m1'!B31="",'m1'!C31,'m1'!B31)-IF(m0!B31="",m0!C31,m0!B31)</f>
        <v>0</v>
      </c>
      <c r="C31" s="99">
        <f>'m1'!C31-m0!C31</f>
        <v>0</v>
      </c>
      <c r="D31" s="99">
        <f>'m1'!D31-m0!D31</f>
        <v>0</v>
      </c>
      <c r="E31" s="99">
        <f>'m1'!E31-m0!E31</f>
        <v>0</v>
      </c>
      <c r="F31" s="99">
        <f>'m1'!F31-m0!F31</f>
        <v>0</v>
      </c>
      <c r="G31" s="99">
        <f>'m1'!G31-m0!G31</f>
        <v>0</v>
      </c>
      <c r="H31" s="99">
        <f>'m1'!H31-m0!H31</f>
        <v>0</v>
      </c>
      <c r="I31" s="99">
        <f>'m1'!I31-m0!I31</f>
        <v>0</v>
      </c>
      <c r="J31" s="99">
        <f>'m1'!J31-m0!J31</f>
        <v>0</v>
      </c>
      <c r="K31" s="99">
        <f>'m1'!K31-m0!K31</f>
        <v>0</v>
      </c>
      <c r="L31" s="99">
        <f>'m1'!L31-m0!L31</f>
        <v>0</v>
      </c>
      <c r="M31" s="99">
        <f>'m1'!M31-m0!M31</f>
        <v>0</v>
      </c>
      <c r="N31" s="99">
        <f>'m1'!N31-m0!N31</f>
        <v>0</v>
      </c>
      <c r="O31" s="99">
        <f>'m1'!O31-m0!O31</f>
        <v>0</v>
      </c>
      <c r="P31" s="99">
        <f>'m1'!P31-m0!P31</f>
        <v>0</v>
      </c>
      <c r="Q31" s="99">
        <f>'m1'!Q31-m0!Q31</f>
        <v>0</v>
      </c>
      <c r="R31" s="99">
        <f>'m1'!R31-m0!R31</f>
        <v>0</v>
      </c>
      <c r="T31" s="576">
        <f>'m1'!T31-m0!T31</f>
        <v>0</v>
      </c>
      <c r="U31" s="576">
        <f>'m1'!U31-m0!U31</f>
        <v>0</v>
      </c>
      <c r="V31" s="576">
        <f>'m1'!V31-m0!V31</f>
        <v>0</v>
      </c>
      <c r="X31" s="542">
        <f>'m1'!X31-m0!X31</f>
        <v>0</v>
      </c>
      <c r="Y31" s="542">
        <f>'m1'!Y31-m0!Y31</f>
        <v>0</v>
      </c>
      <c r="Z31" s="542">
        <f>'m1'!Z31-m0!Z31</f>
        <v>0</v>
      </c>
      <c r="AA31" s="542">
        <f>'m1'!AA31-m0!AA31</f>
        <v>0</v>
      </c>
      <c r="AB31" s="561">
        <f>'m1'!AB31-m0!AB31</f>
        <v>0</v>
      </c>
      <c r="AC31" s="561">
        <f>'m1'!AC31-m0!AC31</f>
        <v>0</v>
      </c>
      <c r="AD31" s="561">
        <f>'m1'!AD31-m0!AD31</f>
        <v>0</v>
      </c>
      <c r="AE31" s="561">
        <f>'m1'!AE31-m0!AE31</f>
        <v>0</v>
      </c>
      <c r="AF31" s="99">
        <f>'m1'!AF31-m0!AF31</f>
        <v>0</v>
      </c>
      <c r="AG31" s="99">
        <f>'m1'!AG31-m0!AG31</f>
        <v>0</v>
      </c>
      <c r="AH31" s="99"/>
      <c r="AI31" s="185">
        <f t="shared" si="1"/>
        <v>37408</v>
      </c>
      <c r="AJ31" s="99">
        <f>'m1'!AJ31-m0!AJ31</f>
        <v>0</v>
      </c>
      <c r="AK31" s="99"/>
      <c r="AL31" s="100"/>
      <c r="AM31" s="99">
        <f>'m1'!AL31-m0!AL31</f>
        <v>0</v>
      </c>
      <c r="AN31" s="99">
        <f>'m1'!AM31-m0!AM31</f>
        <v>0</v>
      </c>
      <c r="AO31" s="99">
        <f>'m1'!AN31-m0!AN31</f>
        <v>0</v>
      </c>
      <c r="AP31" s="99">
        <f>'m1'!AO31-m0!AO31</f>
        <v>0</v>
      </c>
      <c r="AQ31" s="99">
        <f>'m1'!AP31-m0!AP31</f>
        <v>0</v>
      </c>
      <c r="AR31" s="99">
        <f>'m1'!AQ31-m0!AQ31</f>
        <v>0</v>
      </c>
      <c r="AS31" s="99">
        <f>'m1'!AR31-m0!AR31</f>
        <v>0</v>
      </c>
      <c r="AT31" s="99">
        <f>'m1'!AS31-m0!AS31</f>
        <v>0</v>
      </c>
      <c r="AU31" s="99"/>
      <c r="AV31" s="99"/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>
        <f>'m1'!BA31-m0!BA31</f>
        <v>0</v>
      </c>
      <c r="BC31" s="99"/>
      <c r="BD31" s="99">
        <f>'m1'!BD31-m0!BC31</f>
        <v>-0.41249999999999964</v>
      </c>
      <c r="BE31" s="99">
        <f>'m1'!BE31-m0!BD31</f>
        <v>0.25</v>
      </c>
      <c r="BF31" s="99">
        <f>'m1'!BF31-m0!BE31</f>
        <v>-3.22</v>
      </c>
      <c r="BG31" s="99"/>
      <c r="BH31" s="65"/>
      <c r="BI31" s="70"/>
      <c r="BJ31" s="63"/>
      <c r="BK31" s="40"/>
      <c r="BL31" s="63"/>
      <c r="BM31" s="63"/>
      <c r="BN31" s="40"/>
      <c r="BO31" s="40"/>
      <c r="BP31" s="71"/>
      <c r="BQ31" s="71"/>
      <c r="BR31" s="40"/>
      <c r="BS31" s="71"/>
      <c r="BT31" s="40"/>
      <c r="BU31" s="40"/>
      <c r="BV31" s="40"/>
      <c r="BW31" s="49"/>
      <c r="BX31" s="49"/>
      <c r="BY31" s="49"/>
      <c r="BZ31" s="40"/>
      <c r="CA31" s="40"/>
      <c r="CB31" s="40"/>
      <c r="CC31" s="49"/>
      <c r="CD31" s="48"/>
      <c r="CE31" s="48"/>
      <c r="CF31" s="40"/>
      <c r="CG31" s="48"/>
      <c r="CH31" s="40"/>
      <c r="CI31" s="56"/>
      <c r="CJ31" s="56"/>
      <c r="CK31" s="72"/>
      <c r="CL31" s="40"/>
      <c r="CM31" s="56"/>
      <c r="CN31" s="40"/>
      <c r="CO31" s="49"/>
      <c r="CP31" s="49"/>
      <c r="CQ31" s="40"/>
      <c r="CR31" s="56"/>
      <c r="CS31" s="40"/>
      <c r="CT31" s="40"/>
      <c r="CU31" s="41"/>
      <c r="CV31" s="41"/>
      <c r="CW31" s="49"/>
      <c r="CX31" s="40"/>
      <c r="CY31" s="49"/>
      <c r="CZ31" s="40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</row>
    <row r="32" spans="1:118">
      <c r="A32" s="65">
        <v>37438</v>
      </c>
      <c r="B32" s="99">
        <f>IF('m1'!B32="",'m1'!C32,'m1'!B32)-IF(m0!B32="",m0!C32,m0!B32)</f>
        <v>0</v>
      </c>
      <c r="C32" s="99">
        <f>'m1'!C32-m0!C32</f>
        <v>0</v>
      </c>
      <c r="D32" s="99">
        <f>'m1'!D32-m0!D32</f>
        <v>0</v>
      </c>
      <c r="E32" s="99">
        <f>'m1'!E32-m0!E32</f>
        <v>0</v>
      </c>
      <c r="F32" s="99">
        <f>'m1'!F32-m0!F32</f>
        <v>0</v>
      </c>
      <c r="G32" s="99">
        <f>'m1'!G32-m0!G32</f>
        <v>0</v>
      </c>
      <c r="H32" s="99">
        <f>'m1'!H32-m0!H32</f>
        <v>0</v>
      </c>
      <c r="I32" s="99">
        <f>'m1'!I32-m0!I32</f>
        <v>0</v>
      </c>
      <c r="J32" s="99">
        <f>'m1'!J32-m0!J32</f>
        <v>0</v>
      </c>
      <c r="K32" s="99">
        <f>'m1'!K32-m0!K32</f>
        <v>0</v>
      </c>
      <c r="L32" s="99">
        <f>'m1'!L32-m0!L32</f>
        <v>0</v>
      </c>
      <c r="M32" s="99">
        <f>'m1'!M32-m0!M32</f>
        <v>0</v>
      </c>
      <c r="N32" s="99">
        <f>'m1'!N32-m0!N32</f>
        <v>0</v>
      </c>
      <c r="O32" s="99">
        <f>'m1'!O32-m0!O32</f>
        <v>0</v>
      </c>
      <c r="P32" s="99">
        <f>'m1'!P32-m0!P32</f>
        <v>0</v>
      </c>
      <c r="Q32" s="99">
        <f>'m1'!Q32-m0!Q32</f>
        <v>0</v>
      </c>
      <c r="R32" s="99">
        <f>'m1'!R32-m0!R32</f>
        <v>0</v>
      </c>
      <c r="T32" s="576">
        <f>'m1'!T32-m0!T32</f>
        <v>0</v>
      </c>
      <c r="U32" s="576">
        <f>'m1'!U32-m0!U32</f>
        <v>0</v>
      </c>
      <c r="V32" s="576">
        <f>'m1'!V32-m0!V32</f>
        <v>0</v>
      </c>
      <c r="X32" s="542">
        <f>'m1'!X32-m0!X32</f>
        <v>0</v>
      </c>
      <c r="Y32" s="542">
        <f>'m1'!Y32-m0!Y32</f>
        <v>0</v>
      </c>
      <c r="Z32" s="542">
        <f>'m1'!Z32-m0!Z32</f>
        <v>0</v>
      </c>
      <c r="AA32" s="542">
        <f>'m1'!AA32-m0!AA32</f>
        <v>0</v>
      </c>
      <c r="AB32" s="561">
        <f>'m1'!AB32-m0!AB32</f>
        <v>0</v>
      </c>
      <c r="AC32" s="561">
        <f>'m1'!AC32-m0!AC32</f>
        <v>0</v>
      </c>
      <c r="AD32" s="561">
        <f>'m1'!AD32-m0!AD32</f>
        <v>0</v>
      </c>
      <c r="AE32" s="561">
        <f>'m1'!AE32-m0!AE32</f>
        <v>0</v>
      </c>
      <c r="AF32" s="99">
        <f>'m1'!AF32-m0!AF32</f>
        <v>0</v>
      </c>
      <c r="AG32" s="99">
        <f>'m1'!AG32-m0!AG32</f>
        <v>0</v>
      </c>
      <c r="AH32" s="99"/>
      <c r="AI32" s="185">
        <f t="shared" si="1"/>
        <v>37438</v>
      </c>
      <c r="AJ32" s="99">
        <f>'m1'!AJ32-m0!AJ32</f>
        <v>0</v>
      </c>
      <c r="AK32" s="99"/>
      <c r="AL32" s="100"/>
      <c r="AM32" s="99">
        <f>'m1'!AL32-m0!AL32</f>
        <v>0</v>
      </c>
      <c r="AN32" s="99">
        <f>'m1'!AM32-m0!AM32</f>
        <v>0</v>
      </c>
      <c r="AO32" s="99">
        <f>'m1'!AN32-m0!AN32</f>
        <v>0</v>
      </c>
      <c r="AP32" s="99">
        <f>'m1'!AO32-m0!AO32</f>
        <v>0</v>
      </c>
      <c r="AQ32" s="99">
        <f>'m1'!AP32-m0!AP32</f>
        <v>0</v>
      </c>
      <c r="AR32" s="99">
        <f>'m1'!AQ32-m0!AQ32</f>
        <v>0</v>
      </c>
      <c r="AS32" s="99">
        <f>'m1'!AR32-m0!AR32</f>
        <v>0</v>
      </c>
      <c r="AT32" s="99">
        <f>'m1'!AS32-m0!AS32</f>
        <v>0</v>
      </c>
      <c r="AU32" s="99"/>
      <c r="AV32" s="99"/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>
        <f>'m1'!BA32-m0!BA32</f>
        <v>0</v>
      </c>
      <c r="BC32" s="99"/>
      <c r="BD32" s="99">
        <f>'m1'!BD32-m0!BC32</f>
        <v>-0.41249999999999964</v>
      </c>
      <c r="BE32" s="99">
        <f>'m1'!BE32-m0!BD32</f>
        <v>0.25</v>
      </c>
      <c r="BF32" s="99">
        <f>'m1'!BF32-m0!BE32</f>
        <v>-3.22</v>
      </c>
      <c r="BG32" s="99"/>
      <c r="BH32" s="65"/>
      <c r="BI32" s="70"/>
      <c r="BJ32" s="63"/>
      <c r="BK32" s="40"/>
      <c r="BL32" s="63"/>
      <c r="BM32" s="63"/>
      <c r="BN32" s="40"/>
      <c r="BO32" s="40"/>
      <c r="BP32" s="71"/>
      <c r="BQ32" s="71"/>
      <c r="BR32" s="40"/>
      <c r="BS32" s="71"/>
      <c r="BT32" s="40"/>
      <c r="BU32" s="40"/>
      <c r="BV32" s="40"/>
      <c r="BW32" s="49"/>
      <c r="BX32" s="49"/>
      <c r="BY32" s="49"/>
      <c r="BZ32" s="40"/>
      <c r="CA32" s="40"/>
      <c r="CB32" s="40"/>
      <c r="CC32" s="49"/>
      <c r="CD32" s="48"/>
      <c r="CE32" s="48"/>
      <c r="CF32" s="40"/>
      <c r="CG32" s="48"/>
      <c r="CH32" s="40"/>
      <c r="CI32" s="56"/>
      <c r="CJ32" s="56"/>
      <c r="CK32" s="72"/>
      <c r="CL32" s="40"/>
      <c r="CM32" s="56"/>
      <c r="CN32" s="40"/>
      <c r="CO32" s="49"/>
      <c r="CP32" s="49"/>
      <c r="CQ32" s="40"/>
      <c r="CR32" s="56"/>
      <c r="CS32" s="40"/>
      <c r="CT32" s="40"/>
      <c r="CU32" s="41"/>
      <c r="CV32" s="41"/>
      <c r="CW32" s="49"/>
      <c r="CX32" s="40"/>
      <c r="CY32" s="49"/>
      <c r="CZ32" s="40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</row>
    <row r="33" spans="1:118">
      <c r="A33" s="65">
        <v>37469</v>
      </c>
      <c r="B33" s="99">
        <f>IF('m1'!B33="",'m1'!C33,'m1'!B33)-IF(m0!B33="",m0!C33,m0!B33)</f>
        <v>0</v>
      </c>
      <c r="C33" s="99">
        <f>'m1'!C33-m0!C33</f>
        <v>0</v>
      </c>
      <c r="D33" s="99">
        <f>'m1'!D33-m0!D33</f>
        <v>0</v>
      </c>
      <c r="E33" s="99">
        <f>'m1'!E33-m0!E33</f>
        <v>0</v>
      </c>
      <c r="F33" s="99">
        <f>'m1'!F33-m0!F33</f>
        <v>0</v>
      </c>
      <c r="G33" s="99">
        <f>'m1'!G33-m0!G33</f>
        <v>0</v>
      </c>
      <c r="H33" s="99">
        <f>'m1'!H33-m0!H33</f>
        <v>0</v>
      </c>
      <c r="I33" s="99">
        <f>'m1'!I33-m0!I33</f>
        <v>0</v>
      </c>
      <c r="J33" s="99">
        <f>'m1'!J33-m0!J33</f>
        <v>0</v>
      </c>
      <c r="K33" s="99">
        <f>'m1'!K33-m0!K33</f>
        <v>0</v>
      </c>
      <c r="L33" s="99">
        <f>'m1'!L33-m0!L33</f>
        <v>0</v>
      </c>
      <c r="M33" s="99">
        <f>'m1'!M33-m0!M33</f>
        <v>0</v>
      </c>
      <c r="N33" s="99">
        <f>'m1'!N33-m0!N33</f>
        <v>0</v>
      </c>
      <c r="O33" s="99">
        <f>'m1'!O33-m0!O33</f>
        <v>0</v>
      </c>
      <c r="P33" s="99">
        <f>'m1'!P33-m0!P33</f>
        <v>0</v>
      </c>
      <c r="Q33" s="99">
        <f>'m1'!Q33-m0!Q33</f>
        <v>0</v>
      </c>
      <c r="R33" s="99">
        <f>'m1'!R33-m0!R33</f>
        <v>0</v>
      </c>
      <c r="T33" s="576">
        <f>'m1'!T33-m0!T33</f>
        <v>0</v>
      </c>
      <c r="U33" s="576">
        <f>'m1'!U33-m0!U33</f>
        <v>0</v>
      </c>
      <c r="V33" s="576">
        <f>'m1'!V33-m0!V33</f>
        <v>0</v>
      </c>
      <c r="X33" s="542">
        <f>'m1'!X33-m0!X33</f>
        <v>0</v>
      </c>
      <c r="Y33" s="542">
        <f>'m1'!Y33-m0!Y33</f>
        <v>0</v>
      </c>
      <c r="Z33" s="542">
        <f>'m1'!Z33-m0!Z33</f>
        <v>0</v>
      </c>
      <c r="AA33" s="542">
        <f>'m1'!AA33-m0!AA33</f>
        <v>0</v>
      </c>
      <c r="AB33" s="561">
        <f>'m1'!AB33-m0!AB33</f>
        <v>0</v>
      </c>
      <c r="AC33" s="561">
        <f>'m1'!AC33-m0!AC33</f>
        <v>0</v>
      </c>
      <c r="AD33" s="561">
        <f>'m1'!AD33-m0!AD33</f>
        <v>0</v>
      </c>
      <c r="AE33" s="561">
        <f>'m1'!AE33-m0!AE33</f>
        <v>0</v>
      </c>
      <c r="AF33" s="99">
        <f>'m1'!AF33-m0!AF33</f>
        <v>0</v>
      </c>
      <c r="AG33" s="99">
        <f>'m1'!AG33-m0!AG33</f>
        <v>0</v>
      </c>
      <c r="AH33" s="99"/>
      <c r="AI33" s="185">
        <f t="shared" si="1"/>
        <v>37469</v>
      </c>
      <c r="AJ33" s="99">
        <f>'m1'!AJ33-m0!AJ33</f>
        <v>0</v>
      </c>
      <c r="AK33" s="99"/>
      <c r="AL33" s="100"/>
      <c r="AM33" s="99">
        <f>'m1'!AL33-m0!AL33</f>
        <v>0</v>
      </c>
      <c r="AN33" s="99">
        <f>'m1'!AM33-m0!AM33</f>
        <v>0</v>
      </c>
      <c r="AO33" s="99">
        <f>'m1'!AN33-m0!AN33</f>
        <v>0</v>
      </c>
      <c r="AP33" s="99">
        <f>'m1'!AO33-m0!AO33</f>
        <v>0</v>
      </c>
      <c r="AQ33" s="99">
        <f>'m1'!AP33-m0!AP33</f>
        <v>0</v>
      </c>
      <c r="AR33" s="99">
        <f>'m1'!AQ33-m0!AQ33</f>
        <v>0</v>
      </c>
      <c r="AS33" s="99">
        <f>'m1'!AR33-m0!AR33</f>
        <v>0</v>
      </c>
      <c r="AT33" s="99">
        <f>'m1'!AS33-m0!AS33</f>
        <v>0</v>
      </c>
      <c r="AU33" s="99"/>
      <c r="AV33" s="99"/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>
        <f>'m1'!BA33-m0!BA33</f>
        <v>0</v>
      </c>
      <c r="BC33" s="99"/>
      <c r="BD33" s="99">
        <f>'m1'!BD33-m0!BC33</f>
        <v>-0.41249999999999964</v>
      </c>
      <c r="BE33" s="99">
        <f>'m1'!BE33-m0!BD33</f>
        <v>0.25</v>
      </c>
      <c r="BF33" s="99">
        <f>'m1'!BF33-m0!BE33</f>
        <v>-3.22</v>
      </c>
      <c r="BG33" s="99"/>
      <c r="BH33" s="65"/>
      <c r="BI33" s="70"/>
      <c r="BJ33" s="63"/>
      <c r="BK33" s="40"/>
      <c r="BL33" s="63"/>
      <c r="BM33" s="63"/>
      <c r="BN33" s="40"/>
      <c r="BO33" s="40"/>
      <c r="BP33" s="71"/>
      <c r="BQ33" s="71"/>
      <c r="BR33" s="40"/>
      <c r="BS33" s="71"/>
      <c r="BT33" s="40"/>
      <c r="BU33" s="40"/>
      <c r="BV33" s="40"/>
      <c r="BW33" s="49"/>
      <c r="BX33" s="49"/>
      <c r="BY33" s="49"/>
      <c r="BZ33" s="40"/>
      <c r="CA33" s="40"/>
      <c r="CB33" s="40"/>
      <c r="CC33" s="49"/>
      <c r="CD33" s="48"/>
      <c r="CE33" s="48"/>
      <c r="CF33" s="40"/>
      <c r="CG33" s="48"/>
      <c r="CH33" s="40"/>
      <c r="CI33" s="56"/>
      <c r="CJ33" s="56"/>
      <c r="CK33" s="72"/>
      <c r="CL33" s="40"/>
      <c r="CM33" s="56"/>
      <c r="CN33" s="40"/>
      <c r="CO33" s="49"/>
      <c r="CP33" s="49"/>
      <c r="CQ33" s="40"/>
      <c r="CR33" s="56"/>
      <c r="CS33" s="40"/>
      <c r="CT33" s="40"/>
      <c r="CU33" s="41"/>
      <c r="CV33" s="41"/>
      <c r="CW33" s="49"/>
      <c r="CX33" s="40"/>
      <c r="CY33" s="49"/>
      <c r="CZ33" s="40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</row>
    <row r="34" spans="1:118">
      <c r="A34" s="65">
        <v>37500</v>
      </c>
      <c r="B34" s="99">
        <f>IF('m1'!B34="",'m1'!C34,'m1'!B34)-IF(m0!B34="",m0!C34,m0!B34)</f>
        <v>0</v>
      </c>
      <c r="C34" s="99">
        <f>'m1'!C34-m0!C34</f>
        <v>0</v>
      </c>
      <c r="D34" s="99">
        <f>'m1'!D34-m0!D34</f>
        <v>0</v>
      </c>
      <c r="E34" s="99">
        <f>'m1'!E34-m0!E34</f>
        <v>0</v>
      </c>
      <c r="F34" s="99">
        <f>'m1'!F34-m0!F34</f>
        <v>0</v>
      </c>
      <c r="G34" s="99">
        <f>'m1'!G34-m0!G34</f>
        <v>0</v>
      </c>
      <c r="H34" s="99">
        <f>'m1'!H34-m0!H34</f>
        <v>0</v>
      </c>
      <c r="I34" s="99">
        <f>'m1'!I34-m0!I34</f>
        <v>0</v>
      </c>
      <c r="J34" s="99">
        <f>'m1'!J34-m0!J34</f>
        <v>0</v>
      </c>
      <c r="K34" s="99">
        <f>'m1'!K34-m0!K34</f>
        <v>0</v>
      </c>
      <c r="L34" s="99">
        <f>'m1'!L34-m0!L34</f>
        <v>0</v>
      </c>
      <c r="M34" s="99">
        <f>'m1'!M34-m0!M34</f>
        <v>0</v>
      </c>
      <c r="N34" s="99">
        <f>'m1'!N34-m0!N34</f>
        <v>0</v>
      </c>
      <c r="O34" s="99">
        <f>'m1'!O34-m0!O34</f>
        <v>0</v>
      </c>
      <c r="P34" s="99">
        <f>'m1'!P34-m0!P34</f>
        <v>0</v>
      </c>
      <c r="Q34" s="99">
        <f>'m1'!Q34-m0!Q34</f>
        <v>0</v>
      </c>
      <c r="R34" s="99">
        <f>'m1'!R34-m0!R34</f>
        <v>0</v>
      </c>
      <c r="T34" s="576">
        <f>'m1'!T34-m0!T34</f>
        <v>0</v>
      </c>
      <c r="U34" s="576">
        <f>'m1'!U34-m0!U34</f>
        <v>0</v>
      </c>
      <c r="V34" s="576">
        <f>'m1'!V34-m0!V34</f>
        <v>0</v>
      </c>
      <c r="X34" s="542">
        <f>'m1'!X34-m0!X34</f>
        <v>0</v>
      </c>
      <c r="Y34" s="542">
        <f>'m1'!Y34-m0!Y34</f>
        <v>0</v>
      </c>
      <c r="Z34" s="542">
        <f>'m1'!Z34-m0!Z34</f>
        <v>0</v>
      </c>
      <c r="AA34" s="542">
        <f>'m1'!AA34-m0!AA34</f>
        <v>0</v>
      </c>
      <c r="AB34" s="561">
        <f>'m1'!AB34-m0!AB34</f>
        <v>0</v>
      </c>
      <c r="AC34" s="561">
        <f>'m1'!AC34-m0!AC34</f>
        <v>0</v>
      </c>
      <c r="AD34" s="561">
        <f>'m1'!AD34-m0!AD34</f>
        <v>0</v>
      </c>
      <c r="AE34" s="561">
        <f>'m1'!AE34-m0!AE34</f>
        <v>0</v>
      </c>
      <c r="AF34" s="99">
        <f>'m1'!AF34-m0!AF34</f>
        <v>0</v>
      </c>
      <c r="AG34" s="99">
        <f>'m1'!AG34-m0!AG34</f>
        <v>0</v>
      </c>
      <c r="AH34" s="99"/>
      <c r="AI34" s="185">
        <f t="shared" si="1"/>
        <v>37500</v>
      </c>
      <c r="AJ34" s="99">
        <f>'m1'!AJ34-m0!AJ34</f>
        <v>0</v>
      </c>
      <c r="AK34" s="99"/>
      <c r="AL34" s="100"/>
      <c r="AM34" s="99">
        <f>'m1'!AL34-m0!AL34</f>
        <v>0</v>
      </c>
      <c r="AN34" s="99">
        <f>'m1'!AM34-m0!AM34</f>
        <v>0</v>
      </c>
      <c r="AO34" s="99">
        <f>'m1'!AN34-m0!AN34</f>
        <v>0</v>
      </c>
      <c r="AP34" s="99">
        <f>'m1'!AO34-m0!AO34</f>
        <v>0</v>
      </c>
      <c r="AQ34" s="99">
        <f>'m1'!AP34-m0!AP34</f>
        <v>0</v>
      </c>
      <c r="AR34" s="99">
        <f>'m1'!AQ34-m0!AQ34</f>
        <v>0</v>
      </c>
      <c r="AS34" s="99">
        <f>'m1'!AR34-m0!AR34</f>
        <v>0</v>
      </c>
      <c r="AT34" s="99">
        <f>'m1'!AS34-m0!AS34</f>
        <v>0</v>
      </c>
      <c r="AU34" s="99"/>
      <c r="AV34" s="99"/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>
        <f>'m1'!BA34-m0!BA34</f>
        <v>0</v>
      </c>
      <c r="BC34" s="99"/>
      <c r="BD34" s="99">
        <f>'m1'!BD34-m0!BC34</f>
        <v>-0.41250000000000009</v>
      </c>
      <c r="BE34" s="99">
        <f>'m1'!BE34-m0!BD34</f>
        <v>0.25</v>
      </c>
      <c r="BF34" s="99">
        <f>'m1'!BF34-m0!BE34</f>
        <v>-3.21</v>
      </c>
      <c r="BG34" s="99"/>
      <c r="BH34" s="65"/>
      <c r="BI34" s="70"/>
      <c r="BJ34" s="63"/>
      <c r="BK34" s="40"/>
      <c r="BL34" s="63"/>
      <c r="BM34" s="63"/>
      <c r="BN34" s="40"/>
      <c r="BO34" s="40"/>
      <c r="BP34" s="71"/>
      <c r="BQ34" s="71"/>
      <c r="BR34" s="40"/>
      <c r="BS34" s="71"/>
      <c r="BT34" s="40"/>
      <c r="BU34" s="40"/>
      <c r="BV34" s="40"/>
      <c r="BW34" s="49"/>
      <c r="BX34" s="49"/>
      <c r="BY34" s="49"/>
      <c r="BZ34" s="40"/>
      <c r="CA34" s="40"/>
      <c r="CB34" s="40"/>
      <c r="CC34" s="49"/>
      <c r="CD34" s="48"/>
      <c r="CE34" s="48"/>
      <c r="CF34" s="40"/>
      <c r="CG34" s="48"/>
      <c r="CH34" s="40"/>
      <c r="CI34" s="56"/>
      <c r="CJ34" s="56"/>
      <c r="CK34" s="72"/>
      <c r="CL34" s="40"/>
      <c r="CM34" s="56"/>
      <c r="CN34" s="40"/>
      <c r="CO34" s="49"/>
      <c r="CP34" s="49"/>
      <c r="CQ34" s="40"/>
      <c r="CR34" s="56"/>
      <c r="CS34" s="40"/>
      <c r="CT34" s="40"/>
      <c r="CU34" s="41"/>
      <c r="CV34" s="41"/>
      <c r="CW34" s="49"/>
      <c r="CX34" s="40"/>
      <c r="CY34" s="49"/>
      <c r="CZ34" s="40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</row>
    <row r="35" spans="1:118">
      <c r="A35" s="65">
        <v>37530</v>
      </c>
      <c r="B35" s="99">
        <f>IF('m1'!B35="",'m1'!C35,'m1'!B35)-IF(m0!B35="",m0!C35,m0!B35)</f>
        <v>0</v>
      </c>
      <c r="C35" s="99">
        <f>'m1'!C35-m0!C35</f>
        <v>0</v>
      </c>
      <c r="D35" s="99">
        <f>'m1'!D35-m0!D35</f>
        <v>0</v>
      </c>
      <c r="E35" s="99">
        <f>'m1'!E35-m0!E35</f>
        <v>0</v>
      </c>
      <c r="F35" s="99">
        <f>'m1'!F35-m0!F35</f>
        <v>0</v>
      </c>
      <c r="G35" s="99">
        <f>'m1'!G35-m0!G35</f>
        <v>0</v>
      </c>
      <c r="H35" s="99">
        <f>'m1'!H35-m0!H35</f>
        <v>0</v>
      </c>
      <c r="I35" s="99">
        <f>'m1'!I35-m0!I35</f>
        <v>0</v>
      </c>
      <c r="J35" s="99">
        <f>'m1'!J35-m0!J35</f>
        <v>0</v>
      </c>
      <c r="K35" s="99">
        <f>'m1'!K35-m0!K35</f>
        <v>0</v>
      </c>
      <c r="L35" s="99">
        <f>'m1'!L35-m0!L35</f>
        <v>0</v>
      </c>
      <c r="M35" s="99">
        <f>'m1'!M35-m0!M35</f>
        <v>0</v>
      </c>
      <c r="N35" s="99">
        <f>'m1'!N35-m0!N35</f>
        <v>0</v>
      </c>
      <c r="O35" s="99">
        <f>'m1'!O35-m0!O35</f>
        <v>0</v>
      </c>
      <c r="P35" s="99">
        <f>'m1'!P35-m0!P35</f>
        <v>0</v>
      </c>
      <c r="Q35" s="99">
        <f>'m1'!Q35-m0!Q35</f>
        <v>0</v>
      </c>
      <c r="R35" s="99">
        <f>'m1'!R35-m0!R35</f>
        <v>0</v>
      </c>
      <c r="T35" s="576">
        <f>'m1'!T35-m0!T35</f>
        <v>0</v>
      </c>
      <c r="U35" s="576">
        <f>'m1'!U35-m0!U35</f>
        <v>0</v>
      </c>
      <c r="V35" s="576">
        <f>'m1'!V35-m0!V35</f>
        <v>0</v>
      </c>
      <c r="X35" s="542">
        <f>'m1'!X35-m0!X35</f>
        <v>0</v>
      </c>
      <c r="Y35" s="542">
        <f>'m1'!Y35-m0!Y35</f>
        <v>0</v>
      </c>
      <c r="Z35" s="542">
        <f>'m1'!Z35-m0!Z35</f>
        <v>0</v>
      </c>
      <c r="AA35" s="542">
        <f>'m1'!AA35-m0!AA35</f>
        <v>0</v>
      </c>
      <c r="AB35" s="561">
        <f>'m1'!AB35-m0!AB35</f>
        <v>0</v>
      </c>
      <c r="AC35" s="561">
        <f>'m1'!AC35-m0!AC35</f>
        <v>0</v>
      </c>
      <c r="AD35" s="561">
        <f>'m1'!AD35-m0!AD35</f>
        <v>0</v>
      </c>
      <c r="AE35" s="561">
        <f>'m1'!AE35-m0!AE35</f>
        <v>0</v>
      </c>
      <c r="AF35" s="99">
        <f>'m1'!AF35-m0!AF35</f>
        <v>0</v>
      </c>
      <c r="AG35" s="99">
        <f>'m1'!AG35-m0!AG35</f>
        <v>0</v>
      </c>
      <c r="AH35" s="99"/>
      <c r="AI35" s="185">
        <f t="shared" si="1"/>
        <v>37530</v>
      </c>
      <c r="AJ35" s="99">
        <f>'m1'!AJ35-m0!AJ35</f>
        <v>0</v>
      </c>
      <c r="AK35" s="99"/>
      <c r="AL35" s="100"/>
      <c r="AM35" s="99">
        <f>'m1'!AL35-m0!AL35</f>
        <v>0</v>
      </c>
      <c r="AN35" s="99">
        <f>'m1'!AM35-m0!AM35</f>
        <v>0</v>
      </c>
      <c r="AO35" s="99">
        <f>'m1'!AN35-m0!AN35</f>
        <v>0</v>
      </c>
      <c r="AP35" s="99">
        <f>'m1'!AO35-m0!AO35</f>
        <v>0</v>
      </c>
      <c r="AQ35" s="99">
        <f>'m1'!AP35-m0!AP35</f>
        <v>0</v>
      </c>
      <c r="AR35" s="99">
        <f>'m1'!AQ35-m0!AQ35</f>
        <v>0</v>
      </c>
      <c r="AS35" s="99">
        <f>'m1'!AR35-m0!AR35</f>
        <v>0</v>
      </c>
      <c r="AT35" s="99">
        <f>'m1'!AS35-m0!AS35</f>
        <v>0</v>
      </c>
      <c r="AU35" s="99"/>
      <c r="AV35" s="99"/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>
        <f>'m1'!BA35-m0!BA35</f>
        <v>0</v>
      </c>
      <c r="BC35" s="99"/>
      <c r="BD35" s="99">
        <f>'m1'!BD35-m0!BC35</f>
        <v>-0.41500000000000004</v>
      </c>
      <c r="BE35" s="99">
        <f>'m1'!BE35-m0!BD35</f>
        <v>0.25</v>
      </c>
      <c r="BF35" s="99">
        <f>'m1'!BF35-m0!BE35</f>
        <v>-3.23</v>
      </c>
      <c r="BG35" s="99"/>
      <c r="BH35" s="65"/>
      <c r="BI35" s="70"/>
      <c r="BJ35" s="63"/>
      <c r="BK35" s="40"/>
      <c r="BL35" s="63"/>
      <c r="BM35" s="63"/>
      <c r="BN35" s="40"/>
      <c r="BO35" s="40"/>
      <c r="BP35" s="71"/>
      <c r="BQ35" s="71"/>
      <c r="BR35" s="40"/>
      <c r="BS35" s="71"/>
      <c r="BT35" s="40"/>
      <c r="BU35" s="40"/>
      <c r="BV35" s="40"/>
      <c r="BW35" s="49"/>
      <c r="BX35" s="49"/>
      <c r="BY35" s="49"/>
      <c r="BZ35" s="40"/>
      <c r="CA35" s="40"/>
      <c r="CB35" s="40"/>
      <c r="CC35" s="49"/>
      <c r="CD35" s="48"/>
      <c r="CE35" s="48"/>
      <c r="CF35" s="40"/>
      <c r="CG35" s="48"/>
      <c r="CH35" s="40"/>
      <c r="CI35" s="56"/>
      <c r="CJ35" s="56"/>
      <c r="CK35" s="72"/>
      <c r="CL35" s="40"/>
      <c r="CM35" s="56"/>
      <c r="CN35" s="40"/>
      <c r="CO35" s="49"/>
      <c r="CP35" s="49"/>
      <c r="CQ35" s="40"/>
      <c r="CR35" s="56"/>
      <c r="CS35" s="40"/>
      <c r="CT35" s="40"/>
      <c r="CU35" s="41"/>
      <c r="CV35" s="41"/>
      <c r="CW35" s="49"/>
      <c r="CX35" s="40"/>
      <c r="CY35" s="49"/>
      <c r="CZ35" s="40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</row>
    <row r="36" spans="1:118">
      <c r="A36" s="65">
        <v>37561</v>
      </c>
      <c r="B36" s="99">
        <f>IF('m1'!B36="",'m1'!C36,'m1'!B36)-IF(m0!B36="",m0!C36,m0!B36)</f>
        <v>0</v>
      </c>
      <c r="C36" s="99">
        <f>'m1'!C36-m0!C36</f>
        <v>0</v>
      </c>
      <c r="D36" s="99">
        <f>'m1'!D36-m0!D36</f>
        <v>0</v>
      </c>
      <c r="E36" s="99">
        <f>'m1'!E36-m0!E36</f>
        <v>0</v>
      </c>
      <c r="F36" s="99">
        <f>'m1'!F36-m0!F36</f>
        <v>0</v>
      </c>
      <c r="G36" s="99">
        <f>'m1'!G36-m0!G36</f>
        <v>0</v>
      </c>
      <c r="H36" s="99">
        <f>'m1'!H36-m0!H36</f>
        <v>0</v>
      </c>
      <c r="I36" s="99">
        <f>'m1'!I36-m0!I36</f>
        <v>0</v>
      </c>
      <c r="J36" s="99">
        <f>'m1'!J36-m0!J36</f>
        <v>0</v>
      </c>
      <c r="K36" s="99">
        <f>'m1'!K36-m0!K36</f>
        <v>0</v>
      </c>
      <c r="L36" s="99">
        <f>'m1'!L36-m0!L36</f>
        <v>0</v>
      </c>
      <c r="M36" s="99">
        <f>'m1'!M36-m0!M36</f>
        <v>0</v>
      </c>
      <c r="N36" s="99">
        <f>'m1'!N36-m0!N36</f>
        <v>0</v>
      </c>
      <c r="O36" s="99">
        <f>'m1'!O36-m0!O36</f>
        <v>0</v>
      </c>
      <c r="P36" s="99">
        <f>'m1'!P36-m0!P36</f>
        <v>0</v>
      </c>
      <c r="Q36" s="99">
        <f>'m1'!Q36-m0!Q36</f>
        <v>0</v>
      </c>
      <c r="R36" s="99">
        <f>'m1'!R36-m0!R36</f>
        <v>0</v>
      </c>
      <c r="T36" s="576">
        <f>'m1'!T36-m0!T36</f>
        <v>0</v>
      </c>
      <c r="U36" s="576">
        <f>'m1'!U36-m0!U36</f>
        <v>0</v>
      </c>
      <c r="V36" s="576">
        <f>'m1'!V36-m0!V36</f>
        <v>0</v>
      </c>
      <c r="X36" s="542">
        <f>'m1'!X36-m0!X36</f>
        <v>0</v>
      </c>
      <c r="Y36" s="542">
        <f>'m1'!Y36-m0!Y36</f>
        <v>0</v>
      </c>
      <c r="Z36" s="542">
        <f>'m1'!Z36-m0!Z36</f>
        <v>0</v>
      </c>
      <c r="AA36" s="542">
        <f>'m1'!AA36-m0!AA36</f>
        <v>0</v>
      </c>
      <c r="AB36" s="561">
        <f>'m1'!AB36-m0!AB36</f>
        <v>0</v>
      </c>
      <c r="AC36" s="561">
        <f>'m1'!AC36-m0!AC36</f>
        <v>0</v>
      </c>
      <c r="AD36" s="561">
        <f>'m1'!AD36-m0!AD36</f>
        <v>0</v>
      </c>
      <c r="AE36" s="561">
        <f>'m1'!AE36-m0!AE36</f>
        <v>0</v>
      </c>
      <c r="AF36" s="99">
        <f>'m1'!AF36-m0!AF36</f>
        <v>0</v>
      </c>
      <c r="AG36" s="99">
        <f>'m1'!AG36-m0!AG36</f>
        <v>0</v>
      </c>
      <c r="AH36" s="99"/>
      <c r="AI36" s="185">
        <f t="shared" si="1"/>
        <v>37561</v>
      </c>
      <c r="AJ36" s="99">
        <f>'m1'!AJ36-m0!AJ36</f>
        <v>0</v>
      </c>
      <c r="AK36" s="99"/>
      <c r="AL36" s="100"/>
      <c r="AM36" s="99">
        <f>'m1'!AL36-m0!AL36</f>
        <v>0</v>
      </c>
      <c r="AN36" s="99">
        <f>'m1'!AM36-m0!AM36</f>
        <v>0</v>
      </c>
      <c r="AO36" s="99">
        <f>'m1'!AN36-m0!AN36</f>
        <v>0</v>
      </c>
      <c r="AP36" s="99">
        <f>'m1'!AO36-m0!AO36</f>
        <v>0</v>
      </c>
      <c r="AQ36" s="99">
        <f>'m1'!AP36-m0!AP36</f>
        <v>0</v>
      </c>
      <c r="AR36" s="99">
        <f>'m1'!AQ36-m0!AQ36</f>
        <v>0</v>
      </c>
      <c r="AS36" s="99">
        <f>'m1'!AR36-m0!AR36</f>
        <v>0</v>
      </c>
      <c r="AT36" s="99">
        <f>'m1'!AS36-m0!AS36</f>
        <v>0</v>
      </c>
      <c r="AU36" s="99"/>
      <c r="AV36" s="99"/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>
        <f>'m1'!BA36-m0!BA36</f>
        <v>0</v>
      </c>
      <c r="BC36" s="99"/>
      <c r="BD36" s="99">
        <f>'m1'!BD36-m0!BC36</f>
        <v>-0.49000000000000021</v>
      </c>
      <c r="BE36" s="99">
        <f>'m1'!BE36-m0!BD36</f>
        <v>0.25</v>
      </c>
      <c r="BF36" s="99">
        <f>'m1'!BF36-m0!BE36</f>
        <v>-3.3390000000000004</v>
      </c>
      <c r="BG36" s="99"/>
      <c r="BH36" s="65"/>
      <c r="BI36" s="70"/>
      <c r="BJ36" s="63"/>
      <c r="BK36" s="40"/>
      <c r="BL36" s="63"/>
      <c r="BM36" s="63"/>
      <c r="BN36" s="40"/>
      <c r="BO36" s="40"/>
      <c r="BP36" s="71"/>
      <c r="BQ36" s="71"/>
      <c r="BR36" s="40"/>
      <c r="BS36" s="71"/>
      <c r="BT36" s="40"/>
      <c r="BU36" s="40"/>
      <c r="BV36" s="40"/>
      <c r="BW36" s="49"/>
      <c r="BX36" s="49"/>
      <c r="BY36" s="49"/>
      <c r="BZ36" s="40"/>
      <c r="CA36" s="40"/>
      <c r="CB36" s="40"/>
      <c r="CC36" s="49"/>
      <c r="CD36" s="48"/>
      <c r="CE36" s="48"/>
      <c r="CF36" s="40"/>
      <c r="CG36" s="48"/>
      <c r="CH36" s="40"/>
      <c r="CI36" s="56"/>
      <c r="CJ36" s="56"/>
      <c r="CK36" s="72"/>
      <c r="CL36" s="40"/>
      <c r="CM36" s="56"/>
      <c r="CN36" s="40"/>
      <c r="CO36" s="49"/>
      <c r="CP36" s="49"/>
      <c r="CQ36" s="40"/>
      <c r="CR36" s="56"/>
      <c r="CS36" s="40"/>
      <c r="CT36" s="40"/>
      <c r="CU36" s="41"/>
      <c r="CV36" s="41"/>
      <c r="CW36" s="49"/>
      <c r="CX36" s="40"/>
      <c r="CY36" s="49"/>
      <c r="CZ36" s="40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</row>
    <row r="37" spans="1:118">
      <c r="A37" s="65">
        <v>37591</v>
      </c>
      <c r="B37" s="99">
        <f>IF('m1'!B37="",'m1'!C37,'m1'!B37)-IF(m0!B37="",m0!C37,m0!B37)</f>
        <v>0</v>
      </c>
      <c r="C37" s="99">
        <f>'m1'!C37-m0!C37</f>
        <v>0</v>
      </c>
      <c r="D37" s="99">
        <f>'m1'!D37-m0!D37</f>
        <v>0</v>
      </c>
      <c r="E37" s="99">
        <f>'m1'!E37-m0!E37</f>
        <v>0</v>
      </c>
      <c r="F37" s="99">
        <f>'m1'!F37-m0!F37</f>
        <v>0</v>
      </c>
      <c r="G37" s="99">
        <f>'m1'!G37-m0!G37</f>
        <v>0</v>
      </c>
      <c r="H37" s="99">
        <f>'m1'!H37-m0!H37</f>
        <v>0</v>
      </c>
      <c r="I37" s="99">
        <f>'m1'!I37-m0!I37</f>
        <v>0</v>
      </c>
      <c r="J37" s="99">
        <f>'m1'!J37-m0!J37</f>
        <v>0</v>
      </c>
      <c r="K37" s="99">
        <f>'m1'!K37-m0!K37</f>
        <v>0</v>
      </c>
      <c r="L37" s="99">
        <f>'m1'!L37-m0!L37</f>
        <v>0</v>
      </c>
      <c r="M37" s="99">
        <f>'m1'!M37-m0!M37</f>
        <v>0</v>
      </c>
      <c r="N37" s="99">
        <f>'m1'!N37-m0!N37</f>
        <v>0</v>
      </c>
      <c r="O37" s="99">
        <f>'m1'!O37-m0!O37</f>
        <v>0</v>
      </c>
      <c r="P37" s="99">
        <f>'m1'!P37-m0!P37</f>
        <v>0</v>
      </c>
      <c r="Q37" s="99">
        <f>'m1'!Q37-m0!Q37</f>
        <v>0</v>
      </c>
      <c r="R37" s="99">
        <f>'m1'!R37-m0!R37</f>
        <v>0</v>
      </c>
      <c r="T37" s="576">
        <f>'m1'!T37-m0!T37</f>
        <v>0</v>
      </c>
      <c r="U37" s="576">
        <f>'m1'!U37-m0!U37</f>
        <v>0</v>
      </c>
      <c r="V37" s="576">
        <f>'m1'!V37-m0!V37</f>
        <v>0</v>
      </c>
      <c r="X37" s="542">
        <f>'m1'!X37-m0!X37</f>
        <v>0</v>
      </c>
      <c r="Y37" s="542">
        <f>'m1'!Y37-m0!Y37</f>
        <v>0</v>
      </c>
      <c r="Z37" s="542">
        <f>'m1'!Z37-m0!Z37</f>
        <v>0</v>
      </c>
      <c r="AA37" s="542">
        <f>'m1'!AA37-m0!AA37</f>
        <v>0</v>
      </c>
      <c r="AB37" s="561">
        <f>'m1'!AB37-m0!AB37</f>
        <v>0</v>
      </c>
      <c r="AC37" s="561">
        <f>'m1'!AC37-m0!AC37</f>
        <v>0</v>
      </c>
      <c r="AD37" s="561">
        <f>'m1'!AD37-m0!AD37</f>
        <v>0</v>
      </c>
      <c r="AE37" s="561">
        <f>'m1'!AE37-m0!AE37</f>
        <v>0</v>
      </c>
      <c r="AF37" s="99">
        <f>'m1'!AF37-m0!AF37</f>
        <v>0</v>
      </c>
      <c r="AG37" s="99">
        <f>'m1'!AG37-m0!AG37</f>
        <v>0</v>
      </c>
      <c r="AH37" s="99"/>
      <c r="AI37" s="185">
        <f t="shared" si="1"/>
        <v>37591</v>
      </c>
      <c r="AJ37" s="99">
        <f>'m1'!AJ37-m0!AJ37</f>
        <v>0</v>
      </c>
      <c r="AK37" s="99"/>
      <c r="AL37" s="100"/>
      <c r="AM37" s="99">
        <f>'m1'!AL37-m0!AL37</f>
        <v>0</v>
      </c>
      <c r="AN37" s="99">
        <f>'m1'!AM37-m0!AM37</f>
        <v>0</v>
      </c>
      <c r="AO37" s="99">
        <f>'m1'!AN37-m0!AN37</f>
        <v>0</v>
      </c>
      <c r="AP37" s="99">
        <f>'m1'!AO37-m0!AO37</f>
        <v>0</v>
      </c>
      <c r="AQ37" s="99">
        <f>'m1'!AP37-m0!AP37</f>
        <v>0</v>
      </c>
      <c r="AR37" s="99">
        <f>'m1'!AQ37-m0!AQ37</f>
        <v>0</v>
      </c>
      <c r="AS37" s="99">
        <f>'m1'!AR37-m0!AR37</f>
        <v>0</v>
      </c>
      <c r="AT37" s="99">
        <f>'m1'!AS37-m0!AS37</f>
        <v>0</v>
      </c>
      <c r="AU37" s="99"/>
      <c r="AV37" s="99"/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>
        <f>'m1'!BA37-m0!BA37</f>
        <v>0</v>
      </c>
      <c r="BC37" s="99"/>
      <c r="BD37" s="99">
        <f>'m1'!BD37-m0!BC37</f>
        <v>-0.54499999999999993</v>
      </c>
      <c r="BE37" s="99">
        <f>'m1'!BE37-m0!BD37</f>
        <v>0.25</v>
      </c>
      <c r="BF37" s="99">
        <f>'m1'!BF37-m0!BE37</f>
        <v>-3.4440000000000004</v>
      </c>
      <c r="BG37" s="99"/>
      <c r="BH37" s="65"/>
      <c r="BI37" s="70"/>
      <c r="BJ37" s="63"/>
      <c r="BK37" s="40"/>
      <c r="BL37" s="63"/>
      <c r="BM37" s="63"/>
      <c r="BN37" s="40"/>
      <c r="BO37" s="40"/>
      <c r="BP37" s="71"/>
      <c r="BQ37" s="71"/>
      <c r="BR37" s="40"/>
      <c r="BS37" s="71"/>
      <c r="BT37" s="40"/>
      <c r="BU37" s="40"/>
      <c r="BV37" s="40"/>
      <c r="BW37" s="49"/>
      <c r="BX37" s="49"/>
      <c r="BY37" s="49"/>
      <c r="BZ37" s="40"/>
      <c r="CA37" s="40"/>
      <c r="CB37" s="40"/>
      <c r="CC37" s="49"/>
      <c r="CD37" s="48"/>
      <c r="CE37" s="48"/>
      <c r="CF37" s="40"/>
      <c r="CG37" s="48"/>
      <c r="CH37" s="40"/>
      <c r="CI37" s="56"/>
      <c r="CJ37" s="56"/>
      <c r="CK37" s="72"/>
      <c r="CL37" s="40"/>
      <c r="CM37" s="56"/>
      <c r="CN37" s="40"/>
      <c r="CO37" s="49"/>
      <c r="CP37" s="49"/>
      <c r="CQ37" s="40"/>
      <c r="CR37" s="56"/>
      <c r="CS37" s="40"/>
      <c r="CT37" s="40"/>
      <c r="CU37" s="41"/>
      <c r="CV37" s="41"/>
      <c r="CW37" s="49"/>
      <c r="CX37" s="40"/>
      <c r="CY37" s="49"/>
      <c r="CZ37" s="40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</row>
    <row r="38" spans="1:118">
      <c r="A38" s="65">
        <v>37622</v>
      </c>
      <c r="B38" s="99">
        <f>IF('m1'!B38="",'m1'!C38,'m1'!B38)-IF(m0!B38="",m0!C38,m0!B38)</f>
        <v>0</v>
      </c>
      <c r="C38" s="99">
        <f>'m1'!C38-m0!C38</f>
        <v>0</v>
      </c>
      <c r="D38" s="99">
        <f>'m1'!D38-m0!D38</f>
        <v>0</v>
      </c>
      <c r="E38" s="99">
        <f>'m1'!E38-m0!E38</f>
        <v>0</v>
      </c>
      <c r="F38" s="99">
        <f>'m1'!F38-m0!F38</f>
        <v>0</v>
      </c>
      <c r="G38" s="99">
        <f>'m1'!G38-m0!G38</f>
        <v>0</v>
      </c>
      <c r="H38" s="99">
        <f>'m1'!H38-m0!H38</f>
        <v>0</v>
      </c>
      <c r="I38" s="99">
        <f>'m1'!I38-m0!I38</f>
        <v>0</v>
      </c>
      <c r="J38" s="99">
        <f>'m1'!J38-m0!J38</f>
        <v>0</v>
      </c>
      <c r="K38" s="99">
        <f>'m1'!K38-m0!K38</f>
        <v>0</v>
      </c>
      <c r="L38" s="99">
        <f>'m1'!L38-m0!L38</f>
        <v>0</v>
      </c>
      <c r="M38" s="99">
        <f>'m1'!M38-m0!M38</f>
        <v>0</v>
      </c>
      <c r="N38" s="99">
        <f>'m1'!N38-m0!N38</f>
        <v>0</v>
      </c>
      <c r="O38" s="99">
        <f>'m1'!O38-m0!O38</f>
        <v>0</v>
      </c>
      <c r="P38" s="99">
        <f>'m1'!P38-m0!P38</f>
        <v>0</v>
      </c>
      <c r="Q38" s="99">
        <f>'m1'!Q38-m0!Q38</f>
        <v>0</v>
      </c>
      <c r="R38" s="99">
        <f>'m1'!R38-m0!R38</f>
        <v>0</v>
      </c>
      <c r="T38" s="576">
        <f>'m1'!T38-m0!T38</f>
        <v>0</v>
      </c>
      <c r="U38" s="576">
        <f>'m1'!U38-m0!U38</f>
        <v>0</v>
      </c>
      <c r="V38" s="576">
        <f>'m1'!V38-m0!V38</f>
        <v>0</v>
      </c>
      <c r="X38" s="542">
        <f>'m1'!X38-m0!X38</f>
        <v>0</v>
      </c>
      <c r="Y38" s="542">
        <f>'m1'!Y38-m0!Y38</f>
        <v>0</v>
      </c>
      <c r="Z38" s="542">
        <f>'m1'!Z38-m0!Z38</f>
        <v>0</v>
      </c>
      <c r="AA38" s="542">
        <f>'m1'!AA38-m0!AA38</f>
        <v>0</v>
      </c>
      <c r="AB38" s="561">
        <f>'m1'!AB38-m0!AB38</f>
        <v>0</v>
      </c>
      <c r="AC38" s="561">
        <f>'m1'!AC38-m0!AC38</f>
        <v>0</v>
      </c>
      <c r="AD38" s="561">
        <f>'m1'!AD38-m0!AD38</f>
        <v>0</v>
      </c>
      <c r="AE38" s="561">
        <f>'m1'!AE38-m0!AE38</f>
        <v>0</v>
      </c>
      <c r="AF38" s="99">
        <f>'m1'!AF38-m0!AF38</f>
        <v>0</v>
      </c>
      <c r="AG38" s="99">
        <f>'m1'!AG38-m0!AG38</f>
        <v>0</v>
      </c>
      <c r="AH38" s="99"/>
      <c r="AI38" s="185">
        <f t="shared" si="1"/>
        <v>37622</v>
      </c>
      <c r="AJ38" s="99">
        <f>'m1'!AJ38-m0!AJ38</f>
        <v>0</v>
      </c>
      <c r="AK38" s="99"/>
      <c r="AL38" s="100"/>
      <c r="AM38" s="99">
        <f>'m1'!AL38-m0!AL38</f>
        <v>0</v>
      </c>
      <c r="AN38" s="99">
        <f>'m1'!AM38-m0!AM38</f>
        <v>0</v>
      </c>
      <c r="AO38" s="99">
        <f>'m1'!AN38-m0!AN38</f>
        <v>0</v>
      </c>
      <c r="AP38" s="99">
        <f>'m1'!AO38-m0!AO38</f>
        <v>0</v>
      </c>
      <c r="AQ38" s="99">
        <f>'m1'!AP38-m0!AP38</f>
        <v>0</v>
      </c>
      <c r="AR38" s="99">
        <f>'m1'!AQ38-m0!AQ38</f>
        <v>0</v>
      </c>
      <c r="AS38" s="99">
        <f>'m1'!AR38-m0!AR38</f>
        <v>0</v>
      </c>
      <c r="AT38" s="99">
        <f>'m1'!AS38-m0!AS38</f>
        <v>0</v>
      </c>
      <c r="AU38" s="99"/>
      <c r="AV38" s="99"/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>
        <f>'m1'!BA38-m0!BA38</f>
        <v>0</v>
      </c>
      <c r="BC38" s="99"/>
      <c r="BD38" s="99">
        <f>'m1'!BD38-m0!BC38</f>
        <v>-0.59250000000000025</v>
      </c>
      <c r="BE38" s="99">
        <f>'m1'!BE38-m0!BD38</f>
        <v>0.25</v>
      </c>
      <c r="BF38" s="99">
        <f>'m1'!BF38-m0!BE38</f>
        <v>-3.4649999999999999</v>
      </c>
      <c r="BG38" s="99"/>
      <c r="BH38" s="65"/>
      <c r="BI38" s="70"/>
      <c r="BJ38" s="63"/>
      <c r="BK38" s="40"/>
      <c r="BL38" s="63"/>
      <c r="BM38" s="63"/>
      <c r="BN38" s="40"/>
      <c r="BO38" s="40"/>
      <c r="BP38" s="71"/>
      <c r="BQ38" s="71"/>
      <c r="BR38" s="40"/>
      <c r="BS38" s="71"/>
      <c r="BT38" s="40"/>
      <c r="BU38" s="40"/>
      <c r="BV38" s="40"/>
      <c r="BW38" s="49"/>
      <c r="BX38" s="49"/>
      <c r="BY38" s="49"/>
      <c r="BZ38" s="40"/>
      <c r="CA38" s="40"/>
      <c r="CB38" s="40"/>
      <c r="CC38" s="49"/>
      <c r="CD38" s="48"/>
      <c r="CE38" s="48"/>
      <c r="CF38" s="40"/>
      <c r="CG38" s="48"/>
      <c r="CH38" s="40"/>
      <c r="CI38" s="56"/>
      <c r="CJ38" s="56"/>
      <c r="CK38" s="72"/>
      <c r="CL38" s="40"/>
      <c r="CM38" s="56"/>
      <c r="CN38" s="40"/>
      <c r="CO38" s="49"/>
      <c r="CP38" s="49"/>
      <c r="CQ38" s="40"/>
      <c r="CR38" s="56"/>
      <c r="CS38" s="40"/>
      <c r="CT38" s="40"/>
      <c r="CU38" s="41"/>
      <c r="CV38" s="41"/>
      <c r="CW38" s="49"/>
      <c r="CX38" s="40"/>
      <c r="CY38" s="49"/>
      <c r="CZ38" s="40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</row>
    <row r="39" spans="1:118">
      <c r="A39" s="65">
        <v>37653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76">
        <f>'m1'!T39-m0!T39</f>
        <v>0</v>
      </c>
      <c r="U39" s="576">
        <f>'m1'!U39-m0!U39</f>
        <v>0</v>
      </c>
      <c r="V39" s="576">
        <f>'m1'!V39-m0!V39</f>
        <v>0</v>
      </c>
      <c r="X39" s="542">
        <f>'m1'!X39-m0!X39</f>
        <v>0</v>
      </c>
      <c r="Y39" s="542">
        <f>'m1'!Y39-m0!Y39</f>
        <v>0</v>
      </c>
      <c r="Z39" s="542">
        <f>'m1'!Z39-m0!Z39</f>
        <v>0</v>
      </c>
      <c r="AA39" s="542">
        <f>'m1'!AA39-m0!AA39</f>
        <v>0</v>
      </c>
      <c r="AB39" s="561">
        <f>'m1'!AB39-m0!AB39</f>
        <v>0</v>
      </c>
      <c r="AC39" s="561">
        <f>'m1'!AC39-m0!AC39</f>
        <v>0</v>
      </c>
      <c r="AD39" s="561">
        <f>'m1'!AD39-m0!AD39</f>
        <v>0</v>
      </c>
      <c r="AE39" s="561">
        <f>'m1'!AE39-m0!AE39</f>
        <v>0</v>
      </c>
      <c r="AF39" s="99">
        <f>'m1'!AF39-m0!AF39</f>
        <v>0</v>
      </c>
      <c r="AG39" s="99">
        <f>'m1'!AG39-m0!AG39</f>
        <v>0</v>
      </c>
      <c r="AH39" s="99"/>
      <c r="AI39" s="185">
        <f t="shared" si="1"/>
        <v>37653</v>
      </c>
      <c r="AJ39" s="99">
        <f>'m1'!AJ39-m0!AJ39</f>
        <v>0</v>
      </c>
      <c r="AK39" s="99"/>
      <c r="AL39" s="100"/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>
        <f>'m1'!AS39-m0!AS39</f>
        <v>0</v>
      </c>
      <c r="AU39" s="99"/>
      <c r="AV39" s="99"/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>
        <f>'m1'!BA39-m0!BA39</f>
        <v>0</v>
      </c>
      <c r="BC39" s="99"/>
      <c r="BD39" s="99">
        <f>'m1'!BD39-m0!BC39</f>
        <v>-0.58749999999999991</v>
      </c>
      <c r="BE39" s="99">
        <f>'m1'!BE39-m0!BD39</f>
        <v>0.25</v>
      </c>
      <c r="BF39" s="99">
        <f>'m1'!BF39-m0!BE39</f>
        <v>-3.335</v>
      </c>
      <c r="BG39" s="99"/>
      <c r="BH39" s="65"/>
      <c r="BI39" s="70"/>
      <c r="BJ39" s="63"/>
      <c r="BK39" s="40"/>
      <c r="BL39" s="63"/>
      <c r="BM39" s="63"/>
      <c r="BN39" s="40"/>
      <c r="BO39" s="40"/>
      <c r="BP39" s="71"/>
      <c r="BQ39" s="71"/>
      <c r="BR39" s="40"/>
      <c r="BS39" s="71"/>
      <c r="BT39" s="40"/>
      <c r="BU39" s="40"/>
      <c r="BV39" s="40"/>
      <c r="BW39" s="49"/>
      <c r="BX39" s="49"/>
      <c r="BY39" s="49"/>
      <c r="BZ39" s="40"/>
      <c r="CA39" s="40"/>
      <c r="CB39" s="40"/>
      <c r="CC39" s="49"/>
      <c r="CD39" s="48"/>
      <c r="CE39" s="48"/>
      <c r="CF39" s="40"/>
      <c r="CG39" s="48"/>
      <c r="CH39" s="40"/>
      <c r="CI39" s="56"/>
      <c r="CJ39" s="56"/>
      <c r="CK39" s="72"/>
      <c r="CL39" s="40"/>
      <c r="CM39" s="56"/>
      <c r="CN39" s="40"/>
      <c r="CO39" s="49"/>
      <c r="CP39" s="49"/>
      <c r="CQ39" s="40"/>
      <c r="CR39" s="56"/>
      <c r="CS39" s="40"/>
      <c r="CT39" s="40"/>
      <c r="CU39" s="41"/>
      <c r="CV39" s="41"/>
      <c r="CW39" s="49"/>
      <c r="CX39" s="40"/>
      <c r="CY39" s="49"/>
      <c r="CZ39" s="40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</row>
    <row r="40" spans="1:118">
      <c r="A40" s="65">
        <v>37681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76">
        <f>'m1'!T40-m0!T40</f>
        <v>0</v>
      </c>
      <c r="U40" s="576">
        <f>'m1'!U40-m0!U40</f>
        <v>0</v>
      </c>
      <c r="V40" s="576">
        <f>'m1'!V40-m0!V40</f>
        <v>0</v>
      </c>
      <c r="X40" s="542">
        <f>'m1'!X40-m0!X40</f>
        <v>0</v>
      </c>
      <c r="Y40" s="542">
        <f>'m1'!Y40-m0!Y40</f>
        <v>0</v>
      </c>
      <c r="Z40" s="542">
        <f>'m1'!Z40-m0!Z40</f>
        <v>0</v>
      </c>
      <c r="AA40" s="542">
        <f>'m1'!AA40-m0!AA40</f>
        <v>0</v>
      </c>
      <c r="AB40" s="561">
        <f>'m1'!AB40-m0!AB40</f>
        <v>0</v>
      </c>
      <c r="AC40" s="561">
        <f>'m1'!AC40-m0!AC40</f>
        <v>0</v>
      </c>
      <c r="AD40" s="561">
        <f>'m1'!AD40-m0!AD40</f>
        <v>0</v>
      </c>
      <c r="AE40" s="561">
        <f>'m1'!AE40-m0!AE40</f>
        <v>0</v>
      </c>
      <c r="AF40" s="99">
        <f>'m1'!AF40-m0!AF40</f>
        <v>0</v>
      </c>
      <c r="AG40" s="99">
        <f>'m1'!AG40-m0!AG40</f>
        <v>0</v>
      </c>
      <c r="AH40" s="99"/>
      <c r="AI40" s="185">
        <f t="shared" si="1"/>
        <v>37681</v>
      </c>
      <c r="AJ40" s="99">
        <f>'m1'!AJ40-m0!AJ40</f>
        <v>0</v>
      </c>
      <c r="AK40" s="99"/>
      <c r="AL40" s="100"/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>
        <f>'m1'!AS40-m0!AS40</f>
        <v>0</v>
      </c>
      <c r="AU40" s="99"/>
      <c r="AV40" s="99"/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>
        <f>'m1'!BA40-m0!BA40</f>
        <v>0</v>
      </c>
      <c r="BC40" s="99"/>
      <c r="BD40" s="99">
        <f>'m1'!BD40-m0!BC40</f>
        <v>-0.51000000000000023</v>
      </c>
      <c r="BE40" s="99">
        <f>'m1'!BE40-m0!BD40</f>
        <v>0.25</v>
      </c>
      <c r="BF40" s="99">
        <f>'m1'!BF40-m0!BE40</f>
        <v>-3.1949999999999998</v>
      </c>
      <c r="BG40" s="99"/>
      <c r="BH40" s="65"/>
      <c r="BI40" s="70"/>
      <c r="BJ40" s="63"/>
      <c r="BK40" s="40"/>
      <c r="BL40" s="63"/>
      <c r="BM40" s="63"/>
      <c r="BN40" s="40"/>
      <c r="BO40" s="40"/>
      <c r="BP40" s="71"/>
      <c r="BQ40" s="71"/>
      <c r="BR40" s="40"/>
      <c r="BS40" s="71"/>
      <c r="BT40" s="40"/>
      <c r="BU40" s="40"/>
      <c r="BV40" s="40"/>
      <c r="BW40" s="49"/>
      <c r="BX40" s="49"/>
      <c r="BY40" s="49"/>
      <c r="BZ40" s="40"/>
      <c r="CA40" s="40"/>
      <c r="CB40" s="40"/>
      <c r="CC40" s="49"/>
      <c r="CD40" s="48"/>
      <c r="CE40" s="48"/>
      <c r="CF40" s="40"/>
      <c r="CG40" s="48"/>
      <c r="CH40" s="40"/>
      <c r="CI40" s="56"/>
      <c r="CJ40" s="56"/>
      <c r="CK40" s="72"/>
      <c r="CL40" s="40"/>
      <c r="CM40" s="56"/>
      <c r="CN40" s="40"/>
      <c r="CO40" s="49"/>
      <c r="CP40" s="49"/>
      <c r="CQ40" s="40"/>
      <c r="CR40" s="56"/>
      <c r="CS40" s="40"/>
      <c r="CT40" s="40"/>
      <c r="CU40" s="41"/>
      <c r="CV40" s="41"/>
      <c r="CW40" s="49"/>
      <c r="CX40" s="40"/>
      <c r="CY40" s="49"/>
      <c r="CZ40" s="40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</row>
    <row r="41" spans="1:118">
      <c r="A41" s="65">
        <v>37712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76">
        <f>'m1'!T41-m0!T41</f>
        <v>0</v>
      </c>
      <c r="U41" s="576">
        <f>'m1'!U41-m0!U41</f>
        <v>0</v>
      </c>
      <c r="V41" s="576">
        <f>'m1'!V41-m0!V41</f>
        <v>0</v>
      </c>
      <c r="X41" s="542">
        <f>'m1'!X41-m0!X41</f>
        <v>0</v>
      </c>
      <c r="Y41" s="542">
        <f>'m1'!Y41-m0!Y41</f>
        <v>0</v>
      </c>
      <c r="Z41" s="542">
        <f>'m1'!Z41-m0!Z41</f>
        <v>0</v>
      </c>
      <c r="AA41" s="542">
        <f>'m1'!AA41-m0!AA41</f>
        <v>0</v>
      </c>
      <c r="AB41" s="561">
        <f>'m1'!AB41-m0!AB41</f>
        <v>0</v>
      </c>
      <c r="AC41" s="561">
        <f>'m1'!AC41-m0!AC41</f>
        <v>0</v>
      </c>
      <c r="AD41" s="561">
        <f>'m1'!AD41-m0!AD41</f>
        <v>0</v>
      </c>
      <c r="AE41" s="561">
        <f>'m1'!AE41-m0!AE41</f>
        <v>0</v>
      </c>
      <c r="AF41" s="99">
        <f>'m1'!AF41-m0!AF41</f>
        <v>0</v>
      </c>
      <c r="AG41" s="99">
        <f>'m1'!AG41-m0!AG41</f>
        <v>0</v>
      </c>
      <c r="AH41" s="99"/>
      <c r="AI41" s="185">
        <f t="shared" si="1"/>
        <v>37712</v>
      </c>
      <c r="AJ41" s="99">
        <f>'m1'!AJ41-m0!AJ41</f>
        <v>0</v>
      </c>
      <c r="AK41" s="99"/>
      <c r="AL41" s="100"/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>
        <f>'m1'!AS41-m0!AS41</f>
        <v>0</v>
      </c>
      <c r="AU41" s="99"/>
      <c r="AV41" s="99"/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>
        <f>'m1'!BA41-m0!BA41</f>
        <v>0</v>
      </c>
      <c r="BC41" s="99"/>
      <c r="BD41" s="99">
        <f>'m1'!BD41-m0!BC41</f>
        <v>-0.42749999999999977</v>
      </c>
      <c r="BE41" s="99">
        <f>'m1'!BE41-m0!BD41</f>
        <v>0.25</v>
      </c>
      <c r="BF41" s="99">
        <f>'m1'!BF41-m0!BE41</f>
        <v>-3.0550000000000002</v>
      </c>
      <c r="BG41" s="99"/>
      <c r="BH41" s="65"/>
      <c r="BI41" s="70"/>
      <c r="BJ41" s="63"/>
      <c r="BK41" s="40"/>
      <c r="BL41" s="63"/>
      <c r="BM41" s="63"/>
      <c r="BN41" s="40"/>
      <c r="BO41" s="40"/>
      <c r="BP41" s="71"/>
      <c r="BQ41" s="71"/>
      <c r="BR41" s="40"/>
      <c r="BS41" s="71"/>
      <c r="BT41" s="40"/>
      <c r="BU41" s="40"/>
      <c r="BV41" s="40"/>
      <c r="BW41" s="49"/>
      <c r="BX41" s="49"/>
      <c r="BY41" s="49"/>
      <c r="BZ41" s="40"/>
      <c r="CA41" s="40"/>
      <c r="CB41" s="40"/>
      <c r="CC41" s="49"/>
      <c r="CD41" s="48"/>
      <c r="CE41" s="48"/>
      <c r="CF41" s="40"/>
      <c r="CG41" s="48"/>
      <c r="CH41" s="40"/>
      <c r="CI41" s="56"/>
      <c r="CJ41" s="56"/>
      <c r="CK41" s="72"/>
      <c r="CL41" s="40"/>
      <c r="CM41" s="56"/>
      <c r="CN41" s="40"/>
      <c r="CO41" s="49"/>
      <c r="CP41" s="49"/>
      <c r="CQ41" s="40"/>
      <c r="CR41" s="56"/>
      <c r="CS41" s="40"/>
      <c r="CT41" s="40"/>
      <c r="CU41" s="41"/>
      <c r="CV41" s="41"/>
      <c r="CW41" s="49"/>
      <c r="CX41" s="40"/>
      <c r="CY41" s="49"/>
      <c r="CZ41" s="40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</row>
    <row r="42" spans="1:118">
      <c r="A42" s="65">
        <v>37742</v>
      </c>
      <c r="B42" s="99">
        <f>IF('m1'!B42="",'m1'!C42,'m1'!B42)-IF(m0!B42="",m0!C42,m0!B42)</f>
        <v>0</v>
      </c>
      <c r="C42" s="99">
        <f>'m1'!C42-m0!C42</f>
        <v>0</v>
      </c>
      <c r="D42" s="99">
        <f>'m1'!D42-m0!D42</f>
        <v>0</v>
      </c>
      <c r="E42" s="99">
        <f>'m1'!E42-m0!E42</f>
        <v>0</v>
      </c>
      <c r="F42" s="99">
        <f>'m1'!F42-m0!F42</f>
        <v>0</v>
      </c>
      <c r="G42" s="99">
        <f>'m1'!G42-m0!G42</f>
        <v>0</v>
      </c>
      <c r="H42" s="99">
        <f>'m1'!H42-m0!H42</f>
        <v>0</v>
      </c>
      <c r="I42" s="99">
        <f>'m1'!I42-m0!I42</f>
        <v>0</v>
      </c>
      <c r="J42" s="99">
        <f>'m1'!J42-m0!J42</f>
        <v>0</v>
      </c>
      <c r="K42" s="99">
        <f>'m1'!K42-m0!K42</f>
        <v>0</v>
      </c>
      <c r="L42" s="99">
        <f>'m1'!L42-m0!L42</f>
        <v>0</v>
      </c>
      <c r="M42" s="99">
        <f>'m1'!M42-m0!M42</f>
        <v>0</v>
      </c>
      <c r="N42" s="99">
        <f>'m1'!N42-m0!N42</f>
        <v>0</v>
      </c>
      <c r="O42" s="99">
        <f>'m1'!O42-m0!O42</f>
        <v>0</v>
      </c>
      <c r="P42" s="99">
        <f>'m1'!P42-m0!P42</f>
        <v>0</v>
      </c>
      <c r="Q42" s="99">
        <f>'m1'!Q42-m0!Q42</f>
        <v>0</v>
      </c>
      <c r="R42" s="99">
        <f>'m1'!R42-m0!R42</f>
        <v>0</v>
      </c>
      <c r="T42" s="576">
        <f>'m1'!T42-m0!T42</f>
        <v>0</v>
      </c>
      <c r="U42" s="576">
        <f>'m1'!U42-m0!U42</f>
        <v>0</v>
      </c>
      <c r="V42" s="576">
        <f>'m1'!V42-m0!V42</f>
        <v>0</v>
      </c>
      <c r="X42" s="542">
        <f>'m1'!X42-m0!X42</f>
        <v>0</v>
      </c>
      <c r="Y42" s="542">
        <f>'m1'!Y42-m0!Y42</f>
        <v>0</v>
      </c>
      <c r="Z42" s="542">
        <f>'m1'!Z42-m0!Z42</f>
        <v>0</v>
      </c>
      <c r="AA42" s="542">
        <f>'m1'!AA42-m0!AA42</f>
        <v>0</v>
      </c>
      <c r="AB42" s="561">
        <f>'m1'!AB42-m0!AB42</f>
        <v>0</v>
      </c>
      <c r="AC42" s="561">
        <f>'m1'!AC42-m0!AC42</f>
        <v>0</v>
      </c>
      <c r="AD42" s="561">
        <f>'m1'!AD42-m0!AD42</f>
        <v>0</v>
      </c>
      <c r="AE42" s="561">
        <f>'m1'!AE42-m0!AE42</f>
        <v>0</v>
      </c>
      <c r="AF42" s="99">
        <f>'m1'!AF42-m0!AF42</f>
        <v>0</v>
      </c>
      <c r="AG42" s="99">
        <f>'m1'!AG42-m0!AG42</f>
        <v>0</v>
      </c>
      <c r="AH42" s="99"/>
      <c r="AI42" s="185">
        <f t="shared" si="1"/>
        <v>37742</v>
      </c>
      <c r="AJ42" s="99">
        <f>'m1'!AJ42-m0!AJ42</f>
        <v>0</v>
      </c>
      <c r="AK42" s="99"/>
      <c r="AL42" s="100"/>
      <c r="AM42" s="99">
        <f>'m1'!AL42-m0!AL42</f>
        <v>0</v>
      </c>
      <c r="AN42" s="99">
        <f>'m1'!AM42-m0!AM42</f>
        <v>0</v>
      </c>
      <c r="AO42" s="99">
        <f>'m1'!AN42-m0!AN42</f>
        <v>0</v>
      </c>
      <c r="AP42" s="99">
        <f>'m1'!AO42-m0!AO42</f>
        <v>0</v>
      </c>
      <c r="AQ42" s="99">
        <f>'m1'!AP42-m0!AP42</f>
        <v>0</v>
      </c>
      <c r="AR42" s="99">
        <f>'m1'!AQ42-m0!AQ42</f>
        <v>0</v>
      </c>
      <c r="AS42" s="99">
        <f>'m1'!AR42-m0!AR42</f>
        <v>0</v>
      </c>
      <c r="AT42" s="99">
        <f>'m1'!AS42-m0!AS42</f>
        <v>0</v>
      </c>
      <c r="AU42" s="99"/>
      <c r="AV42" s="99"/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>
        <f>'m1'!BA42-m0!BA42</f>
        <v>0</v>
      </c>
      <c r="BC42" s="99"/>
      <c r="BD42" s="99">
        <f>'m1'!BD42-m0!BC42</f>
        <v>-0.41250000000000009</v>
      </c>
      <c r="BE42" s="99">
        <f>'m1'!BE42-m0!BD42</f>
        <v>0.25</v>
      </c>
      <c r="BF42" s="99">
        <f>'m1'!BF42-m0!BE42</f>
        <v>-3.0449999999999999</v>
      </c>
      <c r="BG42" s="99"/>
      <c r="BH42" s="65"/>
      <c r="BI42" s="70"/>
      <c r="BJ42" s="63"/>
      <c r="BK42" s="40"/>
      <c r="BL42" s="63"/>
      <c r="BM42" s="63"/>
      <c r="BN42" s="40"/>
      <c r="BO42" s="40"/>
      <c r="BP42" s="71"/>
      <c r="BQ42" s="71"/>
      <c r="BR42" s="40"/>
      <c r="BS42" s="71"/>
      <c r="BT42" s="40"/>
      <c r="BU42" s="40"/>
      <c r="BV42" s="40"/>
      <c r="BW42" s="49"/>
      <c r="BX42" s="49"/>
      <c r="BY42" s="49"/>
      <c r="BZ42" s="40"/>
      <c r="CA42" s="40"/>
      <c r="CB42" s="40"/>
      <c r="CC42" s="49"/>
      <c r="CD42" s="48"/>
      <c r="CE42" s="48"/>
      <c r="CF42" s="40"/>
      <c r="CG42" s="48"/>
      <c r="CH42" s="40"/>
      <c r="CI42" s="56"/>
      <c r="CJ42" s="56"/>
      <c r="CK42" s="72"/>
      <c r="CL42" s="40"/>
      <c r="CM42" s="56"/>
      <c r="CN42" s="40"/>
      <c r="CO42" s="49"/>
      <c r="CP42" s="49"/>
      <c r="CQ42" s="40"/>
      <c r="CR42" s="56"/>
      <c r="CS42" s="40"/>
      <c r="CT42" s="40"/>
      <c r="CU42" s="41"/>
      <c r="CV42" s="41"/>
      <c r="CW42" s="49"/>
      <c r="CX42" s="40"/>
      <c r="CY42" s="49"/>
      <c r="CZ42" s="40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</row>
    <row r="43" spans="1:118">
      <c r="A43" s="65">
        <v>37773</v>
      </c>
      <c r="B43" s="99">
        <f>IF('m1'!B43="",'m1'!C43,'m1'!B43)-IF(m0!B43="",m0!C43,m0!B43)</f>
        <v>0</v>
      </c>
      <c r="C43" s="99">
        <f>'m1'!C43-m0!C43</f>
        <v>0</v>
      </c>
      <c r="D43" s="99">
        <f>'m1'!D43-m0!D43</f>
        <v>0</v>
      </c>
      <c r="E43" s="99">
        <f>'m1'!E43-m0!E43</f>
        <v>0</v>
      </c>
      <c r="F43" s="99">
        <f>'m1'!F43-m0!F43</f>
        <v>0</v>
      </c>
      <c r="G43" s="99">
        <f>'m1'!G43-m0!G43</f>
        <v>0</v>
      </c>
      <c r="H43" s="99">
        <f>'m1'!H43-m0!H43</f>
        <v>0</v>
      </c>
      <c r="I43" s="99">
        <f>'m1'!I43-m0!I43</f>
        <v>0</v>
      </c>
      <c r="J43" s="99">
        <f>'m1'!J43-m0!J43</f>
        <v>0</v>
      </c>
      <c r="K43" s="99">
        <f>'m1'!K43-m0!K43</f>
        <v>0</v>
      </c>
      <c r="L43" s="99">
        <f>'m1'!L43-m0!L43</f>
        <v>0</v>
      </c>
      <c r="M43" s="99">
        <f>'m1'!M43-m0!M43</f>
        <v>0</v>
      </c>
      <c r="N43" s="99">
        <f>'m1'!N43-m0!N43</f>
        <v>0</v>
      </c>
      <c r="O43" s="99">
        <f>'m1'!O43-m0!O43</f>
        <v>0</v>
      </c>
      <c r="P43" s="99">
        <f>'m1'!P43-m0!P43</f>
        <v>0</v>
      </c>
      <c r="Q43" s="99">
        <f>'m1'!Q43-m0!Q43</f>
        <v>0</v>
      </c>
      <c r="R43" s="99">
        <f>'m1'!R43-m0!R43</f>
        <v>0</v>
      </c>
      <c r="T43" s="576">
        <f>'m1'!T43-m0!T43</f>
        <v>0</v>
      </c>
      <c r="U43" s="576">
        <f>'m1'!U43-m0!U43</f>
        <v>0</v>
      </c>
      <c r="V43" s="576">
        <f>'m1'!V43-m0!V43</f>
        <v>0</v>
      </c>
      <c r="X43" s="542">
        <f>'m1'!X43-m0!X43</f>
        <v>0</v>
      </c>
      <c r="Y43" s="542">
        <f>'m1'!Y43-m0!Y43</f>
        <v>0</v>
      </c>
      <c r="Z43" s="542">
        <f>'m1'!Z43-m0!Z43</f>
        <v>0</v>
      </c>
      <c r="AA43" s="542">
        <f>'m1'!AA43-m0!AA43</f>
        <v>0</v>
      </c>
      <c r="AB43" s="561">
        <f>'m1'!AB43-m0!AB43</f>
        <v>0</v>
      </c>
      <c r="AC43" s="561">
        <f>'m1'!AC43-m0!AC43</f>
        <v>0</v>
      </c>
      <c r="AD43" s="561">
        <f>'m1'!AD43-m0!AD43</f>
        <v>0</v>
      </c>
      <c r="AE43" s="561">
        <f>'m1'!AE43-m0!AE43</f>
        <v>0</v>
      </c>
      <c r="AF43" s="99">
        <f>'m1'!AF43-m0!AF43</f>
        <v>0</v>
      </c>
      <c r="AG43" s="99">
        <f>'m1'!AG43-m0!AG43</f>
        <v>0</v>
      </c>
      <c r="AH43" s="99"/>
      <c r="AI43" s="185">
        <f t="shared" si="1"/>
        <v>37773</v>
      </c>
      <c r="AJ43" s="99">
        <f>'m1'!AJ43-m0!AJ43</f>
        <v>0</v>
      </c>
      <c r="AK43" s="99"/>
      <c r="AL43" s="100"/>
      <c r="AM43" s="99">
        <f>'m1'!AL43-m0!AL43</f>
        <v>0</v>
      </c>
      <c r="AN43" s="99">
        <f>'m1'!AM43-m0!AM43</f>
        <v>0</v>
      </c>
      <c r="AO43" s="99">
        <f>'m1'!AN43-m0!AN43</f>
        <v>0</v>
      </c>
      <c r="AP43" s="99">
        <f>'m1'!AO43-m0!AO43</f>
        <v>0</v>
      </c>
      <c r="AQ43" s="99">
        <f>'m1'!AP43-m0!AP43</f>
        <v>0</v>
      </c>
      <c r="AR43" s="99">
        <f>'m1'!AQ43-m0!AQ43</f>
        <v>0</v>
      </c>
      <c r="AS43" s="99">
        <f>'m1'!AR43-m0!AR43</f>
        <v>0</v>
      </c>
      <c r="AT43" s="99">
        <f>'m1'!AS43-m0!AS43</f>
        <v>0</v>
      </c>
      <c r="AU43" s="99"/>
      <c r="AV43" s="99"/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>
        <f>'m1'!BA43-m0!BA43</f>
        <v>0</v>
      </c>
      <c r="BC43" s="99"/>
      <c r="BD43" s="99">
        <f>'m1'!BD43-m0!BC43</f>
        <v>-0.41249999999999964</v>
      </c>
      <c r="BE43" s="99">
        <f>'m1'!BE43-m0!BD43</f>
        <v>0.25</v>
      </c>
      <c r="BF43" s="99">
        <f>'m1'!BF43-m0!BE43</f>
        <v>-3.0750000000000002</v>
      </c>
      <c r="BG43" s="99"/>
      <c r="BH43" s="65"/>
      <c r="BI43" s="70"/>
      <c r="BJ43" s="63"/>
      <c r="BK43" s="40"/>
      <c r="BL43" s="63"/>
      <c r="BM43" s="63"/>
      <c r="BN43" s="40"/>
      <c r="BO43" s="40"/>
      <c r="BP43" s="71"/>
      <c r="BQ43" s="71"/>
      <c r="BR43" s="40"/>
      <c r="BS43" s="71"/>
      <c r="BT43" s="40"/>
      <c r="BU43" s="40"/>
      <c r="BV43" s="40"/>
      <c r="BW43" s="49"/>
      <c r="BX43" s="49"/>
      <c r="BY43" s="49"/>
      <c r="BZ43" s="40"/>
      <c r="CA43" s="40"/>
      <c r="CB43" s="40"/>
      <c r="CC43" s="49"/>
      <c r="CD43" s="48"/>
      <c r="CE43" s="48"/>
      <c r="CF43" s="40"/>
      <c r="CG43" s="48"/>
      <c r="CH43" s="40"/>
      <c r="CI43" s="56"/>
      <c r="CJ43" s="56"/>
      <c r="CK43" s="72"/>
      <c r="CL43" s="40"/>
      <c r="CM43" s="56"/>
      <c r="CN43" s="40"/>
      <c r="CO43" s="49"/>
      <c r="CP43" s="49"/>
      <c r="CQ43" s="40"/>
      <c r="CR43" s="56"/>
      <c r="CS43" s="40"/>
      <c r="CT43" s="40"/>
      <c r="CU43" s="41"/>
      <c r="CV43" s="41"/>
      <c r="CW43" s="49"/>
      <c r="CX43" s="40"/>
      <c r="CY43" s="49"/>
      <c r="CZ43" s="40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</row>
    <row r="44" spans="1:118">
      <c r="A44" s="65">
        <v>37803</v>
      </c>
      <c r="B44" s="99">
        <f>IF('m1'!B44="",'m1'!C44,'m1'!B44)-IF(m0!B44="",m0!C44,m0!B44)</f>
        <v>0</v>
      </c>
      <c r="C44" s="99">
        <f>'m1'!C44-m0!C44</f>
        <v>0</v>
      </c>
      <c r="D44" s="99">
        <f>'m1'!D44-m0!D44</f>
        <v>0</v>
      </c>
      <c r="E44" s="99">
        <f>'m1'!E44-m0!E44</f>
        <v>0</v>
      </c>
      <c r="F44" s="99">
        <f>'m1'!F44-m0!F44</f>
        <v>0</v>
      </c>
      <c r="G44" s="99">
        <f>'m1'!G44-m0!G44</f>
        <v>0</v>
      </c>
      <c r="H44" s="99">
        <f>'m1'!H44-m0!H44</f>
        <v>0</v>
      </c>
      <c r="I44" s="99">
        <f>'m1'!I44-m0!I44</f>
        <v>0</v>
      </c>
      <c r="J44" s="99">
        <f>'m1'!J44-m0!J44</f>
        <v>0</v>
      </c>
      <c r="K44" s="99">
        <f>'m1'!K44-m0!K44</f>
        <v>0</v>
      </c>
      <c r="L44" s="99">
        <f>'m1'!L44-m0!L44</f>
        <v>0</v>
      </c>
      <c r="M44" s="99">
        <f>'m1'!M44-m0!M44</f>
        <v>0</v>
      </c>
      <c r="N44" s="99">
        <f>'m1'!N44-m0!N44</f>
        <v>0</v>
      </c>
      <c r="O44" s="99">
        <f>'m1'!O44-m0!O44</f>
        <v>0</v>
      </c>
      <c r="P44" s="99">
        <f>'m1'!P44-m0!P44</f>
        <v>0</v>
      </c>
      <c r="Q44" s="99">
        <f>'m1'!Q44-m0!Q44</f>
        <v>0</v>
      </c>
      <c r="R44" s="99">
        <f>'m1'!R44-m0!R44</f>
        <v>0</v>
      </c>
      <c r="T44" s="576">
        <f>'m1'!T44-m0!T44</f>
        <v>0</v>
      </c>
      <c r="U44" s="576">
        <f>'m1'!U44-m0!U44</f>
        <v>0</v>
      </c>
      <c r="V44" s="576">
        <f>'m1'!V44-m0!V44</f>
        <v>0</v>
      </c>
      <c r="X44" s="542">
        <f>'m1'!X44-m0!X44</f>
        <v>0</v>
      </c>
      <c r="Y44" s="542">
        <f>'m1'!Y44-m0!Y44</f>
        <v>0</v>
      </c>
      <c r="Z44" s="542">
        <f>'m1'!Z44-m0!Z44</f>
        <v>0</v>
      </c>
      <c r="AA44" s="542">
        <f>'m1'!AA44-m0!AA44</f>
        <v>0</v>
      </c>
      <c r="AB44" s="561">
        <f>'m1'!AB44-m0!AB44</f>
        <v>0</v>
      </c>
      <c r="AC44" s="561">
        <f>'m1'!AC44-m0!AC44</f>
        <v>0</v>
      </c>
      <c r="AD44" s="561">
        <f>'m1'!AD44-m0!AD44</f>
        <v>0</v>
      </c>
      <c r="AE44" s="561">
        <f>'m1'!AE44-m0!AE44</f>
        <v>0</v>
      </c>
      <c r="AF44" s="99">
        <f>'m1'!AF44-m0!AF44</f>
        <v>0</v>
      </c>
      <c r="AG44" s="99">
        <f>'m1'!AG44-m0!AG44</f>
        <v>0</v>
      </c>
      <c r="AH44" s="99"/>
      <c r="AI44" s="185">
        <f t="shared" si="1"/>
        <v>37803</v>
      </c>
      <c r="AJ44" s="99">
        <f>'m1'!AJ44-m0!AJ44</f>
        <v>0</v>
      </c>
      <c r="AK44" s="99"/>
      <c r="AL44" s="100"/>
      <c r="AM44" s="99">
        <f>'m1'!AL44-m0!AL44</f>
        <v>0</v>
      </c>
      <c r="AN44" s="99">
        <f>'m1'!AM44-m0!AM44</f>
        <v>0</v>
      </c>
      <c r="AO44" s="99">
        <f>'m1'!AN44-m0!AN44</f>
        <v>0</v>
      </c>
      <c r="AP44" s="99">
        <f>'m1'!AO44-m0!AO44</f>
        <v>0</v>
      </c>
      <c r="AQ44" s="99">
        <f>'m1'!AP44-m0!AP44</f>
        <v>0</v>
      </c>
      <c r="AR44" s="99">
        <f>'m1'!AQ44-m0!AQ44</f>
        <v>0</v>
      </c>
      <c r="AS44" s="99">
        <f>'m1'!AR44-m0!AR44</f>
        <v>0</v>
      </c>
      <c r="AT44" s="99">
        <f>'m1'!AS44-m0!AS44</f>
        <v>0</v>
      </c>
      <c r="AU44" s="99"/>
      <c r="AV44" s="99"/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>
        <f>'m1'!BA44-m0!BA44</f>
        <v>0</v>
      </c>
      <c r="BC44" s="99"/>
      <c r="BD44" s="99">
        <f>'m1'!BD44-m0!BC44</f>
        <v>-0.41249999999999964</v>
      </c>
      <c r="BE44" s="99">
        <f>'m1'!BE44-m0!BD44</f>
        <v>0.25</v>
      </c>
      <c r="BF44" s="99">
        <f>'m1'!BF44-m0!BE44</f>
        <v>-3.0750000000000002</v>
      </c>
      <c r="BG44" s="99"/>
      <c r="BH44" s="65"/>
      <c r="BI44" s="70"/>
      <c r="BJ44" s="63"/>
      <c r="BK44" s="40"/>
      <c r="BL44" s="63"/>
      <c r="BM44" s="63"/>
      <c r="BN44" s="40"/>
      <c r="BO44" s="40"/>
      <c r="BP44" s="71"/>
      <c r="BQ44" s="71"/>
      <c r="BR44" s="40"/>
      <c r="BS44" s="71"/>
      <c r="BT44" s="40"/>
      <c r="BU44" s="40"/>
      <c r="BV44" s="40"/>
      <c r="BW44" s="49"/>
      <c r="BX44" s="49"/>
      <c r="BY44" s="49"/>
      <c r="BZ44" s="40"/>
      <c r="CA44" s="40"/>
      <c r="CB44" s="40"/>
      <c r="CC44" s="49"/>
      <c r="CD44" s="48"/>
      <c r="CE44" s="48"/>
      <c r="CF44" s="40"/>
      <c r="CG44" s="48"/>
      <c r="CH44" s="40"/>
      <c r="CI44" s="56"/>
      <c r="CJ44" s="56"/>
      <c r="CK44" s="72"/>
      <c r="CL44" s="40"/>
      <c r="CM44" s="56"/>
      <c r="CN44" s="40"/>
      <c r="CO44" s="49"/>
      <c r="CP44" s="49"/>
      <c r="CQ44" s="40"/>
      <c r="CR44" s="56"/>
      <c r="CS44" s="40"/>
      <c r="CT44" s="40"/>
      <c r="CU44" s="41"/>
      <c r="CV44" s="41"/>
      <c r="CW44" s="49"/>
      <c r="CX44" s="40"/>
      <c r="CY44" s="49"/>
      <c r="CZ44" s="40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</row>
    <row r="45" spans="1:118">
      <c r="A45" s="65">
        <v>37834</v>
      </c>
      <c r="B45" s="40"/>
      <c r="C45" s="99">
        <f>'m1'!C45-m0!C45</f>
        <v>0</v>
      </c>
      <c r="D45" s="99">
        <f>'m1'!D45-m0!D45</f>
        <v>0</v>
      </c>
      <c r="E45" s="99">
        <f>'m1'!E45-m0!E45</f>
        <v>0</v>
      </c>
      <c r="F45" s="99">
        <f>'m1'!F45-m0!F45</f>
        <v>0</v>
      </c>
      <c r="G45" s="99">
        <f>'m1'!G45-m0!G45</f>
        <v>0</v>
      </c>
      <c r="H45" s="99">
        <f>'m1'!H45-m0!H45</f>
        <v>0</v>
      </c>
      <c r="I45" s="99">
        <f>'m1'!I45-m0!I45</f>
        <v>0</v>
      </c>
      <c r="J45" s="99">
        <f>'m1'!J45-m0!J45</f>
        <v>0</v>
      </c>
      <c r="K45" s="99">
        <f>'m1'!K45-m0!K45</f>
        <v>0</v>
      </c>
      <c r="L45" s="99">
        <f>'m1'!L45-m0!L45</f>
        <v>0</v>
      </c>
      <c r="M45" s="99">
        <f>'m1'!M45-m0!M45</f>
        <v>0</v>
      </c>
      <c r="N45" s="99">
        <f>'m1'!N45-m0!N45</f>
        <v>0</v>
      </c>
      <c r="O45" s="99">
        <f>'m1'!O45-m0!O45</f>
        <v>0</v>
      </c>
      <c r="P45" s="99">
        <f>'m1'!P45-m0!P45</f>
        <v>0</v>
      </c>
      <c r="Q45" s="99">
        <f>'m1'!Q45-m0!Q45</f>
        <v>0</v>
      </c>
      <c r="R45" s="99">
        <f>'m1'!R45-m0!R45</f>
        <v>0</v>
      </c>
      <c r="T45" s="576">
        <f>'m1'!T45-m0!T45</f>
        <v>0</v>
      </c>
      <c r="U45" s="576">
        <f>'m1'!U45-m0!U45</f>
        <v>0</v>
      </c>
      <c r="V45" s="576">
        <f>'m1'!V45-m0!V45</f>
        <v>0</v>
      </c>
      <c r="X45" s="542">
        <f>'m1'!X45-m0!X46</f>
        <v>2.5000000000000022E-3</v>
      </c>
      <c r="Y45" s="542">
        <f>'m1'!Y45-m0!Y46</f>
        <v>2.5000000000000022E-3</v>
      </c>
      <c r="Z45" s="542">
        <f>'m1'!Z45-m0!Z46</f>
        <v>2.5000000000000022E-3</v>
      </c>
      <c r="AA45" s="542">
        <f>'m1'!AA45-m0!AA46</f>
        <v>-1.0000000000000009E-2</v>
      </c>
      <c r="AB45" s="561">
        <f>'m1'!AB45-m0!AB46</f>
        <v>0.10000000000000003</v>
      </c>
      <c r="AC45" s="561">
        <f>'m1'!AC45-m0!AC46</f>
        <v>1.0000000000000009E-2</v>
      </c>
      <c r="AD45" s="561">
        <f>'m1'!AD45-m0!AD46</f>
        <v>2.2499999999999992E-2</v>
      </c>
      <c r="AE45" s="561">
        <f>'m1'!AE45-m0!AE46</f>
        <v>0</v>
      </c>
      <c r="AF45" s="99">
        <f>'m1'!AF45-m0!AF46</f>
        <v>0</v>
      </c>
      <c r="AG45" s="99">
        <f>'m1'!AG45-m0!AG46</f>
        <v>0</v>
      </c>
      <c r="AH45" s="99"/>
      <c r="AI45" s="185">
        <f t="shared" si="1"/>
        <v>37834</v>
      </c>
      <c r="AJ45" s="99">
        <f>'m1'!AJ45-m0!AJ46</f>
        <v>1.0000000000000231E-2</v>
      </c>
      <c r="AK45" s="99"/>
      <c r="AL45" s="100"/>
      <c r="AM45" s="99">
        <f>'m1'!AL45-m0!AL46</f>
        <v>0</v>
      </c>
      <c r="AN45" s="99">
        <f>'m1'!AM45-m0!AM46</f>
        <v>2.366045759656954E-2</v>
      </c>
      <c r="AO45" s="99">
        <f>'m1'!AN45-m0!AN46</f>
        <v>1.0000000000000231E-2</v>
      </c>
      <c r="AP45" s="99">
        <f>'m1'!AO45-m0!AO46</f>
        <v>1.0000000000000231E-2</v>
      </c>
      <c r="AQ45" s="99">
        <f>'m1'!AP45-m0!AP46</f>
        <v>1.0000000000000231E-2</v>
      </c>
      <c r="AR45" s="99">
        <f>'m1'!AQ45-m0!AQ46</f>
        <v>1.0000000000000231E-2</v>
      </c>
      <c r="AS45" s="99">
        <f>'m1'!AR45-m0!AR46</f>
        <v>1.0000000000000231E-2</v>
      </c>
      <c r="AT45" s="99">
        <f>'m1'!AS45-m0!AS46</f>
        <v>1.0000000000000231E-2</v>
      </c>
      <c r="AU45" s="99"/>
      <c r="AV45" s="99"/>
      <c r="AW45" s="99">
        <f>'m1'!AV45-m0!AV46</f>
        <v>0</v>
      </c>
      <c r="AX45" s="99">
        <f>'m1'!AW45-m0!AW46</f>
        <v>0</v>
      </c>
      <c r="AY45" s="99">
        <f>'m1'!AX45-m0!AX46</f>
        <v>1.2500000000000178E-2</v>
      </c>
      <c r="AZ45" s="99">
        <f>'m1'!AY45-m0!AY46</f>
        <v>1.2500000000000178E-2</v>
      </c>
      <c r="BA45" s="99">
        <f>'m1'!AZ45-m0!AZ46</f>
        <v>0.11000000000000032</v>
      </c>
      <c r="BB45" s="99">
        <f>'m1'!BA45-m0!BA46</f>
        <v>2.0000000000000018E-2</v>
      </c>
      <c r="BC45" s="99"/>
      <c r="BD45" s="99">
        <f>'m1'!BD45-m0!BC46</f>
        <v>-0.40249999999999986</v>
      </c>
      <c r="BE45" s="99">
        <f>'m1'!BE45-m0!BD46</f>
        <v>0.26000000000000023</v>
      </c>
      <c r="BF45" s="99">
        <f>'m1'!BF45-m0!BE46</f>
        <v>-3.11</v>
      </c>
      <c r="BG45" s="99"/>
      <c r="BH45" s="65"/>
      <c r="BI45" s="70"/>
      <c r="BJ45" s="63"/>
      <c r="BK45" s="40"/>
      <c r="BL45" s="63"/>
      <c r="BM45" s="63"/>
      <c r="BN45" s="40"/>
      <c r="BO45" s="40"/>
      <c r="BP45" s="71"/>
      <c r="BQ45" s="71"/>
      <c r="BR45" s="40"/>
      <c r="BS45" s="71"/>
      <c r="BT45" s="40"/>
      <c r="BU45" s="40"/>
      <c r="BV45" s="40"/>
      <c r="BW45" s="49"/>
      <c r="BX45" s="49"/>
      <c r="BY45" s="49"/>
      <c r="BZ45" s="40"/>
      <c r="CA45" s="40"/>
      <c r="CB45" s="40"/>
      <c r="CC45" s="49"/>
      <c r="CD45" s="48"/>
      <c r="CE45" s="48"/>
      <c r="CF45" s="40"/>
      <c r="CG45" s="48"/>
      <c r="CH45" s="40"/>
      <c r="CI45" s="56"/>
      <c r="CJ45" s="56"/>
      <c r="CK45" s="72"/>
      <c r="CL45" s="40"/>
      <c r="CM45" s="56"/>
      <c r="CN45" s="40"/>
      <c r="CO45" s="49"/>
      <c r="CP45" s="49"/>
      <c r="CQ45" s="40"/>
      <c r="CR45" s="56"/>
      <c r="CS45" s="40"/>
      <c r="CT45" s="40"/>
      <c r="CU45" s="41"/>
      <c r="CV45" s="41"/>
      <c r="CW45" s="49"/>
      <c r="CX45" s="40"/>
      <c r="CY45" s="49"/>
      <c r="CZ45" s="40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</row>
    <row r="46" spans="1:118">
      <c r="A46" s="65">
        <v>37865</v>
      </c>
      <c r="B46" s="40"/>
      <c r="C46" s="99">
        <f>'m1'!C46-m0!C46</f>
        <v>0</v>
      </c>
      <c r="D46" s="99">
        <f>'m1'!D46-m0!D46</f>
        <v>0</v>
      </c>
      <c r="E46" s="99">
        <f>'m1'!E46-m0!E46</f>
        <v>0</v>
      </c>
      <c r="F46" s="99">
        <f>'m1'!F46-m0!F46</f>
        <v>0</v>
      </c>
      <c r="G46" s="99">
        <f>'m1'!G46-m0!G46</f>
        <v>0</v>
      </c>
      <c r="H46" s="99">
        <f>'m1'!H46-m0!H46</f>
        <v>0</v>
      </c>
      <c r="I46" s="99">
        <f>'m1'!I46-m0!I46</f>
        <v>0</v>
      </c>
      <c r="J46" s="99">
        <f>'m1'!J46-m0!J46</f>
        <v>0</v>
      </c>
      <c r="K46" s="99">
        <f>'m1'!K46-m0!K46</f>
        <v>0</v>
      </c>
      <c r="L46" s="99">
        <f>'m1'!L46-m0!L46</f>
        <v>0</v>
      </c>
      <c r="M46" s="99">
        <f>'m1'!M46-m0!M46</f>
        <v>0</v>
      </c>
      <c r="N46" s="99">
        <f>'m1'!N46-m0!N46</f>
        <v>0</v>
      </c>
      <c r="O46" s="99">
        <f>'m1'!O46-m0!O46</f>
        <v>0</v>
      </c>
      <c r="P46" s="99">
        <f>'m1'!P46-m0!P46</f>
        <v>0</v>
      </c>
      <c r="Q46" s="99">
        <f>'m1'!Q46-m0!Q46</f>
        <v>0</v>
      </c>
      <c r="R46" s="99">
        <f>'m1'!R46-m0!R46</f>
        <v>0</v>
      </c>
      <c r="T46" s="576">
        <f>'m1'!T46-m0!T46</f>
        <v>0</v>
      </c>
      <c r="U46" s="576">
        <f>'m1'!U46-m0!U46</f>
        <v>0</v>
      </c>
      <c r="V46" s="576">
        <f>'m1'!V46-m0!V46</f>
        <v>0</v>
      </c>
      <c r="X46" s="542">
        <f>'m1'!X46-m0!X47</f>
        <v>-1.5000000000000013E-2</v>
      </c>
      <c r="Y46" s="542">
        <f>'m1'!Y46-m0!Y47</f>
        <v>-1.5000000000000013E-2</v>
      </c>
      <c r="Z46" s="542">
        <f>'m1'!Z46-m0!Z47</f>
        <v>-1.4999999999999999E-2</v>
      </c>
      <c r="AA46" s="542">
        <f>'m1'!AA46-m0!AA47</f>
        <v>-1.4999999999999999E-2</v>
      </c>
      <c r="AB46" s="561">
        <f>'m1'!AB46-m0!AB47</f>
        <v>-7.0000000000000007E-2</v>
      </c>
      <c r="AC46" s="561">
        <f>'m1'!AC46-m0!AC47</f>
        <v>-7.2500000000000009E-2</v>
      </c>
      <c r="AD46" s="561">
        <f>'m1'!AD46-m0!AD47</f>
        <v>-2.2499999999999992E-2</v>
      </c>
      <c r="AE46" s="561">
        <f>'m1'!AE46-m0!AE47</f>
        <v>-2.5000000000000022E-3</v>
      </c>
      <c r="AF46" s="99">
        <f>'m1'!AF46-m0!AF47</f>
        <v>0</v>
      </c>
      <c r="AG46" s="99">
        <f>'m1'!AG46-m0!AG47</f>
        <v>0</v>
      </c>
      <c r="AH46" s="99"/>
      <c r="AI46" s="185">
        <f t="shared" si="1"/>
        <v>37865</v>
      </c>
      <c r="AJ46" s="99">
        <f>'m1'!AJ46-m0!AJ47</f>
        <v>-2.0000000000000018E-2</v>
      </c>
      <c r="AK46" s="99"/>
      <c r="AL46" s="100"/>
      <c r="AM46" s="99">
        <f>'m1'!AL46-m0!AL47</f>
        <v>0</v>
      </c>
      <c r="AN46" s="99">
        <f>'m1'!AM46-m0!AM47</f>
        <v>-1.0545118905804785E-3</v>
      </c>
      <c r="AO46" s="99">
        <f>'m1'!AN46-m0!AN47</f>
        <v>-2.0000000000000018E-2</v>
      </c>
      <c r="AP46" s="99">
        <f>'m1'!AO46-m0!AO47</f>
        <v>-2.0000000000000018E-2</v>
      </c>
      <c r="AQ46" s="99">
        <f>'m1'!AP46-m0!AP47</f>
        <v>-2.0000000000000018E-2</v>
      </c>
      <c r="AR46" s="99">
        <f>'m1'!AQ46-m0!AQ47</f>
        <v>-2.0000000000000018E-2</v>
      </c>
      <c r="AS46" s="99">
        <f>'m1'!AR46-m0!AR47</f>
        <v>-2.0000000000000018E-2</v>
      </c>
      <c r="AT46" s="99">
        <f>'m1'!AS46-m0!AS47</f>
        <v>-2.0000000000000018E-2</v>
      </c>
      <c r="AU46" s="99"/>
      <c r="AV46" s="99"/>
      <c r="AW46" s="99">
        <f>'m1'!AV46-m0!AV47</f>
        <v>0</v>
      </c>
      <c r="AX46" s="99">
        <f>'m1'!AW46-m0!AW47</f>
        <v>0</v>
      </c>
      <c r="AY46" s="99">
        <f>'m1'!AX46-m0!AX47</f>
        <v>-3.5000000000000142E-2</v>
      </c>
      <c r="AZ46" s="99">
        <f>'m1'!AY46-m0!AY47</f>
        <v>-3.5000000000000142E-2</v>
      </c>
      <c r="BA46" s="99">
        <f>'m1'!AZ46-m0!AZ47</f>
        <v>-9.0000000000000302E-2</v>
      </c>
      <c r="BB46" s="99">
        <f>'m1'!BA46-m0!BA47</f>
        <v>-9.2500000000000249E-2</v>
      </c>
      <c r="BC46" s="99"/>
      <c r="BD46" s="99">
        <f>'m1'!BD46-m0!BC47</f>
        <v>-0.43500000000000005</v>
      </c>
      <c r="BE46" s="99">
        <f>'m1'!BE46-m0!BD47</f>
        <v>0.22999999999999998</v>
      </c>
      <c r="BF46" s="99">
        <f>'m1'!BF46-m0!BE47</f>
        <v>-3.13</v>
      </c>
      <c r="BG46" s="99"/>
      <c r="BH46" s="65"/>
      <c r="BI46" s="70"/>
      <c r="BJ46" s="63"/>
      <c r="BK46" s="40"/>
      <c r="BL46" s="63"/>
      <c r="BM46" s="63"/>
      <c r="BN46" s="40"/>
      <c r="BO46" s="40"/>
      <c r="BP46" s="71"/>
      <c r="BQ46" s="71"/>
      <c r="BR46" s="40"/>
      <c r="BS46" s="71"/>
      <c r="BT46" s="40"/>
      <c r="BU46" s="40"/>
      <c r="BV46" s="40"/>
      <c r="BW46" s="49"/>
      <c r="BX46" s="49"/>
      <c r="BY46" s="49"/>
      <c r="BZ46" s="40"/>
      <c r="CA46" s="40"/>
      <c r="CB46" s="40"/>
      <c r="CC46" s="49"/>
      <c r="CD46" s="48"/>
      <c r="CE46" s="48"/>
      <c r="CF46" s="40"/>
      <c r="CG46" s="48"/>
      <c r="CH46" s="40"/>
      <c r="CI46" s="56"/>
      <c r="CJ46" s="56"/>
      <c r="CK46" s="72"/>
      <c r="CL46" s="40"/>
      <c r="CM46" s="56"/>
      <c r="CN46" s="40"/>
      <c r="CO46" s="49"/>
      <c r="CP46" s="49"/>
      <c r="CQ46" s="40"/>
      <c r="CR46" s="56"/>
      <c r="CS46" s="40"/>
      <c r="CT46" s="40"/>
      <c r="CU46" s="41"/>
      <c r="CV46" s="41"/>
      <c r="CW46" s="49"/>
      <c r="CX46" s="40"/>
      <c r="CY46" s="49"/>
      <c r="CZ46" s="40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</row>
    <row r="47" spans="1:118">
      <c r="A47" s="65">
        <v>37895</v>
      </c>
      <c r="B47" s="40"/>
      <c r="C47" s="99">
        <f>'m1'!C47-m0!C47</f>
        <v>0</v>
      </c>
      <c r="D47" s="99">
        <f>'m1'!D47-m0!D47</f>
        <v>0</v>
      </c>
      <c r="E47" s="99">
        <f>'m1'!E47-m0!E47</f>
        <v>0</v>
      </c>
      <c r="F47" s="99">
        <f>'m1'!F47-m0!F47</f>
        <v>0</v>
      </c>
      <c r="G47" s="99">
        <f>'m1'!G47-m0!G47</f>
        <v>0</v>
      </c>
      <c r="H47" s="99">
        <f>'m1'!H47-m0!H47</f>
        <v>0</v>
      </c>
      <c r="I47" s="99">
        <f>'m1'!I47-m0!I47</f>
        <v>0</v>
      </c>
      <c r="J47" s="99">
        <f>'m1'!J47-m0!J47</f>
        <v>0</v>
      </c>
      <c r="K47" s="99">
        <f>'m1'!K47-m0!K47</f>
        <v>0</v>
      </c>
      <c r="L47" s="99">
        <f>'m1'!L47-m0!L47</f>
        <v>0</v>
      </c>
      <c r="M47" s="99">
        <f>'m1'!M47-m0!M47</f>
        <v>0</v>
      </c>
      <c r="N47" s="99">
        <f>'m1'!N47-m0!N47</f>
        <v>0</v>
      </c>
      <c r="O47" s="99">
        <f>'m1'!O47-m0!O47</f>
        <v>0</v>
      </c>
      <c r="P47" s="99">
        <f>'m1'!P47-m0!P47</f>
        <v>0</v>
      </c>
      <c r="Q47" s="99">
        <f>'m1'!Q47-m0!Q47</f>
        <v>0</v>
      </c>
      <c r="R47" s="99">
        <f>'m1'!R47-m0!R47</f>
        <v>0</v>
      </c>
      <c r="T47" s="576">
        <f>'m1'!T47-m0!T47</f>
        <v>0</v>
      </c>
      <c r="U47" s="576">
        <f>'m1'!U47-m0!U47</f>
        <v>0</v>
      </c>
      <c r="V47" s="576">
        <f>'m1'!V47-m0!V47</f>
        <v>0</v>
      </c>
      <c r="X47" s="542">
        <f>'m1'!X47-m0!X48</f>
        <v>-6.25E-2</v>
      </c>
      <c r="Y47" s="542">
        <f>'m1'!Y47-m0!Y48</f>
        <v>-6.25E-2</v>
      </c>
      <c r="Z47" s="542">
        <f>'m1'!Z47-m0!Z48</f>
        <v>-4.9999999999999996E-2</v>
      </c>
      <c r="AA47" s="542">
        <f>'m1'!AA47-m0!AA48</f>
        <v>-5.4999999999999993E-2</v>
      </c>
      <c r="AB47" s="561">
        <f>'m1'!AB47-m0!AB48</f>
        <v>-0.28999999999999998</v>
      </c>
      <c r="AC47" s="561">
        <f>'m1'!AC47-m0!AC48</f>
        <v>-8.2500000000000018E-2</v>
      </c>
      <c r="AD47" s="561">
        <f>'m1'!AD47-m0!AD48</f>
        <v>-0.10249999999999998</v>
      </c>
      <c r="AE47" s="561">
        <f>'m1'!AE47-m0!AE48</f>
        <v>-7.4999999999999983E-2</v>
      </c>
      <c r="AF47" s="99">
        <f>'m1'!AF47-m0!AF48</f>
        <v>0</v>
      </c>
      <c r="AG47" s="99">
        <f>'m1'!AG47-m0!AG48</f>
        <v>0</v>
      </c>
      <c r="AH47" s="99"/>
      <c r="AI47" s="185">
        <f t="shared" si="1"/>
        <v>37895</v>
      </c>
      <c r="AJ47" s="99">
        <f>'m1'!AJ47-m0!AJ48</f>
        <v>-0.10900000000000043</v>
      </c>
      <c r="AK47" s="99"/>
      <c r="AL47" s="100"/>
      <c r="AM47" s="99">
        <f>'m1'!AL47-m0!AL48</f>
        <v>0</v>
      </c>
      <c r="AN47" s="99">
        <f>'m1'!AM47-m0!AM48</f>
        <v>-0.13903026741852553</v>
      </c>
      <c r="AO47" s="99">
        <f>'m1'!AN47-m0!AN48</f>
        <v>-0.19400000000000039</v>
      </c>
      <c r="AP47" s="99">
        <f>'m1'!AO47-m0!AO48</f>
        <v>-0.19400000000000039</v>
      </c>
      <c r="AQ47" s="99">
        <f>'m1'!AP47-m0!AP48</f>
        <v>-0.19400000000000039</v>
      </c>
      <c r="AR47" s="99">
        <f>'m1'!AQ47-m0!AQ48</f>
        <v>-0.3140000000000005</v>
      </c>
      <c r="AS47" s="99">
        <f>'m1'!AR47-m0!AR48</f>
        <v>-0.28400000000000025</v>
      </c>
      <c r="AT47" s="99">
        <f>'m1'!AS47-m0!AS48</f>
        <v>-0.29400000000000004</v>
      </c>
      <c r="AU47" s="99"/>
      <c r="AV47" s="99"/>
      <c r="AW47" s="99">
        <f>'m1'!AV47-m0!AV48</f>
        <v>0</v>
      </c>
      <c r="AX47" s="99">
        <f>'m1'!AW47-m0!AW48</f>
        <v>0</v>
      </c>
      <c r="AY47" s="99">
        <f>'m1'!AX47-m0!AX48</f>
        <v>-0.17150000000000043</v>
      </c>
      <c r="AZ47" s="99">
        <f>'m1'!AY47-m0!AY48</f>
        <v>-0.15900000000000025</v>
      </c>
      <c r="BA47" s="99">
        <f>'m1'!AZ47-m0!AZ48</f>
        <v>-0.39900000000000047</v>
      </c>
      <c r="BB47" s="99">
        <f>'m1'!BA47-m0!BA48</f>
        <v>-0.19150000000000045</v>
      </c>
      <c r="BC47" s="99"/>
      <c r="BD47" s="99">
        <f>'m1'!BD47-m0!BC48</f>
        <v>-0.5990000000000002</v>
      </c>
      <c r="BE47" s="99">
        <f>'m1'!BE47-m0!BD48</f>
        <v>0.14099999999999957</v>
      </c>
      <c r="BF47" s="99">
        <f>'m1'!BF47-m0!BE48</f>
        <v>-3.2390000000000003</v>
      </c>
      <c r="BG47" s="99"/>
      <c r="BH47" s="65"/>
      <c r="BI47" s="70"/>
      <c r="BJ47" s="63"/>
      <c r="BK47" s="40"/>
      <c r="BL47" s="63"/>
      <c r="BM47" s="63"/>
      <c r="BN47" s="40"/>
      <c r="BO47" s="40"/>
      <c r="BP47" s="71"/>
      <c r="BQ47" s="71"/>
      <c r="BR47" s="40"/>
      <c r="BS47" s="71"/>
      <c r="BT47" s="40"/>
      <c r="BU47" s="40"/>
      <c r="BV47" s="40"/>
      <c r="BW47" s="49"/>
      <c r="BX47" s="49"/>
      <c r="BY47" s="49"/>
      <c r="BZ47" s="40"/>
      <c r="CA47" s="40"/>
      <c r="CB47" s="40"/>
      <c r="CC47" s="49"/>
      <c r="CD47" s="48"/>
      <c r="CE47" s="48"/>
      <c r="CF47" s="40"/>
      <c r="CG47" s="48"/>
      <c r="CH47" s="40"/>
      <c r="CI47" s="56"/>
      <c r="CJ47" s="56"/>
      <c r="CK47" s="72"/>
      <c r="CL47" s="40"/>
      <c r="CM47" s="56"/>
      <c r="CN47" s="40"/>
      <c r="CO47" s="49"/>
      <c r="CP47" s="49"/>
      <c r="CQ47" s="40"/>
      <c r="CR47" s="56"/>
      <c r="CS47" s="40"/>
      <c r="CT47" s="40"/>
      <c r="CU47" s="41"/>
      <c r="CV47" s="41"/>
      <c r="CW47" s="49"/>
      <c r="CX47" s="40"/>
      <c r="CY47" s="49"/>
      <c r="CZ47" s="40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</row>
    <row r="48" spans="1:118">
      <c r="A48" s="65">
        <v>37926</v>
      </c>
      <c r="B48" s="40"/>
      <c r="C48" s="99">
        <f>'m1'!C48-m0!C48</f>
        <v>0</v>
      </c>
      <c r="D48" s="99">
        <f>'m1'!D48-m0!D48</f>
        <v>0</v>
      </c>
      <c r="E48" s="99">
        <f>'m1'!E48-m0!E48</f>
        <v>0</v>
      </c>
      <c r="F48" s="99">
        <f>'m1'!F48-m0!F48</f>
        <v>0</v>
      </c>
      <c r="G48" s="99">
        <f>'m1'!G48-m0!G48</f>
        <v>0</v>
      </c>
      <c r="H48" s="99">
        <f>'m1'!H48-m0!H48</f>
        <v>0</v>
      </c>
      <c r="I48" s="99">
        <f>'m1'!I48-m0!I48</f>
        <v>0</v>
      </c>
      <c r="J48" s="99">
        <f>'m1'!J48-m0!J48</f>
        <v>0</v>
      </c>
      <c r="K48" s="99">
        <f>'m1'!K48-m0!K48</f>
        <v>0</v>
      </c>
      <c r="L48" s="99">
        <f>'m1'!L48-m0!L48</f>
        <v>0</v>
      </c>
      <c r="M48" s="99">
        <f>'m1'!M48-m0!M48</f>
        <v>0</v>
      </c>
      <c r="N48" s="99">
        <f>'m1'!N48-m0!N48</f>
        <v>0</v>
      </c>
      <c r="O48" s="99">
        <f>'m1'!O48-m0!O48</f>
        <v>0</v>
      </c>
      <c r="P48" s="99">
        <f>'m1'!P48-m0!P48</f>
        <v>0</v>
      </c>
      <c r="Q48" s="99">
        <f>'m1'!Q48-m0!Q48</f>
        <v>0</v>
      </c>
      <c r="R48" s="99">
        <f>'m1'!R48-m0!R48</f>
        <v>0</v>
      </c>
      <c r="T48" s="576">
        <f>'m1'!T48-m0!T48</f>
        <v>0</v>
      </c>
      <c r="U48" s="576">
        <f>'m1'!U48-m0!U48</f>
        <v>0</v>
      </c>
      <c r="V48" s="576">
        <f>'m1'!V48-m0!V48</f>
        <v>0</v>
      </c>
      <c r="X48" s="542">
        <f>'m1'!X48-m0!X49</f>
        <v>-3.999999999999998E-2</v>
      </c>
      <c r="Y48" s="542">
        <f>'m1'!Y48-m0!Y49</f>
        <v>-3.999999999999998E-2</v>
      </c>
      <c r="Z48" s="542">
        <f>'m1'!Z48-m0!Z49</f>
        <v>-3.9999999999999994E-2</v>
      </c>
      <c r="AA48" s="542">
        <f>'m1'!AA48-m0!AA49</f>
        <v>-7.4999999999999997E-3</v>
      </c>
      <c r="AB48" s="561">
        <f>'m1'!AB48-m0!AB49</f>
        <v>-0.495</v>
      </c>
      <c r="AC48" s="561">
        <f>'m1'!AC48-m0!AC49</f>
        <v>-0.32500000000000001</v>
      </c>
      <c r="AD48" s="561">
        <f>'m1'!AD48-m0!AD49</f>
        <v>-5.0000000000000044E-2</v>
      </c>
      <c r="AE48" s="561">
        <f>'m1'!AE48-m0!AE49</f>
        <v>-5.4999999999999993E-2</v>
      </c>
      <c r="AF48" s="99">
        <f>'m1'!AF48-m0!AF49</f>
        <v>0</v>
      </c>
      <c r="AG48" s="99">
        <f>'m1'!AG48-m0!AG49</f>
        <v>0</v>
      </c>
      <c r="AH48" s="99"/>
      <c r="AI48" s="185">
        <f t="shared" si="1"/>
        <v>37926</v>
      </c>
      <c r="AJ48" s="99">
        <f>'m1'!AJ48-m0!AJ49</f>
        <v>-0.10499999999999998</v>
      </c>
      <c r="AK48" s="99"/>
      <c r="AL48" s="100"/>
      <c r="AM48" s="99">
        <f>'m1'!AL48-m0!AL49</f>
        <v>0</v>
      </c>
      <c r="AN48" s="99">
        <f>'m1'!AM48-m0!AM49</f>
        <v>-6.7371482338541178E-2</v>
      </c>
      <c r="AO48" s="99">
        <f>'m1'!AN48-m0!AN49</f>
        <v>-0.10499999999999998</v>
      </c>
      <c r="AP48" s="99">
        <f>'m1'!AO48-m0!AO49</f>
        <v>-0.10499999999999998</v>
      </c>
      <c r="AQ48" s="99">
        <f>'m1'!AP48-m0!AP49</f>
        <v>-0.10499999999999998</v>
      </c>
      <c r="AR48" s="99">
        <f>'m1'!AQ48-m0!AQ49</f>
        <v>-0.10499999999999998</v>
      </c>
      <c r="AS48" s="99">
        <f>'m1'!AR48-m0!AR49</f>
        <v>-0.10499999999999998</v>
      </c>
      <c r="AT48" s="99">
        <f>'m1'!AS48-m0!AS49</f>
        <v>-0.10500000000000043</v>
      </c>
      <c r="AU48" s="99"/>
      <c r="AV48" s="99"/>
      <c r="AW48" s="99">
        <f>'m1'!AV48-m0!AV49</f>
        <v>0</v>
      </c>
      <c r="AX48" s="99">
        <f>'m1'!AW48-m0!AW49</f>
        <v>0</v>
      </c>
      <c r="AY48" s="99">
        <f>'m1'!AX48-m0!AX49</f>
        <v>-0.14500000000000002</v>
      </c>
      <c r="AZ48" s="99">
        <f>'m1'!AY48-m0!AY49</f>
        <v>-0.14500000000000002</v>
      </c>
      <c r="BA48" s="99">
        <f>'m1'!AZ48-m0!AZ49</f>
        <v>-0.60000000000000009</v>
      </c>
      <c r="BB48" s="99">
        <f>'m1'!BA48-m0!BA49</f>
        <v>-0.4300000000000006</v>
      </c>
      <c r="BC48" s="99"/>
      <c r="BD48" s="99">
        <f>'m1'!BD48-m0!BC49</f>
        <v>-0.64999999999999991</v>
      </c>
      <c r="BE48" s="99">
        <f>'m1'!BE48-m0!BD49</f>
        <v>0.14500000000000002</v>
      </c>
      <c r="BF48" s="99">
        <f>'m1'!BF48-m0!BE49</f>
        <v>-3.3440000000000003</v>
      </c>
      <c r="BG48" s="99"/>
      <c r="BH48" s="65"/>
      <c r="BI48" s="70"/>
      <c r="BJ48" s="63"/>
      <c r="BK48" s="40"/>
      <c r="BL48" s="63"/>
      <c r="BM48" s="63"/>
      <c r="BN48" s="40"/>
      <c r="BO48" s="40"/>
      <c r="BP48" s="71"/>
      <c r="BQ48" s="71"/>
      <c r="BR48" s="40"/>
      <c r="BS48" s="71"/>
      <c r="BT48" s="40"/>
      <c r="BU48" s="40"/>
      <c r="BV48" s="40"/>
      <c r="BW48" s="49"/>
      <c r="BX48" s="49"/>
      <c r="BY48" s="49"/>
      <c r="BZ48" s="40"/>
      <c r="CA48" s="40"/>
      <c r="CB48" s="40"/>
      <c r="CC48" s="49"/>
      <c r="CD48" s="48"/>
      <c r="CE48" s="48"/>
      <c r="CF48" s="40"/>
      <c r="CG48" s="48"/>
      <c r="CH48" s="40"/>
      <c r="CI48" s="56"/>
      <c r="CJ48" s="56"/>
      <c r="CK48" s="72"/>
      <c r="CL48" s="40"/>
      <c r="CM48" s="56"/>
      <c r="CN48" s="40"/>
      <c r="CO48" s="49"/>
      <c r="CP48" s="49"/>
      <c r="CQ48" s="40"/>
      <c r="CR48" s="56"/>
      <c r="CS48" s="40"/>
      <c r="CT48" s="40"/>
      <c r="CU48" s="41"/>
      <c r="CV48" s="41"/>
      <c r="CW48" s="49"/>
      <c r="CX48" s="40"/>
      <c r="CY48" s="49"/>
      <c r="CZ48" s="40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</row>
    <row r="49" spans="1:118">
      <c r="A49" s="65">
        <v>37956</v>
      </c>
      <c r="B49" s="40"/>
      <c r="C49" s="99">
        <f>'m1'!C49-m0!C49</f>
        <v>0</v>
      </c>
      <c r="D49" s="99">
        <f>'m1'!D49-m0!D49</f>
        <v>0</v>
      </c>
      <c r="E49" s="99">
        <f>'m1'!E49-m0!E49</f>
        <v>0</v>
      </c>
      <c r="F49" s="99">
        <f>'m1'!F49-m0!F49</f>
        <v>0</v>
      </c>
      <c r="G49" s="99">
        <f>'m1'!G49-m0!G49</f>
        <v>0</v>
      </c>
      <c r="H49" s="99">
        <f>'m1'!H49-m0!H49</f>
        <v>0</v>
      </c>
      <c r="I49" s="99">
        <f>'m1'!I49-m0!I49</f>
        <v>0</v>
      </c>
      <c r="J49" s="99">
        <f>'m1'!J49-m0!J49</f>
        <v>0</v>
      </c>
      <c r="K49" s="99">
        <f>'m1'!K49-m0!K49</f>
        <v>0</v>
      </c>
      <c r="L49" s="99">
        <f>'m1'!L49-m0!L49</f>
        <v>0</v>
      </c>
      <c r="M49" s="99">
        <f>'m1'!M49-m0!M49</f>
        <v>0</v>
      </c>
      <c r="N49" s="99">
        <f>'m1'!N49-m0!N49</f>
        <v>0</v>
      </c>
      <c r="O49" s="99">
        <f>'m1'!O49-m0!O49</f>
        <v>0</v>
      </c>
      <c r="P49" s="99">
        <f>'m1'!P49-m0!P49</f>
        <v>0</v>
      </c>
      <c r="Q49" s="99">
        <f>'m1'!Q49-m0!Q49</f>
        <v>0</v>
      </c>
      <c r="R49" s="99">
        <f>'m1'!R49-m0!R49</f>
        <v>0</v>
      </c>
      <c r="T49" s="576">
        <f>'m1'!T49-m0!T49</f>
        <v>0</v>
      </c>
      <c r="U49" s="576">
        <f>'m1'!U49-m0!U49</f>
        <v>0</v>
      </c>
      <c r="V49" s="576">
        <f>'m1'!V49-m0!V49</f>
        <v>0</v>
      </c>
      <c r="X49" s="542">
        <f>'m1'!X49-m0!X50</f>
        <v>-1.2500000000000011E-2</v>
      </c>
      <c r="Y49" s="542">
        <f>'m1'!Y49-m0!Y50</f>
        <v>-1.2500000000000011E-2</v>
      </c>
      <c r="Z49" s="542">
        <f>'m1'!Z49-m0!Z50</f>
        <v>-3.5000000000000003E-2</v>
      </c>
      <c r="AA49" s="542">
        <f>'m1'!AA49-m0!AA50</f>
        <v>-1.5000000000000001E-2</v>
      </c>
      <c r="AB49" s="561">
        <f>'m1'!AB49-m0!AB50</f>
        <v>-0.33499999999999996</v>
      </c>
      <c r="AC49" s="561">
        <f>'m1'!AC49-m0!AC50</f>
        <v>-0.15500000000000003</v>
      </c>
      <c r="AD49" s="561">
        <f>'m1'!AD49-m0!AD50</f>
        <v>-9.9999999999999978E-2</v>
      </c>
      <c r="AE49" s="561">
        <f>'m1'!AE49-m0!AE50</f>
        <v>-4.7500000000000042E-2</v>
      </c>
      <c r="AF49" s="99">
        <f>'m1'!AF49-m0!AF50</f>
        <v>0</v>
      </c>
      <c r="AG49" s="99">
        <f>'m1'!AG49-m0!AG50</f>
        <v>0</v>
      </c>
      <c r="AH49" s="99"/>
      <c r="AI49" s="185">
        <f t="shared" si="1"/>
        <v>37956</v>
      </c>
      <c r="AJ49" s="99">
        <f>'m1'!AJ49-m0!AJ50</f>
        <v>-8.2999999999999741E-2</v>
      </c>
      <c r="AK49" s="99"/>
      <c r="AL49" s="100"/>
      <c r="AM49" s="99">
        <f>'m1'!AL49-m0!AL50</f>
        <v>0</v>
      </c>
      <c r="AN49" s="99">
        <f>'m1'!AM49-m0!AM50</f>
        <v>-6.8262407698157723E-2</v>
      </c>
      <c r="AO49" s="99">
        <f>'m1'!AN49-m0!AN50</f>
        <v>-0.10799999999999965</v>
      </c>
      <c r="AP49" s="99">
        <f>'m1'!AO49-m0!AO50</f>
        <v>-0.10799999999999965</v>
      </c>
      <c r="AQ49" s="99">
        <f>'m1'!AP49-m0!AP50</f>
        <v>-0.10799999999999965</v>
      </c>
      <c r="AR49" s="99">
        <f>'m1'!AQ49-m0!AQ50</f>
        <v>-0.10799999999999965</v>
      </c>
      <c r="AS49" s="99">
        <f>'m1'!AR49-m0!AR50</f>
        <v>-0.10799999999999965</v>
      </c>
      <c r="AT49" s="99">
        <f>'m1'!AS49-m0!AS50</f>
        <v>-0.10799999999999965</v>
      </c>
      <c r="AU49" s="99"/>
      <c r="AV49" s="99"/>
      <c r="AW49" s="99">
        <f>'m1'!AV49-m0!AV50</f>
        <v>0</v>
      </c>
      <c r="AX49" s="99">
        <f>'m1'!AW49-m0!AW50</f>
        <v>0</v>
      </c>
      <c r="AY49" s="99">
        <f>'m1'!AX49-m0!AX50</f>
        <v>-9.5499999999999918E-2</v>
      </c>
      <c r="AZ49" s="99">
        <f>'m1'!AY49-m0!AY50</f>
        <v>-0.11799999999999988</v>
      </c>
      <c r="BA49" s="99">
        <f>'m1'!AZ49-m0!AZ50</f>
        <v>-0.41799999999999926</v>
      </c>
      <c r="BB49" s="99">
        <f>'m1'!BA49-m0!BA50</f>
        <v>-0.23799999999999955</v>
      </c>
      <c r="BC49" s="99"/>
      <c r="BD49" s="99">
        <f>'m1'!BD49-m0!BC50</f>
        <v>-0.67549999999999955</v>
      </c>
      <c r="BE49" s="99">
        <f>'m1'!BE49-m0!BD50</f>
        <v>0.16700000000000026</v>
      </c>
      <c r="BF49" s="99">
        <f>'m1'!BF49-m0!BE50</f>
        <v>-3.427</v>
      </c>
      <c r="BG49" s="99"/>
      <c r="BH49" s="65"/>
      <c r="BI49" s="70"/>
      <c r="BJ49" s="63"/>
      <c r="BK49" s="40"/>
      <c r="BL49" s="63"/>
      <c r="BM49" s="63"/>
      <c r="BN49" s="40"/>
      <c r="BO49" s="40"/>
      <c r="BP49" s="71"/>
      <c r="BQ49" s="71"/>
      <c r="BR49" s="40"/>
      <c r="BS49" s="71"/>
      <c r="BT49" s="40"/>
      <c r="BU49" s="40"/>
      <c r="BV49" s="40"/>
      <c r="BW49" s="49"/>
      <c r="BX49" s="49"/>
      <c r="BY49" s="49"/>
      <c r="BZ49" s="40"/>
      <c r="CA49" s="40"/>
      <c r="CB49" s="40"/>
      <c r="CC49" s="49"/>
      <c r="CD49" s="48"/>
      <c r="CE49" s="48"/>
      <c r="CF49" s="40"/>
      <c r="CG49" s="48"/>
      <c r="CH49" s="40"/>
      <c r="CI49" s="56"/>
      <c r="CJ49" s="56"/>
      <c r="CK49" s="72"/>
      <c r="CL49" s="40"/>
      <c r="CM49" s="56"/>
      <c r="CN49" s="40"/>
      <c r="CO49" s="49"/>
      <c r="CP49" s="49"/>
      <c r="CQ49" s="40"/>
      <c r="CR49" s="56"/>
      <c r="CS49" s="40"/>
      <c r="CT49" s="40"/>
      <c r="CU49" s="41"/>
      <c r="CV49" s="41"/>
      <c r="CW49" s="49"/>
      <c r="CX49" s="40"/>
      <c r="CY49" s="49"/>
      <c r="CZ49" s="40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</row>
    <row r="50" spans="1:118">
      <c r="A50" s="65">
        <v>37987</v>
      </c>
      <c r="B50" s="40"/>
      <c r="C50" s="99">
        <f>'m1'!C50-m0!C50</f>
        <v>0</v>
      </c>
      <c r="D50" s="99">
        <f>'m1'!D50-m0!D50</f>
        <v>0</v>
      </c>
      <c r="E50" s="99">
        <f>'m1'!E50-m0!E50</f>
        <v>0</v>
      </c>
      <c r="F50" s="99">
        <f>'m1'!F50-m0!F50</f>
        <v>0</v>
      </c>
      <c r="G50" s="99">
        <f>'m1'!G50-m0!G50</f>
        <v>0</v>
      </c>
      <c r="H50" s="99">
        <f>'m1'!H50-m0!H50</f>
        <v>0</v>
      </c>
      <c r="I50" s="99">
        <f>'m1'!I50-m0!I50</f>
        <v>0</v>
      </c>
      <c r="J50" s="99">
        <f>'m1'!J50-m0!J50</f>
        <v>0</v>
      </c>
      <c r="K50" s="99">
        <f>'m1'!K50-m0!K50</f>
        <v>0</v>
      </c>
      <c r="L50" s="99">
        <f>'m1'!L50-m0!L50</f>
        <v>0</v>
      </c>
      <c r="M50" s="99">
        <f>'m1'!M50-m0!M50</f>
        <v>0</v>
      </c>
      <c r="N50" s="99">
        <f>'m1'!N50-m0!N50</f>
        <v>0</v>
      </c>
      <c r="O50" s="99">
        <f>'m1'!O50-m0!O50</f>
        <v>0</v>
      </c>
      <c r="P50" s="99">
        <f>'m1'!P50-m0!P50</f>
        <v>0</v>
      </c>
      <c r="Q50" s="99">
        <f>'m1'!Q50-m0!Q50</f>
        <v>0</v>
      </c>
      <c r="R50" s="99">
        <f>'m1'!R50-m0!R50</f>
        <v>0</v>
      </c>
      <c r="T50" s="576">
        <f>'m1'!T50-m0!T50</f>
        <v>0</v>
      </c>
      <c r="U50" s="576">
        <f>'m1'!U50-m0!U50</f>
        <v>0</v>
      </c>
      <c r="V50" s="576">
        <f>'m1'!V50-m0!V50</f>
        <v>0</v>
      </c>
      <c r="X50" s="542">
        <f>'m1'!X50-m0!X51</f>
        <v>2.2499999999999992E-2</v>
      </c>
      <c r="Y50" s="542">
        <f>'m1'!Y50-m0!Y51</f>
        <v>2.2499999999999992E-2</v>
      </c>
      <c r="Z50" s="542">
        <f>'m1'!Z50-m0!Z51</f>
        <v>2.4999999999999994E-2</v>
      </c>
      <c r="AA50" s="542">
        <f>'m1'!AA50-m0!AA51</f>
        <v>0</v>
      </c>
      <c r="AB50" s="561">
        <f>'m1'!AB50-m0!AB51</f>
        <v>7.9999999999999849E-2</v>
      </c>
      <c r="AC50" s="561">
        <f>'m1'!AC50-m0!AC51</f>
        <v>1.0000000000000009E-2</v>
      </c>
      <c r="AD50" s="561">
        <f>'m1'!AD50-m0!AD51</f>
        <v>2.5000000000000022E-3</v>
      </c>
      <c r="AE50" s="561">
        <f>'m1'!AE50-m0!AE51</f>
        <v>5.0000000000000044E-3</v>
      </c>
      <c r="AF50" s="99">
        <f>'m1'!AF50-m0!AF51</f>
        <v>0</v>
      </c>
      <c r="AG50" s="99">
        <f>'m1'!AG50-m0!AG51</f>
        <v>0</v>
      </c>
      <c r="AH50" s="99"/>
      <c r="AI50" s="185">
        <f t="shared" si="1"/>
        <v>37987</v>
      </c>
      <c r="AJ50" s="99">
        <f>'m1'!AJ50-m0!AJ51</f>
        <v>0.12599999999999989</v>
      </c>
      <c r="AK50" s="99"/>
      <c r="AL50" s="100"/>
      <c r="AM50" s="99">
        <f>'m1'!AL50-m0!AL51</f>
        <v>0</v>
      </c>
      <c r="AN50" s="99">
        <f>'m1'!AM50-m0!AM51</f>
        <v>6.8865895827613599E-2</v>
      </c>
      <c r="AO50" s="99">
        <f>'m1'!AN50-m0!AN51</f>
        <v>6.5999999999999837E-2</v>
      </c>
      <c r="AP50" s="99">
        <f>'m1'!AO50-m0!AO51</f>
        <v>6.5999999999999837E-2</v>
      </c>
      <c r="AQ50" s="99">
        <f>'m1'!AP50-m0!AP51</f>
        <v>6.5999999999999837E-2</v>
      </c>
      <c r="AR50" s="99">
        <f>'m1'!AQ50-m0!AQ51</f>
        <v>6.5999999999999837E-2</v>
      </c>
      <c r="AS50" s="99">
        <f>'m1'!AR50-m0!AR51</f>
        <v>6.5999999999999837E-2</v>
      </c>
      <c r="AT50" s="99">
        <f>'m1'!AS50-m0!AS51</f>
        <v>6.5999999999999837E-2</v>
      </c>
      <c r="AU50" s="99"/>
      <c r="AV50" s="99"/>
      <c r="AW50" s="99">
        <f>'m1'!AV50-m0!AV51</f>
        <v>0</v>
      </c>
      <c r="AX50" s="99">
        <f>'m1'!AW50-m0!AW51</f>
        <v>0</v>
      </c>
      <c r="AY50" s="99">
        <f>'m1'!AX50-m0!AX51</f>
        <v>0.14849999999999985</v>
      </c>
      <c r="AZ50" s="99">
        <f>'m1'!AY50-m0!AY51</f>
        <v>0.15100000000000025</v>
      </c>
      <c r="BA50" s="99">
        <f>'m1'!AZ50-m0!AZ51</f>
        <v>0.20599999999999952</v>
      </c>
      <c r="BB50" s="99">
        <f>'m1'!BA50-m0!BA51</f>
        <v>0.13600000000000012</v>
      </c>
      <c r="BC50" s="99"/>
      <c r="BD50" s="99">
        <f>'m1'!BD50-m0!BC51</f>
        <v>-0.46150000000000002</v>
      </c>
      <c r="BE50" s="99">
        <f>'m1'!BE50-m0!BD51</f>
        <v>0.37599999999999989</v>
      </c>
      <c r="BF50" s="99">
        <f>'m1'!BF50-m0!BE51</f>
        <v>-3.3010000000000002</v>
      </c>
      <c r="BG50" s="99"/>
      <c r="BH50" s="65"/>
      <c r="BI50" s="70"/>
      <c r="BJ50" s="63"/>
      <c r="BK50" s="40"/>
      <c r="BL50" s="63"/>
      <c r="BM50" s="63"/>
      <c r="BN50" s="40"/>
      <c r="BO50" s="40"/>
      <c r="BP50" s="71"/>
      <c r="BQ50" s="71"/>
      <c r="BR50" s="40"/>
      <c r="BS50" s="71"/>
      <c r="BT50" s="40"/>
      <c r="BU50" s="40"/>
      <c r="BV50" s="40"/>
      <c r="BW50" s="49"/>
      <c r="BX50" s="49"/>
      <c r="BY50" s="49"/>
      <c r="BZ50" s="40"/>
      <c r="CA50" s="40"/>
      <c r="CB50" s="40"/>
      <c r="CC50" s="49"/>
      <c r="CD50" s="48"/>
      <c r="CE50" s="48"/>
      <c r="CF50" s="40"/>
      <c r="CG50" s="48"/>
      <c r="CH50" s="40"/>
      <c r="CI50" s="56"/>
      <c r="CJ50" s="56"/>
      <c r="CK50" s="72"/>
      <c r="CL50" s="40"/>
      <c r="CM50" s="56"/>
      <c r="CN50" s="40"/>
      <c r="CO50" s="49"/>
      <c r="CP50" s="49"/>
      <c r="CQ50" s="40"/>
      <c r="CR50" s="56"/>
      <c r="CS50" s="40"/>
      <c r="CT50" s="40"/>
      <c r="CU50" s="41"/>
      <c r="CV50" s="41"/>
      <c r="CW50" s="49"/>
      <c r="CX50" s="40"/>
      <c r="CY50" s="49"/>
      <c r="CZ50" s="40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</row>
    <row r="51" spans="1:118">
      <c r="A51" s="65">
        <v>38018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76">
        <f>'m1'!T51-m0!T51</f>
        <v>0</v>
      </c>
      <c r="U51" s="576">
        <f>'m1'!U51-m0!U51</f>
        <v>0</v>
      </c>
      <c r="V51" s="576">
        <f>'m1'!V51-m0!V51</f>
        <v>0</v>
      </c>
      <c r="X51" s="542">
        <f>'m1'!X51-m0!X52</f>
        <v>2.5000000000000022E-3</v>
      </c>
      <c r="Y51" s="542">
        <f>'m1'!Y51-m0!Y52</f>
        <v>2.5000000000000022E-3</v>
      </c>
      <c r="Z51" s="542">
        <f>'m1'!Z51-m0!Z52</f>
        <v>2.5000000000000022E-3</v>
      </c>
      <c r="AA51" s="542">
        <f>'m1'!AA51-m0!AA52</f>
        <v>0</v>
      </c>
      <c r="AB51" s="561">
        <f>'m1'!AB51-m0!AB52</f>
        <v>0.58000000000000007</v>
      </c>
      <c r="AC51" s="561">
        <f>'m1'!AC51-m0!AC52</f>
        <v>0.32250000000000001</v>
      </c>
      <c r="AD51" s="561">
        <f>'m1'!AD51-m0!AD52</f>
        <v>0.13250000000000001</v>
      </c>
      <c r="AE51" s="561">
        <f>'m1'!AE51-m0!AE52</f>
        <v>7.7500000000000013E-2</v>
      </c>
      <c r="AF51" s="99">
        <f>'m1'!AF51-m0!AF52</f>
        <v>0</v>
      </c>
      <c r="AG51" s="99">
        <f>'m1'!AG51-m0!AG52</f>
        <v>0</v>
      </c>
      <c r="AH51" s="99"/>
      <c r="AI51" s="185">
        <f t="shared" si="1"/>
        <v>38018</v>
      </c>
      <c r="AJ51" s="99">
        <f>'m1'!AJ51-m0!AJ52</f>
        <v>0.13699999999999957</v>
      </c>
      <c r="AK51" s="99"/>
      <c r="AL51" s="100"/>
      <c r="AM51" s="99">
        <f>'m1'!AL51-m0!AL52</f>
        <v>0</v>
      </c>
      <c r="AN51" s="99">
        <f>'m1'!AM51-m0!AM52</f>
        <v>0.1262318553753885</v>
      </c>
      <c r="AO51" s="99">
        <f>'m1'!AN51-m0!AN52</f>
        <v>0.14199999999999946</v>
      </c>
      <c r="AP51" s="99">
        <f>'m1'!AO51-m0!AO52</f>
        <v>0.14199999999999946</v>
      </c>
      <c r="AQ51" s="99">
        <f>'m1'!AP51-m0!AP52</f>
        <v>0.14199999999999946</v>
      </c>
      <c r="AR51" s="99">
        <f>'m1'!AQ51-m0!AQ52</f>
        <v>0.1419999999999999</v>
      </c>
      <c r="AS51" s="99">
        <f>'m1'!AR51-m0!AR52</f>
        <v>0.14199999999999946</v>
      </c>
      <c r="AT51" s="99">
        <f>'m1'!AS51-m0!AS52</f>
        <v>0.1419999999999999</v>
      </c>
      <c r="AU51" s="99"/>
      <c r="AV51" s="99"/>
      <c r="AW51" s="99">
        <f>'m1'!AV51-m0!AV52</f>
        <v>0</v>
      </c>
      <c r="AX51" s="99">
        <f>'m1'!AW51-m0!AW52</f>
        <v>0</v>
      </c>
      <c r="AY51" s="99">
        <f>'m1'!AX51-m0!AX52</f>
        <v>0.13949999999999951</v>
      </c>
      <c r="AZ51" s="99">
        <f>'m1'!AY51-m0!AY52</f>
        <v>0.13949999999999951</v>
      </c>
      <c r="BA51" s="99">
        <f>'m1'!AZ51-m0!AZ52</f>
        <v>0.71699999999999964</v>
      </c>
      <c r="BB51" s="99">
        <f>'m1'!BA51-m0!BA52</f>
        <v>0.45949999999999935</v>
      </c>
      <c r="BC51" s="99"/>
      <c r="BD51" s="99">
        <f>'m1'!BD51-m0!BC52</f>
        <v>-0.37300000000000022</v>
      </c>
      <c r="BE51" s="99">
        <f>'m1'!BE51-m0!BD52</f>
        <v>0.38699999999999957</v>
      </c>
      <c r="BF51" s="99">
        <f>'m1'!BF51-m0!BE52</f>
        <v>-3.1640000000000006</v>
      </c>
      <c r="BG51" s="99"/>
      <c r="BH51" s="65"/>
      <c r="BI51" s="70"/>
      <c r="BJ51" s="63"/>
      <c r="BK51" s="40"/>
      <c r="BL51" s="63"/>
      <c r="BM51" s="63"/>
      <c r="BN51" s="40"/>
      <c r="BO51" s="40"/>
      <c r="BP51" s="71"/>
      <c r="BQ51" s="71"/>
      <c r="BR51" s="40"/>
      <c r="BS51" s="71"/>
      <c r="BT51" s="40"/>
      <c r="BU51" s="40"/>
      <c r="BV51" s="40"/>
      <c r="BW51" s="49"/>
      <c r="BX51" s="49"/>
      <c r="BY51" s="49"/>
      <c r="BZ51" s="40"/>
      <c r="CA51" s="40"/>
      <c r="CB51" s="40"/>
      <c r="CC51" s="49"/>
      <c r="CD51" s="48"/>
      <c r="CE51" s="48"/>
      <c r="CF51" s="40"/>
      <c r="CG51" s="48"/>
      <c r="CH51" s="40"/>
      <c r="CI51" s="56"/>
      <c r="CJ51" s="56"/>
      <c r="CK51" s="72"/>
      <c r="CL51" s="40"/>
      <c r="CM51" s="56"/>
      <c r="CN51" s="40"/>
      <c r="CO51" s="49"/>
      <c r="CP51" s="49"/>
      <c r="CQ51" s="40"/>
      <c r="CR51" s="56"/>
      <c r="CS51" s="40"/>
      <c r="CT51" s="40"/>
      <c r="CU51" s="41"/>
      <c r="CV51" s="41"/>
      <c r="CW51" s="49"/>
      <c r="CX51" s="40"/>
      <c r="CY51" s="49"/>
      <c r="CZ51" s="40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</row>
    <row r="52" spans="1:118">
      <c r="A52" s="65">
        <v>38047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76">
        <f>'m1'!T52-m0!T52</f>
        <v>0</v>
      </c>
      <c r="U52" s="576">
        <f>'m1'!U52-m0!U52</f>
        <v>0</v>
      </c>
      <c r="V52" s="576">
        <f>'m1'!V52-m0!V52</f>
        <v>0</v>
      </c>
      <c r="X52" s="542">
        <f>'m1'!X52-m0!X53</f>
        <v>7.2500000000000009E-2</v>
      </c>
      <c r="Y52" s="542">
        <f>'m1'!Y52-m0!Y53</f>
        <v>7.2500000000000009E-2</v>
      </c>
      <c r="Z52" s="542">
        <f>'m1'!Z52-m0!Z53</f>
        <v>0.08</v>
      </c>
      <c r="AA52" s="542">
        <f>'m1'!AA52-m0!AA53</f>
        <v>8.7500000000000008E-2</v>
      </c>
      <c r="AB52" s="561">
        <f>'m1'!AB52-m0!AB53</f>
        <v>0.435</v>
      </c>
      <c r="AC52" s="561">
        <f>'m1'!AC52-m0!AC53</f>
        <v>0.23750000000000004</v>
      </c>
      <c r="AD52" s="561">
        <f>'m1'!AD52-m0!AD53</f>
        <v>0.10499999999999998</v>
      </c>
      <c r="AE52" s="561">
        <f>'m1'!AE52-m0!AE53</f>
        <v>8.2500000000000018E-2</v>
      </c>
      <c r="AF52" s="99">
        <f>'m1'!AF52-m0!AF53</f>
        <v>4.2499999999999982E-2</v>
      </c>
      <c r="AG52" s="99">
        <f>'m1'!AG52-m0!AG53</f>
        <v>0</v>
      </c>
      <c r="AH52" s="99"/>
      <c r="AI52" s="185">
        <f t="shared" si="1"/>
        <v>38047</v>
      </c>
      <c r="AJ52" s="99">
        <f>'m1'!AJ52-m0!AJ53</f>
        <v>0.13700000000000045</v>
      </c>
      <c r="AK52" s="99"/>
      <c r="AL52" s="100"/>
      <c r="AM52" s="99">
        <f>'m1'!AL52-m0!AL53</f>
        <v>0</v>
      </c>
      <c r="AN52" s="99">
        <f>'m1'!AM52-m0!AM53</f>
        <v>0.2496162497945984</v>
      </c>
      <c r="AO52" s="99">
        <f>'m1'!AN52-m0!AN53</f>
        <v>0.30200000000000049</v>
      </c>
      <c r="AP52" s="99">
        <f>'m1'!AO52-m0!AO53</f>
        <v>0.30200000000000049</v>
      </c>
      <c r="AQ52" s="99">
        <f>'m1'!AP52-m0!AP53</f>
        <v>0.30200000000000049</v>
      </c>
      <c r="AR52" s="99">
        <f>'m1'!AQ52-m0!AQ53</f>
        <v>0.42200000000000015</v>
      </c>
      <c r="AS52" s="99">
        <f>'m1'!AR52-m0!AR53</f>
        <v>0.39200000000000035</v>
      </c>
      <c r="AT52" s="99">
        <f>'m1'!AS52-m0!AS53</f>
        <v>0.40200000000000014</v>
      </c>
      <c r="AU52" s="99"/>
      <c r="AV52" s="99"/>
      <c r="AW52" s="99">
        <f>'m1'!AV52-m0!AV53</f>
        <v>0</v>
      </c>
      <c r="AX52" s="99">
        <f>'m1'!AW52-m0!AW53</f>
        <v>0</v>
      </c>
      <c r="AY52" s="99">
        <f>'m1'!AX52-m0!AX53</f>
        <v>0.20950000000000069</v>
      </c>
      <c r="AZ52" s="99">
        <f>'m1'!AY52-m0!AY53</f>
        <v>0.21700000000000053</v>
      </c>
      <c r="BA52" s="99">
        <f>'m1'!AZ52-m0!AZ53</f>
        <v>0.57200000000000006</v>
      </c>
      <c r="BB52" s="99">
        <f>'m1'!BA52-m0!BA53</f>
        <v>0.37450000000000072</v>
      </c>
      <c r="BC52" s="99"/>
      <c r="BD52" s="99">
        <f>'m1'!BD52-m0!BC53</f>
        <v>-0.29049999999999976</v>
      </c>
      <c r="BE52" s="99">
        <f>'m1'!BE52-m0!BD53</f>
        <v>0.42950000000000044</v>
      </c>
      <c r="BF52" s="99">
        <f>'m1'!BF52-m0!BE53</f>
        <v>-3.0270000000000001</v>
      </c>
      <c r="BG52" s="99"/>
      <c r="BH52" s="65"/>
      <c r="BI52" s="70"/>
      <c r="BJ52" s="63"/>
      <c r="BK52" s="40"/>
      <c r="BL52" s="63"/>
      <c r="BM52" s="63"/>
      <c r="BN52" s="40"/>
      <c r="BO52" s="40"/>
      <c r="BP52" s="71"/>
      <c r="BQ52" s="71"/>
      <c r="BR52" s="40"/>
      <c r="BS52" s="71"/>
      <c r="BT52" s="40"/>
      <c r="BU52" s="40"/>
      <c r="BV52" s="40"/>
      <c r="BW52" s="49"/>
      <c r="BX52" s="49"/>
      <c r="BY52" s="49"/>
      <c r="BZ52" s="40"/>
      <c r="CA52" s="40"/>
      <c r="CB52" s="40"/>
      <c r="CC52" s="49"/>
      <c r="CD52" s="48"/>
      <c r="CE52" s="48"/>
      <c r="CF52" s="40"/>
      <c r="CG52" s="48"/>
      <c r="CH52" s="40"/>
      <c r="CI52" s="56"/>
      <c r="CJ52" s="56"/>
      <c r="CK52" s="72"/>
      <c r="CL52" s="40"/>
      <c r="CM52" s="56"/>
      <c r="CN52" s="40"/>
      <c r="CO52" s="49"/>
      <c r="CP52" s="49"/>
      <c r="CQ52" s="40"/>
      <c r="CR52" s="56"/>
      <c r="CS52" s="40"/>
      <c r="CT52" s="40"/>
      <c r="CU52" s="41"/>
      <c r="CV52" s="41"/>
      <c r="CW52" s="49"/>
      <c r="CX52" s="40"/>
      <c r="CY52" s="49"/>
      <c r="CZ52" s="40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</row>
    <row r="53" spans="1:118">
      <c r="A53" s="65">
        <v>38078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76">
        <f>'m1'!T53-m0!T53</f>
        <v>0</v>
      </c>
      <c r="U53" s="576">
        <f>'m1'!U53-m0!U53</f>
        <v>0</v>
      </c>
      <c r="V53" s="576">
        <f>'m1'!V53-m0!V53</f>
        <v>0</v>
      </c>
      <c r="X53" s="542">
        <f>'m1'!X53-m0!X54</f>
        <v>9.9999999999999811E-3</v>
      </c>
      <c r="Y53" s="542">
        <f>'m1'!Y53-m0!Y54</f>
        <v>9.9999999999999811E-3</v>
      </c>
      <c r="Z53" s="542">
        <f>'m1'!Z53-m0!Z54</f>
        <v>9.999999999999995E-3</v>
      </c>
      <c r="AA53" s="542">
        <f>'m1'!AA53-m0!AA54</f>
        <v>1.4999999999999999E-2</v>
      </c>
      <c r="AB53" s="561">
        <f>'m1'!AB53-m0!AB54</f>
        <v>8.500000000000002E-2</v>
      </c>
      <c r="AC53" s="561">
        <f>'m1'!AC53-m0!AC54</f>
        <v>6.7500000000000004E-2</v>
      </c>
      <c r="AD53" s="561">
        <f>'m1'!AD53-m0!AD54</f>
        <v>2.5000000000000022E-2</v>
      </c>
      <c r="AE53" s="561">
        <f>'m1'!AE53-m0!AE54</f>
        <v>1.4999999999999986E-2</v>
      </c>
      <c r="AF53" s="99">
        <f>'m1'!AF53-m0!AF54</f>
        <v>0</v>
      </c>
      <c r="AG53" s="99">
        <f>'m1'!AG53-m0!AG54</f>
        <v>0</v>
      </c>
      <c r="AH53" s="99"/>
      <c r="AI53" s="185">
        <f t="shared" si="1"/>
        <v>38078</v>
      </c>
      <c r="AJ53" s="99">
        <f>'m1'!AJ53-m0!AJ54</f>
        <v>8.999999999999897E-3</v>
      </c>
      <c r="AK53" s="99"/>
      <c r="AL53" s="100"/>
      <c r="AM53" s="99">
        <f>'m1'!AL53-m0!AL54</f>
        <v>0</v>
      </c>
      <c r="AN53" s="99">
        <f>'m1'!AM53-m0!AM54</f>
        <v>2.0934208917291475E-2</v>
      </c>
      <c r="AO53" s="99">
        <f>'m1'!AN53-m0!AN54</f>
        <v>8.999999999999897E-3</v>
      </c>
      <c r="AP53" s="99">
        <f>'m1'!AO53-m0!AO54</f>
        <v>8.999999999999897E-3</v>
      </c>
      <c r="AQ53" s="99">
        <f>'m1'!AP53-m0!AP54</f>
        <v>8.999999999999897E-3</v>
      </c>
      <c r="AR53" s="99">
        <f>'m1'!AQ53-m0!AQ54</f>
        <v>8.999999999999897E-3</v>
      </c>
      <c r="AS53" s="99">
        <f>'m1'!AR53-m0!AR54</f>
        <v>8.999999999999897E-3</v>
      </c>
      <c r="AT53" s="99">
        <f>'m1'!AS53-m0!AS54</f>
        <v>8.999999999999897E-3</v>
      </c>
      <c r="AU53" s="99"/>
      <c r="AV53" s="99"/>
      <c r="AW53" s="99">
        <f>'m1'!AV53-m0!AV54</f>
        <v>0</v>
      </c>
      <c r="AX53" s="99">
        <f>'m1'!AW53-m0!AW54</f>
        <v>0</v>
      </c>
      <c r="AY53" s="99">
        <f>'m1'!AX53-m0!AX54</f>
        <v>1.8999999999999684E-2</v>
      </c>
      <c r="AZ53" s="99">
        <f>'m1'!AY53-m0!AY54</f>
        <v>1.8999999999999684E-2</v>
      </c>
      <c r="BA53" s="99">
        <f>'m1'!AZ53-m0!AZ54</f>
        <v>9.4000000000000306E-2</v>
      </c>
      <c r="BB53" s="99">
        <f>'m1'!BA53-m0!BA54</f>
        <v>7.649999999999979E-2</v>
      </c>
      <c r="BC53" s="99"/>
      <c r="BD53" s="99">
        <f>'m1'!BD53-m0!BC54</f>
        <v>-0.44600000000000017</v>
      </c>
      <c r="BE53" s="99">
        <f>'m1'!BE53-m0!BD54</f>
        <v>0.30149999999999988</v>
      </c>
      <c r="BF53" s="99">
        <f>'m1'!BF53-m0!BE54</f>
        <v>-3.0180000000000002</v>
      </c>
      <c r="BG53" s="99"/>
      <c r="BH53" s="65"/>
      <c r="BI53" s="70"/>
      <c r="BJ53" s="63"/>
      <c r="BK53" s="40"/>
      <c r="BL53" s="63"/>
      <c r="BM53" s="63"/>
      <c r="BN53" s="40"/>
      <c r="BO53" s="40"/>
      <c r="BP53" s="71"/>
      <c r="BQ53" s="71"/>
      <c r="BR53" s="40"/>
      <c r="BS53" s="71"/>
      <c r="BT53" s="40"/>
      <c r="BU53" s="40"/>
      <c r="BV53" s="40"/>
      <c r="BW53" s="49"/>
      <c r="BX53" s="49"/>
      <c r="BY53" s="49"/>
      <c r="BZ53" s="40"/>
      <c r="CA53" s="40"/>
      <c r="CB53" s="40"/>
      <c r="CC53" s="49"/>
      <c r="CD53" s="48"/>
      <c r="CE53" s="48"/>
      <c r="CF53" s="40"/>
      <c r="CG53" s="48"/>
      <c r="CH53" s="40"/>
      <c r="CI53" s="56"/>
      <c r="CJ53" s="56"/>
      <c r="CK53" s="72"/>
      <c r="CL53" s="40"/>
      <c r="CM53" s="56"/>
      <c r="CN53" s="40"/>
      <c r="CO53" s="49"/>
      <c r="CP53" s="49"/>
      <c r="CQ53" s="40"/>
      <c r="CR53" s="56"/>
      <c r="CS53" s="40"/>
      <c r="CT53" s="40"/>
      <c r="CU53" s="41"/>
      <c r="CV53" s="41"/>
      <c r="CW53" s="49"/>
      <c r="CX53" s="40"/>
      <c r="CY53" s="49"/>
      <c r="CZ53" s="40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</row>
    <row r="54" spans="1:118">
      <c r="A54" s="65">
        <v>38108</v>
      </c>
      <c r="B54" s="40"/>
      <c r="C54" s="99">
        <f>'m1'!C54-m0!C54</f>
        <v>0</v>
      </c>
      <c r="D54" s="99">
        <f>'m1'!D54-m0!D54</f>
        <v>0</v>
      </c>
      <c r="E54" s="99">
        <f>'m1'!E54-m0!E54</f>
        <v>0</v>
      </c>
      <c r="F54" s="99">
        <f>'m1'!F54-m0!F54</f>
        <v>0</v>
      </c>
      <c r="G54" s="99">
        <f>'m1'!G54-m0!G54</f>
        <v>0</v>
      </c>
      <c r="H54" s="99">
        <f>'m1'!H54-m0!H54</f>
        <v>0</v>
      </c>
      <c r="I54" s="99">
        <f>'m1'!I54-m0!I54</f>
        <v>0</v>
      </c>
      <c r="J54" s="99">
        <f>'m1'!J54-m0!J54</f>
        <v>0</v>
      </c>
      <c r="K54" s="99">
        <f>'m1'!K54-m0!K54</f>
        <v>0</v>
      </c>
      <c r="L54" s="99">
        <f>'m1'!L54-m0!L54</f>
        <v>0</v>
      </c>
      <c r="M54" s="99">
        <f>'m1'!M54-m0!M54</f>
        <v>0</v>
      </c>
      <c r="N54" s="99">
        <f>'m1'!N54-m0!N54</f>
        <v>0</v>
      </c>
      <c r="O54" s="99">
        <f>'m1'!O54-m0!O54</f>
        <v>0</v>
      </c>
      <c r="P54" s="99">
        <f>'m1'!P54-m0!P54</f>
        <v>0</v>
      </c>
      <c r="Q54" s="99">
        <f>'m1'!Q54-m0!Q54</f>
        <v>0</v>
      </c>
      <c r="R54" s="99">
        <f>'m1'!R54-m0!R54</f>
        <v>0</v>
      </c>
      <c r="T54" s="576">
        <f>'m1'!T54-m0!T54</f>
        <v>0</v>
      </c>
      <c r="U54" s="576">
        <f>'m1'!U54-m0!U54</f>
        <v>0</v>
      </c>
      <c r="V54" s="576">
        <f>'m1'!V54-m0!V54</f>
        <v>0</v>
      </c>
      <c r="X54" s="542">
        <f>'m1'!X54-m0!X55</f>
        <v>5.0000000000000044E-3</v>
      </c>
      <c r="Y54" s="542">
        <f>'m1'!Y54-m0!Y55</f>
        <v>5.0000000000000044E-3</v>
      </c>
      <c r="Z54" s="542">
        <f>'m1'!Z54-m0!Z55</f>
        <v>4.9999999999999975E-3</v>
      </c>
      <c r="AA54" s="542">
        <f>'m1'!AA54-m0!AA55</f>
        <v>9.999999999999995E-3</v>
      </c>
      <c r="AB54" s="561">
        <f>'m1'!AB54-m0!AB55</f>
        <v>1.0000000000000009E-2</v>
      </c>
      <c r="AC54" s="561">
        <f>'m1'!AC54-m0!AC55</f>
        <v>0</v>
      </c>
      <c r="AD54" s="561">
        <f>'m1'!AD54-m0!AD55</f>
        <v>0</v>
      </c>
      <c r="AE54" s="561">
        <f>'m1'!AE54-m0!AE55</f>
        <v>0</v>
      </c>
      <c r="AF54" s="99">
        <f>'m1'!AF54-m0!AF55</f>
        <v>0</v>
      </c>
      <c r="AG54" s="99">
        <f>'m1'!AG54-m0!AG55</f>
        <v>0</v>
      </c>
      <c r="AH54" s="99"/>
      <c r="AI54" s="185">
        <f t="shared" si="1"/>
        <v>38108</v>
      </c>
      <c r="AJ54" s="99">
        <f>'m1'!AJ54-m0!AJ55</f>
        <v>-3.1000000000000139E-2</v>
      </c>
      <c r="AK54" s="99"/>
      <c r="AL54" s="100"/>
      <c r="AM54" s="99">
        <f>'m1'!AL54-m0!AL55</f>
        <v>0</v>
      </c>
      <c r="AN54" s="99">
        <f>'m1'!AM54-m0!AM55</f>
        <v>-9.3451401870581208E-3</v>
      </c>
      <c r="AO54" s="99">
        <f>'m1'!AN54-m0!AN55</f>
        <v>-3.1000000000000139E-2</v>
      </c>
      <c r="AP54" s="99">
        <f>'m1'!AO54-m0!AO55</f>
        <v>-3.1000000000000139E-2</v>
      </c>
      <c r="AQ54" s="99">
        <f>'m1'!AP54-m0!AP55</f>
        <v>-3.1000000000000139E-2</v>
      </c>
      <c r="AR54" s="99">
        <f>'m1'!AQ54-m0!AQ55</f>
        <v>-3.1000000000000139E-2</v>
      </c>
      <c r="AS54" s="99">
        <f>'m1'!AR54-m0!AR55</f>
        <v>-3.1000000000000139E-2</v>
      </c>
      <c r="AT54" s="99">
        <f>'m1'!AS54-m0!AS55</f>
        <v>-3.1000000000000139E-2</v>
      </c>
      <c r="AU54" s="99"/>
      <c r="AV54" s="99"/>
      <c r="AW54" s="99">
        <f>'m1'!AV54-m0!AV55</f>
        <v>0</v>
      </c>
      <c r="AX54" s="99">
        <f>'m1'!AW54-m0!AW55</f>
        <v>0</v>
      </c>
      <c r="AY54" s="99">
        <f>'m1'!AX54-m0!AX55</f>
        <v>-2.5999999999999801E-2</v>
      </c>
      <c r="AZ54" s="99">
        <f>'m1'!AY54-m0!AY55</f>
        <v>-2.6000000000000245E-2</v>
      </c>
      <c r="BA54" s="99">
        <f>'m1'!AZ54-m0!AZ55</f>
        <v>-2.1000000000000352E-2</v>
      </c>
      <c r="BB54" s="99">
        <f>'m1'!BA54-m0!BA55</f>
        <v>-3.1000000000000139E-2</v>
      </c>
      <c r="BC54" s="99"/>
      <c r="BD54" s="99">
        <f>'m1'!BD54-m0!BC55</f>
        <v>-0.48600000000000021</v>
      </c>
      <c r="BE54" s="99">
        <f>'m1'!BE54-m0!BD55</f>
        <v>0.26149999999999984</v>
      </c>
      <c r="BF54" s="99">
        <f>'m1'!BF54-m0!BE55</f>
        <v>-3.0490000000000004</v>
      </c>
      <c r="BG54" s="99"/>
      <c r="BH54" s="65"/>
      <c r="BI54" s="70"/>
      <c r="BJ54" s="63"/>
      <c r="BK54" s="40"/>
      <c r="BL54" s="63"/>
      <c r="BM54" s="63"/>
      <c r="BN54" s="40"/>
      <c r="BO54" s="40"/>
      <c r="BP54" s="71"/>
      <c r="BQ54" s="71"/>
      <c r="BR54" s="40"/>
      <c r="BS54" s="71"/>
      <c r="BT54" s="40"/>
      <c r="BU54" s="40"/>
      <c r="BV54" s="40"/>
      <c r="BW54" s="49"/>
      <c r="BX54" s="49"/>
      <c r="BY54" s="49"/>
      <c r="BZ54" s="40"/>
      <c r="CA54" s="40"/>
      <c r="CB54" s="40"/>
      <c r="CC54" s="49"/>
      <c r="CD54" s="48"/>
      <c r="CE54" s="48"/>
      <c r="CF54" s="40"/>
      <c r="CG54" s="48"/>
      <c r="CH54" s="40"/>
      <c r="CI54" s="56"/>
      <c r="CJ54" s="56"/>
      <c r="CK54" s="72"/>
      <c r="CL54" s="40"/>
      <c r="CM54" s="56"/>
      <c r="CN54" s="40"/>
      <c r="CO54" s="49"/>
      <c r="CP54" s="49"/>
      <c r="CQ54" s="40"/>
      <c r="CR54" s="56"/>
      <c r="CS54" s="40"/>
      <c r="CT54" s="40"/>
      <c r="CU54" s="41"/>
      <c r="CV54" s="41"/>
      <c r="CW54" s="49"/>
      <c r="CX54" s="40"/>
      <c r="CY54" s="49"/>
      <c r="CZ54" s="40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</row>
    <row r="55" spans="1:118">
      <c r="A55" s="65">
        <v>38139</v>
      </c>
      <c r="B55" s="40"/>
      <c r="C55" s="99">
        <f>'m1'!C55-m0!C55</f>
        <v>0</v>
      </c>
      <c r="D55" s="99">
        <f>'m1'!D55-m0!D55</f>
        <v>0</v>
      </c>
      <c r="E55" s="99">
        <f>'m1'!E55-m0!E55</f>
        <v>0</v>
      </c>
      <c r="F55" s="99">
        <f>'m1'!F55-m0!F55</f>
        <v>0</v>
      </c>
      <c r="G55" s="99">
        <f>'m1'!G55-m0!G55</f>
        <v>0</v>
      </c>
      <c r="H55" s="99">
        <f>'m1'!H55-m0!H55</f>
        <v>0</v>
      </c>
      <c r="I55" s="99">
        <f>'m1'!I55-m0!I55</f>
        <v>0</v>
      </c>
      <c r="J55" s="99">
        <f>'m1'!J55-m0!J55</f>
        <v>0</v>
      </c>
      <c r="K55" s="99">
        <f>'m1'!K55-m0!K55</f>
        <v>0</v>
      </c>
      <c r="L55" s="99">
        <f>'m1'!L55-m0!L55</f>
        <v>0</v>
      </c>
      <c r="M55" s="99">
        <f>'m1'!M55-m0!M55</f>
        <v>0</v>
      </c>
      <c r="N55" s="99">
        <f>'m1'!N55-m0!N55</f>
        <v>0</v>
      </c>
      <c r="O55" s="99">
        <f>'m1'!O55-m0!O55</f>
        <v>0</v>
      </c>
      <c r="P55" s="99">
        <f>'m1'!P55-m0!P55</f>
        <v>0</v>
      </c>
      <c r="Q55" s="99">
        <f>'m1'!Q55-m0!Q55</f>
        <v>0</v>
      </c>
      <c r="R55" s="99">
        <f>'m1'!R55-m0!R55</f>
        <v>0</v>
      </c>
      <c r="T55" s="576">
        <f>'m1'!T55-m0!T55</f>
        <v>0</v>
      </c>
      <c r="U55" s="576">
        <f>'m1'!U55-m0!U55</f>
        <v>0</v>
      </c>
      <c r="V55" s="576">
        <f>'m1'!V55-m0!V55</f>
        <v>0</v>
      </c>
      <c r="X55" s="542">
        <f>'m1'!X55-m0!X56</f>
        <v>1.0000000000000009E-2</v>
      </c>
      <c r="Y55" s="542">
        <f>'m1'!Y55-m0!Y56</f>
        <v>1.0000000000000009E-2</v>
      </c>
      <c r="Z55" s="542">
        <f>'m1'!Z55-m0!Z56</f>
        <v>1.0000000000000002E-2</v>
      </c>
      <c r="AA55" s="542">
        <f>'m1'!AA55-m0!AA56</f>
        <v>0</v>
      </c>
      <c r="AB55" s="561">
        <f>'m1'!AB55-m0!AB56</f>
        <v>-3.5000000000000031E-2</v>
      </c>
      <c r="AC55" s="561">
        <f>'m1'!AC55-m0!AC56</f>
        <v>-1.2500000000000011E-2</v>
      </c>
      <c r="AD55" s="561">
        <f>'m1'!AD55-m0!AD56</f>
        <v>-1.2500000000000011E-2</v>
      </c>
      <c r="AE55" s="561">
        <f>'m1'!AE55-m0!AE56</f>
        <v>0</v>
      </c>
      <c r="AF55" s="99">
        <f>'m1'!AF55-m0!AF56</f>
        <v>0</v>
      </c>
      <c r="AG55" s="99">
        <f>'m1'!AG55-m0!AG56</f>
        <v>0</v>
      </c>
      <c r="AH55" s="99"/>
      <c r="AI55" s="185">
        <f t="shared" si="1"/>
        <v>38139</v>
      </c>
      <c r="AJ55" s="99">
        <f>'m1'!AJ55-m0!AJ56</f>
        <v>0</v>
      </c>
      <c r="AK55" s="99"/>
      <c r="AL55" s="100"/>
      <c r="AM55" s="99">
        <f>'m1'!AL55-m0!AL56</f>
        <v>0</v>
      </c>
      <c r="AN55" s="99">
        <f>'m1'!AM55-m0!AM56</f>
        <v>1.4018418822272949E-2</v>
      </c>
      <c r="AO55" s="99">
        <f>'m1'!AN55-m0!AN56</f>
        <v>0</v>
      </c>
      <c r="AP55" s="99">
        <f>'m1'!AO55-m0!AO56</f>
        <v>0</v>
      </c>
      <c r="AQ55" s="99">
        <f>'m1'!AP55-m0!AP56</f>
        <v>0</v>
      </c>
      <c r="AR55" s="99">
        <f>'m1'!AQ55-m0!AQ56</f>
        <v>0</v>
      </c>
      <c r="AS55" s="99">
        <f>'m1'!AR55-m0!AR56</f>
        <v>0</v>
      </c>
      <c r="AT55" s="99">
        <f>'m1'!AS55-m0!AS56</f>
        <v>0</v>
      </c>
      <c r="AU55" s="99"/>
      <c r="AV55" s="99"/>
      <c r="AW55" s="99">
        <f>'m1'!AV55-m0!AV56</f>
        <v>0</v>
      </c>
      <c r="AX55" s="99">
        <f>'m1'!AW55-m0!AW56</f>
        <v>0</v>
      </c>
      <c r="AY55" s="99">
        <f>'m1'!AX55-m0!AX56</f>
        <v>9.9999999999997868E-3</v>
      </c>
      <c r="AZ55" s="99">
        <f>'m1'!AY55-m0!AY56</f>
        <v>1.0000000000000231E-2</v>
      </c>
      <c r="BA55" s="99">
        <f>'m1'!AZ55-m0!AZ56</f>
        <v>-3.5000000000000142E-2</v>
      </c>
      <c r="BB55" s="99">
        <f>'m1'!BA55-m0!BA56</f>
        <v>-1.2499999999999734E-2</v>
      </c>
      <c r="BC55" s="99"/>
      <c r="BD55" s="99">
        <f>'m1'!BD55-m0!BC56</f>
        <v>-0.45500000000000007</v>
      </c>
      <c r="BE55" s="99">
        <f>'m1'!BE55-m0!BD56</f>
        <v>0.29249999999999998</v>
      </c>
      <c r="BF55" s="99">
        <f>'m1'!BF55-m0!BE56</f>
        <v>-3.0490000000000004</v>
      </c>
      <c r="BG55" s="99"/>
      <c r="BH55" s="65"/>
      <c r="BI55" s="70"/>
      <c r="BJ55" s="63"/>
      <c r="BK55" s="40"/>
      <c r="BL55" s="63"/>
      <c r="BM55" s="63"/>
      <c r="BN55" s="40"/>
      <c r="BO55" s="40"/>
      <c r="BP55" s="71"/>
      <c r="BQ55" s="71"/>
      <c r="BR55" s="40"/>
      <c r="BS55" s="71"/>
      <c r="BT55" s="40"/>
      <c r="BU55" s="40"/>
      <c r="BV55" s="40"/>
      <c r="BW55" s="49"/>
      <c r="BX55" s="49"/>
      <c r="BY55" s="49"/>
      <c r="BZ55" s="40"/>
      <c r="CA55" s="40"/>
      <c r="CB55" s="40"/>
      <c r="CC55" s="49"/>
      <c r="CD55" s="48"/>
      <c r="CE55" s="48"/>
      <c r="CF55" s="40"/>
      <c r="CG55" s="48"/>
      <c r="CH55" s="40"/>
      <c r="CI55" s="56"/>
      <c r="CJ55" s="56"/>
      <c r="CK55" s="72"/>
      <c r="CL55" s="40"/>
      <c r="CM55" s="56"/>
      <c r="CN55" s="40"/>
      <c r="CO55" s="49"/>
      <c r="CP55" s="49"/>
      <c r="CQ55" s="40"/>
      <c r="CR55" s="56"/>
      <c r="CS55" s="40"/>
      <c r="CT55" s="40"/>
      <c r="CU55" s="41"/>
      <c r="CV55" s="41"/>
      <c r="CW55" s="49"/>
      <c r="CX55" s="40"/>
      <c r="CY55" s="49"/>
      <c r="CZ55" s="40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</row>
    <row r="56" spans="1:118">
      <c r="A56" s="65">
        <v>38169</v>
      </c>
      <c r="B56" s="40"/>
      <c r="C56" s="99">
        <f>'m1'!C56-m0!C56</f>
        <v>0</v>
      </c>
      <c r="D56" s="99">
        <f>'m1'!D56-m0!D56</f>
        <v>0</v>
      </c>
      <c r="E56" s="99">
        <f>'m1'!E56-m0!E56</f>
        <v>0</v>
      </c>
      <c r="F56" s="99">
        <f>'m1'!F56-m0!F56</f>
        <v>0</v>
      </c>
      <c r="G56" s="99">
        <f>'m1'!G56-m0!G56</f>
        <v>0</v>
      </c>
      <c r="H56" s="99">
        <f>'m1'!H56-m0!H56</f>
        <v>0</v>
      </c>
      <c r="I56" s="99">
        <f>'m1'!I56-m0!I56</f>
        <v>0</v>
      </c>
      <c r="J56" s="99">
        <f>'m1'!J56-m0!J56</f>
        <v>0</v>
      </c>
      <c r="K56" s="99">
        <f>'m1'!K56-m0!K56</f>
        <v>0</v>
      </c>
      <c r="L56" s="99">
        <f>'m1'!L56-m0!L56</f>
        <v>0</v>
      </c>
      <c r="M56" s="99">
        <f>'m1'!M56-m0!M56</f>
        <v>0</v>
      </c>
      <c r="N56" s="99">
        <f>'m1'!N56-m0!N56</f>
        <v>0</v>
      </c>
      <c r="O56" s="99">
        <f>'m1'!O56-m0!O56</f>
        <v>0</v>
      </c>
      <c r="P56" s="99">
        <f>'m1'!P56-m0!P56</f>
        <v>0</v>
      </c>
      <c r="Q56" s="99">
        <f>'m1'!Q56-m0!Q56</f>
        <v>0</v>
      </c>
      <c r="R56" s="99">
        <f>'m1'!R56-m0!R56</f>
        <v>0</v>
      </c>
      <c r="T56" s="576">
        <f>'m1'!T56-m0!T56</f>
        <v>0</v>
      </c>
      <c r="U56" s="576">
        <f>'m1'!U56-m0!U56</f>
        <v>0</v>
      </c>
      <c r="V56" s="576">
        <f>'m1'!V56-m0!V56</f>
        <v>0</v>
      </c>
      <c r="X56" s="542">
        <f>'m1'!X56-m0!X57</f>
        <v>2.5000000000000022E-3</v>
      </c>
      <c r="Y56" s="542">
        <f>'m1'!Y56-m0!Y57</f>
        <v>2.5000000000000022E-3</v>
      </c>
      <c r="Z56" s="542">
        <f>'m1'!Z56-m0!Z57</f>
        <v>2.5000000000000022E-3</v>
      </c>
      <c r="AA56" s="542">
        <f>'m1'!AA56-m0!AA57</f>
        <v>0</v>
      </c>
      <c r="AB56" s="561">
        <f>'m1'!AB56-m0!AB57</f>
        <v>-6.5000000000000002E-2</v>
      </c>
      <c r="AC56" s="561">
        <f>'m1'!AC56-m0!AC57</f>
        <v>0</v>
      </c>
      <c r="AD56" s="561">
        <f>'m1'!AD56-m0!AD57</f>
        <v>0</v>
      </c>
      <c r="AE56" s="561">
        <f>'m1'!AE56-m0!AE57</f>
        <v>0</v>
      </c>
      <c r="AF56" s="99">
        <f>'m1'!AF56-m0!AF57</f>
        <v>0</v>
      </c>
      <c r="AG56" s="99">
        <f>'m1'!AG56-m0!AG57</f>
        <v>0</v>
      </c>
      <c r="AH56" s="99"/>
      <c r="AI56" s="185">
        <f t="shared" si="1"/>
        <v>38169</v>
      </c>
      <c r="AJ56" s="99">
        <f>'m1'!AJ56-m0!AJ57</f>
        <v>-4.4999999999999929E-2</v>
      </c>
      <c r="AK56" s="99"/>
      <c r="AL56" s="100"/>
      <c r="AM56" s="99">
        <f>'m1'!AL56-m0!AL57</f>
        <v>0</v>
      </c>
      <c r="AN56" s="99">
        <f>'m1'!AM56-m0!AM57</f>
        <v>-1.9513322855831294E-2</v>
      </c>
      <c r="AO56" s="99">
        <f>'m1'!AN56-m0!AN57</f>
        <v>-4.4999999999999929E-2</v>
      </c>
      <c r="AP56" s="99">
        <f>'m1'!AO56-m0!AO57</f>
        <v>-4.4999999999999929E-2</v>
      </c>
      <c r="AQ56" s="99">
        <f>'m1'!AP56-m0!AP57</f>
        <v>-4.4999999999999929E-2</v>
      </c>
      <c r="AR56" s="99">
        <f>'m1'!AQ56-m0!AQ57</f>
        <v>-4.4999999999999929E-2</v>
      </c>
      <c r="AS56" s="99">
        <f>'m1'!AR56-m0!AR57</f>
        <v>-4.4999999999999929E-2</v>
      </c>
      <c r="AT56" s="99">
        <f>'m1'!AS56-m0!AS57</f>
        <v>-4.4999999999999929E-2</v>
      </c>
      <c r="AU56" s="99"/>
      <c r="AV56" s="99"/>
      <c r="AW56" s="99">
        <f>'m1'!AV56-m0!AV57</f>
        <v>0</v>
      </c>
      <c r="AX56" s="99">
        <f>'m1'!AW56-m0!AW57</f>
        <v>0</v>
      </c>
      <c r="AY56" s="99">
        <f>'m1'!AX56-m0!AX57</f>
        <v>-4.2499999999999982E-2</v>
      </c>
      <c r="AZ56" s="99">
        <f>'m1'!AY56-m0!AY57</f>
        <v>-4.2499999999999982E-2</v>
      </c>
      <c r="BA56" s="99">
        <f>'m1'!AZ56-m0!AZ57</f>
        <v>-0.10999999999999988</v>
      </c>
      <c r="BB56" s="99">
        <f>'m1'!BA56-m0!BA57</f>
        <v>-4.4999999999999929E-2</v>
      </c>
      <c r="BC56" s="99"/>
      <c r="BD56" s="99">
        <f>'m1'!BD56-m0!BC57</f>
        <v>-0.5</v>
      </c>
      <c r="BE56" s="99">
        <f>'m1'!BE56-m0!BD57</f>
        <v>0.24750000000000005</v>
      </c>
      <c r="BF56" s="99">
        <f>'m1'!BF56-m0!BE57</f>
        <v>-3.0940000000000003</v>
      </c>
      <c r="BG56" s="99"/>
      <c r="BH56" s="65"/>
      <c r="BI56" s="70"/>
      <c r="BJ56" s="63"/>
      <c r="BK56" s="40"/>
      <c r="BL56" s="63"/>
      <c r="BM56" s="63"/>
      <c r="BN56" s="40"/>
      <c r="BO56" s="40"/>
      <c r="BP56" s="71"/>
      <c r="BQ56" s="71"/>
      <c r="BR56" s="40"/>
      <c r="BS56" s="71"/>
      <c r="BT56" s="40"/>
      <c r="BU56" s="40"/>
      <c r="BV56" s="40"/>
      <c r="BW56" s="49"/>
      <c r="BX56" s="49"/>
      <c r="BY56" s="49"/>
      <c r="BZ56" s="40"/>
      <c r="CA56" s="40"/>
      <c r="CB56" s="40"/>
      <c r="CC56" s="49"/>
      <c r="CD56" s="48"/>
      <c r="CE56" s="48"/>
      <c r="CF56" s="40"/>
      <c r="CG56" s="48"/>
      <c r="CH56" s="40"/>
      <c r="CI56" s="56"/>
      <c r="CJ56" s="56"/>
      <c r="CK56" s="72"/>
      <c r="CL56" s="40"/>
      <c r="CM56" s="56"/>
      <c r="CN56" s="40"/>
      <c r="CO56" s="49"/>
      <c r="CP56" s="49"/>
      <c r="CQ56" s="40"/>
      <c r="CR56" s="56"/>
      <c r="CS56" s="40"/>
      <c r="CT56" s="40"/>
      <c r="CU56" s="41"/>
      <c r="CV56" s="41"/>
      <c r="CW56" s="49"/>
      <c r="CX56" s="40"/>
      <c r="CY56" s="49"/>
      <c r="CZ56" s="40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</row>
    <row r="57" spans="1:118">
      <c r="A57" s="65">
        <v>38200</v>
      </c>
      <c r="B57" s="40"/>
      <c r="C57" s="99">
        <f>'m1'!C57-m0!C57</f>
        <v>0</v>
      </c>
      <c r="D57" s="99">
        <f>'m1'!D57-m0!D57</f>
        <v>0</v>
      </c>
      <c r="E57" s="99">
        <f>'m1'!E57-m0!E57</f>
        <v>0</v>
      </c>
      <c r="F57" s="99">
        <f>'m1'!F57-m0!F57</f>
        <v>0</v>
      </c>
      <c r="G57" s="99">
        <f>'m1'!G57-m0!G57</f>
        <v>0</v>
      </c>
      <c r="H57" s="99">
        <f>'m1'!H57-m0!H57</f>
        <v>0</v>
      </c>
      <c r="I57" s="99">
        <f>'m1'!I57-m0!I57</f>
        <v>0</v>
      </c>
      <c r="J57" s="99">
        <f>'m1'!J57-m0!J57</f>
        <v>0</v>
      </c>
      <c r="K57" s="99">
        <f>'m1'!K57-m0!K57</f>
        <v>0</v>
      </c>
      <c r="L57" s="99">
        <f>'m1'!L57-m0!L57</f>
        <v>0</v>
      </c>
      <c r="M57" s="99">
        <f>'m1'!M57-m0!M57</f>
        <v>0</v>
      </c>
      <c r="N57" s="99">
        <f>'m1'!N57-m0!N57</f>
        <v>0</v>
      </c>
      <c r="O57" s="99">
        <f>'m1'!O57-m0!O57</f>
        <v>0</v>
      </c>
      <c r="P57" s="99">
        <f>'m1'!P57-m0!P57</f>
        <v>0</v>
      </c>
      <c r="Q57" s="99">
        <f>'m1'!Q57-m0!Q57</f>
        <v>0</v>
      </c>
      <c r="R57" s="99">
        <f>'m1'!R57-m0!R57</f>
        <v>0</v>
      </c>
      <c r="T57" s="576">
        <f>'m1'!T57-m0!T57</f>
        <v>0</v>
      </c>
      <c r="U57" s="576">
        <f>'m1'!U57-m0!U57</f>
        <v>0</v>
      </c>
      <c r="V57" s="576">
        <f>'m1'!V57-m0!V57</f>
        <v>0</v>
      </c>
      <c r="X57" s="542">
        <f>'m1'!X57-m0!X58</f>
        <v>2.5000000000000022E-3</v>
      </c>
      <c r="Y57" s="542">
        <f>'m1'!Y57-m0!Y58</f>
        <v>2.5000000000000022E-3</v>
      </c>
      <c r="Z57" s="542">
        <f>'m1'!Z57-m0!Z58</f>
        <v>2.4999999999999953E-3</v>
      </c>
      <c r="AA57" s="542">
        <f>'m1'!AA57-m0!AA58</f>
        <v>-9.999999999999995E-3</v>
      </c>
      <c r="AB57" s="561">
        <f>'m1'!AB57-m0!AB58</f>
        <v>0.10000000000000003</v>
      </c>
      <c r="AC57" s="561">
        <f>'m1'!AC57-m0!AC58</f>
        <v>1.0000000000000009E-2</v>
      </c>
      <c r="AD57" s="561">
        <f>'m1'!AD57-m0!AD58</f>
        <v>2.2499999999999992E-2</v>
      </c>
      <c r="AE57" s="561">
        <f>'m1'!AE57-m0!AE58</f>
        <v>0</v>
      </c>
      <c r="AF57" s="99">
        <f>'m1'!AF57-m0!AF58</f>
        <v>0</v>
      </c>
      <c r="AG57" s="99">
        <f>'m1'!AG57-m0!AG58</f>
        <v>0</v>
      </c>
      <c r="AH57" s="99"/>
      <c r="AI57" s="185">
        <f t="shared" si="1"/>
        <v>38200</v>
      </c>
      <c r="AJ57" s="99">
        <f>'m1'!AJ57-m0!AJ58</f>
        <v>1.1000000000000121E-2</v>
      </c>
      <c r="AK57" s="99"/>
      <c r="AL57" s="100"/>
      <c r="AM57" s="99">
        <f>'m1'!AL57-m0!AL58</f>
        <v>0</v>
      </c>
      <c r="AN57" s="99">
        <f>'m1'!AM57-m0!AM58</f>
        <v>2.2875606486798983E-2</v>
      </c>
      <c r="AO57" s="99">
        <f>'m1'!AN57-m0!AN58</f>
        <v>1.1000000000000121E-2</v>
      </c>
      <c r="AP57" s="99">
        <f>'m1'!AO57-m0!AO58</f>
        <v>1.1000000000000121E-2</v>
      </c>
      <c r="AQ57" s="99">
        <f>'m1'!AP57-m0!AP58</f>
        <v>1.1000000000000121E-2</v>
      </c>
      <c r="AR57" s="99">
        <f>'m1'!AQ57-m0!AQ58</f>
        <v>1.1000000000000121E-2</v>
      </c>
      <c r="AS57" s="99">
        <f>'m1'!AR57-m0!AR58</f>
        <v>1.1000000000000121E-2</v>
      </c>
      <c r="AT57" s="99">
        <f>'m1'!AS57-m0!AS58</f>
        <v>1.1000000000000121E-2</v>
      </c>
      <c r="AU57" s="99"/>
      <c r="AV57" s="99"/>
      <c r="AW57" s="99">
        <f>'m1'!AV57-m0!AV58</f>
        <v>0</v>
      </c>
      <c r="AX57" s="99">
        <f>'m1'!AW57-m0!AW58</f>
        <v>0</v>
      </c>
      <c r="AY57" s="99">
        <f>'m1'!AX57-m0!AX58</f>
        <v>1.3500000000000068E-2</v>
      </c>
      <c r="AZ57" s="99">
        <f>'m1'!AY57-m0!AY58</f>
        <v>1.3500000000000068E-2</v>
      </c>
      <c r="BA57" s="99">
        <f>'m1'!AZ57-m0!AZ58</f>
        <v>0.11100000000000021</v>
      </c>
      <c r="BB57" s="99">
        <f>'m1'!BA57-m0!BA58</f>
        <v>2.0999999999999908E-2</v>
      </c>
      <c r="BC57" s="99"/>
      <c r="BD57" s="99">
        <f>'m1'!BD57-m0!BC58</f>
        <v>-0.44399999999999995</v>
      </c>
      <c r="BE57" s="99">
        <f>'m1'!BE57-m0!BD58</f>
        <v>0.3035000000000001</v>
      </c>
      <c r="BF57" s="99">
        <f>'m1'!BF57-m0!BE58</f>
        <v>-3.0830000000000002</v>
      </c>
      <c r="BG57" s="99"/>
      <c r="BH57" s="65"/>
      <c r="BI57" s="70"/>
      <c r="BJ57" s="63"/>
      <c r="BK57" s="40"/>
      <c r="BL57" s="63"/>
      <c r="BM57" s="63"/>
      <c r="BN57" s="40"/>
      <c r="BO57" s="40"/>
      <c r="BP57" s="71"/>
      <c r="BQ57" s="71"/>
      <c r="BR57" s="40"/>
      <c r="BS57" s="71"/>
      <c r="BT57" s="40"/>
      <c r="BU57" s="40"/>
      <c r="BV57" s="40"/>
      <c r="BW57" s="49"/>
      <c r="BX57" s="49"/>
      <c r="BY57" s="49"/>
      <c r="BZ57" s="40"/>
      <c r="CA57" s="40"/>
      <c r="CB57" s="40"/>
      <c r="CC57" s="49"/>
      <c r="CD57" s="48"/>
      <c r="CE57" s="48"/>
      <c r="CF57" s="40"/>
      <c r="CG57" s="48"/>
      <c r="CH57" s="40"/>
      <c r="CI57" s="56"/>
      <c r="CJ57" s="56"/>
      <c r="CK57" s="72"/>
      <c r="CL57" s="40"/>
      <c r="CM57" s="56"/>
      <c r="CN57" s="40"/>
      <c r="CO57" s="49"/>
      <c r="CP57" s="49"/>
      <c r="CQ57" s="40"/>
      <c r="CR57" s="56"/>
      <c r="CS57" s="40"/>
      <c r="CT57" s="40"/>
      <c r="CU57" s="41"/>
      <c r="CV57" s="41"/>
      <c r="CW57" s="49"/>
      <c r="CX57" s="40"/>
      <c r="CY57" s="49"/>
      <c r="CZ57" s="40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</row>
    <row r="58" spans="1:118">
      <c r="A58" s="65">
        <v>38231</v>
      </c>
      <c r="B58" s="40"/>
      <c r="C58" s="99">
        <f>'m1'!C58-m0!C58</f>
        <v>0</v>
      </c>
      <c r="D58" s="99">
        <f>'m1'!D58-m0!D58</f>
        <v>0</v>
      </c>
      <c r="E58" s="99">
        <f>'m1'!E58-m0!E58</f>
        <v>0</v>
      </c>
      <c r="F58" s="99">
        <f>'m1'!F58-m0!F58</f>
        <v>0</v>
      </c>
      <c r="G58" s="99">
        <f>'m1'!G58-m0!G58</f>
        <v>0</v>
      </c>
      <c r="H58" s="99">
        <f>'m1'!H58-m0!H58</f>
        <v>0</v>
      </c>
      <c r="I58" s="99">
        <f>'m1'!I58-m0!I58</f>
        <v>0</v>
      </c>
      <c r="J58" s="99">
        <f>'m1'!J58-m0!J58</f>
        <v>0</v>
      </c>
      <c r="K58" s="99">
        <f>'m1'!K58-m0!K58</f>
        <v>0</v>
      </c>
      <c r="L58" s="99">
        <f>'m1'!L58-m0!L58</f>
        <v>0</v>
      </c>
      <c r="M58" s="99">
        <f>'m1'!M58-m0!M58</f>
        <v>0</v>
      </c>
      <c r="N58" s="99">
        <f>'m1'!N58-m0!N58</f>
        <v>0</v>
      </c>
      <c r="O58" s="99">
        <f>'m1'!O58-m0!O58</f>
        <v>0</v>
      </c>
      <c r="P58" s="99">
        <f>'m1'!P58-m0!P58</f>
        <v>0</v>
      </c>
      <c r="Q58" s="99">
        <f>'m1'!Q58-m0!Q58</f>
        <v>0</v>
      </c>
      <c r="R58" s="99">
        <f>'m1'!R58-m0!R58</f>
        <v>0</v>
      </c>
      <c r="T58" s="576">
        <f>'m1'!T58-m0!T58</f>
        <v>0</v>
      </c>
      <c r="U58" s="576">
        <f>'m1'!U58-m0!U58</f>
        <v>0</v>
      </c>
      <c r="V58" s="576">
        <f>'m1'!V58-m0!V58</f>
        <v>0</v>
      </c>
      <c r="X58" s="542">
        <f>'m1'!X58-m0!X59</f>
        <v>-1.5000000000000013E-2</v>
      </c>
      <c r="Y58" s="542">
        <f>'m1'!Y58-m0!Y59</f>
        <v>-1.5000000000000013E-2</v>
      </c>
      <c r="Z58" s="542">
        <f>'m1'!Z58-m0!Z59</f>
        <v>-1.4999999999999999E-2</v>
      </c>
      <c r="AA58" s="542">
        <f>'m1'!AA58-m0!AA59</f>
        <v>-1.4999999999999999E-2</v>
      </c>
      <c r="AB58" s="561">
        <f>'m1'!AB58-m0!AB59</f>
        <v>-7.0000000000000007E-2</v>
      </c>
      <c r="AC58" s="561">
        <f>'m1'!AC58-m0!AC59</f>
        <v>-7.2500000000000009E-2</v>
      </c>
      <c r="AD58" s="561">
        <f>'m1'!AD58-m0!AD59</f>
        <v>-2.2499999999999992E-2</v>
      </c>
      <c r="AE58" s="561">
        <f>'m1'!AE58-m0!AE59</f>
        <v>-2.5000000000000022E-3</v>
      </c>
      <c r="AF58" s="99">
        <f>'m1'!AF58-m0!AF59</f>
        <v>0</v>
      </c>
      <c r="AG58" s="99">
        <f>'m1'!AG58-m0!AG59</f>
        <v>0</v>
      </c>
      <c r="AH58" s="99"/>
      <c r="AI58" s="185">
        <f t="shared" si="1"/>
        <v>38231</v>
      </c>
      <c r="AJ58" s="99">
        <f>'m1'!AJ58-m0!AJ59</f>
        <v>-1.8999999999999684E-2</v>
      </c>
      <c r="AK58" s="99"/>
      <c r="AL58" s="100"/>
      <c r="AM58" s="99">
        <f>'m1'!AL58-m0!AL59</f>
        <v>0</v>
      </c>
      <c r="AN58" s="99">
        <f>'m1'!AM58-m0!AM59</f>
        <v>-1.6917808712779703E-4</v>
      </c>
      <c r="AO58" s="99">
        <f>'m1'!AN58-m0!AN59</f>
        <v>-1.8999999999999684E-2</v>
      </c>
      <c r="AP58" s="99">
        <f>'m1'!AO58-m0!AO59</f>
        <v>-1.8999999999999684E-2</v>
      </c>
      <c r="AQ58" s="99">
        <f>'m1'!AP58-m0!AP59</f>
        <v>-1.8999999999999684E-2</v>
      </c>
      <c r="AR58" s="99">
        <f>'m1'!AQ58-m0!AQ59</f>
        <v>-1.8999999999999684E-2</v>
      </c>
      <c r="AS58" s="99">
        <f>'m1'!AR58-m0!AR59</f>
        <v>-1.8999999999999684E-2</v>
      </c>
      <c r="AT58" s="99">
        <f>'m1'!AS58-m0!AS59</f>
        <v>-1.8999999999999684E-2</v>
      </c>
      <c r="AU58" s="99"/>
      <c r="AV58" s="99"/>
      <c r="AW58" s="99">
        <f>'m1'!AV58-m0!AV59</f>
        <v>0</v>
      </c>
      <c r="AX58" s="99">
        <f>'m1'!AW58-m0!AW59</f>
        <v>0</v>
      </c>
      <c r="AY58" s="99">
        <f>'m1'!AX58-m0!AX59</f>
        <v>-3.3999999999999808E-2</v>
      </c>
      <c r="AZ58" s="99">
        <f>'m1'!AY58-m0!AY59</f>
        <v>-3.3999999999999808E-2</v>
      </c>
      <c r="BA58" s="99">
        <f>'m1'!AZ58-m0!AZ59</f>
        <v>-8.8999999999999524E-2</v>
      </c>
      <c r="BB58" s="99">
        <f>'m1'!BA58-m0!BA59</f>
        <v>-9.1499999999999471E-2</v>
      </c>
      <c r="BC58" s="99"/>
      <c r="BD58" s="99">
        <f>'m1'!BD58-m0!BC59</f>
        <v>-0.4764999999999997</v>
      </c>
      <c r="BE58" s="99">
        <f>'m1'!BE58-m0!BD59</f>
        <v>0.2735000000000003</v>
      </c>
      <c r="BF58" s="99">
        <f>'m1'!BF58-m0!BE59</f>
        <v>-3.1019999999999999</v>
      </c>
      <c r="BG58" s="99"/>
      <c r="BH58" s="65"/>
      <c r="BI58" s="70"/>
      <c r="BJ58" s="63"/>
      <c r="BK58" s="40"/>
      <c r="BL58" s="63"/>
      <c r="BM58" s="63"/>
      <c r="BN58" s="40"/>
      <c r="BO58" s="40"/>
      <c r="BP58" s="71"/>
      <c r="BQ58" s="71"/>
      <c r="BR58" s="40"/>
      <c r="BS58" s="71"/>
      <c r="BT58" s="40"/>
      <c r="BU58" s="40"/>
      <c r="BV58" s="40"/>
      <c r="BW58" s="49"/>
      <c r="BX58" s="49"/>
      <c r="BY58" s="49"/>
      <c r="BZ58" s="40"/>
      <c r="CA58" s="40"/>
      <c r="CB58" s="40"/>
      <c r="CC58" s="49"/>
      <c r="CD58" s="48"/>
      <c r="CE58" s="48"/>
      <c r="CF58" s="40"/>
      <c r="CG58" s="48"/>
      <c r="CH58" s="40"/>
      <c r="CI58" s="56"/>
      <c r="CJ58" s="56"/>
      <c r="CK58" s="72"/>
      <c r="CL58" s="40"/>
      <c r="CM58" s="56"/>
      <c r="CN58" s="40"/>
      <c r="CO58" s="49"/>
      <c r="CP58" s="49"/>
      <c r="CQ58" s="40"/>
      <c r="CR58" s="56"/>
      <c r="CS58" s="40"/>
      <c r="CT58" s="40"/>
      <c r="CU58" s="41"/>
      <c r="CV58" s="41"/>
      <c r="CW58" s="49"/>
      <c r="CX58" s="40"/>
      <c r="CY58" s="49"/>
      <c r="CZ58" s="40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</row>
    <row r="59" spans="1:118">
      <c r="A59" s="65">
        <v>38261</v>
      </c>
      <c r="B59" s="40"/>
      <c r="C59" s="99">
        <f>'m1'!C59-m0!C59</f>
        <v>0</v>
      </c>
      <c r="D59" s="99">
        <f>'m1'!D59-m0!D59</f>
        <v>0</v>
      </c>
      <c r="E59" s="99">
        <f>'m1'!E59-m0!E59</f>
        <v>0</v>
      </c>
      <c r="F59" s="99">
        <f>'m1'!F59-m0!F59</f>
        <v>0</v>
      </c>
      <c r="G59" s="99">
        <f>'m1'!G59-m0!G59</f>
        <v>0</v>
      </c>
      <c r="H59" s="99">
        <f>'m1'!H59-m0!H59</f>
        <v>0</v>
      </c>
      <c r="I59" s="99">
        <f>'m1'!I59-m0!I59</f>
        <v>0</v>
      </c>
      <c r="J59" s="99">
        <f>'m1'!J59-m0!J59</f>
        <v>0</v>
      </c>
      <c r="K59" s="99">
        <f>'m1'!K59-m0!K59</f>
        <v>0</v>
      </c>
      <c r="L59" s="99">
        <f>'m1'!L59-m0!L59</f>
        <v>0</v>
      </c>
      <c r="M59" s="99">
        <f>'m1'!M59-m0!M59</f>
        <v>0</v>
      </c>
      <c r="N59" s="99">
        <f>'m1'!N59-m0!N59</f>
        <v>0</v>
      </c>
      <c r="O59" s="99">
        <f>'m1'!O59-m0!O59</f>
        <v>0</v>
      </c>
      <c r="P59" s="99">
        <f>'m1'!P59-m0!P59</f>
        <v>0</v>
      </c>
      <c r="Q59" s="99">
        <f>'m1'!Q59-m0!Q59</f>
        <v>0</v>
      </c>
      <c r="R59" s="99">
        <f>'m1'!R59-m0!R59</f>
        <v>0</v>
      </c>
      <c r="T59" s="576">
        <f>'m1'!T59-m0!T59</f>
        <v>0</v>
      </c>
      <c r="U59" s="576">
        <f>'m1'!U59-m0!U59</f>
        <v>0</v>
      </c>
      <c r="V59" s="576">
        <f>'m1'!V59-m0!V59</f>
        <v>0</v>
      </c>
      <c r="X59" s="542">
        <f>'m1'!X59-m0!X60</f>
        <v>-6.25E-2</v>
      </c>
      <c r="Y59" s="542">
        <f>'m1'!Y59-m0!Y60</f>
        <v>-6.25E-2</v>
      </c>
      <c r="Z59" s="542">
        <f>'m1'!Z59-m0!Z60</f>
        <v>-4.9999999999999996E-2</v>
      </c>
      <c r="AA59" s="542">
        <f>'m1'!AA59-m0!AA60</f>
        <v>-6.0000000000000005E-2</v>
      </c>
      <c r="AB59" s="561">
        <f>'m1'!AB59-m0!AB60</f>
        <v>-0.29499999999999998</v>
      </c>
      <c r="AC59" s="561">
        <f>'m1'!AC59-m0!AC60</f>
        <v>-8.7500000000000022E-2</v>
      </c>
      <c r="AD59" s="561">
        <f>'m1'!AD59-m0!AD60</f>
        <v>-0.10249999999999998</v>
      </c>
      <c r="AE59" s="561">
        <f>'m1'!AE59-m0!AE60</f>
        <v>-7.4999999999999983E-2</v>
      </c>
      <c r="AF59" s="99">
        <f>'m1'!AF59-m0!AF60</f>
        <v>-4.2499999999999982E-2</v>
      </c>
      <c r="AG59" s="99">
        <f>'m1'!AG59-m0!AG60</f>
        <v>0</v>
      </c>
      <c r="AH59" s="99"/>
      <c r="AI59" s="185">
        <f t="shared" si="1"/>
        <v>38261</v>
      </c>
      <c r="AJ59" s="99">
        <f>'m1'!AJ59-m0!AJ60</f>
        <v>-0.10400000000000054</v>
      </c>
      <c r="AK59" s="99"/>
      <c r="AL59" s="100"/>
      <c r="AM59" s="99">
        <f>'m1'!AL59-m0!AL60</f>
        <v>0</v>
      </c>
      <c r="AN59" s="99">
        <f>'m1'!AM59-m0!AM60</f>
        <v>-0.12579480407966193</v>
      </c>
      <c r="AO59" s="99">
        <f>'m1'!AN59-m0!AN60</f>
        <v>-0.1890000000000005</v>
      </c>
      <c r="AP59" s="99">
        <f>'m1'!AO59-m0!AO60</f>
        <v>-0.1890000000000005</v>
      </c>
      <c r="AQ59" s="99">
        <f>'m1'!AP59-m0!AP60</f>
        <v>-0.1890000000000005</v>
      </c>
      <c r="AR59" s="99">
        <f>'m1'!AQ59-m0!AQ60</f>
        <v>-0.29900000000000038</v>
      </c>
      <c r="AS59" s="99">
        <f>'m1'!AR59-m0!AR60</f>
        <v>-0.26900000000000057</v>
      </c>
      <c r="AT59" s="99">
        <f>'m1'!AS59-m0!AS60</f>
        <v>-0.27900000000000036</v>
      </c>
      <c r="AU59" s="99"/>
      <c r="AV59" s="99"/>
      <c r="AW59" s="99">
        <f>'m1'!AV59-m0!AV60</f>
        <v>0</v>
      </c>
      <c r="AX59" s="99">
        <f>'m1'!AW59-m0!AW60</f>
        <v>0</v>
      </c>
      <c r="AY59" s="99">
        <f>'m1'!AX59-m0!AX60</f>
        <v>-0.16650000000000009</v>
      </c>
      <c r="AZ59" s="99">
        <f>'m1'!AY59-m0!AY60</f>
        <v>-0.15400000000000036</v>
      </c>
      <c r="BA59" s="99">
        <f>'m1'!AZ59-m0!AZ60</f>
        <v>-0.39900000000000047</v>
      </c>
      <c r="BB59" s="99">
        <f>'m1'!BA59-m0!BA60</f>
        <v>-0.19150000000000089</v>
      </c>
      <c r="BC59" s="99"/>
      <c r="BD59" s="99">
        <f>'m1'!BD59-m0!BC60</f>
        <v>-0.63650000000000073</v>
      </c>
      <c r="BE59" s="99">
        <f>'m1'!BE59-m0!BD60</f>
        <v>0.14599999999999946</v>
      </c>
      <c r="BF59" s="99">
        <f>'m1'!BF59-m0!BE60</f>
        <v>-3.2060000000000004</v>
      </c>
      <c r="BG59" s="99"/>
      <c r="BH59" s="65"/>
      <c r="BI59" s="70"/>
      <c r="BJ59" s="63"/>
      <c r="BK59" s="40"/>
      <c r="BL59" s="63"/>
      <c r="BM59" s="63"/>
      <c r="BN59" s="40"/>
      <c r="BO59" s="40"/>
      <c r="BP59" s="71"/>
      <c r="BQ59" s="71"/>
      <c r="BR59" s="40"/>
      <c r="BS59" s="71"/>
      <c r="BT59" s="40"/>
      <c r="BU59" s="40"/>
      <c r="BV59" s="40"/>
      <c r="BW59" s="49"/>
      <c r="BX59" s="49"/>
      <c r="BY59" s="49"/>
      <c r="BZ59" s="40"/>
      <c r="CA59" s="40"/>
      <c r="CB59" s="40"/>
      <c r="CC59" s="49"/>
      <c r="CD59" s="48"/>
      <c r="CE59" s="48"/>
      <c r="CF59" s="40"/>
      <c r="CG59" s="48"/>
      <c r="CH59" s="40"/>
      <c r="CI59" s="56"/>
      <c r="CJ59" s="56"/>
      <c r="CK59" s="72"/>
      <c r="CL59" s="40"/>
      <c r="CM59" s="56"/>
      <c r="CN59" s="40"/>
      <c r="CO59" s="49"/>
      <c r="CP59" s="49"/>
      <c r="CQ59" s="40"/>
      <c r="CR59" s="56"/>
      <c r="CS59" s="40"/>
      <c r="CT59" s="40"/>
      <c r="CU59" s="41"/>
      <c r="CV59" s="41"/>
      <c r="CW59" s="49"/>
      <c r="CX59" s="40"/>
      <c r="CY59" s="49"/>
      <c r="CZ59" s="40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</row>
    <row r="60" spans="1:118">
      <c r="A60" s="65">
        <v>38292</v>
      </c>
      <c r="B60" s="40"/>
      <c r="C60" s="99">
        <f>'m1'!C60-m0!C60</f>
        <v>0</v>
      </c>
      <c r="D60" s="99">
        <f>'m1'!D60-m0!D60</f>
        <v>0</v>
      </c>
      <c r="E60" s="99">
        <f>'m1'!E60-m0!E60</f>
        <v>0</v>
      </c>
      <c r="F60" s="99">
        <f>'m1'!F60-m0!F60</f>
        <v>0</v>
      </c>
      <c r="G60" s="99">
        <f>'m1'!G60-m0!G60</f>
        <v>0</v>
      </c>
      <c r="H60" s="99">
        <f>'m1'!H60-m0!H60</f>
        <v>0</v>
      </c>
      <c r="I60" s="99">
        <f>'m1'!I60-m0!I60</f>
        <v>0</v>
      </c>
      <c r="J60" s="99">
        <f>'m1'!J60-m0!J60</f>
        <v>0</v>
      </c>
      <c r="K60" s="99">
        <f>'m1'!K60-m0!K60</f>
        <v>0</v>
      </c>
      <c r="L60" s="99">
        <f>'m1'!L60-m0!L60</f>
        <v>0</v>
      </c>
      <c r="M60" s="99">
        <f>'m1'!M60-m0!M60</f>
        <v>0</v>
      </c>
      <c r="N60" s="99">
        <f>'m1'!N60-m0!N60</f>
        <v>0</v>
      </c>
      <c r="O60" s="99">
        <f>'m1'!O60-m0!O60</f>
        <v>0</v>
      </c>
      <c r="P60" s="99">
        <f>'m1'!P60-m0!P60</f>
        <v>0</v>
      </c>
      <c r="Q60" s="99">
        <f>'m1'!Q60-m0!Q60</f>
        <v>0</v>
      </c>
      <c r="R60" s="99">
        <f>'m1'!R60-m0!R60</f>
        <v>0</v>
      </c>
      <c r="T60" s="576">
        <f>'m1'!T60-m0!T60</f>
        <v>0</v>
      </c>
      <c r="U60" s="576">
        <f>'m1'!U60-m0!U60</f>
        <v>0</v>
      </c>
      <c r="V60" s="576">
        <f>'m1'!V60-m0!V60</f>
        <v>0</v>
      </c>
      <c r="X60" s="542">
        <f>'m1'!X60-m0!X61</f>
        <v>-3.999999999999998E-2</v>
      </c>
      <c r="Y60" s="542">
        <f>'m1'!Y60-m0!Y61</f>
        <v>-3.999999999999998E-2</v>
      </c>
      <c r="Z60" s="542">
        <f>'m1'!Z60-m0!Z61</f>
        <v>-3.9999999999999994E-2</v>
      </c>
      <c r="AA60" s="542">
        <f>'m1'!AA60-m0!AA61</f>
        <v>-7.4999999999999997E-3</v>
      </c>
      <c r="AB60" s="561">
        <f>'m1'!AB60-m0!AB61</f>
        <v>-0.5</v>
      </c>
      <c r="AC60" s="561">
        <f>'m1'!AC60-m0!AC61</f>
        <v>-0.33</v>
      </c>
      <c r="AD60" s="561">
        <f>'m1'!AD60-m0!AD61</f>
        <v>-5.0000000000000044E-2</v>
      </c>
      <c r="AE60" s="561">
        <f>'m1'!AE60-m0!AE61</f>
        <v>-5.4999999999999993E-2</v>
      </c>
      <c r="AF60" s="99">
        <f>'m1'!AF60-m0!AF61</f>
        <v>0</v>
      </c>
      <c r="AG60" s="99">
        <f>'m1'!AG60-m0!AG61</f>
        <v>0</v>
      </c>
      <c r="AH60" s="99"/>
      <c r="AI60" s="185">
        <f t="shared" si="1"/>
        <v>38292</v>
      </c>
      <c r="AJ60" s="99">
        <f>'m1'!AJ60-m0!AJ61</f>
        <v>-0.10199999999999987</v>
      </c>
      <c r="AK60" s="99"/>
      <c r="AL60" s="100"/>
      <c r="AM60" s="99">
        <f>'m1'!AL60-m0!AL61</f>
        <v>0</v>
      </c>
      <c r="AN60" s="99">
        <f>'m1'!AM60-m0!AM61</f>
        <v>-6.0507935542758684E-2</v>
      </c>
      <c r="AO60" s="99">
        <f>'m1'!AN60-m0!AN61</f>
        <v>-0.10199999999999987</v>
      </c>
      <c r="AP60" s="99">
        <f>'m1'!AO60-m0!AO61</f>
        <v>-0.10199999999999987</v>
      </c>
      <c r="AQ60" s="99">
        <f>'m1'!AP60-m0!AP61</f>
        <v>-0.10199999999999987</v>
      </c>
      <c r="AR60" s="99">
        <f>'m1'!AQ60-m0!AQ61</f>
        <v>-0.10199999999999987</v>
      </c>
      <c r="AS60" s="99">
        <f>'m1'!AR60-m0!AR61</f>
        <v>-0.10199999999999987</v>
      </c>
      <c r="AT60" s="99">
        <f>'m1'!AS60-m0!AS61</f>
        <v>-0.10199999999999987</v>
      </c>
      <c r="AU60" s="99"/>
      <c r="AV60" s="99"/>
      <c r="AW60" s="99">
        <f>'m1'!AV60-m0!AV61</f>
        <v>0</v>
      </c>
      <c r="AX60" s="99">
        <f>'m1'!AW60-m0!AW61</f>
        <v>0</v>
      </c>
      <c r="AY60" s="99">
        <f>'m1'!AX60-m0!AX61</f>
        <v>-0.1419999999999999</v>
      </c>
      <c r="AZ60" s="99">
        <f>'m1'!AY60-m0!AY61</f>
        <v>-0.1419999999999999</v>
      </c>
      <c r="BA60" s="99">
        <f>'m1'!AZ60-m0!AZ61</f>
        <v>-0.60200000000000031</v>
      </c>
      <c r="BB60" s="99">
        <f>'m1'!BA60-m0!BA61</f>
        <v>-0.4319999999999995</v>
      </c>
      <c r="BC60" s="99"/>
      <c r="BD60" s="99">
        <f>'m1'!BD60-m0!BC61</f>
        <v>-0.6469999999999998</v>
      </c>
      <c r="BE60" s="99">
        <f>'m1'!BE60-m0!BD61</f>
        <v>0.14800000000000013</v>
      </c>
      <c r="BF60" s="99">
        <f>'m1'!BF60-m0!BE61</f>
        <v>-3.3080000000000003</v>
      </c>
      <c r="BG60" s="99"/>
      <c r="BH60" s="65"/>
      <c r="BI60" s="70"/>
      <c r="BJ60" s="63"/>
      <c r="BK60" s="40"/>
      <c r="BL60" s="63"/>
      <c r="BM60" s="63"/>
      <c r="BN60" s="40"/>
      <c r="BO60" s="40"/>
      <c r="BP60" s="71"/>
      <c r="BQ60" s="71"/>
      <c r="BR60" s="40"/>
      <c r="BS60" s="71"/>
      <c r="BT60" s="40"/>
      <c r="BU60" s="40"/>
      <c r="BV60" s="40"/>
      <c r="BW60" s="49"/>
      <c r="BX60" s="49"/>
      <c r="BY60" s="49"/>
      <c r="BZ60" s="40"/>
      <c r="CA60" s="40"/>
      <c r="CB60" s="40"/>
      <c r="CC60" s="49"/>
      <c r="CD60" s="48"/>
      <c r="CE60" s="48"/>
      <c r="CF60" s="40"/>
      <c r="CG60" s="48"/>
      <c r="CH60" s="40"/>
      <c r="CI60" s="56"/>
      <c r="CJ60" s="56"/>
      <c r="CK60" s="72"/>
      <c r="CL60" s="40"/>
      <c r="CM60" s="56"/>
      <c r="CN60" s="40"/>
      <c r="CO60" s="49"/>
      <c r="CP60" s="49"/>
      <c r="CQ60" s="40"/>
      <c r="CR60" s="56"/>
      <c r="CS60" s="40"/>
      <c r="CT60" s="40"/>
      <c r="CU60" s="41"/>
      <c r="CV60" s="41"/>
      <c r="CW60" s="49"/>
      <c r="CX60" s="40"/>
      <c r="CY60" s="49"/>
      <c r="CZ60" s="40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</row>
    <row r="61" spans="1:118">
      <c r="A61" s="65">
        <v>38322</v>
      </c>
      <c r="B61" s="40"/>
      <c r="C61" s="99">
        <f>'m1'!C61-m0!C61</f>
        <v>0</v>
      </c>
      <c r="D61" s="99">
        <f>'m1'!D61-m0!D61</f>
        <v>0</v>
      </c>
      <c r="E61" s="99">
        <f>'m1'!E61-m0!E61</f>
        <v>0</v>
      </c>
      <c r="F61" s="99">
        <f>'m1'!F61-m0!F61</f>
        <v>0</v>
      </c>
      <c r="G61" s="99">
        <f>'m1'!G61-m0!G61</f>
        <v>0</v>
      </c>
      <c r="H61" s="99">
        <f>'m1'!H61-m0!H61</f>
        <v>0</v>
      </c>
      <c r="I61" s="99">
        <f>'m1'!I61-m0!I61</f>
        <v>0</v>
      </c>
      <c r="J61" s="99">
        <f>'m1'!J61-m0!J61</f>
        <v>0</v>
      </c>
      <c r="K61" s="99">
        <f>'m1'!K61-m0!K61</f>
        <v>0</v>
      </c>
      <c r="L61" s="99">
        <f>'m1'!L61-m0!L61</f>
        <v>0</v>
      </c>
      <c r="M61" s="99">
        <f>'m1'!M61-m0!M61</f>
        <v>0</v>
      </c>
      <c r="N61" s="99">
        <f>'m1'!N61-m0!N61</f>
        <v>0</v>
      </c>
      <c r="O61" s="99">
        <f>'m1'!O61-m0!O61</f>
        <v>0</v>
      </c>
      <c r="P61" s="99">
        <f>'m1'!P61-m0!P61</f>
        <v>0</v>
      </c>
      <c r="Q61" s="99">
        <f>'m1'!Q61-m0!Q61</f>
        <v>0</v>
      </c>
      <c r="R61" s="99">
        <f>'m1'!R61-m0!R61</f>
        <v>0</v>
      </c>
      <c r="T61" s="576">
        <f>'m1'!T61-m0!T61</f>
        <v>0</v>
      </c>
      <c r="U61" s="576">
        <f>'m1'!U61-m0!U61</f>
        <v>0</v>
      </c>
      <c r="V61" s="576">
        <f>'m1'!V61-m0!V61</f>
        <v>0</v>
      </c>
      <c r="X61" s="542">
        <f>'m1'!X61-m0!X62</f>
        <v>-1.2500000000000011E-2</v>
      </c>
      <c r="Y61" s="542">
        <f>'m1'!Y61-m0!Y62</f>
        <v>-1.2500000000000011E-2</v>
      </c>
      <c r="Z61" s="542">
        <f>'m1'!Z61-m0!Z62</f>
        <v>-3.5000000000000003E-2</v>
      </c>
      <c r="AA61" s="542">
        <f>'m1'!AA61-m0!AA62</f>
        <v>-1.5000000000000001E-2</v>
      </c>
      <c r="AB61" s="561">
        <f>'m1'!AB61-m0!AB62</f>
        <v>-0.34000000000000008</v>
      </c>
      <c r="AC61" s="561">
        <f>'m1'!AC61-m0!AC62</f>
        <v>-0.15999999999999992</v>
      </c>
      <c r="AD61" s="561">
        <f>'m1'!AD61-m0!AD62</f>
        <v>-9.9999999999999978E-2</v>
      </c>
      <c r="AE61" s="561">
        <f>'m1'!AE61-m0!AE62</f>
        <v>-4.7500000000000042E-2</v>
      </c>
      <c r="AF61" s="99">
        <f>'m1'!AF61-m0!AF62</f>
        <v>0</v>
      </c>
      <c r="AG61" s="99">
        <f>'m1'!AG61-m0!AG62</f>
        <v>0</v>
      </c>
      <c r="AH61" s="99"/>
      <c r="AI61" s="185">
        <f t="shared" si="1"/>
        <v>38322</v>
      </c>
      <c r="AJ61" s="99">
        <f>'m1'!AJ61-m0!AJ62</f>
        <v>-0.1160000000000001</v>
      </c>
      <c r="AK61" s="99"/>
      <c r="AL61" s="100"/>
      <c r="AM61" s="99">
        <f>'m1'!AL61-m0!AL62</f>
        <v>0</v>
      </c>
      <c r="AN61" s="99">
        <f>'m1'!AM61-m0!AM62</f>
        <v>-8.7803291791308968E-2</v>
      </c>
      <c r="AO61" s="99">
        <f>'m1'!AN61-m0!AN62</f>
        <v>-0.14100000000000001</v>
      </c>
      <c r="AP61" s="99">
        <f>'m1'!AO61-m0!AO62</f>
        <v>-0.14100000000000001</v>
      </c>
      <c r="AQ61" s="99">
        <f>'m1'!AP61-m0!AP62</f>
        <v>-0.14100000000000001</v>
      </c>
      <c r="AR61" s="99">
        <f>'m1'!AQ61-m0!AQ62</f>
        <v>-0.14100000000000001</v>
      </c>
      <c r="AS61" s="99">
        <f>'m1'!AR61-m0!AR62</f>
        <v>-0.14100000000000001</v>
      </c>
      <c r="AT61" s="99">
        <f>'m1'!AS61-m0!AS62</f>
        <v>-0.14100000000000001</v>
      </c>
      <c r="AU61" s="99"/>
      <c r="AV61" s="99"/>
      <c r="AW61" s="99">
        <f>'m1'!AV61-m0!AV62</f>
        <v>0</v>
      </c>
      <c r="AX61" s="99">
        <f>'m1'!AW61-m0!AW62</f>
        <v>0</v>
      </c>
      <c r="AY61" s="99">
        <f>'m1'!AX61-m0!AX62</f>
        <v>-0.12850000000000028</v>
      </c>
      <c r="AZ61" s="99">
        <f>'m1'!AY61-m0!AY62</f>
        <v>-0.15100000000000025</v>
      </c>
      <c r="BA61" s="99">
        <f>'m1'!AZ61-m0!AZ62</f>
        <v>-0.45599999999999952</v>
      </c>
      <c r="BB61" s="99">
        <f>'m1'!BA61-m0!BA62</f>
        <v>-0.27600000000000069</v>
      </c>
      <c r="BC61" s="99"/>
      <c r="BD61" s="99">
        <f>'m1'!BD61-m0!BC62</f>
        <v>-0.70850000000000035</v>
      </c>
      <c r="BE61" s="99">
        <f>'m1'!BE61-m0!BD62</f>
        <v>0.1339999999999999</v>
      </c>
      <c r="BF61" s="99">
        <f>'m1'!BF61-m0!BE62</f>
        <v>-3.4240000000000004</v>
      </c>
      <c r="BG61" s="99"/>
      <c r="BH61" s="65"/>
      <c r="BI61" s="70"/>
      <c r="BJ61" s="63"/>
      <c r="BK61" s="40"/>
      <c r="BL61" s="63"/>
      <c r="BM61" s="63"/>
      <c r="BN61" s="40"/>
      <c r="BO61" s="40"/>
      <c r="BP61" s="71"/>
      <c r="BQ61" s="71"/>
      <c r="BR61" s="40"/>
      <c r="BS61" s="71"/>
      <c r="BT61" s="40"/>
      <c r="BU61" s="40"/>
      <c r="BV61" s="40"/>
      <c r="BW61" s="49"/>
      <c r="BX61" s="49"/>
      <c r="BY61" s="49"/>
      <c r="BZ61" s="40"/>
      <c r="CA61" s="40"/>
      <c r="CB61" s="40"/>
      <c r="CC61" s="49"/>
      <c r="CD61" s="48"/>
      <c r="CE61" s="48"/>
      <c r="CF61" s="40"/>
      <c r="CG61" s="48"/>
      <c r="CH61" s="40"/>
      <c r="CI61" s="56"/>
      <c r="CJ61" s="56"/>
      <c r="CK61" s="72"/>
      <c r="CL61" s="40"/>
      <c r="CM61" s="56"/>
      <c r="CN61" s="40"/>
      <c r="CO61" s="49"/>
      <c r="CP61" s="49"/>
      <c r="CQ61" s="40"/>
      <c r="CR61" s="56"/>
      <c r="CS61" s="40"/>
      <c r="CT61" s="40"/>
      <c r="CU61" s="41"/>
      <c r="CV61" s="41"/>
      <c r="CW61" s="49"/>
      <c r="CX61" s="40"/>
      <c r="CY61" s="49"/>
      <c r="CZ61" s="40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</row>
    <row r="62" spans="1:118">
      <c r="A62" s="65">
        <v>38353</v>
      </c>
      <c r="B62" s="40"/>
      <c r="C62" s="99">
        <f>'m1'!C62-m0!C62</f>
        <v>0</v>
      </c>
      <c r="D62" s="99">
        <f>'m1'!D62-m0!D62</f>
        <v>0</v>
      </c>
      <c r="E62" s="99">
        <f>'m1'!E62-m0!E62</f>
        <v>0</v>
      </c>
      <c r="F62" s="99">
        <f>'m1'!F62-m0!F62</f>
        <v>0</v>
      </c>
      <c r="G62" s="99">
        <f>'m1'!G62-m0!G62</f>
        <v>0</v>
      </c>
      <c r="H62" s="99">
        <f>'m1'!H62-m0!H62</f>
        <v>0</v>
      </c>
      <c r="I62" s="99">
        <f>'m1'!I62-m0!I62</f>
        <v>0</v>
      </c>
      <c r="J62" s="99">
        <f>'m1'!J62-m0!J62</f>
        <v>0</v>
      </c>
      <c r="K62" s="99">
        <f>'m1'!K62-m0!K62</f>
        <v>0</v>
      </c>
      <c r="L62" s="99">
        <f>'m1'!L62-m0!L62</f>
        <v>0</v>
      </c>
      <c r="M62" s="99">
        <f>'m1'!M62-m0!M62</f>
        <v>0</v>
      </c>
      <c r="N62" s="99">
        <f>'m1'!N62-m0!N62</f>
        <v>0</v>
      </c>
      <c r="O62" s="99">
        <f>'m1'!O62-m0!O62</f>
        <v>0</v>
      </c>
      <c r="P62" s="99">
        <f>'m1'!P62-m0!P62</f>
        <v>0</v>
      </c>
      <c r="Q62" s="99">
        <f>'m1'!Q62-m0!Q62</f>
        <v>0</v>
      </c>
      <c r="R62" s="99">
        <f>'m1'!R62-m0!R62</f>
        <v>0</v>
      </c>
      <c r="T62" s="576">
        <f>'m1'!T62-m0!T62</f>
        <v>0</v>
      </c>
      <c r="U62" s="576">
        <f>'m1'!U62-m0!U62</f>
        <v>0</v>
      </c>
      <c r="V62" s="576">
        <f>'m1'!V62-m0!V62</f>
        <v>0</v>
      </c>
      <c r="X62" s="542">
        <f>'m1'!X62-m0!X63</f>
        <v>2.2499999999999992E-2</v>
      </c>
      <c r="Y62" s="542">
        <f>'m1'!Y62-m0!Y63</f>
        <v>2.2499999999999992E-2</v>
      </c>
      <c r="Z62" s="542">
        <f>'m1'!Z62-m0!Z63</f>
        <v>1.999999999999999E-2</v>
      </c>
      <c r="AA62" s="542">
        <f>'m1'!AA62-m0!AA63</f>
        <v>0</v>
      </c>
      <c r="AB62" s="561">
        <f>'m1'!AB62-m0!AB63</f>
        <v>8.0000000000000071E-2</v>
      </c>
      <c r="AC62" s="561">
        <f>'m1'!AC62-m0!AC63</f>
        <v>9.9999999999998979E-3</v>
      </c>
      <c r="AD62" s="561">
        <f>'m1'!AD62-m0!AD63</f>
        <v>2.5000000000000022E-3</v>
      </c>
      <c r="AE62" s="561">
        <f>'m1'!AE62-m0!AE63</f>
        <v>5.0000000000000044E-3</v>
      </c>
      <c r="AF62" s="99">
        <f>'m1'!AF62-m0!AF63</f>
        <v>0</v>
      </c>
      <c r="AG62" s="99">
        <f>'m1'!AG62-m0!AG63</f>
        <v>0</v>
      </c>
      <c r="AH62" s="99"/>
      <c r="AI62" s="185">
        <f t="shared" si="1"/>
        <v>38353</v>
      </c>
      <c r="AJ62" s="99">
        <f>'m1'!AJ62-m0!AJ63</f>
        <v>0.12200000000000033</v>
      </c>
      <c r="AK62" s="99"/>
      <c r="AL62" s="100"/>
      <c r="AM62" s="99">
        <f>'m1'!AL62-m0!AL63</f>
        <v>0</v>
      </c>
      <c r="AN62" s="99">
        <f>'m1'!AM62-m0!AM63</f>
        <v>6.136789464833603E-2</v>
      </c>
      <c r="AO62" s="99">
        <f>'m1'!AN62-m0!AN63</f>
        <v>6.2000000000000277E-2</v>
      </c>
      <c r="AP62" s="99">
        <f>'m1'!AO62-m0!AO63</f>
        <v>6.2000000000000277E-2</v>
      </c>
      <c r="AQ62" s="99">
        <f>'m1'!AP62-m0!AP63</f>
        <v>6.2000000000000277E-2</v>
      </c>
      <c r="AR62" s="99">
        <f>'m1'!AQ62-m0!AQ63</f>
        <v>6.2000000000000277E-2</v>
      </c>
      <c r="AS62" s="99">
        <f>'m1'!AR62-m0!AR63</f>
        <v>6.2000000000000277E-2</v>
      </c>
      <c r="AT62" s="99">
        <f>'m1'!AS62-m0!AS63</f>
        <v>6.2000000000000277E-2</v>
      </c>
      <c r="AU62" s="99"/>
      <c r="AV62" s="99"/>
      <c r="AW62" s="99">
        <f>'m1'!AV62-m0!AV63</f>
        <v>0</v>
      </c>
      <c r="AX62" s="99">
        <f>'m1'!AW62-m0!AW63</f>
        <v>0</v>
      </c>
      <c r="AY62" s="99">
        <f>'m1'!AX62-m0!AX63</f>
        <v>0.14450000000000029</v>
      </c>
      <c r="AZ62" s="99">
        <f>'m1'!AY62-m0!AY63</f>
        <v>0.14200000000000035</v>
      </c>
      <c r="BA62" s="99">
        <f>'m1'!AZ62-m0!AZ63</f>
        <v>0.20199999999999996</v>
      </c>
      <c r="BB62" s="99">
        <f>'m1'!BA62-m0!BA63</f>
        <v>0.13200000000000056</v>
      </c>
      <c r="BC62" s="99"/>
      <c r="BD62" s="99">
        <f>'m1'!BD62-m0!BC63</f>
        <v>-0.46549999999999958</v>
      </c>
      <c r="BE62" s="99">
        <f>'m1'!BE62-m0!BD63</f>
        <v>0.37200000000000033</v>
      </c>
      <c r="BF62" s="99">
        <f>'m1'!BF62-m0!BE63</f>
        <v>-3.302</v>
      </c>
      <c r="BG62" s="99"/>
      <c r="BH62" s="65"/>
      <c r="BI62" s="70"/>
      <c r="BJ62" s="63"/>
      <c r="BK62" s="40"/>
      <c r="BL62" s="63"/>
      <c r="BM62" s="63"/>
      <c r="BN62" s="40"/>
      <c r="BO62" s="40"/>
      <c r="BP62" s="71"/>
      <c r="BQ62" s="71"/>
      <c r="BR62" s="40"/>
      <c r="BS62" s="71"/>
      <c r="BT62" s="40"/>
      <c r="BU62" s="40"/>
      <c r="BV62" s="40"/>
      <c r="BW62" s="49"/>
      <c r="BX62" s="49"/>
      <c r="BY62" s="49"/>
      <c r="BZ62" s="40"/>
      <c r="CA62" s="40"/>
      <c r="CB62" s="40"/>
      <c r="CC62" s="49"/>
      <c r="CD62" s="48"/>
      <c r="CE62" s="48"/>
      <c r="CF62" s="40"/>
      <c r="CG62" s="48"/>
      <c r="CH62" s="40"/>
      <c r="CI62" s="56"/>
      <c r="CJ62" s="56"/>
      <c r="CK62" s="72"/>
      <c r="CL62" s="40"/>
      <c r="CM62" s="56"/>
      <c r="CN62" s="40"/>
      <c r="CO62" s="49"/>
      <c r="CP62" s="49"/>
      <c r="CQ62" s="40"/>
      <c r="CR62" s="56"/>
      <c r="CS62" s="40"/>
      <c r="CT62" s="40"/>
      <c r="CU62" s="41"/>
      <c r="CV62" s="41"/>
      <c r="CW62" s="49"/>
      <c r="CX62" s="40"/>
      <c r="CY62" s="49"/>
      <c r="CZ62" s="40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</row>
    <row r="63" spans="1:118">
      <c r="A63" s="65">
        <v>38384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76">
        <f>'m1'!T63-m0!T63</f>
        <v>0</v>
      </c>
      <c r="U63" s="576">
        <f>'m1'!U63-m0!U63</f>
        <v>0</v>
      </c>
      <c r="V63" s="576">
        <f>'m1'!V63-m0!V63</f>
        <v>0</v>
      </c>
      <c r="X63" s="542">
        <f>'m1'!X63-m0!X64</f>
        <v>2.5000000000000022E-3</v>
      </c>
      <c r="Y63" s="542">
        <f>'m1'!Y63-m0!Y64</f>
        <v>2.5000000000000022E-3</v>
      </c>
      <c r="Z63" s="542">
        <f>'m1'!Z63-m0!Z64</f>
        <v>0</v>
      </c>
      <c r="AA63" s="542">
        <f>'m1'!AA63-m0!AA64</f>
        <v>0</v>
      </c>
      <c r="AB63" s="561">
        <f>'m1'!AB63-m0!AB64</f>
        <v>0.59</v>
      </c>
      <c r="AC63" s="561">
        <f>'m1'!AC63-m0!AC64</f>
        <v>0.33250000000000002</v>
      </c>
      <c r="AD63" s="561">
        <f>'m1'!AD63-m0!AD64</f>
        <v>0.13250000000000001</v>
      </c>
      <c r="AE63" s="561">
        <f>'m1'!AE63-m0!AE64</f>
        <v>7.7500000000000013E-2</v>
      </c>
      <c r="AF63" s="99">
        <f>'m1'!AF63-m0!AF64</f>
        <v>0</v>
      </c>
      <c r="AG63" s="99">
        <f>'m1'!AG63-m0!AG64</f>
        <v>0</v>
      </c>
      <c r="AH63" s="99"/>
      <c r="AI63" s="185">
        <f t="shared" si="1"/>
        <v>38384</v>
      </c>
      <c r="AJ63" s="99">
        <f>'m1'!AJ63-m0!AJ64</f>
        <v>0.1339999999999999</v>
      </c>
      <c r="AK63" s="99"/>
      <c r="AL63" s="100"/>
      <c r="AM63" s="99">
        <f>'m1'!AL63-m0!AL64</f>
        <v>0</v>
      </c>
      <c r="AN63" s="99">
        <f>'m1'!AM63-m0!AM64</f>
        <v>0.11507770323781719</v>
      </c>
      <c r="AO63" s="99">
        <f>'m1'!AN63-m0!AN64</f>
        <v>0.13899999999999979</v>
      </c>
      <c r="AP63" s="99">
        <f>'m1'!AO63-m0!AO64</f>
        <v>0.13899999999999979</v>
      </c>
      <c r="AQ63" s="99">
        <f>'m1'!AP63-m0!AP64</f>
        <v>0.13899999999999979</v>
      </c>
      <c r="AR63" s="99">
        <f>'m1'!AQ63-m0!AQ64</f>
        <v>0.13899999999999979</v>
      </c>
      <c r="AS63" s="99">
        <f>'m1'!AR63-m0!AR64</f>
        <v>0.13899999999999979</v>
      </c>
      <c r="AT63" s="99">
        <f>'m1'!AS63-m0!AS64</f>
        <v>0.13899999999999979</v>
      </c>
      <c r="AU63" s="99"/>
      <c r="AV63" s="99"/>
      <c r="AW63" s="99">
        <f>'m1'!AV63-m0!AV64</f>
        <v>0</v>
      </c>
      <c r="AX63" s="99">
        <f>'m1'!AW63-m0!AW64</f>
        <v>0</v>
      </c>
      <c r="AY63" s="99">
        <f>'m1'!AX63-m0!AX64</f>
        <v>0.13649999999999984</v>
      </c>
      <c r="AZ63" s="99">
        <f>'m1'!AY63-m0!AY64</f>
        <v>0.1339999999999999</v>
      </c>
      <c r="BA63" s="99">
        <f>'m1'!AZ63-m0!AZ64</f>
        <v>0.7240000000000002</v>
      </c>
      <c r="BB63" s="99">
        <f>'m1'!BA63-m0!BA64</f>
        <v>0.46649999999999991</v>
      </c>
      <c r="BC63" s="99"/>
      <c r="BD63" s="99">
        <f>'m1'!BD63-m0!BC64</f>
        <v>-0.37599999999999989</v>
      </c>
      <c r="BE63" s="99">
        <f>'m1'!BE63-m0!BD64</f>
        <v>0.3839999999999999</v>
      </c>
      <c r="BF63" s="99">
        <f>'m1'!BF63-m0!BE64</f>
        <v>-3.1680000000000001</v>
      </c>
      <c r="BG63" s="99"/>
      <c r="BH63" s="65"/>
      <c r="BI63" s="70"/>
      <c r="BJ63" s="63"/>
      <c r="BK63" s="40"/>
      <c r="BL63" s="63"/>
      <c r="BM63" s="63"/>
      <c r="BN63" s="40"/>
      <c r="BO63" s="40"/>
      <c r="BP63" s="71"/>
      <c r="BQ63" s="71"/>
      <c r="BR63" s="40"/>
      <c r="BS63" s="71"/>
      <c r="BT63" s="40"/>
      <c r="BU63" s="40"/>
      <c r="BV63" s="40"/>
      <c r="BW63" s="49"/>
      <c r="BX63" s="49"/>
      <c r="BY63" s="49"/>
      <c r="BZ63" s="40"/>
      <c r="CA63" s="40"/>
      <c r="CB63" s="40"/>
      <c r="CC63" s="49"/>
      <c r="CD63" s="48"/>
      <c r="CE63" s="48"/>
      <c r="CF63" s="40"/>
      <c r="CG63" s="48"/>
      <c r="CH63" s="40"/>
      <c r="CI63" s="56"/>
      <c r="CJ63" s="56"/>
      <c r="CK63" s="72"/>
      <c r="CL63" s="40"/>
      <c r="CM63" s="56"/>
      <c r="CN63" s="40"/>
      <c r="CO63" s="49"/>
      <c r="CP63" s="49"/>
      <c r="CQ63" s="40"/>
      <c r="CR63" s="56"/>
      <c r="CS63" s="40"/>
      <c r="CT63" s="40"/>
      <c r="CU63" s="41"/>
      <c r="CV63" s="41"/>
      <c r="CW63" s="49"/>
      <c r="CX63" s="40"/>
      <c r="CY63" s="49"/>
      <c r="CZ63" s="40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</row>
    <row r="64" spans="1:118">
      <c r="A64" s="65">
        <v>38412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76">
        <f>'m1'!T64-m0!T64</f>
        <v>0</v>
      </c>
      <c r="U64" s="576">
        <f>'m1'!U64-m0!U64</f>
        <v>0</v>
      </c>
      <c r="V64" s="576">
        <f>'m1'!V64-m0!V64</f>
        <v>0</v>
      </c>
      <c r="X64" s="542">
        <f>'m1'!X64-m0!X65</f>
        <v>7.2500000000000009E-2</v>
      </c>
      <c r="Y64" s="542">
        <f>'m1'!Y64-m0!Y65</f>
        <v>7.2500000000000009E-2</v>
      </c>
      <c r="Z64" s="542">
        <f>'m1'!Z64-m0!Z65</f>
        <v>9.5000000000000001E-2</v>
      </c>
      <c r="AA64" s="542">
        <f>'m1'!AA64-m0!AA65</f>
        <v>8.7499999999999994E-2</v>
      </c>
      <c r="AB64" s="561">
        <f>'m1'!AB64-m0!AB65</f>
        <v>0.44</v>
      </c>
      <c r="AC64" s="561">
        <f>'m1'!AC64-m0!AC65</f>
        <v>0.24250000000000005</v>
      </c>
      <c r="AD64" s="561">
        <f>'m1'!AD64-m0!AD65</f>
        <v>0.10499999999999998</v>
      </c>
      <c r="AE64" s="561">
        <f>'m1'!AE64-m0!AE65</f>
        <v>8.2500000000000018E-2</v>
      </c>
      <c r="AF64" s="99">
        <f>'m1'!AF64-m0!AF65</f>
        <v>4.2499999999999982E-2</v>
      </c>
      <c r="AG64" s="99">
        <f>'m1'!AG64-m0!AG65</f>
        <v>0</v>
      </c>
      <c r="AH64" s="99"/>
      <c r="AI64" s="185">
        <f t="shared" si="1"/>
        <v>38412</v>
      </c>
      <c r="AJ64" s="99">
        <f>'m1'!AJ64-m0!AJ65</f>
        <v>0.1339999999999999</v>
      </c>
      <c r="AK64" s="99"/>
      <c r="AL64" s="100"/>
      <c r="AM64" s="99">
        <f>'m1'!AL64-m0!AL65</f>
        <v>0</v>
      </c>
      <c r="AN64" s="99">
        <f>'m1'!AM64-m0!AM65</f>
        <v>0.23064888985379062</v>
      </c>
      <c r="AO64" s="99">
        <f>'m1'!AN64-m0!AN65</f>
        <v>0.29899999999999993</v>
      </c>
      <c r="AP64" s="99">
        <f>'m1'!AO64-m0!AO65</f>
        <v>0.29899999999999993</v>
      </c>
      <c r="AQ64" s="99">
        <f>'m1'!AP64-m0!AP65</f>
        <v>0.29899999999999993</v>
      </c>
      <c r="AR64" s="99">
        <f>'m1'!AQ64-m0!AQ65</f>
        <v>0.4139999999999997</v>
      </c>
      <c r="AS64" s="99">
        <f>'m1'!AR64-m0!AR65</f>
        <v>0.379</v>
      </c>
      <c r="AT64" s="99">
        <f>'m1'!AS64-m0!AS65</f>
        <v>0.38899999999999979</v>
      </c>
      <c r="AU64" s="99"/>
      <c r="AV64" s="99"/>
      <c r="AW64" s="99">
        <f>'m1'!AV64-m0!AV65</f>
        <v>0</v>
      </c>
      <c r="AX64" s="99">
        <f>'m1'!AW64-m0!AW65</f>
        <v>0</v>
      </c>
      <c r="AY64" s="99">
        <f>'m1'!AX64-m0!AX65</f>
        <v>0.20650000000000013</v>
      </c>
      <c r="AZ64" s="99">
        <f>'m1'!AY64-m0!AY65</f>
        <v>0.22900000000000009</v>
      </c>
      <c r="BA64" s="99">
        <f>'m1'!AZ64-m0!AZ65</f>
        <v>0.5739999999999994</v>
      </c>
      <c r="BB64" s="99">
        <f>'m1'!BA64-m0!BA65</f>
        <v>0.37650000000000006</v>
      </c>
      <c r="BC64" s="99"/>
      <c r="BD64" s="99">
        <f>'m1'!BD64-m0!BC65</f>
        <v>-0.29349999999999987</v>
      </c>
      <c r="BE64" s="99">
        <f>'m1'!BE64-m0!BD65</f>
        <v>0.42649999999999988</v>
      </c>
      <c r="BF64" s="99">
        <f>'m1'!BF64-m0!BE65</f>
        <v>-3.0340000000000003</v>
      </c>
      <c r="BG64" s="99"/>
      <c r="BH64" s="65"/>
      <c r="BI64" s="70"/>
      <c r="BJ64" s="63"/>
      <c r="BK64" s="40"/>
      <c r="BL64" s="63"/>
      <c r="BM64" s="63"/>
      <c r="BN64" s="40"/>
      <c r="BO64" s="40"/>
      <c r="BP64" s="71"/>
      <c r="BQ64" s="71"/>
      <c r="BR64" s="40"/>
      <c r="BS64" s="71"/>
      <c r="BT64" s="40"/>
      <c r="BU64" s="40"/>
      <c r="BV64" s="40"/>
      <c r="BW64" s="49"/>
      <c r="BX64" s="49"/>
      <c r="BY64" s="49"/>
      <c r="BZ64" s="40"/>
      <c r="CA64" s="40"/>
      <c r="CB64" s="40"/>
      <c r="CC64" s="49"/>
      <c r="CD64" s="48"/>
      <c r="CE64" s="48"/>
      <c r="CF64" s="40"/>
      <c r="CG64" s="48"/>
      <c r="CH64" s="40"/>
      <c r="CI64" s="56"/>
      <c r="CJ64" s="56"/>
      <c r="CK64" s="72"/>
      <c r="CL64" s="40"/>
      <c r="CM64" s="56"/>
      <c r="CN64" s="40"/>
      <c r="CO64" s="49"/>
      <c r="CP64" s="49"/>
      <c r="CQ64" s="40"/>
      <c r="CR64" s="56"/>
      <c r="CS64" s="40"/>
      <c r="CT64" s="40"/>
      <c r="CU64" s="41"/>
      <c r="CV64" s="41"/>
      <c r="CW64" s="49"/>
      <c r="CX64" s="40"/>
      <c r="CY64" s="49"/>
      <c r="CZ64" s="40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</row>
    <row r="65" spans="1:118">
      <c r="A65" s="65">
        <v>38443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76">
        <f>'m1'!T65-m0!T65</f>
        <v>0</v>
      </c>
      <c r="U65" s="576">
        <f>'m1'!U65-m0!U65</f>
        <v>0</v>
      </c>
      <c r="V65" s="576">
        <f>'m1'!V65-m0!V65</f>
        <v>0</v>
      </c>
      <c r="X65" s="542">
        <f>'m1'!X65-m0!X66</f>
        <v>1.0000000000000009E-2</v>
      </c>
      <c r="Y65" s="542">
        <f>'m1'!Y65-m0!Y66</f>
        <v>1.0000000000000009E-2</v>
      </c>
      <c r="Z65" s="542">
        <f>'m1'!Z65-m0!Z66</f>
        <v>-9.999999999999995E-3</v>
      </c>
      <c r="AA65" s="542">
        <f>'m1'!AA65-m0!AA66</f>
        <v>1.4999999999999999E-2</v>
      </c>
      <c r="AB65" s="561">
        <f>'m1'!AB65-m0!AB66</f>
        <v>8.500000000000002E-2</v>
      </c>
      <c r="AC65" s="561">
        <f>'m1'!AC65-m0!AC66</f>
        <v>6.7500000000000004E-2</v>
      </c>
      <c r="AD65" s="561">
        <f>'m1'!AD65-m0!AD66</f>
        <v>2.5000000000000022E-2</v>
      </c>
      <c r="AE65" s="561">
        <f>'m1'!AE65-m0!AE66</f>
        <v>1.4999999999999986E-2</v>
      </c>
      <c r="AF65" s="99">
        <f>'m1'!AF65-m0!AF66</f>
        <v>0</v>
      </c>
      <c r="AG65" s="99">
        <f>'m1'!AG65-m0!AG66</f>
        <v>0</v>
      </c>
      <c r="AH65" s="99"/>
      <c r="AI65" s="185">
        <f t="shared" si="1"/>
        <v>38443</v>
      </c>
      <c r="AJ65" s="99">
        <f>'m1'!AJ65-m0!AJ66</f>
        <v>8.0000000000000071E-3</v>
      </c>
      <c r="AK65" s="99"/>
      <c r="AL65" s="100"/>
      <c r="AM65" s="99">
        <f>'m1'!AL65-m0!AL66</f>
        <v>0</v>
      </c>
      <c r="AN65" s="99">
        <f>'m1'!AM65-m0!AM66</f>
        <v>1.9032924180821365E-2</v>
      </c>
      <c r="AO65" s="99">
        <f>'m1'!AN65-m0!AN66</f>
        <v>8.0000000000000071E-3</v>
      </c>
      <c r="AP65" s="99">
        <f>'m1'!AO65-m0!AO66</f>
        <v>8.0000000000000071E-3</v>
      </c>
      <c r="AQ65" s="99">
        <f>'m1'!AP65-m0!AP66</f>
        <v>8.0000000000000071E-3</v>
      </c>
      <c r="AR65" s="99">
        <f>'m1'!AQ65-m0!AQ66</f>
        <v>8.0000000000000071E-3</v>
      </c>
      <c r="AS65" s="99">
        <f>'m1'!AR65-m0!AR66</f>
        <v>8.0000000000000071E-3</v>
      </c>
      <c r="AT65" s="99">
        <f>'m1'!AS65-m0!AS66</f>
        <v>8.0000000000000071E-3</v>
      </c>
      <c r="AU65" s="99"/>
      <c r="AV65" s="99"/>
      <c r="AW65" s="99">
        <f>'m1'!AV65-m0!AV66</f>
        <v>0</v>
      </c>
      <c r="AX65" s="99">
        <f>'m1'!AW65-m0!AW66</f>
        <v>0</v>
      </c>
      <c r="AY65" s="99">
        <f>'m1'!AX65-m0!AX66</f>
        <v>1.7999999999999794E-2</v>
      </c>
      <c r="AZ65" s="99">
        <f>'m1'!AY65-m0!AY66</f>
        <v>-2.0000000000002238E-3</v>
      </c>
      <c r="BA65" s="99">
        <f>'m1'!AZ65-m0!AZ66</f>
        <v>9.3000000000000416E-2</v>
      </c>
      <c r="BB65" s="99">
        <f>'m1'!BA65-m0!BA66</f>
        <v>7.5499999999999901E-2</v>
      </c>
      <c r="BC65" s="99"/>
      <c r="BD65" s="99">
        <f>'m1'!BD65-m0!BC66</f>
        <v>-0.44700000000000006</v>
      </c>
      <c r="BE65" s="99">
        <f>'m1'!BE65-m0!BD66</f>
        <v>0.30049999999999999</v>
      </c>
      <c r="BF65" s="99">
        <f>'m1'!BF65-m0!BE66</f>
        <v>-3.0260000000000002</v>
      </c>
      <c r="BG65" s="99"/>
      <c r="BH65" s="65"/>
      <c r="BI65" s="70"/>
      <c r="BJ65" s="63"/>
      <c r="BK65" s="40"/>
      <c r="BL65" s="63"/>
      <c r="BM65" s="63"/>
      <c r="BN65" s="40"/>
      <c r="BO65" s="40"/>
      <c r="BP65" s="71"/>
      <c r="BQ65" s="71"/>
      <c r="BR65" s="40"/>
      <c r="BS65" s="71"/>
      <c r="BT65" s="40"/>
      <c r="BU65" s="40"/>
      <c r="BV65" s="40"/>
      <c r="BW65" s="49"/>
      <c r="BX65" s="49"/>
      <c r="BY65" s="49"/>
      <c r="BZ65" s="40"/>
      <c r="CA65" s="40"/>
      <c r="CB65" s="40"/>
      <c r="CC65" s="49"/>
      <c r="CD65" s="48"/>
      <c r="CE65" s="48"/>
      <c r="CF65" s="40"/>
      <c r="CG65" s="48"/>
      <c r="CH65" s="40"/>
      <c r="CI65" s="56"/>
      <c r="CJ65" s="56"/>
      <c r="CK65" s="72"/>
      <c r="CL65" s="40"/>
      <c r="CM65" s="56"/>
      <c r="CN65" s="40"/>
      <c r="CO65" s="49"/>
      <c r="CP65" s="49"/>
      <c r="CQ65" s="40"/>
      <c r="CR65" s="56"/>
      <c r="CS65" s="40"/>
      <c r="CT65" s="40"/>
      <c r="CU65" s="41"/>
      <c r="CV65" s="41"/>
      <c r="CW65" s="49"/>
      <c r="CX65" s="40"/>
      <c r="CY65" s="49"/>
      <c r="CZ65" s="40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</row>
    <row r="66" spans="1:118">
      <c r="A66" s="65">
        <v>38473</v>
      </c>
      <c r="B66" s="40"/>
      <c r="C66" s="99">
        <f>'m1'!C66-m0!C66</f>
        <v>0</v>
      </c>
      <c r="D66" s="99">
        <f>'m1'!D66-m0!D66</f>
        <v>0</v>
      </c>
      <c r="E66" s="99">
        <f>'m1'!E66-m0!E66</f>
        <v>0</v>
      </c>
      <c r="F66" s="99">
        <f>'m1'!F66-m0!F66</f>
        <v>0</v>
      </c>
      <c r="G66" s="99">
        <f>'m1'!G66-m0!G66</f>
        <v>0</v>
      </c>
      <c r="H66" s="99">
        <f>'m1'!H66-m0!H66</f>
        <v>0</v>
      </c>
      <c r="I66" s="99">
        <f>'m1'!I66-m0!I66</f>
        <v>0</v>
      </c>
      <c r="J66" s="99">
        <f>'m1'!J66-m0!J66</f>
        <v>0</v>
      </c>
      <c r="K66" s="99">
        <f>'m1'!K66-m0!K66</f>
        <v>0</v>
      </c>
      <c r="L66" s="99">
        <f>'m1'!L66-m0!L66</f>
        <v>0</v>
      </c>
      <c r="M66" s="99">
        <f>'m1'!M66-m0!M66</f>
        <v>0</v>
      </c>
      <c r="N66" s="99">
        <f>'m1'!N66-m0!N66</f>
        <v>0</v>
      </c>
      <c r="O66" s="99">
        <f>'m1'!O66-m0!O66</f>
        <v>0</v>
      </c>
      <c r="P66" s="99">
        <f>'m1'!P66-m0!P66</f>
        <v>0</v>
      </c>
      <c r="Q66" s="99">
        <f>'m1'!Q66-m0!Q66</f>
        <v>0</v>
      </c>
      <c r="R66" s="99">
        <f>'m1'!R66-m0!R66</f>
        <v>0</v>
      </c>
      <c r="T66" s="576">
        <f>'m1'!T66-m0!T66</f>
        <v>0</v>
      </c>
      <c r="U66" s="576">
        <f>'m1'!U66-m0!U66</f>
        <v>0</v>
      </c>
      <c r="V66" s="576">
        <f>'m1'!V66-m0!V66</f>
        <v>0</v>
      </c>
      <c r="X66" s="542">
        <f>'m1'!X66-m0!X67</f>
        <v>4.9999999999999767E-3</v>
      </c>
      <c r="Y66" s="542">
        <f>'m1'!Y66-m0!Y67</f>
        <v>4.9999999999999767E-3</v>
      </c>
      <c r="Z66" s="542">
        <f>'m1'!Z66-m0!Z67</f>
        <v>5.0000000000000044E-3</v>
      </c>
      <c r="AA66" s="542">
        <f>'m1'!AA66-m0!AA67</f>
        <v>1.0000000000000009E-2</v>
      </c>
      <c r="AB66" s="561">
        <f>'m1'!AB66-m0!AB67</f>
        <v>1.0000000000000009E-2</v>
      </c>
      <c r="AC66" s="561">
        <f>'m1'!AC66-m0!AC67</f>
        <v>0</v>
      </c>
      <c r="AD66" s="561">
        <f>'m1'!AD66-m0!AD67</f>
        <v>0</v>
      </c>
      <c r="AE66" s="561">
        <f>'m1'!AE66-m0!AE67</f>
        <v>0</v>
      </c>
      <c r="AF66" s="99">
        <f>'m1'!AF66-m0!AF67</f>
        <v>0</v>
      </c>
      <c r="AG66" s="99">
        <f>'m1'!AG66-m0!AG67</f>
        <v>0</v>
      </c>
      <c r="AH66" s="99"/>
      <c r="AI66" s="185">
        <f t="shared" si="1"/>
        <v>38473</v>
      </c>
      <c r="AJ66" s="99">
        <f>'m1'!AJ66-m0!AJ67</f>
        <v>-3.2000000000000028E-2</v>
      </c>
      <c r="AK66" s="99"/>
      <c r="AL66" s="100"/>
      <c r="AM66" s="99">
        <f>'m1'!AL66-m0!AL67</f>
        <v>0</v>
      </c>
      <c r="AN66" s="99">
        <f>'m1'!AM66-m0!AM67</f>
        <v>-9.1600425699969179E-3</v>
      </c>
      <c r="AO66" s="99">
        <f>'m1'!AN66-m0!AN67</f>
        <v>-3.2000000000000028E-2</v>
      </c>
      <c r="AP66" s="99">
        <f>'m1'!AO66-m0!AO67</f>
        <v>-3.2000000000000028E-2</v>
      </c>
      <c r="AQ66" s="99">
        <f>'m1'!AP66-m0!AP67</f>
        <v>-3.2000000000000028E-2</v>
      </c>
      <c r="AR66" s="99">
        <f>'m1'!AQ66-m0!AQ67</f>
        <v>-3.2000000000000028E-2</v>
      </c>
      <c r="AS66" s="99">
        <f>'m1'!AR66-m0!AR67</f>
        <v>-3.2000000000000028E-2</v>
      </c>
      <c r="AT66" s="99">
        <f>'m1'!AS66-m0!AS67</f>
        <v>-3.2000000000000028E-2</v>
      </c>
      <c r="AU66" s="99"/>
      <c r="AV66" s="99"/>
      <c r="AW66" s="99">
        <f>'m1'!AV66-m0!AV67</f>
        <v>0</v>
      </c>
      <c r="AX66" s="99">
        <f>'m1'!AW66-m0!AW67</f>
        <v>0</v>
      </c>
      <c r="AY66" s="99">
        <f>'m1'!AX66-m0!AX67</f>
        <v>-2.7000000000000135E-2</v>
      </c>
      <c r="AZ66" s="99">
        <f>'m1'!AY66-m0!AY67</f>
        <v>-2.6999999999999691E-2</v>
      </c>
      <c r="BA66" s="99">
        <f>'m1'!AZ66-m0!AZ67</f>
        <v>-2.2000000000000242E-2</v>
      </c>
      <c r="BB66" s="99">
        <f>'m1'!BA66-m0!BA67</f>
        <v>-3.2000000000000028E-2</v>
      </c>
      <c r="BC66" s="99"/>
      <c r="BD66" s="99">
        <f>'m1'!BD66-m0!BC67</f>
        <v>-0.4870000000000001</v>
      </c>
      <c r="BE66" s="99">
        <f>'m1'!BE66-m0!BD67</f>
        <v>0.26049999999999995</v>
      </c>
      <c r="BF66" s="99">
        <f>'m1'!BF66-m0!BE67</f>
        <v>-3.0580000000000003</v>
      </c>
      <c r="BG66" s="99"/>
      <c r="BH66" s="65"/>
      <c r="BI66" s="70"/>
      <c r="BJ66" s="63"/>
      <c r="BK66" s="40"/>
      <c r="BL66" s="63"/>
      <c r="BM66" s="63"/>
      <c r="BN66" s="40"/>
      <c r="BO66" s="40"/>
      <c r="BP66" s="71"/>
      <c r="BQ66" s="71"/>
      <c r="BR66" s="40"/>
      <c r="BS66" s="71"/>
      <c r="BT66" s="40"/>
      <c r="BU66" s="40"/>
      <c r="BV66" s="40"/>
      <c r="BW66" s="49"/>
      <c r="BX66" s="49"/>
      <c r="BY66" s="49"/>
      <c r="BZ66" s="40"/>
      <c r="CA66" s="40"/>
      <c r="CB66" s="40"/>
      <c r="CC66" s="49"/>
      <c r="CD66" s="48"/>
      <c r="CE66" s="48"/>
      <c r="CF66" s="40"/>
      <c r="CG66" s="48"/>
      <c r="CH66" s="40"/>
      <c r="CI66" s="56"/>
      <c r="CJ66" s="56"/>
      <c r="CK66" s="72"/>
      <c r="CL66" s="40"/>
      <c r="CM66" s="56"/>
      <c r="CN66" s="40"/>
      <c r="CO66" s="49"/>
      <c r="CP66" s="49"/>
      <c r="CQ66" s="40"/>
      <c r="CR66" s="56"/>
      <c r="CS66" s="40"/>
      <c r="CT66" s="40"/>
      <c r="CU66" s="41"/>
      <c r="CV66" s="41"/>
      <c r="CW66" s="49"/>
      <c r="CX66" s="40"/>
      <c r="CY66" s="49"/>
      <c r="CZ66" s="40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</row>
    <row r="67" spans="1:118">
      <c r="A67" s="65">
        <v>38504</v>
      </c>
      <c r="B67" s="40"/>
      <c r="C67" s="99">
        <f>'m1'!C67-m0!C67</f>
        <v>0</v>
      </c>
      <c r="D67" s="99">
        <f>'m1'!D67-m0!D67</f>
        <v>0</v>
      </c>
      <c r="E67" s="99">
        <f>'m1'!E67-m0!E67</f>
        <v>0</v>
      </c>
      <c r="F67" s="99">
        <f>'m1'!F67-m0!F67</f>
        <v>0</v>
      </c>
      <c r="G67" s="99">
        <f>'m1'!G67-m0!G67</f>
        <v>0</v>
      </c>
      <c r="H67" s="99">
        <f>'m1'!H67-m0!H67</f>
        <v>0</v>
      </c>
      <c r="I67" s="99">
        <f>'m1'!I67-m0!I67</f>
        <v>0</v>
      </c>
      <c r="J67" s="99">
        <f>'m1'!J67-m0!J67</f>
        <v>0</v>
      </c>
      <c r="K67" s="99">
        <f>'m1'!K67-m0!K67</f>
        <v>0</v>
      </c>
      <c r="L67" s="99">
        <f>'m1'!L67-m0!L67</f>
        <v>0</v>
      </c>
      <c r="M67" s="99">
        <f>'m1'!M67-m0!M67</f>
        <v>0</v>
      </c>
      <c r="N67" s="99">
        <f>'m1'!N67-m0!N67</f>
        <v>0</v>
      </c>
      <c r="O67" s="99">
        <f>'m1'!O67-m0!O67</f>
        <v>0</v>
      </c>
      <c r="P67" s="99">
        <f>'m1'!P67-m0!P67</f>
        <v>0</v>
      </c>
      <c r="Q67" s="99">
        <f>'m1'!Q67-m0!Q67</f>
        <v>0</v>
      </c>
      <c r="R67" s="99">
        <f>'m1'!R67-m0!R67</f>
        <v>0</v>
      </c>
      <c r="T67" s="576">
        <f>'m1'!T67-m0!T67</f>
        <v>0</v>
      </c>
      <c r="U67" s="576">
        <f>'m1'!U67-m0!U67</f>
        <v>0</v>
      </c>
      <c r="V67" s="576">
        <f>'m1'!V67-m0!V67</f>
        <v>0</v>
      </c>
      <c r="X67" s="542">
        <f>'m1'!X67-m0!X68</f>
        <v>1.0000000000000009E-2</v>
      </c>
      <c r="Y67" s="542">
        <f>'m1'!Y67-m0!Y68</f>
        <v>1.0000000000000009E-2</v>
      </c>
      <c r="Z67" s="542">
        <f>'m1'!Z67-m0!Z68</f>
        <v>9.999999999999995E-3</v>
      </c>
      <c r="AA67" s="542">
        <f>'m1'!AA67-m0!AA68</f>
        <v>0</v>
      </c>
      <c r="AB67" s="561">
        <f>'m1'!AB67-m0!AB68</f>
        <v>-3.5000000000000031E-2</v>
      </c>
      <c r="AC67" s="561">
        <f>'m1'!AC67-m0!AC68</f>
        <v>-1.2500000000000011E-2</v>
      </c>
      <c r="AD67" s="561">
        <f>'m1'!AD67-m0!AD68</f>
        <v>-1.2500000000000011E-2</v>
      </c>
      <c r="AE67" s="561">
        <f>'m1'!AE67-m0!AE68</f>
        <v>0</v>
      </c>
      <c r="AF67" s="99">
        <f>'m1'!AF67-m0!AF68</f>
        <v>0</v>
      </c>
      <c r="AG67" s="99">
        <f>'m1'!AG67-m0!AG68</f>
        <v>0</v>
      </c>
      <c r="AH67" s="99"/>
      <c r="AI67" s="185">
        <f t="shared" si="1"/>
        <v>38504</v>
      </c>
      <c r="AJ67" s="99">
        <f>'m1'!AJ67-m0!AJ68</f>
        <v>0</v>
      </c>
      <c r="AK67" s="99"/>
      <c r="AL67" s="100"/>
      <c r="AM67" s="99">
        <f>'m1'!AL67-m0!AL68</f>
        <v>0</v>
      </c>
      <c r="AN67" s="99">
        <f>'m1'!AM67-m0!AM68</f>
        <v>1.3256716192930007E-2</v>
      </c>
      <c r="AO67" s="99">
        <f>'m1'!AN67-m0!AN68</f>
        <v>0</v>
      </c>
      <c r="AP67" s="99">
        <f>'m1'!AO67-m0!AO68</f>
        <v>0</v>
      </c>
      <c r="AQ67" s="99">
        <f>'m1'!AP67-m0!AP68</f>
        <v>0</v>
      </c>
      <c r="AR67" s="99">
        <f>'m1'!AQ67-m0!AQ68</f>
        <v>0</v>
      </c>
      <c r="AS67" s="99">
        <f>'m1'!AR67-m0!AR68</f>
        <v>0</v>
      </c>
      <c r="AT67" s="99">
        <f>'m1'!AS67-m0!AS68</f>
        <v>0</v>
      </c>
      <c r="AU67" s="99"/>
      <c r="AV67" s="99"/>
      <c r="AW67" s="99">
        <f>'m1'!AV67-m0!AV68</f>
        <v>0</v>
      </c>
      <c r="AX67" s="99">
        <f>'m1'!AW67-m0!AW68</f>
        <v>0</v>
      </c>
      <c r="AY67" s="99">
        <f>'m1'!AX67-m0!AX68</f>
        <v>1.0000000000000231E-2</v>
      </c>
      <c r="AZ67" s="99">
        <f>'m1'!AY67-m0!AY68</f>
        <v>9.9999999999997868E-3</v>
      </c>
      <c r="BA67" s="99">
        <f>'m1'!AZ67-m0!AZ68</f>
        <v>-3.5000000000000142E-2</v>
      </c>
      <c r="BB67" s="99">
        <f>'m1'!BA67-m0!BA68</f>
        <v>-1.2499999999999734E-2</v>
      </c>
      <c r="BC67" s="99"/>
      <c r="BD67" s="99">
        <f>'m1'!BD67-m0!BC68</f>
        <v>-0.45500000000000007</v>
      </c>
      <c r="BE67" s="99">
        <f>'m1'!BE67-m0!BD68</f>
        <v>0.29249999999999998</v>
      </c>
      <c r="BF67" s="99">
        <f>'m1'!BF67-m0!BE68</f>
        <v>-3.0580000000000003</v>
      </c>
      <c r="BG67" s="99"/>
      <c r="BH67" s="65"/>
      <c r="BI67" s="70"/>
      <c r="BJ67" s="63"/>
      <c r="BK67" s="40"/>
      <c r="BL67" s="63"/>
      <c r="BM67" s="63"/>
      <c r="BN67" s="40"/>
      <c r="BO67" s="40"/>
      <c r="BP67" s="71"/>
      <c r="BQ67" s="71"/>
      <c r="BR67" s="40"/>
      <c r="BS67" s="71"/>
      <c r="BT67" s="40"/>
      <c r="BU67" s="40"/>
      <c r="BV67" s="40"/>
      <c r="BW67" s="49"/>
      <c r="BX67" s="49"/>
      <c r="BY67" s="49"/>
      <c r="BZ67" s="40"/>
      <c r="CA67" s="40"/>
      <c r="CB67" s="40"/>
      <c r="CC67" s="49"/>
      <c r="CD67" s="48"/>
      <c r="CE67" s="48"/>
      <c r="CF67" s="40"/>
      <c r="CG67" s="48"/>
      <c r="CH67" s="40"/>
      <c r="CI67" s="56"/>
      <c r="CJ67" s="56"/>
      <c r="CK67" s="72"/>
      <c r="CL67" s="40"/>
      <c r="CM67" s="56"/>
      <c r="CN67" s="40"/>
      <c r="CO67" s="49"/>
      <c r="CP67" s="49"/>
      <c r="CQ67" s="40"/>
      <c r="CR67" s="56"/>
      <c r="CS67" s="40"/>
      <c r="CT67" s="40"/>
      <c r="CU67" s="41"/>
      <c r="CV67" s="41"/>
      <c r="CW67" s="49"/>
      <c r="CX67" s="40"/>
      <c r="CY67" s="49"/>
      <c r="CZ67" s="40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</row>
    <row r="68" spans="1:118">
      <c r="A68" s="65">
        <v>38534</v>
      </c>
      <c r="B68" s="40"/>
      <c r="C68" s="99">
        <f>'m1'!C68-m0!C68</f>
        <v>0</v>
      </c>
      <c r="D68" s="99">
        <f>'m1'!D68-m0!D68</f>
        <v>0</v>
      </c>
      <c r="E68" s="99">
        <f>'m1'!E68-m0!E68</f>
        <v>0</v>
      </c>
      <c r="F68" s="99">
        <f>'m1'!F68-m0!F68</f>
        <v>0</v>
      </c>
      <c r="G68" s="99">
        <f>'m1'!G68-m0!G68</f>
        <v>0</v>
      </c>
      <c r="H68" s="99">
        <f>'m1'!H68-m0!H68</f>
        <v>0</v>
      </c>
      <c r="I68" s="99">
        <f>'m1'!I68-m0!I68</f>
        <v>0</v>
      </c>
      <c r="J68" s="99">
        <f>'m1'!J68-m0!J68</f>
        <v>0</v>
      </c>
      <c r="K68" s="99">
        <f>'m1'!K68-m0!K68</f>
        <v>0</v>
      </c>
      <c r="L68" s="99">
        <f>'m1'!L68-m0!L68</f>
        <v>0</v>
      </c>
      <c r="M68" s="99">
        <f>'m1'!M68-m0!M68</f>
        <v>0</v>
      </c>
      <c r="N68" s="99">
        <f>'m1'!N68-m0!N68</f>
        <v>0</v>
      </c>
      <c r="O68" s="99">
        <f>'m1'!O68-m0!O68</f>
        <v>0</v>
      </c>
      <c r="P68" s="99">
        <f>'m1'!P68-m0!P68</f>
        <v>0</v>
      </c>
      <c r="Q68" s="99">
        <f>'m1'!Q68-m0!Q68</f>
        <v>0</v>
      </c>
      <c r="R68" s="99">
        <f>'m1'!R68-m0!R68</f>
        <v>0</v>
      </c>
      <c r="T68" s="576">
        <f>'m1'!T68-m0!T68</f>
        <v>0</v>
      </c>
      <c r="U68" s="576">
        <f>'m1'!U68-m0!U68</f>
        <v>0</v>
      </c>
      <c r="V68" s="576">
        <f>'m1'!V68-m0!V68</f>
        <v>0</v>
      </c>
      <c r="X68" s="542">
        <f>'m1'!X68-m0!X69</f>
        <v>2.5000000000000022E-3</v>
      </c>
      <c r="Y68" s="542">
        <f>'m1'!Y68-m0!Y69</f>
        <v>2.5000000000000022E-3</v>
      </c>
      <c r="Z68" s="542">
        <f>'m1'!Z68-m0!Z69</f>
        <v>2.5000000000000022E-3</v>
      </c>
      <c r="AA68" s="542">
        <f>'m1'!AA68-m0!AA69</f>
        <v>0</v>
      </c>
      <c r="AB68" s="561">
        <f>'m1'!AB68-m0!AB69</f>
        <v>-6.5000000000000002E-2</v>
      </c>
      <c r="AC68" s="561">
        <f>'m1'!AC68-m0!AC69</f>
        <v>0</v>
      </c>
      <c r="AD68" s="561">
        <f>'m1'!AD68-m0!AD69</f>
        <v>0</v>
      </c>
      <c r="AE68" s="561">
        <f>'m1'!AE68-m0!AE69</f>
        <v>0</v>
      </c>
      <c r="AF68" s="99">
        <f>'m1'!AF68-m0!AF69</f>
        <v>0</v>
      </c>
      <c r="AG68" s="99">
        <f>'m1'!AG68-m0!AG69</f>
        <v>0</v>
      </c>
      <c r="AH68" s="99"/>
      <c r="AI68" s="185">
        <f t="shared" ref="AI68:AI131" si="2">A68</f>
        <v>38534</v>
      </c>
      <c r="AJ68" s="99">
        <f>'m1'!AJ68-m0!AJ69</f>
        <v>-4.4999999999999929E-2</v>
      </c>
      <c r="AK68" s="99"/>
      <c r="AL68" s="100"/>
      <c r="AM68" s="99">
        <f>'m1'!AL68-m0!AL69</f>
        <v>0</v>
      </c>
      <c r="AN68" s="99">
        <f>'m1'!AM68-m0!AM69</f>
        <v>-1.8009960862627405E-2</v>
      </c>
      <c r="AO68" s="99">
        <f>'m1'!AN68-m0!AN69</f>
        <v>-4.4999999999999929E-2</v>
      </c>
      <c r="AP68" s="99">
        <f>'m1'!AO68-m0!AO69</f>
        <v>-4.4999999999999929E-2</v>
      </c>
      <c r="AQ68" s="99">
        <f>'m1'!AP68-m0!AP69</f>
        <v>-4.4999999999999929E-2</v>
      </c>
      <c r="AR68" s="99">
        <f>'m1'!AQ68-m0!AQ69</f>
        <v>-4.4999999999999929E-2</v>
      </c>
      <c r="AS68" s="99">
        <f>'m1'!AR68-m0!AR69</f>
        <v>-4.4999999999999929E-2</v>
      </c>
      <c r="AT68" s="99">
        <f>'m1'!AS68-m0!AS69</f>
        <v>-4.4999999999999929E-2</v>
      </c>
      <c r="AU68" s="99"/>
      <c r="AV68" s="99"/>
      <c r="AW68" s="99">
        <f>'m1'!AV68-m0!AV69</f>
        <v>0</v>
      </c>
      <c r="AX68" s="99">
        <f>'m1'!AW68-m0!AW69</f>
        <v>0</v>
      </c>
      <c r="AY68" s="99">
        <f>'m1'!AX68-m0!AX69</f>
        <v>-4.2499999999999982E-2</v>
      </c>
      <c r="AZ68" s="99">
        <f>'m1'!AY68-m0!AY69</f>
        <v>-4.2499999999999982E-2</v>
      </c>
      <c r="BA68" s="99">
        <f>'m1'!AZ68-m0!AZ69</f>
        <v>-0.10999999999999988</v>
      </c>
      <c r="BB68" s="99">
        <f>'m1'!BA68-m0!BA69</f>
        <v>-4.4999999999999929E-2</v>
      </c>
      <c r="BC68" s="99"/>
      <c r="BD68" s="99">
        <f>'m1'!BD68-m0!BC69</f>
        <v>-0.5</v>
      </c>
      <c r="BE68" s="99">
        <f>'m1'!BE68-m0!BD69</f>
        <v>0.24750000000000005</v>
      </c>
      <c r="BF68" s="99">
        <f>'m1'!BF68-m0!BE69</f>
        <v>-3.1030000000000002</v>
      </c>
      <c r="BG68" s="99"/>
      <c r="BH68" s="65"/>
      <c r="BI68" s="70"/>
      <c r="BJ68" s="63"/>
      <c r="BK68" s="40"/>
      <c r="BL68" s="63"/>
      <c r="BM68" s="63"/>
      <c r="BN68" s="40"/>
      <c r="BO68" s="40"/>
      <c r="BP68" s="71"/>
      <c r="BQ68" s="71"/>
      <c r="BR68" s="40"/>
      <c r="BS68" s="71"/>
      <c r="BT68" s="40"/>
      <c r="BU68" s="40"/>
      <c r="BV68" s="40"/>
      <c r="BW68" s="49"/>
      <c r="BX68" s="49"/>
      <c r="BY68" s="49"/>
      <c r="BZ68" s="40"/>
      <c r="CA68" s="40"/>
      <c r="CB68" s="40"/>
      <c r="CC68" s="49"/>
      <c r="CD68" s="48"/>
      <c r="CE68" s="48"/>
      <c r="CF68" s="40"/>
      <c r="CG68" s="48"/>
      <c r="CH68" s="40"/>
      <c r="CI68" s="56"/>
      <c r="CJ68" s="56"/>
      <c r="CK68" s="72"/>
      <c r="CL68" s="40"/>
      <c r="CM68" s="56"/>
      <c r="CN68" s="40"/>
      <c r="CO68" s="49"/>
      <c r="CP68" s="49"/>
      <c r="CQ68" s="40"/>
      <c r="CR68" s="56"/>
      <c r="CS68" s="40"/>
      <c r="CT68" s="40"/>
      <c r="CU68" s="41"/>
      <c r="CV68" s="41"/>
      <c r="CW68" s="49"/>
      <c r="CX68" s="40"/>
      <c r="CY68" s="49"/>
      <c r="CZ68" s="40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</row>
    <row r="69" spans="1:118">
      <c r="A69" s="65">
        <v>38565</v>
      </c>
      <c r="B69" s="40"/>
      <c r="C69" s="99">
        <f>'m1'!C69-m0!C69</f>
        <v>0</v>
      </c>
      <c r="D69" s="99">
        <f>'m1'!D69-m0!D69</f>
        <v>0</v>
      </c>
      <c r="E69" s="99">
        <f>'m1'!E69-m0!E69</f>
        <v>0</v>
      </c>
      <c r="F69" s="99">
        <f>'m1'!F69-m0!F69</f>
        <v>0</v>
      </c>
      <c r="G69" s="99">
        <f>'m1'!G69-m0!G69</f>
        <v>0</v>
      </c>
      <c r="H69" s="99">
        <f>'m1'!H69-m0!H69</f>
        <v>0</v>
      </c>
      <c r="I69" s="99">
        <f>'m1'!I69-m0!I69</f>
        <v>0</v>
      </c>
      <c r="J69" s="99">
        <f>'m1'!J69-m0!J69</f>
        <v>0</v>
      </c>
      <c r="K69" s="99">
        <f>'m1'!K69-m0!K69</f>
        <v>0</v>
      </c>
      <c r="L69" s="99">
        <f>'m1'!L69-m0!L69</f>
        <v>0</v>
      </c>
      <c r="M69" s="99">
        <f>'m1'!M69-m0!M69</f>
        <v>0</v>
      </c>
      <c r="N69" s="99">
        <f>'m1'!N69-m0!N69</f>
        <v>0</v>
      </c>
      <c r="O69" s="99">
        <f>'m1'!O69-m0!O69</f>
        <v>0</v>
      </c>
      <c r="P69" s="99">
        <f>'m1'!P69-m0!P69</f>
        <v>0</v>
      </c>
      <c r="Q69" s="99">
        <f>'m1'!Q69-m0!Q69</f>
        <v>0</v>
      </c>
      <c r="R69" s="99">
        <f>'m1'!R69-m0!R69</f>
        <v>0</v>
      </c>
      <c r="T69" s="576">
        <f>'m1'!T69-m0!T69</f>
        <v>0</v>
      </c>
      <c r="U69" s="576">
        <f>'m1'!U69-m0!U69</f>
        <v>0</v>
      </c>
      <c r="V69" s="576">
        <f>'m1'!V69-m0!V69</f>
        <v>0</v>
      </c>
      <c r="X69" s="542">
        <f>'m1'!X69-m0!X70</f>
        <v>2.5000000000000022E-3</v>
      </c>
      <c r="Y69" s="542">
        <f>'m1'!Y69-m0!Y70</f>
        <v>2.5000000000000022E-3</v>
      </c>
      <c r="Z69" s="542">
        <f>'m1'!Z69-m0!Z70</f>
        <v>2.4999999999999953E-3</v>
      </c>
      <c r="AA69" s="542">
        <f>'m1'!AA69-m0!AA70</f>
        <v>-1.0000000000000009E-2</v>
      </c>
      <c r="AB69" s="561">
        <f>'m1'!AB69-m0!AB70</f>
        <v>0.10000000000000003</v>
      </c>
      <c r="AC69" s="561">
        <f>'m1'!AC69-m0!AC70</f>
        <v>1.0000000000000009E-2</v>
      </c>
      <c r="AD69" s="561">
        <f>'m1'!AD69-m0!AD70</f>
        <v>2.2499999999999992E-2</v>
      </c>
      <c r="AE69" s="561">
        <f>'m1'!AE69-m0!AE70</f>
        <v>0</v>
      </c>
      <c r="AF69" s="99">
        <f>'m1'!AF69-m0!AF70</f>
        <v>0</v>
      </c>
      <c r="AG69" s="99">
        <f>'m1'!AG69-m0!AG70</f>
        <v>0</v>
      </c>
      <c r="AH69" s="99"/>
      <c r="AI69" s="185">
        <f t="shared" si="2"/>
        <v>38565</v>
      </c>
      <c r="AJ69" s="99">
        <f>'m1'!AJ69-m0!AJ70</f>
        <v>1.2000000000000011E-2</v>
      </c>
      <c r="AK69" s="99"/>
      <c r="AL69" s="100"/>
      <c r="AM69" s="99">
        <f>'m1'!AL69-m0!AL70</f>
        <v>0</v>
      </c>
      <c r="AN69" s="99">
        <f>'m1'!AM69-m0!AM70</f>
        <v>2.232554054460012E-2</v>
      </c>
      <c r="AO69" s="99">
        <f>'m1'!AN69-m0!AN70</f>
        <v>1.2000000000000011E-2</v>
      </c>
      <c r="AP69" s="99">
        <f>'m1'!AO69-m0!AO70</f>
        <v>1.2000000000000011E-2</v>
      </c>
      <c r="AQ69" s="99">
        <f>'m1'!AP69-m0!AP70</f>
        <v>1.2000000000000011E-2</v>
      </c>
      <c r="AR69" s="99">
        <f>'m1'!AQ69-m0!AQ70</f>
        <v>1.2000000000000455E-2</v>
      </c>
      <c r="AS69" s="99">
        <f>'m1'!AR69-m0!AR70</f>
        <v>1.2000000000000011E-2</v>
      </c>
      <c r="AT69" s="99">
        <f>'m1'!AS69-m0!AS70</f>
        <v>1.2000000000000011E-2</v>
      </c>
      <c r="AU69" s="99"/>
      <c r="AV69" s="99"/>
      <c r="AW69" s="99">
        <f>'m1'!AV69-m0!AV70</f>
        <v>0</v>
      </c>
      <c r="AX69" s="99">
        <f>'m1'!AW69-m0!AW70</f>
        <v>0</v>
      </c>
      <c r="AY69" s="99">
        <f>'m1'!AX69-m0!AX70</f>
        <v>1.4499999999999957E-2</v>
      </c>
      <c r="AZ69" s="99">
        <f>'m1'!AY69-m0!AY70</f>
        <v>1.4499999999999957E-2</v>
      </c>
      <c r="BA69" s="99">
        <f>'m1'!AZ69-m0!AZ70</f>
        <v>0.1120000000000001</v>
      </c>
      <c r="BB69" s="99">
        <f>'m1'!BA69-m0!BA70</f>
        <v>2.1999999999999797E-2</v>
      </c>
      <c r="BC69" s="99"/>
      <c r="BD69" s="99">
        <f>'m1'!BD69-m0!BC70</f>
        <v>-0.44300000000000006</v>
      </c>
      <c r="BE69" s="99">
        <f>'m1'!BE69-m0!BD70</f>
        <v>0.30449999999999999</v>
      </c>
      <c r="BF69" s="99">
        <f>'m1'!BF69-m0!BE70</f>
        <v>-3.0910000000000002</v>
      </c>
      <c r="BG69" s="99"/>
      <c r="BH69" s="65"/>
      <c r="BI69" s="70"/>
      <c r="BJ69" s="63"/>
      <c r="BK69" s="40"/>
      <c r="BL69" s="63"/>
      <c r="BM69" s="63"/>
      <c r="BN69" s="40"/>
      <c r="BO69" s="40"/>
      <c r="BP69" s="71"/>
      <c r="BQ69" s="71"/>
      <c r="BR69" s="40"/>
      <c r="BS69" s="71"/>
      <c r="BT69" s="40"/>
      <c r="BU69" s="40"/>
      <c r="BV69" s="40"/>
      <c r="BW69" s="49"/>
      <c r="BX69" s="49"/>
      <c r="BY69" s="49"/>
      <c r="BZ69" s="40"/>
      <c r="CA69" s="40"/>
      <c r="CB69" s="40"/>
      <c r="CC69" s="49"/>
      <c r="CD69" s="48"/>
      <c r="CE69" s="48"/>
      <c r="CF69" s="40"/>
      <c r="CG69" s="48"/>
      <c r="CH69" s="40"/>
      <c r="CI69" s="56"/>
      <c r="CJ69" s="56"/>
      <c r="CK69" s="72"/>
      <c r="CL69" s="40"/>
      <c r="CM69" s="56"/>
      <c r="CN69" s="40"/>
      <c r="CO69" s="49"/>
      <c r="CP69" s="49"/>
      <c r="CQ69" s="40"/>
      <c r="CR69" s="56"/>
      <c r="CS69" s="40"/>
      <c r="CT69" s="40"/>
      <c r="CU69" s="41"/>
      <c r="CV69" s="41"/>
      <c r="CW69" s="49"/>
      <c r="CX69" s="40"/>
      <c r="CY69" s="49"/>
      <c r="CZ69" s="40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</row>
    <row r="70" spans="1:118">
      <c r="A70" s="65">
        <v>38596</v>
      </c>
      <c r="B70" s="40"/>
      <c r="C70" s="99">
        <f>'m1'!C70-m0!C70</f>
        <v>0</v>
      </c>
      <c r="D70" s="99">
        <f>'m1'!D70-m0!D70</f>
        <v>0</v>
      </c>
      <c r="E70" s="99">
        <f>'m1'!E70-m0!E70</f>
        <v>0</v>
      </c>
      <c r="F70" s="99">
        <f>'m1'!F70-m0!F70</f>
        <v>0</v>
      </c>
      <c r="G70" s="99">
        <f>'m1'!G70-m0!G70</f>
        <v>0</v>
      </c>
      <c r="H70" s="99">
        <f>'m1'!H70-m0!H70</f>
        <v>0</v>
      </c>
      <c r="I70" s="99">
        <f>'m1'!I70-m0!I70</f>
        <v>0</v>
      </c>
      <c r="J70" s="99">
        <f>'m1'!J70-m0!J70</f>
        <v>0</v>
      </c>
      <c r="K70" s="99">
        <f>'m1'!K70-m0!K70</f>
        <v>0</v>
      </c>
      <c r="L70" s="99">
        <f>'m1'!L70-m0!L70</f>
        <v>0</v>
      </c>
      <c r="M70" s="99">
        <f>'m1'!M70-m0!M70</f>
        <v>0</v>
      </c>
      <c r="N70" s="99">
        <f>'m1'!N70-m0!N70</f>
        <v>0</v>
      </c>
      <c r="O70" s="99">
        <f>'m1'!O70-m0!O70</f>
        <v>0</v>
      </c>
      <c r="P70" s="99">
        <f>'m1'!P70-m0!P70</f>
        <v>0</v>
      </c>
      <c r="Q70" s="99">
        <f>'m1'!Q70-m0!Q70</f>
        <v>0</v>
      </c>
      <c r="R70" s="99">
        <f>'m1'!R70-m0!R70</f>
        <v>0</v>
      </c>
      <c r="T70" s="576">
        <f>'m1'!T70-m0!T70</f>
        <v>0</v>
      </c>
      <c r="U70" s="576">
        <f>'m1'!U70-m0!U70</f>
        <v>0</v>
      </c>
      <c r="V70" s="576">
        <f>'m1'!V70-m0!V70</f>
        <v>0</v>
      </c>
      <c r="X70" s="542">
        <f>'m1'!X70-m0!X71</f>
        <v>-1.5000000000000013E-2</v>
      </c>
      <c r="Y70" s="542">
        <f>'m1'!Y70-m0!Y71</f>
        <v>-1.5000000000000013E-2</v>
      </c>
      <c r="Z70" s="542">
        <f>'m1'!Z70-m0!Z71</f>
        <v>-1.4999999999999993E-2</v>
      </c>
      <c r="AA70" s="542">
        <f>'m1'!AA70-m0!AA71</f>
        <v>-1.4999999999999999E-2</v>
      </c>
      <c r="AB70" s="561">
        <f>'m1'!AB70-m0!AB71</f>
        <v>-7.0000000000000007E-2</v>
      </c>
      <c r="AC70" s="561">
        <f>'m1'!AC70-m0!AC71</f>
        <v>-7.2500000000000009E-2</v>
      </c>
      <c r="AD70" s="561">
        <f>'m1'!AD70-m0!AD71</f>
        <v>-2.2499999999999992E-2</v>
      </c>
      <c r="AE70" s="561">
        <f>'m1'!AE70-m0!AE71</f>
        <v>-2.5000000000000022E-3</v>
      </c>
      <c r="AF70" s="99">
        <f>'m1'!AF70-m0!AF71</f>
        <v>0</v>
      </c>
      <c r="AG70" s="99">
        <f>'m1'!AG70-m0!AG71</f>
        <v>0</v>
      </c>
      <c r="AH70" s="99"/>
      <c r="AI70" s="185">
        <f t="shared" si="2"/>
        <v>38596</v>
      </c>
      <c r="AJ70" s="99">
        <f>'m1'!AJ70-m0!AJ71</f>
        <v>-1.8000000000000238E-2</v>
      </c>
      <c r="AK70" s="99"/>
      <c r="AL70" s="100"/>
      <c r="AM70" s="99">
        <f>'m1'!AL70-m0!AL71</f>
        <v>0</v>
      </c>
      <c r="AN70" s="99">
        <f>'m1'!AM70-m0!AM71</f>
        <v>8.4438051324386976E-4</v>
      </c>
      <c r="AO70" s="99">
        <f>'m1'!AN70-m0!AN71</f>
        <v>-1.8000000000000238E-2</v>
      </c>
      <c r="AP70" s="99">
        <f>'m1'!AO70-m0!AO71</f>
        <v>-1.8000000000000238E-2</v>
      </c>
      <c r="AQ70" s="99">
        <f>'m1'!AP70-m0!AP71</f>
        <v>-1.8000000000000238E-2</v>
      </c>
      <c r="AR70" s="99">
        <f>'m1'!AQ70-m0!AQ71</f>
        <v>-1.8000000000000682E-2</v>
      </c>
      <c r="AS70" s="99">
        <f>'m1'!AR70-m0!AR71</f>
        <v>-1.8000000000000238E-2</v>
      </c>
      <c r="AT70" s="99">
        <f>'m1'!AS70-m0!AS71</f>
        <v>-1.8000000000000238E-2</v>
      </c>
      <c r="AU70" s="99"/>
      <c r="AV70" s="99"/>
      <c r="AW70" s="99">
        <f>'m1'!AV70-m0!AV71</f>
        <v>0</v>
      </c>
      <c r="AX70" s="99">
        <f>'m1'!AW70-m0!AW71</f>
        <v>0</v>
      </c>
      <c r="AY70" s="99">
        <f>'m1'!AX70-m0!AX71</f>
        <v>-3.3000000000000362E-2</v>
      </c>
      <c r="AZ70" s="99">
        <f>'m1'!AY70-m0!AY71</f>
        <v>-3.2999999999999918E-2</v>
      </c>
      <c r="BA70" s="99">
        <f>'m1'!AZ70-m0!AZ71</f>
        <v>-8.8000000000000078E-2</v>
      </c>
      <c r="BB70" s="99">
        <f>'m1'!BA70-m0!BA71</f>
        <v>-9.0500000000000025E-2</v>
      </c>
      <c r="BC70" s="99"/>
      <c r="BD70" s="99">
        <f>'m1'!BD70-m0!BC71</f>
        <v>-0.47550000000000026</v>
      </c>
      <c r="BE70" s="99">
        <f>'m1'!BE70-m0!BD71</f>
        <v>0.27449999999999974</v>
      </c>
      <c r="BF70" s="99">
        <f>'m1'!BF70-m0!BE71</f>
        <v>-3.1090000000000004</v>
      </c>
      <c r="BG70" s="99"/>
      <c r="BH70" s="65"/>
      <c r="BI70" s="70"/>
      <c r="BJ70" s="63"/>
      <c r="BK70" s="40"/>
      <c r="BL70" s="63"/>
      <c r="BM70" s="63"/>
      <c r="BN70" s="40"/>
      <c r="BO70" s="40"/>
      <c r="BP70" s="71"/>
      <c r="BQ70" s="71"/>
      <c r="BR70" s="40"/>
      <c r="BS70" s="71"/>
      <c r="BT70" s="40"/>
      <c r="BU70" s="40"/>
      <c r="BV70" s="40"/>
      <c r="BW70" s="49"/>
      <c r="BX70" s="49"/>
      <c r="BY70" s="49"/>
      <c r="BZ70" s="40"/>
      <c r="CA70" s="40"/>
      <c r="CB70" s="40"/>
      <c r="CC70" s="49"/>
      <c r="CD70" s="48"/>
      <c r="CE70" s="48"/>
      <c r="CF70" s="40"/>
      <c r="CG70" s="48"/>
      <c r="CH70" s="40"/>
      <c r="CI70" s="56"/>
      <c r="CJ70" s="56"/>
      <c r="CK70" s="72"/>
      <c r="CL70" s="40"/>
      <c r="CM70" s="56"/>
      <c r="CN70" s="40"/>
      <c r="CO70" s="49"/>
      <c r="CP70" s="49"/>
      <c r="CQ70" s="40"/>
      <c r="CR70" s="56"/>
      <c r="CS70" s="40"/>
      <c r="CT70" s="40"/>
      <c r="CU70" s="41"/>
      <c r="CV70" s="41"/>
      <c r="CW70" s="49"/>
      <c r="CX70" s="40"/>
      <c r="CY70" s="49"/>
      <c r="CZ70" s="40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</row>
    <row r="71" spans="1:118">
      <c r="A71" s="65">
        <v>38626</v>
      </c>
      <c r="B71" s="40"/>
      <c r="C71" s="99">
        <f>'m1'!C71-m0!C71</f>
        <v>0</v>
      </c>
      <c r="D71" s="99">
        <f>'m1'!D71-m0!D71</f>
        <v>0</v>
      </c>
      <c r="E71" s="99">
        <f>'m1'!E71-m0!E71</f>
        <v>0</v>
      </c>
      <c r="F71" s="99">
        <f>'m1'!F71-m0!F71</f>
        <v>0</v>
      </c>
      <c r="G71" s="99">
        <f>'m1'!G71-m0!G71</f>
        <v>0</v>
      </c>
      <c r="H71" s="99">
        <f>'m1'!H71-m0!H71</f>
        <v>0</v>
      </c>
      <c r="I71" s="99">
        <f>'m1'!I71-m0!I71</f>
        <v>0</v>
      </c>
      <c r="J71" s="99">
        <f>'m1'!J71-m0!J71</f>
        <v>0</v>
      </c>
      <c r="K71" s="99">
        <f>'m1'!K71-m0!K71</f>
        <v>0</v>
      </c>
      <c r="L71" s="99">
        <f>'m1'!L71-m0!L71</f>
        <v>0</v>
      </c>
      <c r="M71" s="99">
        <f>'m1'!M71-m0!M71</f>
        <v>0</v>
      </c>
      <c r="N71" s="99">
        <f>'m1'!N71-m0!N71</f>
        <v>0</v>
      </c>
      <c r="O71" s="99">
        <f>'m1'!O71-m0!O71</f>
        <v>0</v>
      </c>
      <c r="P71" s="99">
        <f>'m1'!P71-m0!P71</f>
        <v>0</v>
      </c>
      <c r="Q71" s="99">
        <f>'m1'!Q71-m0!Q71</f>
        <v>0</v>
      </c>
      <c r="R71" s="99">
        <f>'m1'!R71-m0!R71</f>
        <v>0</v>
      </c>
      <c r="T71" s="576">
        <f>'m1'!T71-m0!T71</f>
        <v>0</v>
      </c>
      <c r="U71" s="576">
        <f>'m1'!U71-m0!U71</f>
        <v>0</v>
      </c>
      <c r="V71" s="576">
        <f>'m1'!V71-m0!V71</f>
        <v>0</v>
      </c>
      <c r="X71" s="542">
        <f>'m1'!X71-m0!X72</f>
        <v>-6.25E-2</v>
      </c>
      <c r="Y71" s="542">
        <f>'m1'!Y71-m0!Y72</f>
        <v>-6.25E-2</v>
      </c>
      <c r="Z71" s="542">
        <f>'m1'!Z71-m0!Z72</f>
        <v>-5.7500000000000009E-2</v>
      </c>
      <c r="AA71" s="542">
        <f>'m1'!AA71-m0!AA72</f>
        <v>-6.5000000000000002E-2</v>
      </c>
      <c r="AB71" s="561">
        <f>'m1'!AB71-m0!AB72</f>
        <v>-0.3</v>
      </c>
      <c r="AC71" s="561">
        <f>'m1'!AC71-m0!AC72</f>
        <v>-9.2500000000000027E-2</v>
      </c>
      <c r="AD71" s="561">
        <f>'m1'!AD71-m0!AD72</f>
        <v>-0.10249999999999998</v>
      </c>
      <c r="AE71" s="561">
        <f>'m1'!AE71-m0!AE72</f>
        <v>-7.4999999999999983E-2</v>
      </c>
      <c r="AF71" s="99">
        <f>'m1'!AF71-m0!AF72</f>
        <v>-4.2499999999999982E-2</v>
      </c>
      <c r="AG71" s="99">
        <f>'m1'!AG71-m0!AG72</f>
        <v>0</v>
      </c>
      <c r="AH71" s="99"/>
      <c r="AI71" s="185">
        <f t="shared" si="2"/>
        <v>38626</v>
      </c>
      <c r="AJ71" s="99">
        <f>'m1'!AJ71-m0!AJ72</f>
        <v>-9.8999999999999755E-2</v>
      </c>
      <c r="AK71" s="99"/>
      <c r="AL71" s="100"/>
      <c r="AM71" s="99">
        <f>'m1'!AL71-m0!AL72</f>
        <v>0</v>
      </c>
      <c r="AN71" s="99">
        <f>'m1'!AM71-m0!AM72</f>
        <v>-0.11337204576917914</v>
      </c>
      <c r="AO71" s="99">
        <f>'m1'!AN71-m0!AN72</f>
        <v>-0.18399999999999972</v>
      </c>
      <c r="AP71" s="99">
        <f>'m1'!AO71-m0!AO72</f>
        <v>-0.18399999999999972</v>
      </c>
      <c r="AQ71" s="99">
        <f>'m1'!AP71-m0!AP72</f>
        <v>-0.18399999999999972</v>
      </c>
      <c r="AR71" s="99">
        <f>'m1'!AQ71-m0!AQ72</f>
        <v>-0.29899999999999949</v>
      </c>
      <c r="AS71" s="99">
        <f>'m1'!AR71-m0!AR72</f>
        <v>-0.26399999999999979</v>
      </c>
      <c r="AT71" s="99">
        <f>'m1'!AS71-m0!AS72</f>
        <v>-0.27399999999999958</v>
      </c>
      <c r="AU71" s="99"/>
      <c r="AV71" s="99"/>
      <c r="AW71" s="99">
        <f>'m1'!AV71-m0!AV72</f>
        <v>0</v>
      </c>
      <c r="AX71" s="99">
        <f>'m1'!AW71-m0!AW72</f>
        <v>0</v>
      </c>
      <c r="AY71" s="99">
        <f>'m1'!AX71-m0!AX72</f>
        <v>-0.16149999999999975</v>
      </c>
      <c r="AZ71" s="99">
        <f>'m1'!AY71-m0!AY72</f>
        <v>-0.15649999999999986</v>
      </c>
      <c r="BA71" s="99">
        <f>'m1'!AZ71-m0!AZ72</f>
        <v>-0.39900000000000002</v>
      </c>
      <c r="BB71" s="99">
        <f>'m1'!BA71-m0!BA72</f>
        <v>-0.1915</v>
      </c>
      <c r="BC71" s="99"/>
      <c r="BD71" s="99">
        <f>'m1'!BD71-m0!BC72</f>
        <v>-0.63149999999999995</v>
      </c>
      <c r="BE71" s="99">
        <f>'m1'!BE71-m0!BD72</f>
        <v>0.15100000000000025</v>
      </c>
      <c r="BF71" s="99">
        <f>'m1'!BF71-m0!BE72</f>
        <v>-3.2080000000000002</v>
      </c>
      <c r="BG71" s="99"/>
      <c r="BH71" s="65"/>
      <c r="BI71" s="70"/>
      <c r="BJ71" s="63"/>
      <c r="BK71" s="40"/>
      <c r="BL71" s="63"/>
      <c r="BM71" s="63"/>
      <c r="BN71" s="40"/>
      <c r="BO71" s="40"/>
      <c r="BP71" s="71"/>
      <c r="BQ71" s="71"/>
      <c r="BR71" s="40"/>
      <c r="BS71" s="71"/>
      <c r="BT71" s="40"/>
      <c r="BU71" s="40"/>
      <c r="BV71" s="40"/>
      <c r="BW71" s="49"/>
      <c r="BX71" s="49"/>
      <c r="BY71" s="49"/>
      <c r="BZ71" s="40"/>
      <c r="CA71" s="40"/>
      <c r="CB71" s="40"/>
      <c r="CC71" s="49"/>
      <c r="CD71" s="48"/>
      <c r="CE71" s="48"/>
      <c r="CF71" s="40"/>
      <c r="CG71" s="48"/>
      <c r="CH71" s="40"/>
      <c r="CI71" s="56"/>
      <c r="CJ71" s="56"/>
      <c r="CK71" s="72"/>
      <c r="CL71" s="40"/>
      <c r="CM71" s="56"/>
      <c r="CN71" s="40"/>
      <c r="CO71" s="49"/>
      <c r="CP71" s="49"/>
      <c r="CQ71" s="40"/>
      <c r="CR71" s="56"/>
      <c r="CS71" s="40"/>
      <c r="CT71" s="40"/>
      <c r="CU71" s="41"/>
      <c r="CV71" s="41"/>
      <c r="CW71" s="49"/>
      <c r="CX71" s="40"/>
      <c r="CY71" s="49"/>
      <c r="CZ71" s="40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</row>
    <row r="72" spans="1:118">
      <c r="A72" s="65">
        <v>38657</v>
      </c>
      <c r="B72" s="40"/>
      <c r="C72" s="99">
        <f>'m1'!C72-m0!C72</f>
        <v>0</v>
      </c>
      <c r="D72" s="99">
        <f>'m1'!D72-m0!D72</f>
        <v>0</v>
      </c>
      <c r="E72" s="99">
        <f>'m1'!E72-m0!E72</f>
        <v>0</v>
      </c>
      <c r="F72" s="99">
        <f>'m1'!F72-m0!F72</f>
        <v>0</v>
      </c>
      <c r="G72" s="99">
        <f>'m1'!G72-m0!G72</f>
        <v>0</v>
      </c>
      <c r="H72" s="99">
        <f>'m1'!H72-m0!H72</f>
        <v>0</v>
      </c>
      <c r="I72" s="99">
        <f>'m1'!I72-m0!I72</f>
        <v>0</v>
      </c>
      <c r="J72" s="99">
        <f>'m1'!J72-m0!J72</f>
        <v>0</v>
      </c>
      <c r="K72" s="99">
        <f>'m1'!K72-m0!K72</f>
        <v>0</v>
      </c>
      <c r="L72" s="99">
        <f>'m1'!L72-m0!L72</f>
        <v>0</v>
      </c>
      <c r="M72" s="99">
        <f>'m1'!M72-m0!M72</f>
        <v>0</v>
      </c>
      <c r="N72" s="99">
        <f>'m1'!N72-m0!N72</f>
        <v>0</v>
      </c>
      <c r="O72" s="99">
        <f>'m1'!O72-m0!O72</f>
        <v>0</v>
      </c>
      <c r="P72" s="99">
        <f>'m1'!P72-m0!P72</f>
        <v>0</v>
      </c>
      <c r="Q72" s="99">
        <f>'m1'!Q72-m0!Q72</f>
        <v>0</v>
      </c>
      <c r="R72" s="99">
        <f>'m1'!R72-m0!R72</f>
        <v>0</v>
      </c>
      <c r="T72" s="576">
        <f>'m1'!T72-m0!T72</f>
        <v>0</v>
      </c>
      <c r="U72" s="576">
        <f>'m1'!U72-m0!U72</f>
        <v>0</v>
      </c>
      <c r="V72" s="576">
        <f>'m1'!V72-m0!V72</f>
        <v>0</v>
      </c>
      <c r="X72" s="542">
        <f>'m1'!X72-m0!X73</f>
        <v>-3.999999999999998E-2</v>
      </c>
      <c r="Y72" s="542">
        <f>'m1'!Y72-m0!Y73</f>
        <v>-3.999999999999998E-2</v>
      </c>
      <c r="Z72" s="542">
        <f>'m1'!Z72-m0!Z73</f>
        <v>-4.0000000000000008E-2</v>
      </c>
      <c r="AA72" s="542">
        <f>'m1'!AA72-m0!AA73</f>
        <v>-7.4999999999999997E-3</v>
      </c>
      <c r="AB72" s="561">
        <f>'m1'!AB72-m0!AB73</f>
        <v>-0.505</v>
      </c>
      <c r="AC72" s="561">
        <f>'m1'!AC72-m0!AC73</f>
        <v>-0.33500000000000002</v>
      </c>
      <c r="AD72" s="561">
        <f>'m1'!AD72-m0!AD73</f>
        <v>-5.0000000000000044E-2</v>
      </c>
      <c r="AE72" s="561">
        <f>'m1'!AE72-m0!AE73</f>
        <v>-5.4999999999999993E-2</v>
      </c>
      <c r="AF72" s="99">
        <f>'m1'!AF72-m0!AF73</f>
        <v>0</v>
      </c>
      <c r="AG72" s="99">
        <f>'m1'!AG72-m0!AG73</f>
        <v>0</v>
      </c>
      <c r="AH72" s="99"/>
      <c r="AI72" s="185">
        <f t="shared" si="2"/>
        <v>38657</v>
      </c>
      <c r="AJ72" s="99">
        <f>'m1'!AJ72-m0!AJ73</f>
        <v>-9.8999999999999755E-2</v>
      </c>
      <c r="AK72" s="99"/>
      <c r="AL72" s="100"/>
      <c r="AM72" s="99">
        <f>'m1'!AL72-m0!AL73</f>
        <v>0</v>
      </c>
      <c r="AN72" s="99">
        <f>'m1'!AM72-m0!AM73</f>
        <v>-5.3971367125171366E-2</v>
      </c>
      <c r="AO72" s="99">
        <f>'m1'!AN72-m0!AN73</f>
        <v>-9.8999999999999755E-2</v>
      </c>
      <c r="AP72" s="99">
        <f>'m1'!AO72-m0!AO73</f>
        <v>-9.8999999999999755E-2</v>
      </c>
      <c r="AQ72" s="99">
        <f>'m1'!AP72-m0!AP73</f>
        <v>-9.8999999999999755E-2</v>
      </c>
      <c r="AR72" s="99">
        <f>'m1'!AQ72-m0!AQ73</f>
        <v>-9.8999999999999755E-2</v>
      </c>
      <c r="AS72" s="99">
        <f>'m1'!AR72-m0!AR73</f>
        <v>-9.8999999999999755E-2</v>
      </c>
      <c r="AT72" s="99">
        <f>'m1'!AS72-m0!AS73</f>
        <v>-9.8999999999999755E-2</v>
      </c>
      <c r="AU72" s="99"/>
      <c r="AV72" s="99"/>
      <c r="AW72" s="99">
        <f>'m1'!AV72-m0!AV73</f>
        <v>0</v>
      </c>
      <c r="AX72" s="99">
        <f>'m1'!AW72-m0!AW73</f>
        <v>0</v>
      </c>
      <c r="AY72" s="99">
        <f>'m1'!AX72-m0!AX73</f>
        <v>-0.13899999999999935</v>
      </c>
      <c r="AZ72" s="99">
        <f>'m1'!AY72-m0!AY73</f>
        <v>-0.13899999999999979</v>
      </c>
      <c r="BA72" s="99">
        <f>'m1'!AZ72-m0!AZ73</f>
        <v>-0.60399999999999965</v>
      </c>
      <c r="BB72" s="99">
        <f>'m1'!BA72-m0!BA73</f>
        <v>-0.43399999999999928</v>
      </c>
      <c r="BC72" s="99"/>
      <c r="BD72" s="99">
        <f>'m1'!BD72-m0!BC73</f>
        <v>-0.64399999999999968</v>
      </c>
      <c r="BE72" s="99">
        <f>'m1'!BE72-m0!BD73</f>
        <v>0.15100000000000025</v>
      </c>
      <c r="BF72" s="99">
        <f>'m1'!BF72-m0!BE73</f>
        <v>-3.3069999999999999</v>
      </c>
      <c r="BG72" s="99"/>
      <c r="BH72" s="65"/>
      <c r="BI72" s="70"/>
      <c r="BJ72" s="63"/>
      <c r="BK72" s="40"/>
      <c r="BL72" s="63"/>
      <c r="BM72" s="63"/>
      <c r="BN72" s="40"/>
      <c r="BO72" s="40"/>
      <c r="BP72" s="71"/>
      <c r="BQ72" s="71"/>
      <c r="BR72" s="40"/>
      <c r="BS72" s="71"/>
      <c r="BT72" s="40"/>
      <c r="BU72" s="40"/>
      <c r="BV72" s="40"/>
      <c r="BW72" s="49"/>
      <c r="BX72" s="49"/>
      <c r="BY72" s="49"/>
      <c r="BZ72" s="40"/>
      <c r="CA72" s="40"/>
      <c r="CB72" s="40"/>
      <c r="CC72" s="49"/>
      <c r="CD72" s="48"/>
      <c r="CE72" s="48"/>
      <c r="CF72" s="40"/>
      <c r="CG72" s="48"/>
      <c r="CH72" s="40"/>
      <c r="CI72" s="56"/>
      <c r="CJ72" s="56"/>
      <c r="CK72" s="72"/>
      <c r="CL72" s="40"/>
      <c r="CM72" s="56"/>
      <c r="CN72" s="40"/>
      <c r="CO72" s="49"/>
      <c r="CP72" s="49"/>
      <c r="CQ72" s="40"/>
      <c r="CR72" s="56"/>
      <c r="CS72" s="40"/>
      <c r="CT72" s="40"/>
      <c r="CU72" s="41"/>
      <c r="CV72" s="41"/>
      <c r="CW72" s="49"/>
      <c r="CX72" s="40"/>
      <c r="CY72" s="49"/>
      <c r="CZ72" s="40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</row>
    <row r="73" spans="1:118">
      <c r="A73" s="65">
        <v>38687</v>
      </c>
      <c r="B73" s="40"/>
      <c r="C73" s="99">
        <f>'m1'!C73-m0!C73</f>
        <v>0</v>
      </c>
      <c r="D73" s="99">
        <f>'m1'!D73-m0!D73</f>
        <v>0</v>
      </c>
      <c r="E73" s="99">
        <f>'m1'!E73-m0!E73</f>
        <v>0</v>
      </c>
      <c r="F73" s="99">
        <f>'m1'!F73-m0!F73</f>
        <v>0</v>
      </c>
      <c r="G73" s="99">
        <f>'m1'!G73-m0!G73</f>
        <v>0</v>
      </c>
      <c r="H73" s="99">
        <f>'m1'!H73-m0!H73</f>
        <v>0</v>
      </c>
      <c r="I73" s="99">
        <f>'m1'!I73-m0!I73</f>
        <v>0</v>
      </c>
      <c r="J73" s="99">
        <f>'m1'!J73-m0!J73</f>
        <v>0</v>
      </c>
      <c r="K73" s="99">
        <f>'m1'!K73-m0!K73</f>
        <v>0</v>
      </c>
      <c r="L73" s="99">
        <f>'m1'!L73-m0!L73</f>
        <v>0</v>
      </c>
      <c r="M73" s="99">
        <f>'m1'!M73-m0!M73</f>
        <v>0</v>
      </c>
      <c r="N73" s="99">
        <f>'m1'!N73-m0!N73</f>
        <v>0</v>
      </c>
      <c r="O73" s="99">
        <f>'m1'!O73-m0!O73</f>
        <v>0</v>
      </c>
      <c r="P73" s="99">
        <f>'m1'!P73-m0!P73</f>
        <v>0</v>
      </c>
      <c r="Q73" s="99">
        <f>'m1'!Q73-m0!Q73</f>
        <v>0</v>
      </c>
      <c r="R73" s="99">
        <f>'m1'!R73-m0!R73</f>
        <v>0</v>
      </c>
      <c r="T73" s="576">
        <f>'m1'!T73-m0!T73</f>
        <v>0</v>
      </c>
      <c r="U73" s="576">
        <f>'m1'!U73-m0!U73</f>
        <v>0</v>
      </c>
      <c r="V73" s="576">
        <f>'m1'!V73-m0!V73</f>
        <v>0</v>
      </c>
      <c r="X73" s="542">
        <f>'m1'!X73-m0!X74</f>
        <v>-1.2500000000000011E-2</v>
      </c>
      <c r="Y73" s="542">
        <f>'m1'!Y73-m0!Y74</f>
        <v>-1.2500000000000011E-2</v>
      </c>
      <c r="Z73" s="542">
        <f>'m1'!Z73-m0!Z74</f>
        <v>-4.4999999999999984E-2</v>
      </c>
      <c r="AA73" s="542">
        <f>'m1'!AA73-m0!AA74</f>
        <v>-1.5000000000000001E-2</v>
      </c>
      <c r="AB73" s="561">
        <f>'m1'!AB73-m0!AB74</f>
        <v>-0.34499999999999997</v>
      </c>
      <c r="AC73" s="561">
        <f>'m1'!AC73-m0!AC74</f>
        <v>-0.16499999999999992</v>
      </c>
      <c r="AD73" s="561">
        <f>'m1'!AD73-m0!AD74</f>
        <v>-9.9999999999999978E-2</v>
      </c>
      <c r="AE73" s="561">
        <f>'m1'!AE73-m0!AE74</f>
        <v>-4.7500000000000042E-2</v>
      </c>
      <c r="AF73" s="99">
        <f>'m1'!AF73-m0!AF74</f>
        <v>0</v>
      </c>
      <c r="AG73" s="99">
        <f>'m1'!AG73-m0!AG74</f>
        <v>0</v>
      </c>
      <c r="AH73" s="99"/>
      <c r="AI73" s="185">
        <f t="shared" si="2"/>
        <v>38687</v>
      </c>
      <c r="AJ73" s="99">
        <f>'m1'!AJ73-m0!AJ74</f>
        <v>-0.12900000000000045</v>
      </c>
      <c r="AK73" s="99"/>
      <c r="AL73" s="100"/>
      <c r="AM73" s="99">
        <f>'m1'!AL73-m0!AL74</f>
        <v>0</v>
      </c>
      <c r="AN73" s="99">
        <f>'m1'!AM73-m0!AM74</f>
        <v>-9.0304125780611866E-2</v>
      </c>
      <c r="AO73" s="99">
        <f>'m1'!AN73-m0!AN74</f>
        <v>-0.15400000000000036</v>
      </c>
      <c r="AP73" s="99">
        <f>'m1'!AO73-m0!AO74</f>
        <v>-0.15400000000000036</v>
      </c>
      <c r="AQ73" s="99">
        <f>'m1'!AP73-m0!AP74</f>
        <v>-0.15400000000000036</v>
      </c>
      <c r="AR73" s="99">
        <f>'m1'!AQ73-m0!AQ74</f>
        <v>-0.15400000000000036</v>
      </c>
      <c r="AS73" s="99">
        <f>'m1'!AR73-m0!AR74</f>
        <v>-0.15400000000000036</v>
      </c>
      <c r="AT73" s="99">
        <f>'m1'!AS73-m0!AS74</f>
        <v>-0.15400000000000036</v>
      </c>
      <c r="AU73" s="99"/>
      <c r="AV73" s="99"/>
      <c r="AW73" s="99">
        <f>'m1'!AV73-m0!AV74</f>
        <v>0</v>
      </c>
      <c r="AX73" s="99">
        <f>'m1'!AW73-m0!AW74</f>
        <v>0</v>
      </c>
      <c r="AY73" s="99">
        <f>'m1'!AX73-m0!AX74</f>
        <v>-0.14150000000000063</v>
      </c>
      <c r="AZ73" s="99">
        <f>'m1'!AY73-m0!AY74</f>
        <v>-0.17400000000000038</v>
      </c>
      <c r="BA73" s="99">
        <f>'m1'!AZ73-m0!AZ74</f>
        <v>-0.4740000000000002</v>
      </c>
      <c r="BB73" s="99">
        <f>'m1'!BA73-m0!BA74</f>
        <v>-0.29400000000000048</v>
      </c>
      <c r="BC73" s="99"/>
      <c r="BD73" s="99">
        <f>'m1'!BD73-m0!BC74</f>
        <v>-0.72150000000000025</v>
      </c>
      <c r="BE73" s="99">
        <f>'m1'!BE73-m0!BD74</f>
        <v>0.12099999999999955</v>
      </c>
      <c r="BF73" s="99">
        <f>'m1'!BF73-m0!BE74</f>
        <v>-3.4360000000000004</v>
      </c>
      <c r="BG73" s="99"/>
      <c r="BH73" s="65"/>
      <c r="BI73" s="70"/>
      <c r="BJ73" s="63"/>
      <c r="BK73" s="40"/>
      <c r="BL73" s="63"/>
      <c r="BM73" s="63"/>
      <c r="BN73" s="40"/>
      <c r="BO73" s="40"/>
      <c r="BP73" s="71"/>
      <c r="BQ73" s="71"/>
      <c r="BR73" s="40"/>
      <c r="BS73" s="71"/>
      <c r="BT73" s="40"/>
      <c r="BU73" s="40"/>
      <c r="BV73" s="40"/>
      <c r="BW73" s="49"/>
      <c r="BX73" s="49"/>
      <c r="BY73" s="49"/>
      <c r="BZ73" s="40"/>
      <c r="CA73" s="40"/>
      <c r="CB73" s="40"/>
      <c r="CC73" s="49"/>
      <c r="CD73" s="48"/>
      <c r="CE73" s="48"/>
      <c r="CF73" s="40"/>
      <c r="CG73" s="48"/>
      <c r="CH73" s="40"/>
      <c r="CI73" s="56"/>
      <c r="CJ73" s="56"/>
      <c r="CK73" s="72"/>
      <c r="CL73" s="40"/>
      <c r="CM73" s="56"/>
      <c r="CN73" s="40"/>
      <c r="CO73" s="49"/>
      <c r="CP73" s="49"/>
      <c r="CQ73" s="40"/>
      <c r="CR73" s="56"/>
      <c r="CS73" s="40"/>
      <c r="CT73" s="40"/>
      <c r="CU73" s="41"/>
      <c r="CV73" s="41"/>
      <c r="CW73" s="49"/>
      <c r="CX73" s="40"/>
      <c r="CY73" s="49"/>
      <c r="CZ73" s="40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</row>
    <row r="74" spans="1:118">
      <c r="A74" s="65">
        <v>38718</v>
      </c>
      <c r="B74" s="40"/>
      <c r="C74" s="99">
        <f>'m1'!C74-m0!C74</f>
        <v>0</v>
      </c>
      <c r="D74" s="99">
        <f>'m1'!D74-m0!D74</f>
        <v>0</v>
      </c>
      <c r="E74" s="99">
        <f>'m1'!E74-m0!E74</f>
        <v>0</v>
      </c>
      <c r="F74" s="99">
        <f>'m1'!F74-m0!F74</f>
        <v>0</v>
      </c>
      <c r="G74" s="99">
        <f>'m1'!G74-m0!G74</f>
        <v>0</v>
      </c>
      <c r="H74" s="99">
        <f>'m1'!H74-m0!H74</f>
        <v>0</v>
      </c>
      <c r="I74" s="99">
        <f>'m1'!I74-m0!I74</f>
        <v>0</v>
      </c>
      <c r="J74" s="99">
        <f>'m1'!J74-m0!J74</f>
        <v>0</v>
      </c>
      <c r="K74" s="99">
        <f>'m1'!K74-m0!K74</f>
        <v>0</v>
      </c>
      <c r="L74" s="99">
        <f>'m1'!L74-m0!L74</f>
        <v>0</v>
      </c>
      <c r="M74" s="99">
        <f>'m1'!M74-m0!M74</f>
        <v>0</v>
      </c>
      <c r="N74" s="99">
        <f>'m1'!N74-m0!N74</f>
        <v>0</v>
      </c>
      <c r="O74" s="99">
        <f>'m1'!O74-m0!O74</f>
        <v>0</v>
      </c>
      <c r="P74" s="99">
        <f>'m1'!P74-m0!P74</f>
        <v>0</v>
      </c>
      <c r="Q74" s="99">
        <f>'m1'!Q74-m0!Q74</f>
        <v>0</v>
      </c>
      <c r="R74" s="99">
        <f>'m1'!R74-m0!R74</f>
        <v>0</v>
      </c>
      <c r="T74" s="576">
        <f>'m1'!T74-m0!T74</f>
        <v>0</v>
      </c>
      <c r="U74" s="576">
        <f>'m1'!U74-m0!U74</f>
        <v>0</v>
      </c>
      <c r="V74" s="576">
        <f>'m1'!V74-m0!V74</f>
        <v>0</v>
      </c>
      <c r="X74" s="542">
        <f>'m1'!X74-m0!X75</f>
        <v>2.2499999999999992E-2</v>
      </c>
      <c r="Y74" s="542">
        <f>'m1'!Y74-m0!Y75</f>
        <v>2.2499999999999992E-2</v>
      </c>
      <c r="Z74" s="542">
        <f>'m1'!Z74-m0!Z75</f>
        <v>2.4999999999999994E-2</v>
      </c>
      <c r="AA74" s="542">
        <f>'m1'!AA74-m0!AA75</f>
        <v>0</v>
      </c>
      <c r="AB74" s="561">
        <f>'m1'!AB74-m0!AB75</f>
        <v>7.9999999999999849E-2</v>
      </c>
      <c r="AC74" s="561">
        <f>'m1'!AC74-m0!AC75</f>
        <v>1.0000000000000009E-2</v>
      </c>
      <c r="AD74" s="561">
        <f>'m1'!AD74-m0!AD75</f>
        <v>2.5000000000000022E-3</v>
      </c>
      <c r="AE74" s="561">
        <f>'m1'!AE74-m0!AE75</f>
        <v>5.0000000000000044E-3</v>
      </c>
      <c r="AF74" s="99">
        <f>'m1'!AF74-m0!AF75</f>
        <v>0</v>
      </c>
      <c r="AG74" s="99">
        <f>'m1'!AG74-m0!AG75</f>
        <v>0</v>
      </c>
      <c r="AH74" s="99"/>
      <c r="AI74" s="185">
        <f t="shared" si="2"/>
        <v>38718</v>
      </c>
      <c r="AJ74" s="99">
        <f>'m1'!AJ74-m0!AJ75</f>
        <v>0.11800000000000033</v>
      </c>
      <c r="AK74" s="99"/>
      <c r="AL74" s="100"/>
      <c r="AM74" s="99">
        <f>'m1'!AL74-m0!AL75</f>
        <v>0</v>
      </c>
      <c r="AN74" s="99">
        <f>'m1'!AM74-m0!AM75</f>
        <v>5.4803266530989436E-2</v>
      </c>
      <c r="AO74" s="99">
        <f>'m1'!AN74-m0!AN75</f>
        <v>5.8000000000000274E-2</v>
      </c>
      <c r="AP74" s="99">
        <f>'m1'!AO74-m0!AO75</f>
        <v>5.8000000000000274E-2</v>
      </c>
      <c r="AQ74" s="99">
        <f>'m1'!AP74-m0!AP75</f>
        <v>5.8000000000000274E-2</v>
      </c>
      <c r="AR74" s="99">
        <f>'m1'!AQ74-m0!AQ75</f>
        <v>5.8000000000000274E-2</v>
      </c>
      <c r="AS74" s="99">
        <f>'m1'!AR74-m0!AR75</f>
        <v>5.8000000000000274E-2</v>
      </c>
      <c r="AT74" s="99">
        <f>'m1'!AS74-m0!AS75</f>
        <v>5.8000000000000274E-2</v>
      </c>
      <c r="AU74" s="99"/>
      <c r="AV74" s="99"/>
      <c r="AW74" s="99">
        <f>'m1'!AV74-m0!AV75</f>
        <v>0</v>
      </c>
      <c r="AX74" s="99">
        <f>'m1'!AW74-m0!AW75</f>
        <v>0</v>
      </c>
      <c r="AY74" s="99">
        <f>'m1'!AX74-m0!AX75</f>
        <v>0.14050000000000029</v>
      </c>
      <c r="AZ74" s="99">
        <f>'m1'!AY74-m0!AY75</f>
        <v>0.14300000000000024</v>
      </c>
      <c r="BA74" s="99">
        <f>'m1'!AZ74-m0!AZ75</f>
        <v>0.19799999999999951</v>
      </c>
      <c r="BB74" s="99">
        <f>'m1'!BA74-m0!BA75</f>
        <v>0.12800000000000011</v>
      </c>
      <c r="BC74" s="99"/>
      <c r="BD74" s="99">
        <f>'m1'!BD74-m0!BC75</f>
        <v>-0.46949999999999958</v>
      </c>
      <c r="BE74" s="99">
        <f>'m1'!BE74-m0!BD75</f>
        <v>0.36800000000000033</v>
      </c>
      <c r="BF74" s="99">
        <f>'m1'!BF74-m0!BE75</f>
        <v>-3.3180000000000001</v>
      </c>
      <c r="BG74" s="99"/>
      <c r="BH74" s="65"/>
      <c r="BI74" s="70"/>
      <c r="BJ74" s="63"/>
      <c r="BK74" s="40"/>
      <c r="BL74" s="63"/>
      <c r="BM74" s="63"/>
      <c r="BN74" s="40"/>
      <c r="BO74" s="40"/>
      <c r="BP74" s="71"/>
      <c r="BQ74" s="71"/>
      <c r="BR74" s="40"/>
      <c r="BS74" s="71"/>
      <c r="BT74" s="40"/>
      <c r="BU74" s="40"/>
      <c r="BV74" s="40"/>
      <c r="BW74" s="49"/>
      <c r="BX74" s="49"/>
      <c r="BY74" s="49"/>
      <c r="BZ74" s="40"/>
      <c r="CA74" s="40"/>
      <c r="CB74" s="40"/>
      <c r="CC74" s="49"/>
      <c r="CD74" s="48"/>
      <c r="CE74" s="48"/>
      <c r="CF74" s="40"/>
      <c r="CG74" s="48"/>
      <c r="CH74" s="40"/>
      <c r="CI74" s="56"/>
      <c r="CJ74" s="56"/>
      <c r="CK74" s="72"/>
      <c r="CL74" s="40"/>
      <c r="CM74" s="56"/>
      <c r="CN74" s="40"/>
      <c r="CO74" s="49"/>
      <c r="CP74" s="49"/>
      <c r="CQ74" s="40"/>
      <c r="CR74" s="56"/>
      <c r="CS74" s="40"/>
      <c r="CT74" s="40"/>
      <c r="CU74" s="41"/>
      <c r="CV74" s="41"/>
      <c r="CW74" s="49"/>
      <c r="CX74" s="40"/>
      <c r="CY74" s="49"/>
      <c r="CZ74" s="40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</row>
    <row r="75" spans="1:118">
      <c r="A75" s="65">
        <v>38749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76">
        <f>'m1'!T75-m0!T75</f>
        <v>0</v>
      </c>
      <c r="U75" s="576">
        <f>'m1'!U75-m0!U75</f>
        <v>0</v>
      </c>
      <c r="V75" s="576">
        <f>'m1'!V75-m0!V75</f>
        <v>0</v>
      </c>
      <c r="X75" s="542">
        <f>'m1'!X75-m0!X76</f>
        <v>2.5000000000000022E-3</v>
      </c>
      <c r="Y75" s="542">
        <f>'m1'!Y75-m0!Y76</f>
        <v>2.5000000000000022E-3</v>
      </c>
      <c r="Z75" s="542">
        <f>'m1'!Z75-m0!Z76</f>
        <v>2.5000000000000022E-3</v>
      </c>
      <c r="AA75" s="542">
        <f>'m1'!AA75-m0!AA76</f>
        <v>0</v>
      </c>
      <c r="AB75" s="561">
        <f>'m1'!AB75-m0!AB76</f>
        <v>0.60000000000000009</v>
      </c>
      <c r="AC75" s="561">
        <f>'m1'!AC75-m0!AC76</f>
        <v>0.34249999999999992</v>
      </c>
      <c r="AD75" s="561">
        <f>'m1'!AD75-m0!AD76</f>
        <v>0.13250000000000001</v>
      </c>
      <c r="AE75" s="561">
        <f>'m1'!AE75-m0!AE76</f>
        <v>7.7500000000000013E-2</v>
      </c>
      <c r="AF75" s="99">
        <f>'m1'!AF75-m0!AF76</f>
        <v>0</v>
      </c>
      <c r="AG75" s="99">
        <f>'m1'!AG75-m0!AG76</f>
        <v>0</v>
      </c>
      <c r="AH75" s="99"/>
      <c r="AI75" s="185">
        <f t="shared" si="2"/>
        <v>38749</v>
      </c>
      <c r="AJ75" s="99">
        <f>'m1'!AJ75-m0!AJ76</f>
        <v>0.13100000000000023</v>
      </c>
      <c r="AK75" s="99"/>
      <c r="AL75" s="100"/>
      <c r="AM75" s="99">
        <f>'m1'!AL75-m0!AL76</f>
        <v>0</v>
      </c>
      <c r="AN75" s="99">
        <f>'m1'!AM75-m0!AM76</f>
        <v>0.10545305003618077</v>
      </c>
      <c r="AO75" s="99">
        <f>'m1'!AN75-m0!AN76</f>
        <v>0.13600000000000012</v>
      </c>
      <c r="AP75" s="99">
        <f>'m1'!AO75-m0!AO76</f>
        <v>0.13600000000000012</v>
      </c>
      <c r="AQ75" s="99">
        <f>'m1'!AP75-m0!AP76</f>
        <v>0.13600000000000012</v>
      </c>
      <c r="AR75" s="99">
        <f>'m1'!AQ75-m0!AQ76</f>
        <v>0.13600000000000012</v>
      </c>
      <c r="AS75" s="99">
        <f>'m1'!AR75-m0!AR76</f>
        <v>0.13600000000000056</v>
      </c>
      <c r="AT75" s="99">
        <f>'m1'!AS75-m0!AS76</f>
        <v>0.13600000000000012</v>
      </c>
      <c r="AU75" s="99"/>
      <c r="AV75" s="99"/>
      <c r="AW75" s="99">
        <f>'m1'!AV75-m0!AV76</f>
        <v>0</v>
      </c>
      <c r="AX75" s="99">
        <f>'m1'!AW75-m0!AW76</f>
        <v>0</v>
      </c>
      <c r="AY75" s="99">
        <f>'m1'!AX75-m0!AX76</f>
        <v>0.13350000000000017</v>
      </c>
      <c r="AZ75" s="99">
        <f>'m1'!AY75-m0!AY76</f>
        <v>0.13350000000000017</v>
      </c>
      <c r="BA75" s="99">
        <f>'m1'!AZ75-m0!AZ76</f>
        <v>0.73100000000000076</v>
      </c>
      <c r="BB75" s="99">
        <f>'m1'!BA75-m0!BA76</f>
        <v>0.47350000000000003</v>
      </c>
      <c r="BC75" s="99"/>
      <c r="BD75" s="99">
        <f>'m1'!BD75-m0!BC76</f>
        <v>-0.379</v>
      </c>
      <c r="BE75" s="99">
        <f>'m1'!BE75-m0!BD76</f>
        <v>0.38100000000000023</v>
      </c>
      <c r="BF75" s="99">
        <f>'m1'!BF75-m0!BE76</f>
        <v>-3.1869999999999998</v>
      </c>
      <c r="BG75" s="99"/>
      <c r="BH75" s="65"/>
      <c r="BI75" s="70"/>
      <c r="BJ75" s="63"/>
      <c r="BK75" s="40"/>
      <c r="BL75" s="63"/>
      <c r="BM75" s="63"/>
      <c r="BN75" s="40"/>
      <c r="BO75" s="40"/>
      <c r="BP75" s="71"/>
      <c r="BQ75" s="71"/>
      <c r="BR75" s="40"/>
      <c r="BS75" s="71"/>
      <c r="BT75" s="40"/>
      <c r="BU75" s="40"/>
      <c r="BV75" s="40"/>
      <c r="BW75" s="49"/>
      <c r="BX75" s="49"/>
      <c r="BY75" s="49"/>
      <c r="BZ75" s="40"/>
      <c r="CA75" s="40"/>
      <c r="CB75" s="40"/>
      <c r="CC75" s="49"/>
      <c r="CD75" s="48"/>
      <c r="CE75" s="48"/>
      <c r="CF75" s="40"/>
      <c r="CG75" s="48"/>
      <c r="CH75" s="40"/>
      <c r="CI75" s="56"/>
      <c r="CJ75" s="56"/>
      <c r="CK75" s="72"/>
      <c r="CL75" s="40"/>
      <c r="CM75" s="56"/>
      <c r="CN75" s="40"/>
      <c r="CO75" s="49"/>
      <c r="CP75" s="49"/>
      <c r="CQ75" s="40"/>
      <c r="CR75" s="56"/>
      <c r="CS75" s="40"/>
      <c r="CT75" s="40"/>
      <c r="CU75" s="41"/>
      <c r="CV75" s="41"/>
      <c r="CW75" s="49"/>
      <c r="CX75" s="40"/>
      <c r="CY75" s="49"/>
      <c r="CZ75" s="40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</row>
    <row r="76" spans="1:118">
      <c r="A76" s="65">
        <v>38777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76">
        <f>'m1'!T76-m0!T76</f>
        <v>0</v>
      </c>
      <c r="U76" s="576">
        <f>'m1'!U76-m0!U76</f>
        <v>0</v>
      </c>
      <c r="V76" s="576">
        <f>'m1'!V76-m0!V76</f>
        <v>0</v>
      </c>
      <c r="X76" s="542">
        <f>'m1'!X76-m0!X77</f>
        <v>7.2500000000000009E-2</v>
      </c>
      <c r="Y76" s="542">
        <f>'m1'!Y76-m0!Y77</f>
        <v>7.2500000000000009E-2</v>
      </c>
      <c r="Z76" s="542">
        <f>'m1'!Z76-m0!Z77</f>
        <v>0.1</v>
      </c>
      <c r="AA76" s="542">
        <f>'m1'!AA76-m0!AA77</f>
        <v>0.1275</v>
      </c>
      <c r="AB76" s="561">
        <f>'m1'!AB76-m0!AB77</f>
        <v>0.44500000000000001</v>
      </c>
      <c r="AC76" s="561">
        <f>'m1'!AC76-m0!AC77</f>
        <v>0.24750000000000005</v>
      </c>
      <c r="AD76" s="561">
        <f>'m1'!AD76-m0!AD77</f>
        <v>0.10499999999999998</v>
      </c>
      <c r="AE76" s="561">
        <f>'m1'!AE76-m0!AE77</f>
        <v>8.2500000000000018E-2</v>
      </c>
      <c r="AF76" s="99">
        <f>'m1'!AF76-m0!AF77</f>
        <v>4.2499999999999982E-2</v>
      </c>
      <c r="AG76" s="99">
        <f>'m1'!AG76-m0!AG77</f>
        <v>0</v>
      </c>
      <c r="AH76" s="99"/>
      <c r="AI76" s="185">
        <f t="shared" si="2"/>
        <v>38777</v>
      </c>
      <c r="AJ76" s="99">
        <f>'m1'!AJ76-m0!AJ77</f>
        <v>0.13099999999999934</v>
      </c>
      <c r="AK76" s="99"/>
      <c r="AL76" s="100"/>
      <c r="AM76" s="99">
        <f>'m1'!AL76-m0!AL77</f>
        <v>0</v>
      </c>
      <c r="AN76" s="99">
        <f>'m1'!AM76-m0!AM77</f>
        <v>0.21304758554415537</v>
      </c>
      <c r="AO76" s="99">
        <f>'m1'!AN76-m0!AN77</f>
        <v>0.29599999999999937</v>
      </c>
      <c r="AP76" s="99">
        <f>'m1'!AO76-m0!AO77</f>
        <v>0.29599999999999937</v>
      </c>
      <c r="AQ76" s="99">
        <f>'m1'!AP76-m0!AP77</f>
        <v>0.29599999999999937</v>
      </c>
      <c r="AR76" s="99">
        <f>'m1'!AQ76-m0!AQ77</f>
        <v>0.40599999999999925</v>
      </c>
      <c r="AS76" s="99">
        <f>'m1'!AR76-m0!AR77</f>
        <v>0.375999999999999</v>
      </c>
      <c r="AT76" s="99">
        <f>'m1'!AS76-m0!AS77</f>
        <v>0.38599999999999923</v>
      </c>
      <c r="AU76" s="99"/>
      <c r="AV76" s="99"/>
      <c r="AW76" s="99">
        <f>'m1'!AV76-m0!AV77</f>
        <v>0</v>
      </c>
      <c r="AX76" s="99">
        <f>'m1'!AW76-m0!AW77</f>
        <v>0</v>
      </c>
      <c r="AY76" s="99">
        <f>'m1'!AX76-m0!AX77</f>
        <v>0.20349999999999957</v>
      </c>
      <c r="AZ76" s="99">
        <f>'m1'!AY76-m0!AY77</f>
        <v>0.23099999999999943</v>
      </c>
      <c r="BA76" s="99">
        <f>'m1'!AZ76-m0!AZ77</f>
        <v>0.57599999999999918</v>
      </c>
      <c r="BB76" s="99">
        <f>'m1'!BA76-m0!BA77</f>
        <v>0.37849999999999939</v>
      </c>
      <c r="BC76" s="99"/>
      <c r="BD76" s="99">
        <f>'m1'!BD76-m0!BC77</f>
        <v>-0.29650000000000043</v>
      </c>
      <c r="BE76" s="99">
        <f>'m1'!BE76-m0!BD77</f>
        <v>0.42349999999999932</v>
      </c>
      <c r="BF76" s="99">
        <f>'m1'!BF76-m0!BE77</f>
        <v>-3.0560000000000005</v>
      </c>
      <c r="BG76" s="99"/>
      <c r="BH76" s="65"/>
      <c r="BI76" s="70"/>
      <c r="BJ76" s="63"/>
      <c r="BK76" s="40"/>
      <c r="BL76" s="63"/>
      <c r="BM76" s="63"/>
      <c r="BN76" s="40"/>
      <c r="BO76" s="40"/>
      <c r="BP76" s="71"/>
      <c r="BQ76" s="71"/>
      <c r="BR76" s="40"/>
      <c r="BS76" s="71"/>
      <c r="BT76" s="40"/>
      <c r="BU76" s="40"/>
      <c r="BV76" s="40"/>
      <c r="BW76" s="49"/>
      <c r="BX76" s="49"/>
      <c r="BY76" s="49"/>
      <c r="BZ76" s="40"/>
      <c r="CA76" s="40"/>
      <c r="CB76" s="40"/>
      <c r="CC76" s="49"/>
      <c r="CD76" s="48"/>
      <c r="CE76" s="48"/>
      <c r="CF76" s="40"/>
      <c r="CG76" s="48"/>
      <c r="CH76" s="40"/>
      <c r="CI76" s="56"/>
      <c r="CJ76" s="56"/>
      <c r="CK76" s="72"/>
      <c r="CL76" s="40"/>
      <c r="CM76" s="56"/>
      <c r="CN76" s="40"/>
      <c r="CO76" s="49"/>
      <c r="CP76" s="49"/>
      <c r="CQ76" s="40"/>
      <c r="CR76" s="56"/>
      <c r="CS76" s="40"/>
      <c r="CT76" s="40"/>
      <c r="CU76" s="41"/>
      <c r="CV76" s="41"/>
      <c r="CW76" s="49"/>
      <c r="CX76" s="40"/>
      <c r="CY76" s="49"/>
      <c r="CZ76" s="40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</row>
    <row r="77" spans="1:118">
      <c r="A77" s="65">
        <v>38808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76">
        <f>'m1'!T77-m0!T77</f>
        <v>0</v>
      </c>
      <c r="U77" s="576">
        <f>'m1'!U77-m0!U77</f>
        <v>0</v>
      </c>
      <c r="V77" s="576">
        <f>'m1'!V77-m0!V77</f>
        <v>0</v>
      </c>
      <c r="X77" s="542">
        <f>'m1'!X77-m0!X78</f>
        <v>1.0000000000000009E-2</v>
      </c>
      <c r="Y77" s="542">
        <f>'m1'!Y77-m0!Y78</f>
        <v>1.0000000000000009E-2</v>
      </c>
      <c r="Z77" s="542">
        <f>'m1'!Z77-m0!Z78</f>
        <v>-1.0000000000000009E-2</v>
      </c>
      <c r="AA77" s="542">
        <f>'m1'!AA77-m0!AA78</f>
        <v>1.4999999999999986E-2</v>
      </c>
      <c r="AB77" s="561">
        <f>'m1'!AB77-m0!AB78</f>
        <v>8.500000000000002E-2</v>
      </c>
      <c r="AC77" s="561">
        <f>'m1'!AC77-m0!AC78</f>
        <v>6.7500000000000004E-2</v>
      </c>
      <c r="AD77" s="561">
        <f>'m1'!AD77-m0!AD78</f>
        <v>2.5000000000000022E-2</v>
      </c>
      <c r="AE77" s="561">
        <f>'m1'!AE77-m0!AE78</f>
        <v>1.4999999999999986E-2</v>
      </c>
      <c r="AF77" s="99">
        <f>'m1'!AF77-m0!AF78</f>
        <v>0</v>
      </c>
      <c r="AG77" s="99">
        <f>'m1'!AG77-m0!AG78</f>
        <v>0</v>
      </c>
      <c r="AH77" s="99"/>
      <c r="AI77" s="185">
        <f t="shared" si="2"/>
        <v>38808</v>
      </c>
      <c r="AJ77" s="99">
        <f>'m1'!AJ77-m0!AJ78</f>
        <v>7.0000000000001172E-3</v>
      </c>
      <c r="AK77" s="99"/>
      <c r="AL77" s="100"/>
      <c r="AM77" s="99">
        <f>'m1'!AL77-m0!AL78</f>
        <v>0</v>
      </c>
      <c r="AN77" s="99">
        <f>'m1'!AM77-m0!AM78</f>
        <v>1.7428237376338362E-2</v>
      </c>
      <c r="AO77" s="99">
        <f>'m1'!AN77-m0!AN78</f>
        <v>7.0000000000001172E-3</v>
      </c>
      <c r="AP77" s="99">
        <f>'m1'!AO77-m0!AO78</f>
        <v>7.0000000000001172E-3</v>
      </c>
      <c r="AQ77" s="99">
        <f>'m1'!AP77-m0!AP78</f>
        <v>7.0000000000001172E-3</v>
      </c>
      <c r="AR77" s="99">
        <f>'m1'!AQ77-m0!AQ78</f>
        <v>7.0000000000001172E-3</v>
      </c>
      <c r="AS77" s="99">
        <f>'m1'!AR77-m0!AR78</f>
        <v>7.0000000000001172E-3</v>
      </c>
      <c r="AT77" s="99">
        <f>'m1'!AS77-m0!AS78</f>
        <v>7.0000000000001172E-3</v>
      </c>
      <c r="AU77" s="99"/>
      <c r="AV77" s="99"/>
      <c r="AW77" s="99">
        <f>'m1'!AV77-m0!AV78</f>
        <v>0</v>
      </c>
      <c r="AX77" s="99">
        <f>'m1'!AW77-m0!AW78</f>
        <v>0</v>
      </c>
      <c r="AY77" s="99">
        <f>'m1'!AX77-m0!AX78</f>
        <v>1.6999999999999904E-2</v>
      </c>
      <c r="AZ77" s="99">
        <f>'m1'!AY77-m0!AY78</f>
        <v>-3.0000000000001137E-3</v>
      </c>
      <c r="BA77" s="99">
        <f>'m1'!AZ77-m0!AZ78</f>
        <v>9.2000000000000082E-2</v>
      </c>
      <c r="BB77" s="99">
        <f>'m1'!BA77-m0!BA78</f>
        <v>7.4500000000000011E-2</v>
      </c>
      <c r="BC77" s="99"/>
      <c r="BD77" s="99">
        <f>'m1'!BD77-m0!BC78</f>
        <v>-0.44799999999999995</v>
      </c>
      <c r="BE77" s="99">
        <f>'m1'!BE77-m0!BD78</f>
        <v>0.2995000000000001</v>
      </c>
      <c r="BF77" s="99">
        <f>'m1'!BF77-m0!BE78</f>
        <v>-3.0490000000000004</v>
      </c>
      <c r="BG77" s="99"/>
      <c r="BH77" s="65"/>
      <c r="BI77" s="70"/>
      <c r="BJ77" s="63"/>
      <c r="BK77" s="40"/>
      <c r="BL77" s="63"/>
      <c r="BM77" s="63"/>
      <c r="BN77" s="40"/>
      <c r="BO77" s="40"/>
      <c r="BP77" s="71"/>
      <c r="BQ77" s="71"/>
      <c r="BR77" s="40"/>
      <c r="BS77" s="71"/>
      <c r="BT77" s="40"/>
      <c r="BU77" s="40"/>
      <c r="BV77" s="40"/>
      <c r="BW77" s="49"/>
      <c r="BX77" s="49"/>
      <c r="BY77" s="49"/>
      <c r="BZ77" s="40"/>
      <c r="CA77" s="40"/>
      <c r="CB77" s="40"/>
      <c r="CC77" s="49"/>
      <c r="CD77" s="48"/>
      <c r="CE77" s="48"/>
      <c r="CF77" s="40"/>
      <c r="CG77" s="48"/>
      <c r="CH77" s="40"/>
      <c r="CI77" s="56"/>
      <c r="CJ77" s="56"/>
      <c r="CK77" s="72"/>
      <c r="CL77" s="40"/>
      <c r="CM77" s="56"/>
      <c r="CN77" s="40"/>
      <c r="CO77" s="49"/>
      <c r="CP77" s="49"/>
      <c r="CQ77" s="40"/>
      <c r="CR77" s="56"/>
      <c r="CS77" s="40"/>
      <c r="CT77" s="40"/>
      <c r="CU77" s="41"/>
      <c r="CV77" s="41"/>
      <c r="CW77" s="49"/>
      <c r="CX77" s="40"/>
      <c r="CY77" s="49"/>
      <c r="CZ77" s="40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</row>
    <row r="78" spans="1:118">
      <c r="A78" s="65">
        <v>38838</v>
      </c>
      <c r="B78" s="40"/>
      <c r="C78" s="99">
        <f>'m1'!C78-m0!C78</f>
        <v>0</v>
      </c>
      <c r="D78" s="99">
        <f>'m1'!D78-m0!D78</f>
        <v>0</v>
      </c>
      <c r="E78" s="99">
        <f>'m1'!E78-m0!E78</f>
        <v>0</v>
      </c>
      <c r="F78" s="99">
        <f>'m1'!F78-m0!F78</f>
        <v>0</v>
      </c>
      <c r="G78" s="99">
        <f>'m1'!G78-m0!G78</f>
        <v>0</v>
      </c>
      <c r="H78" s="99">
        <f>'m1'!H78-m0!H78</f>
        <v>0</v>
      </c>
      <c r="I78" s="99">
        <f>'m1'!I78-m0!I78</f>
        <v>0</v>
      </c>
      <c r="J78" s="99">
        <f>'m1'!J78-m0!J78</f>
        <v>0</v>
      </c>
      <c r="K78" s="99">
        <f>'m1'!K78-m0!K78</f>
        <v>0</v>
      </c>
      <c r="L78" s="99">
        <f>'m1'!L78-m0!L78</f>
        <v>0</v>
      </c>
      <c r="M78" s="99">
        <f>'m1'!M78-m0!M78</f>
        <v>0</v>
      </c>
      <c r="N78" s="99">
        <f>'m1'!N78-m0!N78</f>
        <v>0</v>
      </c>
      <c r="O78" s="99">
        <f>'m1'!O78-m0!O78</f>
        <v>0</v>
      </c>
      <c r="P78" s="99">
        <f>'m1'!P78-m0!P78</f>
        <v>0</v>
      </c>
      <c r="Q78" s="99">
        <f>'m1'!Q78-m0!Q78</f>
        <v>0</v>
      </c>
      <c r="R78" s="99">
        <f>'m1'!R78-m0!R78</f>
        <v>0</v>
      </c>
      <c r="T78" s="576">
        <f>'m1'!T78-m0!T78</f>
        <v>0</v>
      </c>
      <c r="U78" s="576">
        <f>'m1'!U78-m0!U78</f>
        <v>0</v>
      </c>
      <c r="V78" s="576">
        <f>'m1'!V78-m0!V78</f>
        <v>0</v>
      </c>
      <c r="X78" s="542">
        <f>'m1'!X78-m0!X79</f>
        <v>4.9999999999999767E-3</v>
      </c>
      <c r="Y78" s="542">
        <f>'m1'!Y78-m0!Y79</f>
        <v>4.9999999999999767E-3</v>
      </c>
      <c r="Z78" s="542">
        <f>'m1'!Z78-m0!Z79</f>
        <v>5.0000000000000044E-3</v>
      </c>
      <c r="AA78" s="542">
        <f>'m1'!AA78-m0!AA79</f>
        <v>1.0000000000000009E-2</v>
      </c>
      <c r="AB78" s="561">
        <f>'m1'!AB78-m0!AB79</f>
        <v>1.0000000000000009E-2</v>
      </c>
      <c r="AC78" s="561">
        <f>'m1'!AC78-m0!AC79</f>
        <v>0</v>
      </c>
      <c r="AD78" s="561">
        <f>'m1'!AD78-m0!AD79</f>
        <v>0</v>
      </c>
      <c r="AE78" s="561">
        <f>'m1'!AE78-m0!AE79</f>
        <v>0</v>
      </c>
      <c r="AF78" s="99">
        <f>'m1'!AF78-m0!AF79</f>
        <v>0</v>
      </c>
      <c r="AG78" s="99">
        <f>'m1'!AG78-m0!AG79</f>
        <v>0</v>
      </c>
      <c r="AH78" s="99"/>
      <c r="AI78" s="185">
        <f t="shared" si="2"/>
        <v>38838</v>
      </c>
      <c r="AJ78" s="99">
        <f>'m1'!AJ78-m0!AJ79</f>
        <v>-3.2999999999999474E-2</v>
      </c>
      <c r="AK78" s="99"/>
      <c r="AL78" s="100"/>
      <c r="AM78" s="99">
        <f>'m1'!AL78-m0!AL79</f>
        <v>0</v>
      </c>
      <c r="AN78" s="99">
        <f>'m1'!AM78-m0!AM79</f>
        <v>-8.780480197590812E-3</v>
      </c>
      <c r="AO78" s="99">
        <f>'m1'!AN78-m0!AN79</f>
        <v>-3.2999999999999474E-2</v>
      </c>
      <c r="AP78" s="99">
        <f>'m1'!AO78-m0!AO79</f>
        <v>-3.2999999999999474E-2</v>
      </c>
      <c r="AQ78" s="99">
        <f>'m1'!AP78-m0!AP79</f>
        <v>-3.2999999999999474E-2</v>
      </c>
      <c r="AR78" s="99">
        <f>'m1'!AQ78-m0!AQ79</f>
        <v>-3.2999999999999474E-2</v>
      </c>
      <c r="AS78" s="99">
        <f>'m1'!AR78-m0!AR79</f>
        <v>-3.2999999999999474E-2</v>
      </c>
      <c r="AT78" s="99">
        <f>'m1'!AS78-m0!AS79</f>
        <v>-3.2999999999999474E-2</v>
      </c>
      <c r="AU78" s="99"/>
      <c r="AV78" s="99"/>
      <c r="AW78" s="99">
        <f>'m1'!AV78-m0!AV79</f>
        <v>0</v>
      </c>
      <c r="AX78" s="99">
        <f>'m1'!AW78-m0!AW79</f>
        <v>0</v>
      </c>
      <c r="AY78" s="99">
        <f>'m1'!AX78-m0!AX79</f>
        <v>-2.7999999999999581E-2</v>
      </c>
      <c r="AZ78" s="99">
        <f>'m1'!AY78-m0!AY79</f>
        <v>-2.7999999999999137E-2</v>
      </c>
      <c r="BA78" s="99">
        <f>'m1'!AZ78-m0!AZ79</f>
        <v>-2.2999999999999243E-2</v>
      </c>
      <c r="BB78" s="99">
        <f>'m1'!BA78-m0!BA79</f>
        <v>-3.2999999999999474E-2</v>
      </c>
      <c r="BC78" s="99"/>
      <c r="BD78" s="99">
        <f>'m1'!BD78-m0!BC79</f>
        <v>-0.48799999999999955</v>
      </c>
      <c r="BE78" s="99">
        <f>'m1'!BE78-m0!BD79</f>
        <v>0.25950000000000051</v>
      </c>
      <c r="BF78" s="99">
        <f>'m1'!BF78-m0!BE79</f>
        <v>-3.0819999999999999</v>
      </c>
      <c r="BG78" s="99"/>
      <c r="BH78" s="65"/>
      <c r="BI78" s="70"/>
      <c r="BJ78" s="63"/>
      <c r="BK78" s="40"/>
      <c r="BL78" s="63"/>
      <c r="BM78" s="63"/>
      <c r="BN78" s="40"/>
      <c r="BO78" s="40"/>
      <c r="BP78" s="71"/>
      <c r="BQ78" s="71"/>
      <c r="BR78" s="40"/>
      <c r="BS78" s="71"/>
      <c r="BT78" s="40"/>
      <c r="BU78" s="40"/>
      <c r="BV78" s="40"/>
      <c r="BW78" s="49"/>
      <c r="BX78" s="49"/>
      <c r="BY78" s="49"/>
      <c r="BZ78" s="40"/>
      <c r="CA78" s="40"/>
      <c r="CB78" s="40"/>
      <c r="CC78" s="49"/>
      <c r="CD78" s="48"/>
      <c r="CE78" s="48"/>
      <c r="CF78" s="40"/>
      <c r="CG78" s="48"/>
      <c r="CH78" s="40"/>
      <c r="CI78" s="56"/>
      <c r="CJ78" s="56"/>
      <c r="CK78" s="72"/>
      <c r="CL78" s="40"/>
      <c r="CM78" s="56"/>
      <c r="CN78" s="40"/>
      <c r="CO78" s="49"/>
      <c r="CP78" s="49"/>
      <c r="CQ78" s="40"/>
      <c r="CR78" s="56"/>
      <c r="CS78" s="40"/>
      <c r="CT78" s="40"/>
      <c r="CU78" s="41"/>
      <c r="CV78" s="41"/>
      <c r="CW78" s="49"/>
      <c r="CX78" s="40"/>
      <c r="CY78" s="49"/>
      <c r="CZ78" s="40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</row>
    <row r="79" spans="1:118">
      <c r="A79" s="65">
        <v>38869</v>
      </c>
      <c r="B79" s="40"/>
      <c r="C79" s="99">
        <f>'m1'!C79-m0!C79</f>
        <v>0</v>
      </c>
      <c r="D79" s="99">
        <f>'m1'!D79-m0!D79</f>
        <v>0</v>
      </c>
      <c r="E79" s="99">
        <f>'m1'!E79-m0!E79</f>
        <v>0</v>
      </c>
      <c r="F79" s="99">
        <f>'m1'!F79-m0!F79</f>
        <v>0</v>
      </c>
      <c r="G79" s="99">
        <f>'m1'!G79-m0!G79</f>
        <v>0</v>
      </c>
      <c r="H79" s="99">
        <f>'m1'!H79-m0!H79</f>
        <v>0</v>
      </c>
      <c r="I79" s="99">
        <f>'m1'!I79-m0!I79</f>
        <v>0</v>
      </c>
      <c r="J79" s="99">
        <f>'m1'!J79-m0!J79</f>
        <v>0</v>
      </c>
      <c r="K79" s="99">
        <f>'m1'!K79-m0!K79</f>
        <v>0</v>
      </c>
      <c r="L79" s="99">
        <f>'m1'!L79-m0!L79</f>
        <v>0</v>
      </c>
      <c r="M79" s="99">
        <f>'m1'!M79-m0!M79</f>
        <v>0</v>
      </c>
      <c r="N79" s="99">
        <f>'m1'!N79-m0!N79</f>
        <v>0</v>
      </c>
      <c r="O79" s="99">
        <f>'m1'!O79-m0!O79</f>
        <v>0</v>
      </c>
      <c r="P79" s="99">
        <f>'m1'!P79-m0!P79</f>
        <v>0</v>
      </c>
      <c r="Q79" s="99">
        <f>'m1'!Q79-m0!Q79</f>
        <v>0</v>
      </c>
      <c r="R79" s="99">
        <f>'m1'!R79-m0!R79</f>
        <v>0</v>
      </c>
      <c r="T79" s="576">
        <f>'m1'!T79-m0!T79</f>
        <v>0</v>
      </c>
      <c r="U79" s="576">
        <f>'m1'!U79-m0!U79</f>
        <v>0</v>
      </c>
      <c r="V79" s="576">
        <f>'m1'!V79-m0!V79</f>
        <v>0</v>
      </c>
      <c r="X79" s="542">
        <f>'m1'!X79-m0!X80</f>
        <v>1.0000000000000009E-2</v>
      </c>
      <c r="Y79" s="542">
        <f>'m1'!Y79-m0!Y80</f>
        <v>1.0000000000000009E-2</v>
      </c>
      <c r="Z79" s="542">
        <f>'m1'!Z79-m0!Z80</f>
        <v>9.999999999999995E-3</v>
      </c>
      <c r="AA79" s="542">
        <f>'m1'!AA79-m0!AA80</f>
        <v>0</v>
      </c>
      <c r="AB79" s="561">
        <f>'m1'!AB79-m0!AB80</f>
        <v>-3.5000000000000031E-2</v>
      </c>
      <c r="AC79" s="561">
        <f>'m1'!AC79-m0!AC80</f>
        <v>-1.2500000000000011E-2</v>
      </c>
      <c r="AD79" s="561">
        <f>'m1'!AD79-m0!AD80</f>
        <v>-1.2500000000000011E-2</v>
      </c>
      <c r="AE79" s="561">
        <f>'m1'!AE79-m0!AE80</f>
        <v>0</v>
      </c>
      <c r="AF79" s="99">
        <f>'m1'!AF79-m0!AF80</f>
        <v>0</v>
      </c>
      <c r="AG79" s="99">
        <f>'m1'!AG79-m0!AG80</f>
        <v>0</v>
      </c>
      <c r="AH79" s="99"/>
      <c r="AI79" s="185">
        <f t="shared" si="2"/>
        <v>38869</v>
      </c>
      <c r="AJ79" s="99">
        <f>'m1'!AJ79-m0!AJ80</f>
        <v>0</v>
      </c>
      <c r="AK79" s="99"/>
      <c r="AL79" s="100"/>
      <c r="AM79" s="99">
        <f>'m1'!AL79-m0!AL80</f>
        <v>0</v>
      </c>
      <c r="AN79" s="99">
        <f>'m1'!AM79-m0!AM80</f>
        <v>1.2733476270684996E-2</v>
      </c>
      <c r="AO79" s="99">
        <f>'m1'!AN79-m0!AN80</f>
        <v>0</v>
      </c>
      <c r="AP79" s="99">
        <f>'m1'!AO79-m0!AO80</f>
        <v>0</v>
      </c>
      <c r="AQ79" s="99">
        <f>'m1'!AP79-m0!AP80</f>
        <v>0</v>
      </c>
      <c r="AR79" s="99">
        <f>'m1'!AQ79-m0!AQ80</f>
        <v>0</v>
      </c>
      <c r="AS79" s="99">
        <f>'m1'!AR79-m0!AR80</f>
        <v>0</v>
      </c>
      <c r="AT79" s="99">
        <f>'m1'!AS79-m0!AS80</f>
        <v>0</v>
      </c>
      <c r="AU79" s="99"/>
      <c r="AV79" s="99"/>
      <c r="AW79" s="99">
        <f>'m1'!AV79-m0!AV80</f>
        <v>0</v>
      </c>
      <c r="AX79" s="99">
        <f>'m1'!AW79-m0!AW80</f>
        <v>0</v>
      </c>
      <c r="AY79" s="99">
        <f>'m1'!AX79-m0!AX80</f>
        <v>1.0000000000000231E-2</v>
      </c>
      <c r="AZ79" s="99">
        <f>'m1'!AY79-m0!AY80</f>
        <v>9.9999999999997868E-3</v>
      </c>
      <c r="BA79" s="99">
        <f>'m1'!AZ79-m0!AZ80</f>
        <v>-3.5000000000000142E-2</v>
      </c>
      <c r="BB79" s="99">
        <f>'m1'!BA79-m0!BA80</f>
        <v>-1.2499999999999734E-2</v>
      </c>
      <c r="BC79" s="99"/>
      <c r="BD79" s="99">
        <f>'m1'!BD79-m0!BC80</f>
        <v>-0.45500000000000007</v>
      </c>
      <c r="BE79" s="99">
        <f>'m1'!BE79-m0!BD80</f>
        <v>0.29249999999999998</v>
      </c>
      <c r="BF79" s="99">
        <f>'m1'!BF79-m0!BE80</f>
        <v>-3.0819999999999999</v>
      </c>
      <c r="BG79" s="99"/>
      <c r="BH79" s="65"/>
      <c r="BI79" s="70"/>
      <c r="BJ79" s="63"/>
      <c r="BK79" s="40"/>
      <c r="BL79" s="63"/>
      <c r="BM79" s="63"/>
      <c r="BN79" s="40"/>
      <c r="BO79" s="40"/>
      <c r="BP79" s="71"/>
      <c r="BQ79" s="71"/>
      <c r="BR79" s="40"/>
      <c r="BS79" s="71"/>
      <c r="BT79" s="40"/>
      <c r="BU79" s="40"/>
      <c r="BV79" s="40"/>
      <c r="BW79" s="49"/>
      <c r="BX79" s="49"/>
      <c r="BY79" s="49"/>
      <c r="BZ79" s="40"/>
      <c r="CA79" s="40"/>
      <c r="CB79" s="40"/>
      <c r="CC79" s="49"/>
      <c r="CD79" s="48"/>
      <c r="CE79" s="48"/>
      <c r="CF79" s="40"/>
      <c r="CG79" s="48"/>
      <c r="CH79" s="40"/>
      <c r="CI79" s="56"/>
      <c r="CJ79" s="56"/>
      <c r="CK79" s="72"/>
      <c r="CL79" s="40"/>
      <c r="CM79" s="56"/>
      <c r="CN79" s="40"/>
      <c r="CO79" s="49"/>
      <c r="CP79" s="49"/>
      <c r="CQ79" s="40"/>
      <c r="CR79" s="56"/>
      <c r="CS79" s="40"/>
      <c r="CT79" s="40"/>
      <c r="CU79" s="41"/>
      <c r="CV79" s="41"/>
      <c r="CW79" s="49"/>
      <c r="CX79" s="40"/>
      <c r="CY79" s="49"/>
      <c r="CZ79" s="40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</row>
    <row r="80" spans="1:118">
      <c r="A80" s="65">
        <v>38899</v>
      </c>
      <c r="B80" s="40"/>
      <c r="C80" s="99">
        <f>'m1'!C80-m0!C80</f>
        <v>0</v>
      </c>
      <c r="D80" s="99">
        <f>'m1'!D80-m0!D80</f>
        <v>0</v>
      </c>
      <c r="E80" s="99">
        <f>'m1'!E80-m0!E80</f>
        <v>0</v>
      </c>
      <c r="F80" s="99">
        <f>'m1'!F80-m0!F80</f>
        <v>0</v>
      </c>
      <c r="G80" s="99">
        <f>'m1'!G80-m0!G80</f>
        <v>0</v>
      </c>
      <c r="H80" s="99">
        <f>'m1'!H80-m0!H80</f>
        <v>0</v>
      </c>
      <c r="I80" s="99">
        <f>'m1'!I80-m0!I80</f>
        <v>0</v>
      </c>
      <c r="J80" s="99">
        <f>'m1'!J80-m0!J80</f>
        <v>0</v>
      </c>
      <c r="K80" s="99">
        <f>'m1'!K80-m0!K80</f>
        <v>0</v>
      </c>
      <c r="L80" s="99">
        <f>'m1'!L80-m0!L80</f>
        <v>0</v>
      </c>
      <c r="M80" s="99">
        <f>'m1'!M80-m0!M80</f>
        <v>0</v>
      </c>
      <c r="N80" s="99">
        <f>'m1'!N80-m0!N80</f>
        <v>0</v>
      </c>
      <c r="O80" s="99">
        <f>'m1'!O80-m0!O80</f>
        <v>0</v>
      </c>
      <c r="P80" s="99">
        <f>'m1'!P80-m0!P80</f>
        <v>0</v>
      </c>
      <c r="Q80" s="99">
        <f>'m1'!Q80-m0!Q80</f>
        <v>0</v>
      </c>
      <c r="R80" s="99">
        <f>'m1'!R80-m0!R80</f>
        <v>0</v>
      </c>
      <c r="T80" s="576">
        <f>'m1'!T80-m0!T80</f>
        <v>0</v>
      </c>
      <c r="U80" s="576">
        <f>'m1'!U80-m0!U80</f>
        <v>0</v>
      </c>
      <c r="V80" s="576">
        <f>'m1'!V80-m0!V80</f>
        <v>0</v>
      </c>
      <c r="X80" s="542">
        <f>'m1'!X80-m0!X81</f>
        <v>2.5000000000000022E-3</v>
      </c>
      <c r="Y80" s="542">
        <f>'m1'!Y80-m0!Y81</f>
        <v>2.5000000000000022E-3</v>
      </c>
      <c r="Z80" s="542">
        <f>'m1'!Z80-m0!Z81</f>
        <v>2.5000000000000022E-3</v>
      </c>
      <c r="AA80" s="542">
        <f>'m1'!AA80-m0!AA81</f>
        <v>0</v>
      </c>
      <c r="AB80" s="561">
        <f>'m1'!AB80-m0!AB81</f>
        <v>-6.5000000000000002E-2</v>
      </c>
      <c r="AC80" s="561">
        <f>'m1'!AC80-m0!AC81</f>
        <v>0</v>
      </c>
      <c r="AD80" s="561">
        <f>'m1'!AD80-m0!AD81</f>
        <v>0</v>
      </c>
      <c r="AE80" s="561">
        <f>'m1'!AE80-m0!AE81</f>
        <v>0</v>
      </c>
      <c r="AF80" s="99">
        <f>'m1'!AF80-m0!AF81</f>
        <v>0</v>
      </c>
      <c r="AG80" s="99">
        <f>'m1'!AG80-m0!AG81</f>
        <v>0</v>
      </c>
      <c r="AH80" s="99"/>
      <c r="AI80" s="185">
        <f t="shared" si="2"/>
        <v>38899</v>
      </c>
      <c r="AJ80" s="99">
        <f>'m1'!AJ80-m0!AJ81</f>
        <v>-4.4999999999999929E-2</v>
      </c>
      <c r="AK80" s="99"/>
      <c r="AL80" s="100"/>
      <c r="AM80" s="99">
        <f>'m1'!AL80-m0!AL81</f>
        <v>0</v>
      </c>
      <c r="AN80" s="99">
        <f>'m1'!AM80-m0!AM81</f>
        <v>-1.6371723003842487E-2</v>
      </c>
      <c r="AO80" s="99">
        <f>'m1'!AN80-m0!AN81</f>
        <v>-4.4999999999999929E-2</v>
      </c>
      <c r="AP80" s="99">
        <f>'m1'!AO80-m0!AO81</f>
        <v>-4.4999999999999929E-2</v>
      </c>
      <c r="AQ80" s="99">
        <f>'m1'!AP80-m0!AP81</f>
        <v>-4.4999999999999929E-2</v>
      </c>
      <c r="AR80" s="99">
        <f>'m1'!AQ80-m0!AQ81</f>
        <v>-4.4999999999999929E-2</v>
      </c>
      <c r="AS80" s="99">
        <f>'m1'!AR80-m0!AR81</f>
        <v>-4.4999999999999929E-2</v>
      </c>
      <c r="AT80" s="99">
        <f>'m1'!AS80-m0!AS81</f>
        <v>-4.4999999999999929E-2</v>
      </c>
      <c r="AU80" s="99"/>
      <c r="AV80" s="99"/>
      <c r="AW80" s="99">
        <f>'m1'!AV80-m0!AV81</f>
        <v>0</v>
      </c>
      <c r="AX80" s="99">
        <f>'m1'!AW80-m0!AW81</f>
        <v>0</v>
      </c>
      <c r="AY80" s="99">
        <f>'m1'!AX80-m0!AX81</f>
        <v>-4.2499999999999982E-2</v>
      </c>
      <c r="AZ80" s="99">
        <f>'m1'!AY80-m0!AY81</f>
        <v>-4.2499999999999982E-2</v>
      </c>
      <c r="BA80" s="99">
        <f>'m1'!AZ80-m0!AZ81</f>
        <v>-0.10999999999999988</v>
      </c>
      <c r="BB80" s="99">
        <f>'m1'!BA80-m0!BA81</f>
        <v>-4.4999999999999929E-2</v>
      </c>
      <c r="BC80" s="99"/>
      <c r="BD80" s="99">
        <f>'m1'!BD80-m0!BC81</f>
        <v>-0.5</v>
      </c>
      <c r="BE80" s="99">
        <f>'m1'!BE80-m0!BD81</f>
        <v>0.24750000000000005</v>
      </c>
      <c r="BF80" s="99">
        <f>'m1'!BF80-m0!BE81</f>
        <v>-3.1269999999999998</v>
      </c>
      <c r="BG80" s="99"/>
      <c r="BH80" s="65"/>
      <c r="BI80" s="70"/>
      <c r="BJ80" s="63"/>
      <c r="BK80" s="40"/>
      <c r="BL80" s="63"/>
      <c r="BM80" s="63"/>
      <c r="BN80" s="40"/>
      <c r="BO80" s="40"/>
      <c r="BP80" s="71"/>
      <c r="BQ80" s="71"/>
      <c r="BR80" s="40"/>
      <c r="BS80" s="71"/>
      <c r="BT80" s="40"/>
      <c r="BU80" s="40"/>
      <c r="BV80" s="40"/>
      <c r="BW80" s="49"/>
      <c r="BX80" s="49"/>
      <c r="BY80" s="49"/>
      <c r="BZ80" s="40"/>
      <c r="CA80" s="40"/>
      <c r="CB80" s="40"/>
      <c r="CC80" s="49"/>
      <c r="CD80" s="48"/>
      <c r="CE80" s="48"/>
      <c r="CF80" s="40"/>
      <c r="CG80" s="48"/>
      <c r="CH80" s="40"/>
      <c r="CI80" s="56"/>
      <c r="CJ80" s="56"/>
      <c r="CK80" s="72"/>
      <c r="CL80" s="40"/>
      <c r="CM80" s="56"/>
      <c r="CN80" s="40"/>
      <c r="CO80" s="49"/>
      <c r="CP80" s="49"/>
      <c r="CQ80" s="40"/>
      <c r="CR80" s="56"/>
      <c r="CS80" s="40"/>
      <c r="CT80" s="40"/>
      <c r="CU80" s="41"/>
      <c r="CV80" s="41"/>
      <c r="CW80" s="49"/>
      <c r="CX80" s="40"/>
      <c r="CY80" s="49"/>
      <c r="CZ80" s="40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</row>
    <row r="81" spans="1:118">
      <c r="A81" s="65">
        <v>38930</v>
      </c>
      <c r="B81" s="40"/>
      <c r="C81" s="99">
        <f>'m1'!C81-m0!C81</f>
        <v>0</v>
      </c>
      <c r="D81" s="99">
        <f>'m1'!D81-m0!D81</f>
        <v>0</v>
      </c>
      <c r="E81" s="99">
        <f>'m1'!E81-m0!E81</f>
        <v>0</v>
      </c>
      <c r="F81" s="99">
        <f>'m1'!F81-m0!F81</f>
        <v>0</v>
      </c>
      <c r="G81" s="99">
        <f>'m1'!G81-m0!G81</f>
        <v>0</v>
      </c>
      <c r="H81" s="99">
        <f>'m1'!H81-m0!H81</f>
        <v>0</v>
      </c>
      <c r="I81" s="99">
        <f>'m1'!I81-m0!I81</f>
        <v>0</v>
      </c>
      <c r="J81" s="99">
        <f>'m1'!J81-m0!J81</f>
        <v>0</v>
      </c>
      <c r="K81" s="99">
        <f>'m1'!K81-m0!K81</f>
        <v>0</v>
      </c>
      <c r="L81" s="99">
        <f>'m1'!L81-m0!L81</f>
        <v>0</v>
      </c>
      <c r="M81" s="99">
        <f>'m1'!M81-m0!M81</f>
        <v>0</v>
      </c>
      <c r="N81" s="99">
        <f>'m1'!N81-m0!N81</f>
        <v>0</v>
      </c>
      <c r="O81" s="99">
        <f>'m1'!O81-m0!O81</f>
        <v>0</v>
      </c>
      <c r="P81" s="99">
        <f>'m1'!P81-m0!P81</f>
        <v>0</v>
      </c>
      <c r="Q81" s="99">
        <f>'m1'!Q81-m0!Q81</f>
        <v>0</v>
      </c>
      <c r="R81" s="99">
        <f>'m1'!R81-m0!R81</f>
        <v>0</v>
      </c>
      <c r="T81" s="576">
        <f>'m1'!T81-m0!T81</f>
        <v>0</v>
      </c>
      <c r="U81" s="576">
        <f>'m1'!U81-m0!U81</f>
        <v>0</v>
      </c>
      <c r="V81" s="576">
        <f>'m1'!V81-m0!V81</f>
        <v>0</v>
      </c>
      <c r="X81" s="542">
        <f>'m1'!X81-m0!X82</f>
        <v>2.5000000000000022E-3</v>
      </c>
      <c r="Y81" s="542">
        <f>'m1'!Y81-m0!Y82</f>
        <v>2.5000000000000022E-3</v>
      </c>
      <c r="Z81" s="542">
        <f>'m1'!Z81-m0!Z82</f>
        <v>2.5000000000000022E-3</v>
      </c>
      <c r="AA81" s="542">
        <f>'m1'!AA81-m0!AA82</f>
        <v>-1.0000000000000009E-2</v>
      </c>
      <c r="AB81" s="561">
        <f>'m1'!AB81-m0!AB82</f>
        <v>0.10000000000000003</v>
      </c>
      <c r="AC81" s="561">
        <f>'m1'!AC81-m0!AC82</f>
        <v>1.0000000000000009E-2</v>
      </c>
      <c r="AD81" s="561">
        <f>'m1'!AD81-m0!AD82</f>
        <v>2.2499999999999992E-2</v>
      </c>
      <c r="AE81" s="561">
        <f>'m1'!AE81-m0!AE82</f>
        <v>0</v>
      </c>
      <c r="AF81" s="99">
        <f>'m1'!AF81-m0!AF82</f>
        <v>0</v>
      </c>
      <c r="AG81" s="99">
        <f>'m1'!AG81-m0!AG82</f>
        <v>0</v>
      </c>
      <c r="AH81" s="99"/>
      <c r="AI81" s="185">
        <f t="shared" si="2"/>
        <v>38930</v>
      </c>
      <c r="AJ81" s="99">
        <f>'m1'!AJ81-m0!AJ82</f>
        <v>1.2999999999999456E-2</v>
      </c>
      <c r="AK81" s="99"/>
      <c r="AL81" s="100"/>
      <c r="AM81" s="99">
        <f>'m1'!AL81-m0!AL82</f>
        <v>0</v>
      </c>
      <c r="AN81" s="99">
        <f>'m1'!AM81-m0!AM82</f>
        <v>2.166354983479879E-2</v>
      </c>
      <c r="AO81" s="99">
        <f>'m1'!AN81-m0!AN82</f>
        <v>1.2999999999999456E-2</v>
      </c>
      <c r="AP81" s="99">
        <f>'m1'!AO81-m0!AO82</f>
        <v>1.2999999999999456E-2</v>
      </c>
      <c r="AQ81" s="99">
        <f>'m1'!AP81-m0!AP82</f>
        <v>1.2999999999999456E-2</v>
      </c>
      <c r="AR81" s="99">
        <f>'m1'!AQ81-m0!AQ82</f>
        <v>1.2999999999999456E-2</v>
      </c>
      <c r="AS81" s="99">
        <f>'m1'!AR81-m0!AR82</f>
        <v>1.2999999999999456E-2</v>
      </c>
      <c r="AT81" s="99">
        <f>'m1'!AS81-m0!AS82</f>
        <v>1.2999999999999456E-2</v>
      </c>
      <c r="AU81" s="99"/>
      <c r="AV81" s="99"/>
      <c r="AW81" s="99">
        <f>'m1'!AV81-m0!AV82</f>
        <v>0</v>
      </c>
      <c r="AX81" s="99">
        <f>'m1'!AW81-m0!AW82</f>
        <v>0</v>
      </c>
      <c r="AY81" s="99">
        <f>'m1'!AX81-m0!AX82</f>
        <v>1.5499999999999403E-2</v>
      </c>
      <c r="AZ81" s="99">
        <f>'m1'!AY81-m0!AY82</f>
        <v>1.5499999999999403E-2</v>
      </c>
      <c r="BA81" s="99">
        <f>'m1'!AZ81-m0!AZ82</f>
        <v>0.11299999999999955</v>
      </c>
      <c r="BB81" s="99">
        <f>'m1'!BA81-m0!BA82</f>
        <v>2.2999999999999243E-2</v>
      </c>
      <c r="BC81" s="99"/>
      <c r="BD81" s="99">
        <f>'m1'!BD81-m0!BC82</f>
        <v>-0.44200000000000061</v>
      </c>
      <c r="BE81" s="99">
        <f>'m1'!BE81-m0!BD82</f>
        <v>0.30549999999999944</v>
      </c>
      <c r="BF81" s="99">
        <f>'m1'!BF81-m0!BE82</f>
        <v>-3.1140000000000003</v>
      </c>
      <c r="BG81" s="99"/>
      <c r="BH81" s="65"/>
      <c r="BI81" s="70"/>
      <c r="BJ81" s="63"/>
      <c r="BK81" s="40"/>
      <c r="BL81" s="63"/>
      <c r="BM81" s="63"/>
      <c r="BN81" s="40"/>
      <c r="BO81" s="40"/>
      <c r="BP81" s="71"/>
      <c r="BQ81" s="71"/>
      <c r="BR81" s="40"/>
      <c r="BS81" s="71"/>
      <c r="BT81" s="40"/>
      <c r="BU81" s="40"/>
      <c r="BV81" s="40"/>
      <c r="BW81" s="49"/>
      <c r="BX81" s="49"/>
      <c r="BY81" s="49"/>
      <c r="BZ81" s="40"/>
      <c r="CA81" s="40"/>
      <c r="CB81" s="40"/>
      <c r="CC81" s="49"/>
      <c r="CD81" s="48"/>
      <c r="CE81" s="48"/>
      <c r="CF81" s="40"/>
      <c r="CG81" s="48"/>
      <c r="CH81" s="40"/>
      <c r="CI81" s="56"/>
      <c r="CJ81" s="56"/>
      <c r="CK81" s="72"/>
      <c r="CL81" s="40"/>
      <c r="CM81" s="56"/>
      <c r="CN81" s="40"/>
      <c r="CO81" s="49"/>
      <c r="CP81" s="49"/>
      <c r="CQ81" s="40"/>
      <c r="CR81" s="56"/>
      <c r="CS81" s="40"/>
      <c r="CT81" s="40"/>
      <c r="CU81" s="41"/>
      <c r="CV81" s="41"/>
      <c r="CW81" s="49"/>
      <c r="CX81" s="40"/>
      <c r="CY81" s="49"/>
      <c r="CZ81" s="40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</row>
    <row r="82" spans="1:118">
      <c r="A82" s="65">
        <v>38961</v>
      </c>
      <c r="B82" s="40"/>
      <c r="C82" s="99">
        <f>'m1'!C82-m0!C82</f>
        <v>0</v>
      </c>
      <c r="D82" s="99">
        <f>'m1'!D82-m0!D82</f>
        <v>0</v>
      </c>
      <c r="E82" s="99">
        <f>'m1'!E82-m0!E82</f>
        <v>0</v>
      </c>
      <c r="F82" s="99">
        <f>'m1'!F82-m0!F82</f>
        <v>0</v>
      </c>
      <c r="G82" s="99">
        <f>'m1'!G82-m0!G82</f>
        <v>0</v>
      </c>
      <c r="H82" s="99">
        <f>'m1'!H82-m0!H82</f>
        <v>0</v>
      </c>
      <c r="I82" s="99">
        <f>'m1'!I82-m0!I82</f>
        <v>0</v>
      </c>
      <c r="J82" s="99">
        <f>'m1'!J82-m0!J82</f>
        <v>0</v>
      </c>
      <c r="K82" s="99">
        <f>'m1'!K82-m0!K82</f>
        <v>0</v>
      </c>
      <c r="L82" s="99">
        <f>'m1'!L82-m0!L82</f>
        <v>0</v>
      </c>
      <c r="M82" s="99">
        <f>'m1'!M82-m0!M82</f>
        <v>0</v>
      </c>
      <c r="N82" s="99">
        <f>'m1'!N82-m0!N82</f>
        <v>0</v>
      </c>
      <c r="O82" s="99">
        <f>'m1'!O82-m0!O82</f>
        <v>0</v>
      </c>
      <c r="P82" s="99">
        <f>'m1'!P82-m0!P82</f>
        <v>0</v>
      </c>
      <c r="Q82" s="99">
        <f>'m1'!Q82-m0!Q82</f>
        <v>0</v>
      </c>
      <c r="R82" s="99">
        <f>'m1'!R82-m0!R82</f>
        <v>0</v>
      </c>
      <c r="T82" s="576">
        <f>'m1'!T82-m0!T82</f>
        <v>0</v>
      </c>
      <c r="U82" s="576">
        <f>'m1'!U82-m0!U82</f>
        <v>0</v>
      </c>
      <c r="V82" s="576">
        <f>'m1'!V82-m0!V82</f>
        <v>0</v>
      </c>
      <c r="X82" s="542">
        <f>'m1'!X82-m0!X83</f>
        <v>-1.5000000000000013E-2</v>
      </c>
      <c r="Y82" s="542">
        <f>'m1'!Y82-m0!Y83</f>
        <v>-1.5000000000000013E-2</v>
      </c>
      <c r="Z82" s="542">
        <f>'m1'!Z82-m0!Z83</f>
        <v>-1.4999999999999999E-2</v>
      </c>
      <c r="AA82" s="542">
        <f>'m1'!AA82-m0!AA83</f>
        <v>-1.4999999999999986E-2</v>
      </c>
      <c r="AB82" s="561">
        <f>'m1'!AB82-m0!AB83</f>
        <v>-7.0000000000000007E-2</v>
      </c>
      <c r="AC82" s="561">
        <f>'m1'!AC82-m0!AC83</f>
        <v>-7.2500000000000009E-2</v>
      </c>
      <c r="AD82" s="561">
        <f>'m1'!AD82-m0!AD83</f>
        <v>-2.2499999999999992E-2</v>
      </c>
      <c r="AE82" s="561">
        <f>'m1'!AE82-m0!AE83</f>
        <v>-2.5000000000000022E-3</v>
      </c>
      <c r="AF82" s="99">
        <f>'m1'!AF82-m0!AF83</f>
        <v>0</v>
      </c>
      <c r="AG82" s="99">
        <f>'m1'!AG82-m0!AG83</f>
        <v>0</v>
      </c>
      <c r="AH82" s="99"/>
      <c r="AI82" s="185">
        <f t="shared" si="2"/>
        <v>38961</v>
      </c>
      <c r="AJ82" s="99">
        <f>'m1'!AJ82-m0!AJ83</f>
        <v>-1.6999999999999904E-2</v>
      </c>
      <c r="AK82" s="99"/>
      <c r="AL82" s="100"/>
      <c r="AM82" s="99">
        <f>'m1'!AL82-m0!AL83</f>
        <v>0</v>
      </c>
      <c r="AN82" s="99">
        <f>'m1'!AM82-m0!AM83</f>
        <v>1.6673604121195673E-3</v>
      </c>
      <c r="AO82" s="99">
        <f>'m1'!AN82-m0!AN83</f>
        <v>-1.6999999999999904E-2</v>
      </c>
      <c r="AP82" s="99">
        <f>'m1'!AO82-m0!AO83</f>
        <v>-1.6999999999999904E-2</v>
      </c>
      <c r="AQ82" s="99">
        <f>'m1'!AP82-m0!AP83</f>
        <v>-1.6999999999999904E-2</v>
      </c>
      <c r="AR82" s="99">
        <f>'m1'!AQ82-m0!AQ83</f>
        <v>-1.6999999999999904E-2</v>
      </c>
      <c r="AS82" s="99">
        <f>'m1'!AR82-m0!AR83</f>
        <v>-1.6999999999999904E-2</v>
      </c>
      <c r="AT82" s="99">
        <f>'m1'!AS82-m0!AS83</f>
        <v>-1.6999999999999904E-2</v>
      </c>
      <c r="AU82" s="99"/>
      <c r="AV82" s="99"/>
      <c r="AW82" s="99">
        <f>'m1'!AV82-m0!AV83</f>
        <v>0</v>
      </c>
      <c r="AX82" s="99">
        <f>'m1'!AW82-m0!AW83</f>
        <v>0</v>
      </c>
      <c r="AY82" s="99">
        <f>'m1'!AX82-m0!AX83</f>
        <v>-3.2000000000000028E-2</v>
      </c>
      <c r="AZ82" s="99">
        <f>'m1'!AY82-m0!AY83</f>
        <v>-3.1999999999999584E-2</v>
      </c>
      <c r="BA82" s="99">
        <f>'m1'!AZ82-m0!AZ83</f>
        <v>-8.6999999999999744E-2</v>
      </c>
      <c r="BB82" s="99">
        <f>'m1'!BA82-m0!BA83</f>
        <v>-8.9499999999999691E-2</v>
      </c>
      <c r="BC82" s="99"/>
      <c r="BD82" s="99">
        <f>'m1'!BD82-m0!BC83</f>
        <v>-0.47449999999999992</v>
      </c>
      <c r="BE82" s="99">
        <f>'m1'!BE82-m0!BD83</f>
        <v>0.27550000000000008</v>
      </c>
      <c r="BF82" s="99">
        <f>'m1'!BF82-m0!BE83</f>
        <v>-3.1310000000000002</v>
      </c>
      <c r="BG82" s="99"/>
      <c r="BH82" s="65"/>
      <c r="BI82" s="70"/>
      <c r="BJ82" s="63"/>
      <c r="BK82" s="40"/>
      <c r="BL82" s="63"/>
      <c r="BM82" s="63"/>
      <c r="BN82" s="40"/>
      <c r="BO82" s="40"/>
      <c r="BP82" s="71"/>
      <c r="BQ82" s="71"/>
      <c r="BR82" s="40"/>
      <c r="BS82" s="71"/>
      <c r="BT82" s="40"/>
      <c r="BU82" s="40"/>
      <c r="BV82" s="40"/>
      <c r="BW82" s="49"/>
      <c r="BX82" s="49"/>
      <c r="BY82" s="49"/>
      <c r="BZ82" s="40"/>
      <c r="CA82" s="40"/>
      <c r="CB82" s="40"/>
      <c r="CC82" s="49"/>
      <c r="CD82" s="48"/>
      <c r="CE82" s="48"/>
      <c r="CF82" s="40"/>
      <c r="CG82" s="48"/>
      <c r="CH82" s="40"/>
      <c r="CI82" s="56"/>
      <c r="CJ82" s="56"/>
      <c r="CK82" s="72"/>
      <c r="CL82" s="40"/>
      <c r="CM82" s="56"/>
      <c r="CN82" s="40"/>
      <c r="CO82" s="49"/>
      <c r="CP82" s="49"/>
      <c r="CQ82" s="40"/>
      <c r="CR82" s="56"/>
      <c r="CS82" s="40"/>
      <c r="CT82" s="40"/>
      <c r="CU82" s="41"/>
      <c r="CV82" s="41"/>
      <c r="CW82" s="49"/>
      <c r="CX82" s="40"/>
      <c r="CY82" s="49"/>
      <c r="CZ82" s="40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</row>
    <row r="83" spans="1:118">
      <c r="A83" s="65">
        <v>38991</v>
      </c>
      <c r="B83" s="40"/>
      <c r="C83" s="99">
        <f>'m1'!C83-m0!C83</f>
        <v>0</v>
      </c>
      <c r="D83" s="99">
        <f>'m1'!D83-m0!D83</f>
        <v>0</v>
      </c>
      <c r="E83" s="99">
        <f>'m1'!E83-m0!E83</f>
        <v>0</v>
      </c>
      <c r="F83" s="99">
        <f>'m1'!F83-m0!F83</f>
        <v>0</v>
      </c>
      <c r="G83" s="99">
        <f>'m1'!G83-m0!G83</f>
        <v>0</v>
      </c>
      <c r="H83" s="99">
        <f>'m1'!H83-m0!H83</f>
        <v>0</v>
      </c>
      <c r="I83" s="99">
        <f>'m1'!I83-m0!I83</f>
        <v>0</v>
      </c>
      <c r="J83" s="99">
        <f>'m1'!J83-m0!J83</f>
        <v>0</v>
      </c>
      <c r="K83" s="99">
        <f>'m1'!K83-m0!K83</f>
        <v>0</v>
      </c>
      <c r="L83" s="99">
        <f>'m1'!L83-m0!L83</f>
        <v>0</v>
      </c>
      <c r="M83" s="99">
        <f>'m1'!M83-m0!M83</f>
        <v>0</v>
      </c>
      <c r="N83" s="99">
        <f>'m1'!N83-m0!N83</f>
        <v>0</v>
      </c>
      <c r="O83" s="99">
        <f>'m1'!O83-m0!O83</f>
        <v>0</v>
      </c>
      <c r="P83" s="99">
        <f>'m1'!P83-m0!P83</f>
        <v>0</v>
      </c>
      <c r="Q83" s="99">
        <f>'m1'!Q83-m0!Q83</f>
        <v>0</v>
      </c>
      <c r="R83" s="99">
        <f>'m1'!R83-m0!R83</f>
        <v>0</v>
      </c>
      <c r="T83" s="576">
        <f>'m1'!T83-m0!T83</f>
        <v>0</v>
      </c>
      <c r="U83" s="576">
        <f>'m1'!U83-m0!U83</f>
        <v>0</v>
      </c>
      <c r="V83" s="576">
        <f>'m1'!V83-m0!V83</f>
        <v>0</v>
      </c>
      <c r="X83" s="542">
        <f>'m1'!X83-m0!X84</f>
        <v>-6.25E-2</v>
      </c>
      <c r="Y83" s="542">
        <f>'m1'!Y83-m0!Y84</f>
        <v>-6.25E-2</v>
      </c>
      <c r="Z83" s="542">
        <f>'m1'!Z83-m0!Z84</f>
        <v>-4.250000000000001E-2</v>
      </c>
      <c r="AA83" s="542">
        <f>'m1'!AA83-m0!AA84</f>
        <v>-3.7500000000000006E-2</v>
      </c>
      <c r="AB83" s="561">
        <f>'m1'!AB83-m0!AB84</f>
        <v>-0.3</v>
      </c>
      <c r="AC83" s="561">
        <f>'m1'!AC83-m0!AC84</f>
        <v>-9.2500000000000027E-2</v>
      </c>
      <c r="AD83" s="561">
        <f>'m1'!AD83-m0!AD84</f>
        <v>-0.10249999999999998</v>
      </c>
      <c r="AE83" s="561">
        <f>'m1'!AE83-m0!AE84</f>
        <v>-7.4999999999999983E-2</v>
      </c>
      <c r="AF83" s="99">
        <f>'m1'!AF83-m0!AF84</f>
        <v>-4.2499999999999982E-2</v>
      </c>
      <c r="AG83" s="99">
        <f>'m1'!AG83-m0!AG84</f>
        <v>0</v>
      </c>
      <c r="AH83" s="99"/>
      <c r="AI83" s="185">
        <f t="shared" si="2"/>
        <v>38991</v>
      </c>
      <c r="AJ83" s="99">
        <f>'m1'!AJ83-m0!AJ84</f>
        <v>-9.3999999999999861E-2</v>
      </c>
      <c r="AK83" s="99"/>
      <c r="AL83" s="100"/>
      <c r="AM83" s="99">
        <f>'m1'!AL83-m0!AL84</f>
        <v>0</v>
      </c>
      <c r="AN83" s="99">
        <f>'m1'!AM83-m0!AM84</f>
        <v>-0.10197332745766108</v>
      </c>
      <c r="AO83" s="99">
        <f>'m1'!AN83-m0!AN84</f>
        <v>-0.17899999999999983</v>
      </c>
      <c r="AP83" s="99">
        <f>'m1'!AO83-m0!AO84</f>
        <v>-0.17899999999999983</v>
      </c>
      <c r="AQ83" s="99">
        <f>'m1'!AP83-m0!AP84</f>
        <v>-0.17899999999999983</v>
      </c>
      <c r="AR83" s="99">
        <f>'m1'!AQ83-m0!AQ84</f>
        <v>-0.30899999999999972</v>
      </c>
      <c r="AS83" s="99">
        <f>'m1'!AR83-m0!AR84</f>
        <v>-0.27899999999999947</v>
      </c>
      <c r="AT83" s="99">
        <f>'m1'!AS83-m0!AS84</f>
        <v>-0.2889999999999997</v>
      </c>
      <c r="AU83" s="99"/>
      <c r="AV83" s="99"/>
      <c r="AW83" s="99">
        <f>'m1'!AV83-m0!AV84</f>
        <v>0</v>
      </c>
      <c r="AX83" s="99">
        <f>'m1'!AW83-m0!AW84</f>
        <v>0</v>
      </c>
      <c r="AY83" s="99">
        <f>'m1'!AX83-m0!AX84</f>
        <v>-0.15649999999999986</v>
      </c>
      <c r="AZ83" s="99">
        <f>'m1'!AY83-m0!AY84</f>
        <v>-0.13649999999999984</v>
      </c>
      <c r="BA83" s="99">
        <f>'m1'!AZ83-m0!AZ84</f>
        <v>-0.39400000000000013</v>
      </c>
      <c r="BB83" s="99">
        <f>'m1'!BA83-m0!BA84</f>
        <v>-0.18650000000000011</v>
      </c>
      <c r="BC83" s="99"/>
      <c r="BD83" s="99">
        <f>'m1'!BD83-m0!BC84</f>
        <v>-0.62649999999999961</v>
      </c>
      <c r="BE83" s="99">
        <f>'m1'!BE83-m0!BD84</f>
        <v>0.15600000000000014</v>
      </c>
      <c r="BF83" s="99">
        <f>'m1'!BF83-m0!BE84</f>
        <v>-3.2250000000000001</v>
      </c>
      <c r="BG83" s="99"/>
      <c r="BH83" s="65"/>
      <c r="BI83" s="70"/>
      <c r="BJ83" s="63"/>
      <c r="BK83" s="40"/>
      <c r="BL83" s="63"/>
      <c r="BM83" s="63"/>
      <c r="BN83" s="40"/>
      <c r="BO83" s="40"/>
      <c r="BP83" s="71"/>
      <c r="BQ83" s="71"/>
      <c r="BR83" s="40"/>
      <c r="BS83" s="71"/>
      <c r="BT83" s="40"/>
      <c r="BU83" s="40"/>
      <c r="BV83" s="40"/>
      <c r="BW83" s="49"/>
      <c r="BX83" s="49"/>
      <c r="BY83" s="49"/>
      <c r="BZ83" s="40"/>
      <c r="CA83" s="40"/>
      <c r="CB83" s="40"/>
      <c r="CC83" s="49"/>
      <c r="CD83" s="48"/>
      <c r="CE83" s="48"/>
      <c r="CF83" s="40"/>
      <c r="CG83" s="48"/>
      <c r="CH83" s="40"/>
      <c r="CI83" s="56"/>
      <c r="CJ83" s="56"/>
      <c r="CK83" s="72"/>
      <c r="CL83" s="40"/>
      <c r="CM83" s="56"/>
      <c r="CN83" s="40"/>
      <c r="CO83" s="49"/>
      <c r="CP83" s="49"/>
      <c r="CQ83" s="40"/>
      <c r="CR83" s="56"/>
      <c r="CS83" s="40"/>
      <c r="CT83" s="40"/>
      <c r="CU83" s="41"/>
      <c r="CV83" s="41"/>
      <c r="CW83" s="49"/>
      <c r="CX83" s="40"/>
      <c r="CY83" s="49"/>
      <c r="CZ83" s="40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</row>
    <row r="84" spans="1:118">
      <c r="A84" s="65">
        <v>39022</v>
      </c>
      <c r="B84" s="40"/>
      <c r="C84" s="99">
        <f>'m1'!C84-m0!C84</f>
        <v>0</v>
      </c>
      <c r="D84" s="99">
        <f>'m1'!D84-m0!D84</f>
        <v>0</v>
      </c>
      <c r="E84" s="99">
        <f>'m1'!E84-m0!E84</f>
        <v>0</v>
      </c>
      <c r="F84" s="99">
        <f>'m1'!F84-m0!F84</f>
        <v>0</v>
      </c>
      <c r="G84" s="99">
        <f>'m1'!G84-m0!G84</f>
        <v>0</v>
      </c>
      <c r="H84" s="99">
        <f>'m1'!H84-m0!H84</f>
        <v>0</v>
      </c>
      <c r="I84" s="99">
        <f>'m1'!I84-m0!I84</f>
        <v>0</v>
      </c>
      <c r="J84" s="99">
        <f>'m1'!J84-m0!J84</f>
        <v>0</v>
      </c>
      <c r="K84" s="99">
        <f>'m1'!K84-m0!K84</f>
        <v>0</v>
      </c>
      <c r="L84" s="99">
        <f>'m1'!L84-m0!L84</f>
        <v>0</v>
      </c>
      <c r="M84" s="99">
        <f>'m1'!M84-m0!M84</f>
        <v>0</v>
      </c>
      <c r="N84" s="99">
        <f>'m1'!N84-m0!N84</f>
        <v>0</v>
      </c>
      <c r="O84" s="99">
        <f>'m1'!O84-m0!O84</f>
        <v>0</v>
      </c>
      <c r="P84" s="99">
        <f>'m1'!P84-m0!P84</f>
        <v>0</v>
      </c>
      <c r="Q84" s="99">
        <f>'m1'!Q84-m0!Q84</f>
        <v>0</v>
      </c>
      <c r="R84" s="99">
        <f>'m1'!R84-m0!R84</f>
        <v>0</v>
      </c>
      <c r="T84" s="576">
        <f>'m1'!T84-m0!T84</f>
        <v>0</v>
      </c>
      <c r="U84" s="576">
        <f>'m1'!U84-m0!U84</f>
        <v>0</v>
      </c>
      <c r="V84" s="576">
        <f>'m1'!V84-m0!V84</f>
        <v>0</v>
      </c>
      <c r="X84" s="542">
        <f>'m1'!X84-m0!X85</f>
        <v>-3.999999999999998E-2</v>
      </c>
      <c r="Y84" s="542">
        <f>'m1'!Y84-m0!Y85</f>
        <v>-3.999999999999998E-2</v>
      </c>
      <c r="Z84" s="542">
        <f>'m1'!Z84-m0!Z85</f>
        <v>-3.999999999999998E-2</v>
      </c>
      <c r="AA84" s="542">
        <f>'m1'!AA84-m0!AA85</f>
        <v>-7.4999999999999928E-3</v>
      </c>
      <c r="AB84" s="561">
        <f>'m1'!AB84-m0!AB85</f>
        <v>-0.505</v>
      </c>
      <c r="AC84" s="561">
        <f>'m1'!AC84-m0!AC85</f>
        <v>-0.33500000000000002</v>
      </c>
      <c r="AD84" s="561">
        <f>'m1'!AD84-m0!AD85</f>
        <v>-5.0000000000000044E-2</v>
      </c>
      <c r="AE84" s="561">
        <f>'m1'!AE84-m0!AE85</f>
        <v>-5.4999999999999993E-2</v>
      </c>
      <c r="AF84" s="99">
        <f>'m1'!AF84-m0!AF85</f>
        <v>0</v>
      </c>
      <c r="AG84" s="99">
        <f>'m1'!AG84-m0!AG85</f>
        <v>0</v>
      </c>
      <c r="AH84" s="99"/>
      <c r="AI84" s="185">
        <f t="shared" si="2"/>
        <v>39022</v>
      </c>
      <c r="AJ84" s="99">
        <f>'m1'!AJ84-m0!AJ85</f>
        <v>-9.6000000000000085E-2</v>
      </c>
      <c r="AK84" s="99"/>
      <c r="AL84" s="100"/>
      <c r="AM84" s="99">
        <f>'m1'!AL84-m0!AL85</f>
        <v>0</v>
      </c>
      <c r="AN84" s="99">
        <f>'m1'!AM84-m0!AM85</f>
        <v>-4.8049743404960488E-2</v>
      </c>
      <c r="AO84" s="99">
        <f>'m1'!AN84-m0!AN85</f>
        <v>-9.6000000000000085E-2</v>
      </c>
      <c r="AP84" s="99">
        <f>'m1'!AO84-m0!AO85</f>
        <v>-9.6000000000000085E-2</v>
      </c>
      <c r="AQ84" s="99">
        <f>'m1'!AP84-m0!AP85</f>
        <v>-9.6000000000000085E-2</v>
      </c>
      <c r="AR84" s="99">
        <f>'m1'!AQ84-m0!AQ85</f>
        <v>-9.6000000000000085E-2</v>
      </c>
      <c r="AS84" s="99">
        <f>'m1'!AR84-m0!AR85</f>
        <v>-9.6000000000000085E-2</v>
      </c>
      <c r="AT84" s="99">
        <f>'m1'!AS84-m0!AS85</f>
        <v>-9.6000000000000085E-2</v>
      </c>
      <c r="AU84" s="99"/>
      <c r="AV84" s="99"/>
      <c r="AW84" s="99">
        <f>'m1'!AV84-m0!AV85</f>
        <v>0</v>
      </c>
      <c r="AX84" s="99">
        <f>'m1'!AW84-m0!AW85</f>
        <v>0</v>
      </c>
      <c r="AY84" s="99">
        <f>'m1'!AX84-m0!AX85</f>
        <v>-0.13600000000000012</v>
      </c>
      <c r="AZ84" s="99">
        <f>'m1'!AY84-m0!AY85</f>
        <v>-0.13599999999999968</v>
      </c>
      <c r="BA84" s="99">
        <f>'m1'!AZ84-m0!AZ85</f>
        <v>-0.60099999999999998</v>
      </c>
      <c r="BB84" s="99">
        <f>'m1'!BA84-m0!BA85</f>
        <v>-0.43100000000000049</v>
      </c>
      <c r="BC84" s="99"/>
      <c r="BD84" s="99">
        <f>'m1'!BD84-m0!BC85</f>
        <v>-0.64100000000000001</v>
      </c>
      <c r="BE84" s="99">
        <f>'m1'!BE84-m0!BD85</f>
        <v>0.15399999999999991</v>
      </c>
      <c r="BF84" s="99">
        <f>'m1'!BF84-m0!BE85</f>
        <v>-3.3210000000000002</v>
      </c>
      <c r="BG84" s="99"/>
      <c r="BH84" s="65"/>
      <c r="BI84" s="70"/>
      <c r="BJ84" s="63"/>
      <c r="BK84" s="40"/>
      <c r="BL84" s="63"/>
      <c r="BM84" s="63"/>
      <c r="BN84" s="40"/>
      <c r="BO84" s="40"/>
      <c r="BP84" s="71"/>
      <c r="BQ84" s="71"/>
      <c r="BR84" s="40"/>
      <c r="BS84" s="71"/>
      <c r="BT84" s="40"/>
      <c r="BU84" s="40"/>
      <c r="BV84" s="40"/>
      <c r="BW84" s="49"/>
      <c r="BX84" s="49"/>
      <c r="BY84" s="49"/>
      <c r="BZ84" s="40"/>
      <c r="CA84" s="40"/>
      <c r="CB84" s="40"/>
      <c r="CC84" s="49"/>
      <c r="CD84" s="48"/>
      <c r="CE84" s="48"/>
      <c r="CF84" s="40"/>
      <c r="CG84" s="48"/>
      <c r="CH84" s="40"/>
      <c r="CI84" s="56"/>
      <c r="CJ84" s="56"/>
      <c r="CK84" s="72"/>
      <c r="CL84" s="40"/>
      <c r="CM84" s="56"/>
      <c r="CN84" s="40"/>
      <c r="CO84" s="49"/>
      <c r="CP84" s="49"/>
      <c r="CQ84" s="40"/>
      <c r="CR84" s="56"/>
      <c r="CS84" s="40"/>
      <c r="CT84" s="40"/>
      <c r="CU84" s="41"/>
      <c r="CV84" s="41"/>
      <c r="CW84" s="49"/>
      <c r="CX84" s="40"/>
      <c r="CY84" s="49"/>
      <c r="CZ84" s="40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</row>
    <row r="85" spans="1:118">
      <c r="A85" s="65">
        <v>39052</v>
      </c>
      <c r="B85" s="40"/>
      <c r="C85" s="99">
        <f>'m1'!C85-m0!C85</f>
        <v>0</v>
      </c>
      <c r="D85" s="99">
        <f>'m1'!D85-m0!D85</f>
        <v>0</v>
      </c>
      <c r="E85" s="99">
        <f>'m1'!E85-m0!E85</f>
        <v>0</v>
      </c>
      <c r="F85" s="99">
        <f>'m1'!F85-m0!F85</f>
        <v>0</v>
      </c>
      <c r="G85" s="99">
        <f>'m1'!G85-m0!G85</f>
        <v>0</v>
      </c>
      <c r="H85" s="99">
        <f>'m1'!H85-m0!H85</f>
        <v>0</v>
      </c>
      <c r="I85" s="99">
        <f>'m1'!I85-m0!I85</f>
        <v>0</v>
      </c>
      <c r="J85" s="99">
        <f>'m1'!J85-m0!J85</f>
        <v>0</v>
      </c>
      <c r="K85" s="99">
        <f>'m1'!K85-m0!K85</f>
        <v>0</v>
      </c>
      <c r="L85" s="99">
        <f>'m1'!L85-m0!L85</f>
        <v>0</v>
      </c>
      <c r="M85" s="99">
        <f>'m1'!M85-m0!M85</f>
        <v>0</v>
      </c>
      <c r="N85" s="99">
        <f>'m1'!N85-m0!N85</f>
        <v>0</v>
      </c>
      <c r="O85" s="99">
        <f>'m1'!O85-m0!O85</f>
        <v>0</v>
      </c>
      <c r="P85" s="99">
        <f>'m1'!P85-m0!P85</f>
        <v>0</v>
      </c>
      <c r="Q85" s="99">
        <f>'m1'!Q85-m0!Q85</f>
        <v>0</v>
      </c>
      <c r="R85" s="99">
        <f>'m1'!R85-m0!R85</f>
        <v>0</v>
      </c>
      <c r="T85" s="576">
        <f>'m1'!T85-m0!T85</f>
        <v>0</v>
      </c>
      <c r="U85" s="576">
        <f>'m1'!U85-m0!U85</f>
        <v>0</v>
      </c>
      <c r="V85" s="576">
        <f>'m1'!V85-m0!V85</f>
        <v>0</v>
      </c>
      <c r="X85" s="542">
        <f>'m1'!X85-m0!X86</f>
        <v>-1.2500000000000011E-2</v>
      </c>
      <c r="Y85" s="542">
        <f>'m1'!Y85-m0!Y86</f>
        <v>-1.2500000000000011E-2</v>
      </c>
      <c r="Z85" s="542">
        <f>'m1'!Z85-m0!Z86</f>
        <v>-4.5000000000000012E-2</v>
      </c>
      <c r="AA85" s="542">
        <f>'m1'!AA85-m0!AA86</f>
        <v>-1.4999999999999999E-2</v>
      </c>
      <c r="AB85" s="561">
        <f>'m1'!AB85-m0!AB86</f>
        <v>-0.34499999999999997</v>
      </c>
      <c r="AC85" s="561">
        <f>'m1'!AC85-m0!AC86</f>
        <v>-0.16499999999999992</v>
      </c>
      <c r="AD85" s="561">
        <f>'m1'!AD85-m0!AD86</f>
        <v>-9.9999999999999978E-2</v>
      </c>
      <c r="AE85" s="561">
        <f>'m1'!AE85-m0!AE86</f>
        <v>-4.7500000000000042E-2</v>
      </c>
      <c r="AF85" s="99">
        <f>'m1'!AF85-m0!AF86</f>
        <v>0</v>
      </c>
      <c r="AG85" s="99">
        <f>'m1'!AG85-m0!AG86</f>
        <v>0</v>
      </c>
      <c r="AH85" s="99"/>
      <c r="AI85" s="185">
        <f t="shared" si="2"/>
        <v>39052</v>
      </c>
      <c r="AJ85" s="99">
        <f>'m1'!AJ85-m0!AJ86</f>
        <v>-0.1419999999999999</v>
      </c>
      <c r="AK85" s="99"/>
      <c r="AL85" s="100"/>
      <c r="AM85" s="99">
        <f>'m1'!AL85-m0!AL86</f>
        <v>0</v>
      </c>
      <c r="AN85" s="99">
        <f>'m1'!AM85-m0!AM86</f>
        <v>-9.20004853645775E-2</v>
      </c>
      <c r="AO85" s="99">
        <f>'m1'!AN85-m0!AN86</f>
        <v>-0.16699999999999982</v>
      </c>
      <c r="AP85" s="99">
        <f>'m1'!AO85-m0!AO86</f>
        <v>-0.16699999999999982</v>
      </c>
      <c r="AQ85" s="99">
        <f>'m1'!AP85-m0!AP86</f>
        <v>-0.16699999999999982</v>
      </c>
      <c r="AR85" s="99">
        <f>'m1'!AQ85-m0!AQ86</f>
        <v>-0.16699999999999982</v>
      </c>
      <c r="AS85" s="99">
        <f>'m1'!AR85-m0!AR86</f>
        <v>-0.16699999999999982</v>
      </c>
      <c r="AT85" s="99">
        <f>'m1'!AS85-m0!AS86</f>
        <v>-0.16699999999999982</v>
      </c>
      <c r="AU85" s="99"/>
      <c r="AV85" s="99"/>
      <c r="AW85" s="99">
        <f>'m1'!AV85-m0!AV86</f>
        <v>0</v>
      </c>
      <c r="AX85" s="99">
        <f>'m1'!AW85-m0!AW86</f>
        <v>0</v>
      </c>
      <c r="AY85" s="99">
        <f>'m1'!AX85-m0!AX86</f>
        <v>-0.15449999999999964</v>
      </c>
      <c r="AZ85" s="99">
        <f>'m1'!AY85-m0!AY86</f>
        <v>-0.18700000000000028</v>
      </c>
      <c r="BA85" s="99">
        <f>'m1'!AZ85-m0!AZ86</f>
        <v>-0.4870000000000001</v>
      </c>
      <c r="BB85" s="99">
        <f>'m1'!BA85-m0!BA86</f>
        <v>-0.3069999999999995</v>
      </c>
      <c r="BC85" s="99"/>
      <c r="BD85" s="99">
        <f>'m1'!BD85-m0!BC86</f>
        <v>-0.73450000000000015</v>
      </c>
      <c r="BE85" s="99">
        <f>'m1'!BE85-m0!BD86</f>
        <v>0.1080000000000001</v>
      </c>
      <c r="BF85" s="99">
        <f>'m1'!BF85-m0!BE86</f>
        <v>-3.4630000000000001</v>
      </c>
      <c r="BG85" s="99"/>
      <c r="BH85" s="65"/>
      <c r="BI85" s="70"/>
      <c r="BJ85" s="63"/>
      <c r="BK85" s="40"/>
      <c r="BL85" s="63"/>
      <c r="BM85" s="63"/>
      <c r="BN85" s="40"/>
      <c r="BO85" s="40"/>
      <c r="BP85" s="71"/>
      <c r="BQ85" s="71"/>
      <c r="BR85" s="40"/>
      <c r="BS85" s="71"/>
      <c r="BT85" s="40"/>
      <c r="BU85" s="40"/>
      <c r="BV85" s="40"/>
      <c r="BW85" s="49"/>
      <c r="BX85" s="49"/>
      <c r="BY85" s="49"/>
      <c r="BZ85" s="40"/>
      <c r="CA85" s="40"/>
      <c r="CB85" s="40"/>
      <c r="CC85" s="49"/>
      <c r="CD85" s="48"/>
      <c r="CE85" s="48"/>
      <c r="CF85" s="40"/>
      <c r="CG85" s="48"/>
      <c r="CH85" s="40"/>
      <c r="CI85" s="56"/>
      <c r="CJ85" s="56"/>
      <c r="CK85" s="72"/>
      <c r="CL85" s="40"/>
      <c r="CM85" s="56"/>
      <c r="CN85" s="40"/>
      <c r="CO85" s="49"/>
      <c r="CP85" s="49"/>
      <c r="CQ85" s="40"/>
      <c r="CR85" s="56"/>
      <c r="CS85" s="40"/>
      <c r="CT85" s="40"/>
      <c r="CU85" s="41"/>
      <c r="CV85" s="41"/>
      <c r="CW85" s="49"/>
      <c r="CX85" s="40"/>
      <c r="CY85" s="49"/>
      <c r="CZ85" s="40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</row>
    <row r="86" spans="1:118">
      <c r="A86" s="65">
        <v>39083</v>
      </c>
      <c r="B86" s="40"/>
      <c r="C86" s="99">
        <f>'m1'!C86-m0!C86</f>
        <v>0</v>
      </c>
      <c r="D86" s="99">
        <f>'m1'!D86-m0!D86</f>
        <v>0</v>
      </c>
      <c r="E86" s="99">
        <f>'m1'!E86-m0!E86</f>
        <v>0</v>
      </c>
      <c r="F86" s="99">
        <f>'m1'!F86-m0!F86</f>
        <v>0</v>
      </c>
      <c r="G86" s="99">
        <f>'m1'!G86-m0!G86</f>
        <v>0</v>
      </c>
      <c r="H86" s="99">
        <f>'m1'!H86-m0!H86</f>
        <v>0</v>
      </c>
      <c r="I86" s="99">
        <f>'m1'!I86-m0!I86</f>
        <v>0</v>
      </c>
      <c r="J86" s="99">
        <f>'m1'!J86-m0!J86</f>
        <v>0</v>
      </c>
      <c r="K86" s="99">
        <f>'m1'!K86-m0!K86</f>
        <v>0</v>
      </c>
      <c r="L86" s="99">
        <f>'m1'!L86-m0!L86</f>
        <v>0</v>
      </c>
      <c r="M86" s="99">
        <f>'m1'!M86-m0!M86</f>
        <v>0</v>
      </c>
      <c r="N86" s="99">
        <f>'m1'!N86-m0!N86</f>
        <v>0</v>
      </c>
      <c r="O86" s="99">
        <f>'m1'!O86-m0!O86</f>
        <v>0</v>
      </c>
      <c r="P86" s="99">
        <f>'m1'!P86-m0!P86</f>
        <v>0</v>
      </c>
      <c r="Q86" s="99">
        <f>'m1'!Q86-m0!Q86</f>
        <v>0</v>
      </c>
      <c r="R86" s="99">
        <f>'m1'!R86-m0!R86</f>
        <v>0</v>
      </c>
      <c r="T86" s="576">
        <f>'m1'!T86-m0!T86</f>
        <v>0</v>
      </c>
      <c r="U86" s="576">
        <f>'m1'!U86-m0!U86</f>
        <v>0</v>
      </c>
      <c r="V86" s="576">
        <f>'m1'!V86-m0!V86</f>
        <v>0</v>
      </c>
      <c r="X86" s="542">
        <f>'m1'!X86-m0!X87</f>
        <v>2.2499999999999992E-2</v>
      </c>
      <c r="Y86" s="542">
        <f>'m1'!Y86-m0!Y87</f>
        <v>2.2499999999999992E-2</v>
      </c>
      <c r="Z86" s="542">
        <f>'m1'!Z86-m0!Z87</f>
        <v>2.4999999999999994E-2</v>
      </c>
      <c r="AA86" s="542">
        <f>'m1'!AA86-m0!AA87</f>
        <v>0</v>
      </c>
      <c r="AB86" s="561">
        <f>'m1'!AB86-m0!AB87</f>
        <v>7.9999999999999849E-2</v>
      </c>
      <c r="AC86" s="561">
        <f>'m1'!AC86-m0!AC87</f>
        <v>1.0000000000000009E-2</v>
      </c>
      <c r="AD86" s="561">
        <f>'m1'!AD86-m0!AD87</f>
        <v>2.5000000000000022E-3</v>
      </c>
      <c r="AE86" s="561">
        <f>'m1'!AE86-m0!AE87</f>
        <v>5.0000000000000044E-3</v>
      </c>
      <c r="AF86" s="99">
        <f>'m1'!AF86-m0!AF87</f>
        <v>0</v>
      </c>
      <c r="AG86" s="99">
        <f>'m1'!AG86-m0!AG87</f>
        <v>0</v>
      </c>
      <c r="AH86" s="99"/>
      <c r="AI86" s="185">
        <f t="shared" si="2"/>
        <v>39083</v>
      </c>
      <c r="AJ86" s="99">
        <f>'m1'!AJ86-m0!AJ87</f>
        <v>0.11399999999999988</v>
      </c>
      <c r="AK86" s="99"/>
      <c r="AL86" s="100"/>
      <c r="AM86" s="99">
        <f>'m1'!AL86-m0!AL87</f>
        <v>0</v>
      </c>
      <c r="AN86" s="99">
        <f>'m1'!AM86-m0!AM87</f>
        <v>4.8701231402101364E-2</v>
      </c>
      <c r="AO86" s="99">
        <f>'m1'!AN86-m0!AN87</f>
        <v>5.3999999999999826E-2</v>
      </c>
      <c r="AP86" s="99">
        <f>'m1'!AO86-m0!AO87</f>
        <v>5.3999999999999826E-2</v>
      </c>
      <c r="AQ86" s="99">
        <f>'m1'!AP86-m0!AP87</f>
        <v>5.3999999999999826E-2</v>
      </c>
      <c r="AR86" s="99">
        <f>'m1'!AQ86-m0!AQ87</f>
        <v>5.3999999999999826E-2</v>
      </c>
      <c r="AS86" s="99">
        <f>'m1'!AR86-m0!AR87</f>
        <v>5.3999999999999826E-2</v>
      </c>
      <c r="AT86" s="99">
        <f>'m1'!AS86-m0!AS87</f>
        <v>5.3999999999999826E-2</v>
      </c>
      <c r="AU86" s="99"/>
      <c r="AV86" s="99"/>
      <c r="AW86" s="99">
        <f>'m1'!AV86-m0!AV87</f>
        <v>0</v>
      </c>
      <c r="AX86" s="99">
        <f>'m1'!AW86-m0!AW87</f>
        <v>0</v>
      </c>
      <c r="AY86" s="99">
        <f>'m1'!AX86-m0!AX87</f>
        <v>0.13649999999999984</v>
      </c>
      <c r="AZ86" s="99">
        <f>'m1'!AY86-m0!AY87</f>
        <v>0.13900000000000023</v>
      </c>
      <c r="BA86" s="99">
        <f>'m1'!AZ86-m0!AZ87</f>
        <v>0.19399999999999995</v>
      </c>
      <c r="BB86" s="99">
        <f>'m1'!BA86-m0!BA87</f>
        <v>0.12399999999999967</v>
      </c>
      <c r="BC86" s="99"/>
      <c r="BD86" s="99">
        <f>'m1'!BD86-m0!BC87</f>
        <v>-0.47350000000000003</v>
      </c>
      <c r="BE86" s="99">
        <f>'m1'!BE86-m0!BD87</f>
        <v>0.36399999999999988</v>
      </c>
      <c r="BF86" s="99">
        <f>'m1'!BF86-m0!BE87</f>
        <v>-3.3490000000000002</v>
      </c>
      <c r="BG86" s="99"/>
      <c r="BH86" s="65"/>
      <c r="BI86" s="70"/>
      <c r="BJ86" s="63"/>
      <c r="BK86" s="40"/>
      <c r="BL86" s="63"/>
      <c r="BM86" s="63"/>
      <c r="BN86" s="40"/>
      <c r="BO86" s="40"/>
      <c r="BP86" s="71"/>
      <c r="BQ86" s="71"/>
      <c r="BR86" s="40"/>
      <c r="BS86" s="71"/>
      <c r="BT86" s="40"/>
      <c r="BU86" s="40"/>
      <c r="BV86" s="40"/>
      <c r="BW86" s="49"/>
      <c r="BX86" s="49"/>
      <c r="BY86" s="49"/>
      <c r="BZ86" s="40"/>
      <c r="CA86" s="40"/>
      <c r="CB86" s="40"/>
      <c r="CC86" s="49"/>
      <c r="CD86" s="48"/>
      <c r="CE86" s="48"/>
      <c r="CF86" s="40"/>
      <c r="CG86" s="48"/>
      <c r="CH86" s="40"/>
      <c r="CI86" s="56"/>
      <c r="CJ86" s="56"/>
      <c r="CK86" s="72"/>
      <c r="CL86" s="40"/>
      <c r="CM86" s="56"/>
      <c r="CN86" s="40"/>
      <c r="CO86" s="49"/>
      <c r="CP86" s="49"/>
      <c r="CQ86" s="40"/>
      <c r="CR86" s="56"/>
      <c r="CS86" s="40"/>
      <c r="CT86" s="40"/>
      <c r="CU86" s="41"/>
      <c r="CV86" s="41"/>
      <c r="CW86" s="49"/>
      <c r="CX86" s="40"/>
      <c r="CY86" s="49"/>
      <c r="CZ86" s="40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</row>
    <row r="87" spans="1:118">
      <c r="A87" s="65">
        <v>39114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76">
        <f>'m1'!T87-m0!T87</f>
        <v>0</v>
      </c>
      <c r="U87" s="576">
        <f>'m1'!U87-m0!U87</f>
        <v>0</v>
      </c>
      <c r="V87" s="576">
        <f>'m1'!V87-m0!V87</f>
        <v>0</v>
      </c>
      <c r="X87" s="542">
        <f>'m1'!X87-m0!X88</f>
        <v>2.5000000000000022E-3</v>
      </c>
      <c r="Y87" s="542">
        <f>'m1'!Y87-m0!Y88</f>
        <v>2.5000000000000022E-3</v>
      </c>
      <c r="Z87" s="542">
        <f>'m1'!Z87-m0!Z88</f>
        <v>2.5000000000000022E-3</v>
      </c>
      <c r="AA87" s="542">
        <f>'m1'!AA87-m0!AA88</f>
        <v>0</v>
      </c>
      <c r="AB87" s="561">
        <f>'m1'!AB87-m0!AB88</f>
        <v>0.60000000000000009</v>
      </c>
      <c r="AC87" s="561">
        <f>'m1'!AC87-m0!AC88</f>
        <v>0.34249999999999992</v>
      </c>
      <c r="AD87" s="561">
        <f>'m1'!AD87-m0!AD88</f>
        <v>0.13250000000000001</v>
      </c>
      <c r="AE87" s="561">
        <f>'m1'!AE87-m0!AE88</f>
        <v>7.7500000000000013E-2</v>
      </c>
      <c r="AF87" s="99">
        <f>'m1'!AF87-m0!AF88</f>
        <v>0</v>
      </c>
      <c r="AG87" s="99">
        <f>'m1'!AG87-m0!AG88</f>
        <v>0</v>
      </c>
      <c r="AH87" s="99"/>
      <c r="AI87" s="185">
        <f t="shared" si="2"/>
        <v>39114</v>
      </c>
      <c r="AJ87" s="99">
        <f>'m1'!AJ87-m0!AJ88</f>
        <v>0.12800000000000011</v>
      </c>
      <c r="AK87" s="99"/>
      <c r="AL87" s="100"/>
      <c r="AM87" s="99">
        <f>'m1'!AL87-m0!AL88</f>
        <v>0</v>
      </c>
      <c r="AN87" s="99">
        <f>'m1'!AM87-m0!AM88</f>
        <v>9.6410152802219429E-2</v>
      </c>
      <c r="AO87" s="99">
        <f>'m1'!AN87-m0!AN88</f>
        <v>0.13300000000000001</v>
      </c>
      <c r="AP87" s="99">
        <f>'m1'!AO87-m0!AO88</f>
        <v>0.13300000000000001</v>
      </c>
      <c r="AQ87" s="99">
        <f>'m1'!AP87-m0!AP88</f>
        <v>0.13300000000000001</v>
      </c>
      <c r="AR87" s="99">
        <f>'m1'!AQ87-m0!AQ88</f>
        <v>0.13300000000000001</v>
      </c>
      <c r="AS87" s="99">
        <f>'m1'!AR87-m0!AR88</f>
        <v>0.13300000000000045</v>
      </c>
      <c r="AT87" s="99">
        <f>'m1'!AS87-m0!AS88</f>
        <v>0.13300000000000001</v>
      </c>
      <c r="AU87" s="99"/>
      <c r="AV87" s="99"/>
      <c r="AW87" s="99">
        <f>'m1'!AV87-m0!AV88</f>
        <v>0</v>
      </c>
      <c r="AX87" s="99">
        <f>'m1'!AW87-m0!AW88</f>
        <v>0</v>
      </c>
      <c r="AY87" s="99">
        <f>'m1'!AX87-m0!AX88</f>
        <v>0.13050000000000006</v>
      </c>
      <c r="AZ87" s="99">
        <f>'m1'!AY87-m0!AY88</f>
        <v>0.13050000000000006</v>
      </c>
      <c r="BA87" s="99">
        <f>'m1'!AZ87-m0!AZ88</f>
        <v>0.72800000000000065</v>
      </c>
      <c r="BB87" s="99">
        <f>'m1'!BA87-m0!BA88</f>
        <v>0.47050000000000036</v>
      </c>
      <c r="BC87" s="99"/>
      <c r="BD87" s="99">
        <f>'m1'!BD87-m0!BC88</f>
        <v>-0.38199999999999967</v>
      </c>
      <c r="BE87" s="99">
        <f>'m1'!BE87-m0!BD88</f>
        <v>0.37800000000000011</v>
      </c>
      <c r="BF87" s="99">
        <f>'m1'!BF87-m0!BE88</f>
        <v>-3.2210000000000001</v>
      </c>
      <c r="BG87" s="99"/>
      <c r="BH87" s="65"/>
      <c r="BI87" s="70"/>
      <c r="BJ87" s="63"/>
      <c r="BK87" s="40"/>
      <c r="BL87" s="63"/>
      <c r="BM87" s="63"/>
      <c r="BN87" s="40"/>
      <c r="BO87" s="40"/>
      <c r="BP87" s="71"/>
      <c r="BQ87" s="71"/>
      <c r="BR87" s="40"/>
      <c r="BS87" s="71"/>
      <c r="BT87" s="40"/>
      <c r="BU87" s="40"/>
      <c r="BV87" s="40"/>
      <c r="BW87" s="49"/>
      <c r="BX87" s="49"/>
      <c r="BY87" s="49"/>
      <c r="BZ87" s="40"/>
      <c r="CA87" s="40"/>
      <c r="CB87" s="40"/>
      <c r="CC87" s="49"/>
      <c r="CD87" s="48"/>
      <c r="CE87" s="48"/>
      <c r="CF87" s="40"/>
      <c r="CG87" s="48"/>
      <c r="CH87" s="40"/>
      <c r="CI87" s="56"/>
      <c r="CJ87" s="56"/>
      <c r="CK87" s="72"/>
      <c r="CL87" s="40"/>
      <c r="CM87" s="56"/>
      <c r="CN87" s="40"/>
      <c r="CO87" s="49"/>
      <c r="CP87" s="49"/>
      <c r="CQ87" s="40"/>
      <c r="CR87" s="56"/>
      <c r="CS87" s="40"/>
      <c r="CT87" s="40"/>
      <c r="CU87" s="41"/>
      <c r="CV87" s="41"/>
      <c r="CW87" s="49"/>
      <c r="CX87" s="40"/>
      <c r="CY87" s="49"/>
      <c r="CZ87" s="40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</row>
    <row r="88" spans="1:118">
      <c r="A88" s="65">
        <v>39142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76">
        <f>'m1'!T88-m0!T88</f>
        <v>0</v>
      </c>
      <c r="U88" s="576">
        <f>'m1'!U88-m0!U88</f>
        <v>0</v>
      </c>
      <c r="V88" s="576">
        <f>'m1'!V88-m0!V88</f>
        <v>0</v>
      </c>
      <c r="X88" s="542">
        <f>'m1'!X88-m0!X89</f>
        <v>7.2500000000000009E-2</v>
      </c>
      <c r="Y88" s="542">
        <f>'m1'!Y88-m0!Y89</f>
        <v>7.2500000000000009E-2</v>
      </c>
      <c r="Z88" s="542">
        <f>'m1'!Z88-m0!Z89</f>
        <v>9.5000000000000001E-2</v>
      </c>
      <c r="AA88" s="542">
        <f>'m1'!AA88-m0!AA89</f>
        <v>7.9999999999999988E-2</v>
      </c>
      <c r="AB88" s="561">
        <f>'m1'!AB88-m0!AB89</f>
        <v>0.44500000000000001</v>
      </c>
      <c r="AC88" s="561">
        <f>'m1'!AC88-m0!AC89</f>
        <v>0.24750000000000005</v>
      </c>
      <c r="AD88" s="561">
        <f>'m1'!AD88-m0!AD89</f>
        <v>0.10499999999999998</v>
      </c>
      <c r="AE88" s="561">
        <f>'m1'!AE88-m0!AE89</f>
        <v>8.2500000000000018E-2</v>
      </c>
      <c r="AF88" s="99">
        <f>'m1'!AF88-m0!AF89</f>
        <v>4.2499999999999982E-2</v>
      </c>
      <c r="AG88" s="99">
        <f>'m1'!AG88-m0!AG89</f>
        <v>0</v>
      </c>
      <c r="AH88" s="99"/>
      <c r="AI88" s="185">
        <f t="shared" si="2"/>
        <v>39142</v>
      </c>
      <c r="AJ88" s="99">
        <f>'m1'!AJ88-m0!AJ89</f>
        <v>0.12800000000000011</v>
      </c>
      <c r="AK88" s="99"/>
      <c r="AL88" s="100"/>
      <c r="AM88" s="99">
        <f>'m1'!AL88-m0!AL89</f>
        <v>0</v>
      </c>
      <c r="AN88" s="99">
        <f>'m1'!AM88-m0!AM89</f>
        <v>0.19646491155222456</v>
      </c>
      <c r="AO88" s="99">
        <f>'m1'!AN88-m0!AN89</f>
        <v>0.29300000000000015</v>
      </c>
      <c r="AP88" s="99">
        <f>'m1'!AO88-m0!AO89</f>
        <v>0.29300000000000015</v>
      </c>
      <c r="AQ88" s="99">
        <f>'m1'!AP88-m0!AP89</f>
        <v>0.29300000000000015</v>
      </c>
      <c r="AR88" s="99">
        <f>'m1'!AQ88-m0!AQ89</f>
        <v>0.42300000000000004</v>
      </c>
      <c r="AS88" s="99">
        <f>'m1'!AR88-m0!AR89</f>
        <v>0.39299999999999979</v>
      </c>
      <c r="AT88" s="99">
        <f>'m1'!AS88-m0!AS89</f>
        <v>0.40300000000000002</v>
      </c>
      <c r="AU88" s="99"/>
      <c r="AV88" s="99"/>
      <c r="AW88" s="99">
        <f>'m1'!AV88-m0!AV89</f>
        <v>0</v>
      </c>
      <c r="AX88" s="99">
        <f>'m1'!AW88-m0!AW89</f>
        <v>0</v>
      </c>
      <c r="AY88" s="99">
        <f>'m1'!AX88-m0!AX89</f>
        <v>0.2004999999999999</v>
      </c>
      <c r="AZ88" s="99">
        <f>'m1'!AY88-m0!AY89</f>
        <v>0.22299999999999986</v>
      </c>
      <c r="BA88" s="99">
        <f>'m1'!AZ88-m0!AZ89</f>
        <v>0.57299999999999951</v>
      </c>
      <c r="BB88" s="99">
        <f>'m1'!BA88-m0!BA89</f>
        <v>0.37550000000000017</v>
      </c>
      <c r="BC88" s="99"/>
      <c r="BD88" s="99">
        <f>'m1'!BD88-m0!BC89</f>
        <v>-0.2995000000000001</v>
      </c>
      <c r="BE88" s="99">
        <f>'m1'!BE88-m0!BD89</f>
        <v>0.4205000000000001</v>
      </c>
      <c r="BF88" s="99">
        <f>'m1'!BF88-m0!BE89</f>
        <v>-3.093</v>
      </c>
      <c r="BG88" s="99"/>
      <c r="BH88" s="65"/>
      <c r="BI88" s="70"/>
      <c r="BJ88" s="63"/>
      <c r="BK88" s="40"/>
      <c r="BL88" s="63"/>
      <c r="BM88" s="63"/>
      <c r="BN88" s="40"/>
      <c r="BO88" s="40"/>
      <c r="BP88" s="71"/>
      <c r="BQ88" s="71"/>
      <c r="BR88" s="40"/>
      <c r="BS88" s="71"/>
      <c r="BT88" s="40"/>
      <c r="BU88" s="40"/>
      <c r="BV88" s="40"/>
      <c r="BW88" s="49"/>
      <c r="BX88" s="49"/>
      <c r="BY88" s="49"/>
      <c r="BZ88" s="40"/>
      <c r="CA88" s="40"/>
      <c r="CB88" s="40"/>
      <c r="CC88" s="49"/>
      <c r="CD88" s="48"/>
      <c r="CE88" s="48"/>
      <c r="CF88" s="40"/>
      <c r="CG88" s="48"/>
      <c r="CH88" s="40"/>
      <c r="CI88" s="56"/>
      <c r="CJ88" s="56"/>
      <c r="CK88" s="72"/>
      <c r="CL88" s="40"/>
      <c r="CM88" s="56"/>
      <c r="CN88" s="40"/>
      <c r="CO88" s="49"/>
      <c r="CP88" s="49"/>
      <c r="CQ88" s="40"/>
      <c r="CR88" s="56"/>
      <c r="CS88" s="40"/>
      <c r="CT88" s="40"/>
      <c r="CU88" s="41"/>
      <c r="CV88" s="41"/>
      <c r="CW88" s="49"/>
      <c r="CX88" s="40"/>
      <c r="CY88" s="49"/>
      <c r="CZ88" s="40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</row>
    <row r="89" spans="1:118">
      <c r="A89" s="65">
        <v>39173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76">
        <f>'m1'!T89-m0!T89</f>
        <v>0</v>
      </c>
      <c r="U89" s="576">
        <f>'m1'!U89-m0!U89</f>
        <v>0</v>
      </c>
      <c r="V89" s="576">
        <f>'m1'!V89-m0!V89</f>
        <v>0</v>
      </c>
      <c r="X89" s="542">
        <f>'m1'!X89-m0!X90</f>
        <v>1.0000000000000009E-2</v>
      </c>
      <c r="Y89" s="542">
        <f>'m1'!Y89-m0!Y90</f>
        <v>1.0000000000000009E-2</v>
      </c>
      <c r="Z89" s="542">
        <f>'m1'!Z89-m0!Z90</f>
        <v>-9.999999999999995E-3</v>
      </c>
      <c r="AA89" s="542">
        <f>'m1'!AA89-m0!AA90</f>
        <v>1.5000000000000013E-2</v>
      </c>
      <c r="AB89" s="561">
        <f>'m1'!AB89-m0!AB90</f>
        <v>8.500000000000002E-2</v>
      </c>
      <c r="AC89" s="561">
        <f>'m1'!AC89-m0!AC90</f>
        <v>6.7500000000000004E-2</v>
      </c>
      <c r="AD89" s="561">
        <f>'m1'!AD89-m0!AD90</f>
        <v>2.5000000000000022E-2</v>
      </c>
      <c r="AE89" s="561">
        <f>'m1'!AE89-m0!AE90</f>
        <v>1.4999999999999986E-2</v>
      </c>
      <c r="AF89" s="99">
        <f>'m1'!AF89-m0!AF90</f>
        <v>0</v>
      </c>
      <c r="AG89" s="99">
        <f>'m1'!AG89-m0!AG90</f>
        <v>0</v>
      </c>
      <c r="AH89" s="99"/>
      <c r="AI89" s="185">
        <f t="shared" si="2"/>
        <v>39173</v>
      </c>
      <c r="AJ89" s="99">
        <f>'m1'!AJ89-m0!AJ90</f>
        <v>6.0000000000002274E-3</v>
      </c>
      <c r="AK89" s="99"/>
      <c r="AL89" s="100"/>
      <c r="AM89" s="99">
        <f>'m1'!AL89-m0!AL90</f>
        <v>0</v>
      </c>
      <c r="AN89" s="99">
        <f>'m1'!AM89-m0!AM90</f>
        <v>1.5857200969262131E-2</v>
      </c>
      <c r="AO89" s="99">
        <f>'m1'!AN89-m0!AN90</f>
        <v>6.0000000000002274E-3</v>
      </c>
      <c r="AP89" s="99">
        <f>'m1'!AO89-m0!AO90</f>
        <v>6.0000000000002274E-3</v>
      </c>
      <c r="AQ89" s="99">
        <f>'m1'!AP89-m0!AP90</f>
        <v>6.0000000000002274E-3</v>
      </c>
      <c r="AR89" s="99">
        <f>'m1'!AQ89-m0!AQ90</f>
        <v>6.0000000000002274E-3</v>
      </c>
      <c r="AS89" s="99">
        <f>'m1'!AR89-m0!AR90</f>
        <v>6.0000000000002274E-3</v>
      </c>
      <c r="AT89" s="99">
        <f>'m1'!AS89-m0!AS90</f>
        <v>6.0000000000002274E-3</v>
      </c>
      <c r="AU89" s="99"/>
      <c r="AV89" s="99"/>
      <c r="AW89" s="99">
        <f>'m1'!AV89-m0!AV90</f>
        <v>0</v>
      </c>
      <c r="AX89" s="99">
        <f>'m1'!AW89-m0!AW90</f>
        <v>0</v>
      </c>
      <c r="AY89" s="99">
        <f>'m1'!AX89-m0!AX90</f>
        <v>1.6000000000000458E-2</v>
      </c>
      <c r="AZ89" s="99">
        <f>'m1'!AY89-m0!AY90</f>
        <v>-3.9999999999995595E-3</v>
      </c>
      <c r="BA89" s="99">
        <f>'m1'!AZ89-m0!AZ90</f>
        <v>9.1000000000000192E-2</v>
      </c>
      <c r="BB89" s="99">
        <f>'m1'!BA89-m0!BA90</f>
        <v>7.3500000000000121E-2</v>
      </c>
      <c r="BC89" s="99"/>
      <c r="BD89" s="99">
        <f>'m1'!BD89-m0!BC90</f>
        <v>-0.44899999999999984</v>
      </c>
      <c r="BE89" s="99">
        <f>'m1'!BE89-m0!BD90</f>
        <v>0.29850000000000021</v>
      </c>
      <c r="BF89" s="99">
        <f>'m1'!BF89-m0!BE90</f>
        <v>-3.0869999999999997</v>
      </c>
      <c r="BG89" s="99"/>
      <c r="BH89" s="65"/>
      <c r="BI89" s="70"/>
      <c r="BJ89" s="63"/>
      <c r="BK89" s="40"/>
      <c r="BL89" s="63"/>
      <c r="BM89" s="63"/>
      <c r="BN89" s="40"/>
      <c r="BO89" s="40"/>
      <c r="BP89" s="71"/>
      <c r="BQ89" s="71"/>
      <c r="BR89" s="40"/>
      <c r="BS89" s="71"/>
      <c r="BT89" s="40"/>
      <c r="BU89" s="40"/>
      <c r="BV89" s="40"/>
      <c r="BW89" s="49"/>
      <c r="BX89" s="49"/>
      <c r="BY89" s="49"/>
      <c r="BZ89" s="40"/>
      <c r="CA89" s="40"/>
      <c r="CB89" s="40"/>
      <c r="CC89" s="49"/>
      <c r="CD89" s="48"/>
      <c r="CE89" s="48"/>
      <c r="CF89" s="40"/>
      <c r="CG89" s="48"/>
      <c r="CH89" s="40"/>
      <c r="CI89" s="56"/>
      <c r="CJ89" s="56"/>
      <c r="CK89" s="72"/>
      <c r="CL89" s="40"/>
      <c r="CM89" s="56"/>
      <c r="CN89" s="40"/>
      <c r="CO89" s="49"/>
      <c r="CP89" s="49"/>
      <c r="CQ89" s="40"/>
      <c r="CR89" s="56"/>
      <c r="CS89" s="40"/>
      <c r="CT89" s="40"/>
      <c r="CU89" s="41"/>
      <c r="CV89" s="41"/>
      <c r="CW89" s="49"/>
      <c r="CX89" s="40"/>
      <c r="CY89" s="49"/>
      <c r="CZ89" s="40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</row>
    <row r="90" spans="1:118">
      <c r="A90" s="65">
        <v>39203</v>
      </c>
      <c r="B90" s="40"/>
      <c r="C90" s="99">
        <f>'m1'!C90-m0!C90</f>
        <v>0</v>
      </c>
      <c r="D90" s="99">
        <f>'m1'!D90-m0!D90</f>
        <v>0</v>
      </c>
      <c r="E90" s="99">
        <f>'m1'!E90-m0!E90</f>
        <v>0</v>
      </c>
      <c r="F90" s="99">
        <f>'m1'!F90-m0!F90</f>
        <v>0</v>
      </c>
      <c r="G90" s="99">
        <f>'m1'!G90-m0!G90</f>
        <v>0</v>
      </c>
      <c r="H90" s="99">
        <f>'m1'!H90-m0!H90</f>
        <v>0</v>
      </c>
      <c r="I90" s="99">
        <f>'m1'!I90-m0!I90</f>
        <v>0</v>
      </c>
      <c r="J90" s="99">
        <f>'m1'!J90-m0!J90</f>
        <v>0</v>
      </c>
      <c r="K90" s="99">
        <f>'m1'!K90-m0!K90</f>
        <v>0</v>
      </c>
      <c r="L90" s="99">
        <f>'m1'!L90-m0!L90</f>
        <v>0</v>
      </c>
      <c r="M90" s="99">
        <f>'m1'!M90-m0!M90</f>
        <v>0</v>
      </c>
      <c r="N90" s="99">
        <f>'m1'!N90-m0!N90</f>
        <v>0</v>
      </c>
      <c r="O90" s="99">
        <f>'m1'!O90-m0!O90</f>
        <v>0</v>
      </c>
      <c r="P90" s="99">
        <f>'m1'!P90-m0!P90</f>
        <v>0</v>
      </c>
      <c r="Q90" s="99">
        <f>'m1'!Q90-m0!Q90</f>
        <v>0</v>
      </c>
      <c r="R90" s="99">
        <f>'m1'!R90-m0!R90</f>
        <v>0</v>
      </c>
      <c r="T90" s="576">
        <f>'m1'!T90-m0!T90</f>
        <v>0</v>
      </c>
      <c r="U90" s="576">
        <f>'m1'!U90-m0!U90</f>
        <v>0</v>
      </c>
      <c r="V90" s="576">
        <f>'m1'!V90-m0!V90</f>
        <v>0</v>
      </c>
      <c r="X90" s="542">
        <f>'m1'!X90-m0!X91</f>
        <v>5.0000000000000044E-3</v>
      </c>
      <c r="Y90" s="542">
        <f>'m1'!Y90-m0!Y91</f>
        <v>5.0000000000000044E-3</v>
      </c>
      <c r="Z90" s="542">
        <f>'m1'!Z90-m0!Z91</f>
        <v>5.0000000000000044E-3</v>
      </c>
      <c r="AA90" s="542">
        <f>'m1'!AA90-m0!AA91</f>
        <v>9.9999999999999811E-3</v>
      </c>
      <c r="AB90" s="561">
        <f>'m1'!AB90-m0!AB91</f>
        <v>1.0000000000000009E-2</v>
      </c>
      <c r="AC90" s="561">
        <f>'m1'!AC90-m0!AC91</f>
        <v>0</v>
      </c>
      <c r="AD90" s="561">
        <f>'m1'!AD90-m0!AD91</f>
        <v>0</v>
      </c>
      <c r="AE90" s="561">
        <f>'m1'!AE90-m0!AE91</f>
        <v>0</v>
      </c>
      <c r="AF90" s="99">
        <f>'m1'!AF90-m0!AF91</f>
        <v>0</v>
      </c>
      <c r="AG90" s="99">
        <f>'m1'!AG90-m0!AG91</f>
        <v>0</v>
      </c>
      <c r="AH90" s="99"/>
      <c r="AI90" s="185">
        <f t="shared" si="2"/>
        <v>39203</v>
      </c>
      <c r="AJ90" s="99">
        <f>'m1'!AJ90-m0!AJ91</f>
        <v>-3.4000000000000696E-2</v>
      </c>
      <c r="AK90" s="99"/>
      <c r="AL90" s="100"/>
      <c r="AM90" s="99">
        <f>'m1'!AL90-m0!AL91</f>
        <v>0</v>
      </c>
      <c r="AN90" s="99">
        <f>'m1'!AM90-m0!AM91</f>
        <v>-8.4887477225445984E-3</v>
      </c>
      <c r="AO90" s="99">
        <f>'m1'!AN90-m0!AN91</f>
        <v>-3.4000000000000696E-2</v>
      </c>
      <c r="AP90" s="99">
        <f>'m1'!AO90-m0!AO91</f>
        <v>-3.4000000000000696E-2</v>
      </c>
      <c r="AQ90" s="99">
        <f>'m1'!AP90-m0!AP91</f>
        <v>-3.4000000000000696E-2</v>
      </c>
      <c r="AR90" s="99">
        <f>'m1'!AQ90-m0!AQ91</f>
        <v>-3.4000000000000696E-2</v>
      </c>
      <c r="AS90" s="99">
        <f>'m1'!AR90-m0!AR91</f>
        <v>-3.4000000000000696E-2</v>
      </c>
      <c r="AT90" s="99">
        <f>'m1'!AS90-m0!AS91</f>
        <v>-3.4000000000000696E-2</v>
      </c>
      <c r="AU90" s="99"/>
      <c r="AV90" s="99"/>
      <c r="AW90" s="99">
        <f>'m1'!AV90-m0!AV91</f>
        <v>0</v>
      </c>
      <c r="AX90" s="99">
        <f>'m1'!AW90-m0!AW91</f>
        <v>0</v>
      </c>
      <c r="AY90" s="99">
        <f>'m1'!AX90-m0!AX91</f>
        <v>-2.9000000000000803E-2</v>
      </c>
      <c r="AZ90" s="99">
        <f>'m1'!AY90-m0!AY91</f>
        <v>-2.9000000000000803E-2</v>
      </c>
      <c r="BA90" s="99">
        <f>'m1'!AZ90-m0!AZ91</f>
        <v>-2.4000000000000465E-2</v>
      </c>
      <c r="BB90" s="99">
        <f>'m1'!BA90-m0!BA91</f>
        <v>-3.4000000000000696E-2</v>
      </c>
      <c r="BC90" s="99"/>
      <c r="BD90" s="99">
        <f>'m1'!BD90-m0!BC91</f>
        <v>-0.48900000000000077</v>
      </c>
      <c r="BE90" s="99">
        <f>'m1'!BE90-m0!BD91</f>
        <v>0.25849999999999929</v>
      </c>
      <c r="BF90" s="99">
        <f>'m1'!BF90-m0!BE91</f>
        <v>-3.1210000000000004</v>
      </c>
      <c r="BG90" s="99"/>
      <c r="BH90" s="65"/>
      <c r="BI90" s="70"/>
      <c r="BJ90" s="63"/>
      <c r="BK90" s="40"/>
      <c r="BL90" s="63"/>
      <c r="BM90" s="63"/>
      <c r="BN90" s="40"/>
      <c r="BO90" s="40"/>
      <c r="BP90" s="71"/>
      <c r="BQ90" s="71"/>
      <c r="BR90" s="40"/>
      <c r="BS90" s="71"/>
      <c r="BT90" s="40"/>
      <c r="BU90" s="40"/>
      <c r="BV90" s="40"/>
      <c r="BW90" s="49"/>
      <c r="BX90" s="49"/>
      <c r="BY90" s="49"/>
      <c r="BZ90" s="40"/>
      <c r="CA90" s="40"/>
      <c r="CB90" s="40"/>
      <c r="CC90" s="49"/>
      <c r="CD90" s="48"/>
      <c r="CE90" s="48"/>
      <c r="CF90" s="40"/>
      <c r="CG90" s="48"/>
      <c r="CH90" s="40"/>
      <c r="CI90" s="56"/>
      <c r="CJ90" s="56"/>
      <c r="CK90" s="72"/>
      <c r="CL90" s="40"/>
      <c r="CM90" s="56"/>
      <c r="CN90" s="40"/>
      <c r="CO90" s="49"/>
      <c r="CP90" s="49"/>
      <c r="CQ90" s="40"/>
      <c r="CR90" s="56"/>
      <c r="CS90" s="40"/>
      <c r="CT90" s="40"/>
      <c r="CU90" s="41"/>
      <c r="CV90" s="41"/>
      <c r="CW90" s="49"/>
      <c r="CX90" s="40"/>
      <c r="CY90" s="49"/>
      <c r="CZ90" s="40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</row>
    <row r="91" spans="1:118">
      <c r="A91" s="65">
        <v>39234</v>
      </c>
      <c r="B91" s="40"/>
      <c r="C91" s="99">
        <f>'m1'!C91-m0!C91</f>
        <v>0</v>
      </c>
      <c r="D91" s="99">
        <f>'m1'!D91-m0!D91</f>
        <v>0</v>
      </c>
      <c r="E91" s="99">
        <f>'m1'!E91-m0!E91</f>
        <v>0</v>
      </c>
      <c r="F91" s="99">
        <f>'m1'!F91-m0!F91</f>
        <v>0</v>
      </c>
      <c r="G91" s="99">
        <f>'m1'!G91-m0!G91</f>
        <v>0</v>
      </c>
      <c r="H91" s="99">
        <f>'m1'!H91-m0!H91</f>
        <v>0</v>
      </c>
      <c r="I91" s="99">
        <f>'m1'!I91-m0!I91</f>
        <v>0</v>
      </c>
      <c r="J91" s="99">
        <f>'m1'!J91-m0!J91</f>
        <v>0</v>
      </c>
      <c r="K91" s="99">
        <f>'m1'!K91-m0!K91</f>
        <v>0</v>
      </c>
      <c r="L91" s="99">
        <f>'m1'!L91-m0!L91</f>
        <v>0</v>
      </c>
      <c r="M91" s="99">
        <f>'m1'!M91-m0!M91</f>
        <v>0</v>
      </c>
      <c r="N91" s="99">
        <f>'m1'!N91-m0!N91</f>
        <v>0</v>
      </c>
      <c r="O91" s="99">
        <f>'m1'!O91-m0!O91</f>
        <v>0</v>
      </c>
      <c r="P91" s="99">
        <f>'m1'!P91-m0!P91</f>
        <v>0</v>
      </c>
      <c r="Q91" s="99">
        <f>'m1'!Q91-m0!Q91</f>
        <v>0</v>
      </c>
      <c r="R91" s="99">
        <f>'m1'!R91-m0!R91</f>
        <v>0</v>
      </c>
      <c r="T91" s="576">
        <f>'m1'!T91-m0!T91</f>
        <v>0</v>
      </c>
      <c r="U91" s="576">
        <f>'m1'!U91-m0!U91</f>
        <v>0</v>
      </c>
      <c r="V91" s="576">
        <f>'m1'!V91-m0!V91</f>
        <v>0</v>
      </c>
      <c r="X91" s="542">
        <f>'m1'!X91-m0!X92</f>
        <v>9.9999999999999811E-3</v>
      </c>
      <c r="Y91" s="542">
        <f>'m1'!Y91-m0!Y92</f>
        <v>9.9999999999999811E-3</v>
      </c>
      <c r="Z91" s="542">
        <f>'m1'!Z91-m0!Z92</f>
        <v>9.999999999999995E-3</v>
      </c>
      <c r="AA91" s="542">
        <f>'m1'!AA91-m0!AA92</f>
        <v>0</v>
      </c>
      <c r="AB91" s="561">
        <f>'m1'!AB91-m0!AB92</f>
        <v>-3.5000000000000031E-2</v>
      </c>
      <c r="AC91" s="561">
        <f>'m1'!AC91-m0!AC92</f>
        <v>-1.2500000000000011E-2</v>
      </c>
      <c r="AD91" s="561">
        <f>'m1'!AD91-m0!AD92</f>
        <v>-1.2500000000000011E-2</v>
      </c>
      <c r="AE91" s="561">
        <f>'m1'!AE91-m0!AE92</f>
        <v>0</v>
      </c>
      <c r="AF91" s="99">
        <f>'m1'!AF91-m0!AF92</f>
        <v>0</v>
      </c>
      <c r="AG91" s="99">
        <f>'m1'!AG91-m0!AG92</f>
        <v>0</v>
      </c>
      <c r="AH91" s="99"/>
      <c r="AI91" s="185">
        <f t="shared" si="2"/>
        <v>39234</v>
      </c>
      <c r="AJ91" s="99">
        <f>'m1'!AJ91-m0!AJ92</f>
        <v>0</v>
      </c>
      <c r="AK91" s="99"/>
      <c r="AL91" s="100"/>
      <c r="AM91" s="99">
        <f>'m1'!AL91-m0!AL92</f>
        <v>0</v>
      </c>
      <c r="AN91" s="99">
        <f>'m1'!AM91-m0!AM92</f>
        <v>1.2116907650694397E-2</v>
      </c>
      <c r="AO91" s="99">
        <f>'m1'!AN91-m0!AN92</f>
        <v>0</v>
      </c>
      <c r="AP91" s="99">
        <f>'m1'!AO91-m0!AO92</f>
        <v>0</v>
      </c>
      <c r="AQ91" s="99">
        <f>'m1'!AP91-m0!AP92</f>
        <v>0</v>
      </c>
      <c r="AR91" s="99">
        <f>'m1'!AQ91-m0!AQ92</f>
        <v>0</v>
      </c>
      <c r="AS91" s="99">
        <f>'m1'!AR91-m0!AR92</f>
        <v>0</v>
      </c>
      <c r="AT91" s="99">
        <f>'m1'!AS91-m0!AS92</f>
        <v>0</v>
      </c>
      <c r="AU91" s="99"/>
      <c r="AV91" s="99"/>
      <c r="AW91" s="99">
        <f>'m1'!AV91-m0!AV92</f>
        <v>0</v>
      </c>
      <c r="AX91" s="99">
        <f>'m1'!AW91-m0!AW92</f>
        <v>0</v>
      </c>
      <c r="AY91" s="99">
        <f>'m1'!AX91-m0!AX92</f>
        <v>1.0000000000000231E-2</v>
      </c>
      <c r="AZ91" s="99">
        <f>'m1'!AY91-m0!AY92</f>
        <v>1.0000000000000231E-2</v>
      </c>
      <c r="BA91" s="99">
        <f>'m1'!AZ91-m0!AZ92</f>
        <v>-3.5000000000000142E-2</v>
      </c>
      <c r="BB91" s="99">
        <f>'m1'!BA91-m0!BA92</f>
        <v>-1.2499999999999734E-2</v>
      </c>
      <c r="BC91" s="99"/>
      <c r="BD91" s="99">
        <f>'m1'!BD91-m0!BC92</f>
        <v>-0.45500000000000007</v>
      </c>
      <c r="BE91" s="99">
        <f>'m1'!BE91-m0!BD92</f>
        <v>0.29249999999999998</v>
      </c>
      <c r="BF91" s="99">
        <f>'m1'!BF91-m0!BE92</f>
        <v>-3.1210000000000004</v>
      </c>
      <c r="BG91" s="99"/>
      <c r="BH91" s="65"/>
      <c r="BI91" s="70"/>
      <c r="BJ91" s="63"/>
      <c r="BK91" s="40"/>
      <c r="BL91" s="63"/>
      <c r="BM91" s="63"/>
      <c r="BN91" s="40"/>
      <c r="BO91" s="40"/>
      <c r="BP91" s="71"/>
      <c r="BQ91" s="71"/>
      <c r="BR91" s="40"/>
      <c r="BS91" s="71"/>
      <c r="BT91" s="40"/>
      <c r="BU91" s="40"/>
      <c r="BV91" s="40"/>
      <c r="BW91" s="49"/>
      <c r="BX91" s="49"/>
      <c r="BY91" s="49"/>
      <c r="BZ91" s="40"/>
      <c r="CA91" s="40"/>
      <c r="CB91" s="40"/>
      <c r="CC91" s="49"/>
      <c r="CD91" s="48"/>
      <c r="CE91" s="48"/>
      <c r="CF91" s="40"/>
      <c r="CG91" s="48"/>
      <c r="CH91" s="40"/>
      <c r="CI91" s="56"/>
      <c r="CJ91" s="56"/>
      <c r="CK91" s="72"/>
      <c r="CL91" s="40"/>
      <c r="CM91" s="56"/>
      <c r="CN91" s="40"/>
      <c r="CO91" s="49"/>
      <c r="CP91" s="49"/>
      <c r="CQ91" s="40"/>
      <c r="CR91" s="56"/>
      <c r="CS91" s="40"/>
      <c r="CT91" s="40"/>
      <c r="CU91" s="41"/>
      <c r="CV91" s="41"/>
      <c r="CW91" s="49"/>
      <c r="CX91" s="40"/>
      <c r="CY91" s="49"/>
      <c r="CZ91" s="40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</row>
    <row r="92" spans="1:118">
      <c r="A92" s="65">
        <v>39264</v>
      </c>
      <c r="B92" s="40"/>
      <c r="C92" s="99">
        <f>'m1'!C92-m0!C92</f>
        <v>0</v>
      </c>
      <c r="D92" s="99">
        <f>'m1'!D92-m0!D92</f>
        <v>0</v>
      </c>
      <c r="E92" s="99">
        <f>'m1'!E92-m0!E92</f>
        <v>0</v>
      </c>
      <c r="F92" s="99">
        <f>'m1'!F92-m0!F92</f>
        <v>0</v>
      </c>
      <c r="G92" s="99">
        <f>'m1'!G92-m0!G92</f>
        <v>0</v>
      </c>
      <c r="H92" s="99">
        <f>'m1'!H92-m0!H92</f>
        <v>0</v>
      </c>
      <c r="I92" s="99">
        <f>'m1'!I92-m0!I92</f>
        <v>0</v>
      </c>
      <c r="J92" s="99">
        <f>'m1'!J92-m0!J92</f>
        <v>0</v>
      </c>
      <c r="K92" s="99">
        <f>'m1'!K92-m0!K92</f>
        <v>0</v>
      </c>
      <c r="L92" s="99">
        <f>'m1'!L92-m0!L92</f>
        <v>0</v>
      </c>
      <c r="M92" s="99">
        <f>'m1'!M92-m0!M92</f>
        <v>0</v>
      </c>
      <c r="N92" s="99">
        <f>'m1'!N92-m0!N92</f>
        <v>0</v>
      </c>
      <c r="O92" s="99">
        <f>'m1'!O92-m0!O92</f>
        <v>0</v>
      </c>
      <c r="P92" s="99">
        <f>'m1'!P92-m0!P92</f>
        <v>0</v>
      </c>
      <c r="Q92" s="99">
        <f>'m1'!Q92-m0!Q92</f>
        <v>0</v>
      </c>
      <c r="R92" s="99">
        <f>'m1'!R92-m0!R92</f>
        <v>0</v>
      </c>
      <c r="T92" s="576">
        <f>'m1'!T92-m0!T92</f>
        <v>0</v>
      </c>
      <c r="U92" s="576">
        <f>'m1'!U92-m0!U92</f>
        <v>0</v>
      </c>
      <c r="V92" s="576">
        <f>'m1'!V92-m0!V92</f>
        <v>0</v>
      </c>
      <c r="X92" s="542">
        <f>'m1'!X92-m0!X93</f>
        <v>2.5000000000000022E-3</v>
      </c>
      <c r="Y92" s="542">
        <f>'m1'!Y92-m0!Y93</f>
        <v>2.5000000000000022E-3</v>
      </c>
      <c r="Z92" s="542">
        <f>'m1'!Z92-m0!Z93</f>
        <v>2.5000000000000022E-3</v>
      </c>
      <c r="AA92" s="542">
        <f>'m1'!AA92-m0!AA93</f>
        <v>0</v>
      </c>
      <c r="AB92" s="561">
        <f>'m1'!AB92-m0!AB93</f>
        <v>-6.5000000000000002E-2</v>
      </c>
      <c r="AC92" s="561">
        <f>'m1'!AC92-m0!AC93</f>
        <v>0</v>
      </c>
      <c r="AD92" s="561">
        <f>'m1'!AD92-m0!AD93</f>
        <v>0</v>
      </c>
      <c r="AE92" s="561">
        <f>'m1'!AE92-m0!AE93</f>
        <v>0</v>
      </c>
      <c r="AF92" s="99">
        <f>'m1'!AF92-m0!AF93</f>
        <v>0</v>
      </c>
      <c r="AG92" s="99">
        <f>'m1'!AG92-m0!AG93</f>
        <v>0</v>
      </c>
      <c r="AH92" s="99"/>
      <c r="AI92" s="185">
        <f t="shared" si="2"/>
        <v>39264</v>
      </c>
      <c r="AJ92" s="99">
        <f>'m1'!AJ92-m0!AJ93</f>
        <v>-4.4999999999999929E-2</v>
      </c>
      <c r="AK92" s="99"/>
      <c r="AL92" s="100"/>
      <c r="AM92" s="99">
        <f>'m1'!AL92-m0!AL93</f>
        <v>0</v>
      </c>
      <c r="AN92" s="99">
        <f>'m1'!AM92-m0!AM93</f>
        <v>-1.5048967028634674E-2</v>
      </c>
      <c r="AO92" s="99">
        <f>'m1'!AN92-m0!AN93</f>
        <v>-4.4999999999999929E-2</v>
      </c>
      <c r="AP92" s="99">
        <f>'m1'!AO92-m0!AO93</f>
        <v>-4.4999999999999929E-2</v>
      </c>
      <c r="AQ92" s="99">
        <f>'m1'!AP92-m0!AP93</f>
        <v>-4.4999999999999929E-2</v>
      </c>
      <c r="AR92" s="99">
        <f>'m1'!AQ92-m0!AQ93</f>
        <v>-4.4999999999999929E-2</v>
      </c>
      <c r="AS92" s="99">
        <f>'m1'!AR92-m0!AR93</f>
        <v>-4.4999999999999929E-2</v>
      </c>
      <c r="AT92" s="99">
        <f>'m1'!AS92-m0!AS93</f>
        <v>-4.4999999999999929E-2</v>
      </c>
      <c r="AU92" s="99"/>
      <c r="AV92" s="99"/>
      <c r="AW92" s="99">
        <f>'m1'!AV92-m0!AV93</f>
        <v>0</v>
      </c>
      <c r="AX92" s="99">
        <f>'m1'!AW92-m0!AW93</f>
        <v>0</v>
      </c>
      <c r="AY92" s="99">
        <f>'m1'!AX92-m0!AX93</f>
        <v>-4.2499999999999982E-2</v>
      </c>
      <c r="AZ92" s="99">
        <f>'m1'!AY92-m0!AY93</f>
        <v>-4.2499999999999982E-2</v>
      </c>
      <c r="BA92" s="99">
        <f>'m1'!AZ92-m0!AZ93</f>
        <v>-0.10999999999999988</v>
      </c>
      <c r="BB92" s="99">
        <f>'m1'!BA92-m0!BA93</f>
        <v>-4.4999999999999929E-2</v>
      </c>
      <c r="BC92" s="99"/>
      <c r="BD92" s="99">
        <f>'m1'!BD92-m0!BC93</f>
        <v>-0.5</v>
      </c>
      <c r="BE92" s="99">
        <f>'m1'!BE92-m0!BD93</f>
        <v>0.24750000000000005</v>
      </c>
      <c r="BF92" s="99">
        <f>'m1'!BF92-m0!BE93</f>
        <v>-3.1660000000000004</v>
      </c>
      <c r="BG92" s="99"/>
      <c r="BH92" s="65"/>
      <c r="BI92" s="70"/>
      <c r="BJ92" s="63"/>
      <c r="BK92" s="40"/>
      <c r="BL92" s="63"/>
      <c r="BM92" s="63"/>
      <c r="BN92" s="40"/>
      <c r="BO92" s="40"/>
      <c r="BP92" s="71"/>
      <c r="BQ92" s="71"/>
      <c r="BR92" s="40"/>
      <c r="BS92" s="71"/>
      <c r="BT92" s="40"/>
      <c r="BU92" s="40"/>
      <c r="BV92" s="40"/>
      <c r="BW92" s="49"/>
      <c r="BX92" s="49"/>
      <c r="BY92" s="49"/>
      <c r="BZ92" s="40"/>
      <c r="CA92" s="40"/>
      <c r="CB92" s="40"/>
      <c r="CC92" s="49"/>
      <c r="CD92" s="48"/>
      <c r="CE92" s="48"/>
      <c r="CF92" s="40"/>
      <c r="CG92" s="48"/>
      <c r="CH92" s="40"/>
      <c r="CI92" s="56"/>
      <c r="CJ92" s="56"/>
      <c r="CK92" s="72"/>
      <c r="CL92" s="40"/>
      <c r="CM92" s="56"/>
      <c r="CN92" s="40"/>
      <c r="CO92" s="49"/>
      <c r="CP92" s="49"/>
      <c r="CQ92" s="40"/>
      <c r="CR92" s="56"/>
      <c r="CS92" s="40"/>
      <c r="CT92" s="40"/>
      <c r="CU92" s="41"/>
      <c r="CV92" s="41"/>
      <c r="CW92" s="49"/>
      <c r="CX92" s="40"/>
      <c r="CY92" s="49"/>
      <c r="CZ92" s="40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</row>
    <row r="93" spans="1:118">
      <c r="A93" s="65">
        <v>39295</v>
      </c>
      <c r="B93" s="40"/>
      <c r="C93" s="99">
        <f>'m1'!C93-m0!C93</f>
        <v>0</v>
      </c>
      <c r="D93" s="99">
        <f>'m1'!D93-m0!D93</f>
        <v>0</v>
      </c>
      <c r="E93" s="99">
        <f>'m1'!E93-m0!E93</f>
        <v>0</v>
      </c>
      <c r="F93" s="99">
        <f>'m1'!F93-m0!F93</f>
        <v>0</v>
      </c>
      <c r="G93" s="99">
        <f>'m1'!G93-m0!G93</f>
        <v>0</v>
      </c>
      <c r="H93" s="99">
        <f>'m1'!H93-m0!H93</f>
        <v>0</v>
      </c>
      <c r="I93" s="99">
        <f>'m1'!I93-m0!I93</f>
        <v>0</v>
      </c>
      <c r="J93" s="99">
        <f>'m1'!J93-m0!J93</f>
        <v>0</v>
      </c>
      <c r="K93" s="99">
        <f>'m1'!K93-m0!K93</f>
        <v>0</v>
      </c>
      <c r="L93" s="99">
        <f>'m1'!L93-m0!L93</f>
        <v>0</v>
      </c>
      <c r="M93" s="99">
        <f>'m1'!M93-m0!M93</f>
        <v>0</v>
      </c>
      <c r="N93" s="99">
        <f>'m1'!N93-m0!N93</f>
        <v>0</v>
      </c>
      <c r="O93" s="99">
        <f>'m1'!O93-m0!O93</f>
        <v>0</v>
      </c>
      <c r="P93" s="99">
        <f>'m1'!P93-m0!P93</f>
        <v>0</v>
      </c>
      <c r="Q93" s="99">
        <f>'m1'!Q93-m0!Q93</f>
        <v>0</v>
      </c>
      <c r="R93" s="99">
        <f>'m1'!R93-m0!R93</f>
        <v>0</v>
      </c>
      <c r="T93" s="576">
        <f>'m1'!T93-m0!T93</f>
        <v>0</v>
      </c>
      <c r="U93" s="576">
        <f>'m1'!U93-m0!U93</f>
        <v>0</v>
      </c>
      <c r="V93" s="576">
        <f>'m1'!V93-m0!V93</f>
        <v>0</v>
      </c>
      <c r="X93" s="542">
        <f>'m1'!X93-m0!X94</f>
        <v>2.5000000000000022E-3</v>
      </c>
      <c r="Y93" s="542">
        <f>'m1'!Y93-m0!Y94</f>
        <v>2.5000000000000022E-3</v>
      </c>
      <c r="Z93" s="542">
        <f>'m1'!Z93-m0!Z94</f>
        <v>2.5000000000000022E-3</v>
      </c>
      <c r="AA93" s="542">
        <f>'m1'!AA93-m0!AA94</f>
        <v>-9.9999999999999811E-3</v>
      </c>
      <c r="AB93" s="561">
        <f>'m1'!AB93-m0!AB94</f>
        <v>0.10000000000000003</v>
      </c>
      <c r="AC93" s="561">
        <f>'m1'!AC93-m0!AC94</f>
        <v>1.0000000000000009E-2</v>
      </c>
      <c r="AD93" s="561">
        <f>'m1'!AD93-m0!AD94</f>
        <v>2.2499999999999992E-2</v>
      </c>
      <c r="AE93" s="561">
        <f>'m1'!AE93-m0!AE94</f>
        <v>0</v>
      </c>
      <c r="AF93" s="99">
        <f>'m1'!AF93-m0!AF94</f>
        <v>0</v>
      </c>
      <c r="AG93" s="99">
        <f>'m1'!AG93-m0!AG94</f>
        <v>0</v>
      </c>
      <c r="AH93" s="99"/>
      <c r="AI93" s="185">
        <f t="shared" si="2"/>
        <v>39295</v>
      </c>
      <c r="AJ93" s="99">
        <f>'m1'!AJ93-m0!AJ94</f>
        <v>1.4000000000000234E-2</v>
      </c>
      <c r="AK93" s="99"/>
      <c r="AL93" s="100"/>
      <c r="AM93" s="99">
        <f>'m1'!AL93-m0!AL94</f>
        <v>0</v>
      </c>
      <c r="AN93" s="99">
        <f>'m1'!AM93-m0!AM94</f>
        <v>2.0473164358459695E-2</v>
      </c>
      <c r="AO93" s="99">
        <f>'m1'!AN93-m0!AN94</f>
        <v>1.4000000000000234E-2</v>
      </c>
      <c r="AP93" s="99">
        <f>'m1'!AO93-m0!AO94</f>
        <v>1.4000000000000234E-2</v>
      </c>
      <c r="AQ93" s="99">
        <f>'m1'!AP93-m0!AP94</f>
        <v>1.4000000000000234E-2</v>
      </c>
      <c r="AR93" s="99">
        <f>'m1'!AQ93-m0!AQ94</f>
        <v>1.4000000000000234E-2</v>
      </c>
      <c r="AS93" s="99">
        <f>'m1'!AR93-m0!AR94</f>
        <v>1.4000000000000234E-2</v>
      </c>
      <c r="AT93" s="99">
        <f>'m1'!AS93-m0!AS94</f>
        <v>1.4000000000000234E-2</v>
      </c>
      <c r="AU93" s="99"/>
      <c r="AV93" s="99"/>
      <c r="AW93" s="99">
        <f>'m1'!AV93-m0!AV94</f>
        <v>0</v>
      </c>
      <c r="AX93" s="99">
        <f>'m1'!AW93-m0!AW94</f>
        <v>0</v>
      </c>
      <c r="AY93" s="99">
        <f>'m1'!AX93-m0!AX94</f>
        <v>1.6500000000000181E-2</v>
      </c>
      <c r="AZ93" s="99">
        <f>'m1'!AY93-m0!AY94</f>
        <v>1.6500000000000181E-2</v>
      </c>
      <c r="BA93" s="99">
        <f>'m1'!AZ93-m0!AZ94</f>
        <v>0.11400000000000032</v>
      </c>
      <c r="BB93" s="99">
        <f>'m1'!BA93-m0!BA94</f>
        <v>2.4000000000000021E-2</v>
      </c>
      <c r="BC93" s="99"/>
      <c r="BD93" s="99">
        <f>'m1'!BD93-m0!BC94</f>
        <v>-0.44099999999999984</v>
      </c>
      <c r="BE93" s="99">
        <f>'m1'!BE93-m0!BD94</f>
        <v>0.30650000000000022</v>
      </c>
      <c r="BF93" s="99">
        <f>'m1'!BF93-m0!BE94</f>
        <v>-3.1520000000000001</v>
      </c>
      <c r="BG93" s="99"/>
      <c r="BH93" s="65"/>
      <c r="BI93" s="70"/>
      <c r="BJ93" s="63"/>
      <c r="BK93" s="40"/>
      <c r="BL93" s="63"/>
      <c r="BM93" s="63"/>
      <c r="BN93" s="40"/>
      <c r="BO93" s="40"/>
      <c r="BP93" s="71"/>
      <c r="BQ93" s="71"/>
      <c r="BR93" s="40"/>
      <c r="BS93" s="71"/>
      <c r="BT93" s="40"/>
      <c r="BU93" s="40"/>
      <c r="BV93" s="40"/>
      <c r="BW93" s="49"/>
      <c r="BX93" s="49"/>
      <c r="BY93" s="49"/>
      <c r="BZ93" s="40"/>
      <c r="CA93" s="40"/>
      <c r="CB93" s="40"/>
      <c r="CC93" s="49"/>
      <c r="CD93" s="48"/>
      <c r="CE93" s="48"/>
      <c r="CF93" s="40"/>
      <c r="CG93" s="48"/>
      <c r="CH93" s="40"/>
      <c r="CI93" s="56"/>
      <c r="CJ93" s="56"/>
      <c r="CK93" s="72"/>
      <c r="CL93" s="40"/>
      <c r="CM93" s="56"/>
      <c r="CN93" s="40"/>
      <c r="CO93" s="49"/>
      <c r="CP93" s="49"/>
      <c r="CQ93" s="40"/>
      <c r="CR93" s="56"/>
      <c r="CS93" s="40"/>
      <c r="CT93" s="40"/>
      <c r="CU93" s="41"/>
      <c r="CV93" s="41"/>
      <c r="CW93" s="49"/>
      <c r="CX93" s="40"/>
      <c r="CY93" s="49"/>
      <c r="CZ93" s="40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</row>
    <row r="94" spans="1:118">
      <c r="A94" s="65">
        <v>39326</v>
      </c>
      <c r="B94" s="40"/>
      <c r="C94" s="99">
        <f>'m1'!C94-m0!C94</f>
        <v>0</v>
      </c>
      <c r="D94" s="99">
        <f>'m1'!D94-m0!D94</f>
        <v>0</v>
      </c>
      <c r="E94" s="99">
        <f>'m1'!E94-m0!E94</f>
        <v>0</v>
      </c>
      <c r="F94" s="99">
        <f>'m1'!F94-m0!F94</f>
        <v>0</v>
      </c>
      <c r="G94" s="99">
        <f>'m1'!G94-m0!G94</f>
        <v>0</v>
      </c>
      <c r="H94" s="99">
        <f>'m1'!H94-m0!H94</f>
        <v>0</v>
      </c>
      <c r="I94" s="99">
        <f>'m1'!I94-m0!I94</f>
        <v>0</v>
      </c>
      <c r="J94" s="99">
        <f>'m1'!J94-m0!J94</f>
        <v>0</v>
      </c>
      <c r="K94" s="99">
        <f>'m1'!K94-m0!K94</f>
        <v>0</v>
      </c>
      <c r="L94" s="99">
        <f>'m1'!L94-m0!L94</f>
        <v>0</v>
      </c>
      <c r="M94" s="99">
        <f>'m1'!M94-m0!M94</f>
        <v>0</v>
      </c>
      <c r="N94" s="99">
        <f>'m1'!N94-m0!N94</f>
        <v>0</v>
      </c>
      <c r="O94" s="99">
        <f>'m1'!O94-m0!O94</f>
        <v>0</v>
      </c>
      <c r="P94" s="99">
        <f>'m1'!P94-m0!P94</f>
        <v>0</v>
      </c>
      <c r="Q94" s="99">
        <f>'m1'!Q94-m0!Q94</f>
        <v>0</v>
      </c>
      <c r="R94" s="99">
        <f>'m1'!R94-m0!R94</f>
        <v>0</v>
      </c>
      <c r="T94" s="576">
        <f>'m1'!T94-m0!T94</f>
        <v>0</v>
      </c>
      <c r="U94" s="576">
        <f>'m1'!U94-m0!U94</f>
        <v>0</v>
      </c>
      <c r="V94" s="576">
        <f>'m1'!V94-m0!V94</f>
        <v>0</v>
      </c>
      <c r="X94" s="542">
        <f>'m1'!X94-m0!X95</f>
        <v>-1.4999999999999986E-2</v>
      </c>
      <c r="Y94" s="542">
        <f>'m1'!Y94-m0!Y95</f>
        <v>-1.4999999999999986E-2</v>
      </c>
      <c r="Z94" s="542">
        <f>'m1'!Z94-m0!Z95</f>
        <v>-1.4999999999999999E-2</v>
      </c>
      <c r="AA94" s="542">
        <f>'m1'!AA94-m0!AA95</f>
        <v>-1.5000000000000013E-2</v>
      </c>
      <c r="AB94" s="561">
        <f>'m1'!AB94-m0!AB95</f>
        <v>-7.0000000000000007E-2</v>
      </c>
      <c r="AC94" s="561">
        <f>'m1'!AC94-m0!AC95</f>
        <v>-7.2500000000000009E-2</v>
      </c>
      <c r="AD94" s="561">
        <f>'m1'!AD94-m0!AD95</f>
        <v>-2.2499999999999992E-2</v>
      </c>
      <c r="AE94" s="561">
        <f>'m1'!AE94-m0!AE95</f>
        <v>-2.5000000000000022E-3</v>
      </c>
      <c r="AF94" s="99">
        <f>'m1'!AF94-m0!AF95</f>
        <v>0</v>
      </c>
      <c r="AG94" s="99">
        <f>'m1'!AG94-m0!AG95</f>
        <v>0</v>
      </c>
      <c r="AH94" s="99"/>
      <c r="AI94" s="185">
        <f t="shared" si="2"/>
        <v>39326</v>
      </c>
      <c r="AJ94" s="99">
        <f>'m1'!AJ94-m0!AJ95</f>
        <v>-1.6000000000000014E-2</v>
      </c>
      <c r="AK94" s="99"/>
      <c r="AL94" s="100"/>
      <c r="AM94" s="99">
        <f>'m1'!AL94-m0!AL95</f>
        <v>0</v>
      </c>
      <c r="AN94" s="99">
        <f>'m1'!AM94-m0!AM95</f>
        <v>1.8779531663248861E-3</v>
      </c>
      <c r="AO94" s="99">
        <f>'m1'!AN94-m0!AN95</f>
        <v>-1.6000000000000014E-2</v>
      </c>
      <c r="AP94" s="99">
        <f>'m1'!AO94-m0!AO95</f>
        <v>-1.6000000000000014E-2</v>
      </c>
      <c r="AQ94" s="99">
        <f>'m1'!AP94-m0!AP95</f>
        <v>-1.6000000000000014E-2</v>
      </c>
      <c r="AR94" s="99">
        <f>'m1'!AQ94-m0!AQ95</f>
        <v>-1.6000000000000014E-2</v>
      </c>
      <c r="AS94" s="99">
        <f>'m1'!AR94-m0!AR95</f>
        <v>-1.6000000000000014E-2</v>
      </c>
      <c r="AT94" s="99">
        <f>'m1'!AS94-m0!AS95</f>
        <v>-1.6000000000000014E-2</v>
      </c>
      <c r="AU94" s="99"/>
      <c r="AV94" s="99"/>
      <c r="AW94" s="99">
        <f>'m1'!AV94-m0!AV95</f>
        <v>0</v>
      </c>
      <c r="AX94" s="99">
        <f>'m1'!AW94-m0!AW95</f>
        <v>0</v>
      </c>
      <c r="AY94" s="99">
        <f>'m1'!AX94-m0!AX95</f>
        <v>-3.1000000000000139E-2</v>
      </c>
      <c r="AZ94" s="99">
        <f>'m1'!AY94-m0!AY95</f>
        <v>-3.1000000000000139E-2</v>
      </c>
      <c r="BA94" s="99">
        <f>'m1'!AZ94-m0!AZ95</f>
        <v>-8.5999999999999854E-2</v>
      </c>
      <c r="BB94" s="99">
        <f>'m1'!BA94-m0!BA95</f>
        <v>-8.8499999999999801E-2</v>
      </c>
      <c r="BC94" s="99"/>
      <c r="BD94" s="99">
        <f>'m1'!BD94-m0!BC95</f>
        <v>-0.47350000000000003</v>
      </c>
      <c r="BE94" s="99">
        <f>'m1'!BE94-m0!BD95</f>
        <v>0.27649999999999997</v>
      </c>
      <c r="BF94" s="99">
        <f>'m1'!BF94-m0!BE95</f>
        <v>-3.1680000000000001</v>
      </c>
      <c r="BG94" s="99"/>
      <c r="BH94" s="65"/>
      <c r="BI94" s="70"/>
      <c r="BJ94" s="63"/>
      <c r="BK94" s="40"/>
      <c r="BL94" s="63"/>
      <c r="BM94" s="63"/>
      <c r="BN94" s="40"/>
      <c r="BO94" s="40"/>
      <c r="BP94" s="71"/>
      <c r="BQ94" s="71"/>
      <c r="BR94" s="40"/>
      <c r="BS94" s="71"/>
      <c r="BT94" s="40"/>
      <c r="BU94" s="40"/>
      <c r="BV94" s="40"/>
      <c r="BW94" s="49"/>
      <c r="BX94" s="49"/>
      <c r="BY94" s="49"/>
      <c r="BZ94" s="40"/>
      <c r="CA94" s="40"/>
      <c r="CB94" s="40"/>
      <c r="CC94" s="49"/>
      <c r="CD94" s="48"/>
      <c r="CE94" s="48"/>
      <c r="CF94" s="40"/>
      <c r="CG94" s="48"/>
      <c r="CH94" s="40"/>
      <c r="CI94" s="56"/>
      <c r="CJ94" s="56"/>
      <c r="CK94" s="72"/>
      <c r="CL94" s="40"/>
      <c r="CM94" s="56"/>
      <c r="CN94" s="40"/>
      <c r="CO94" s="49"/>
      <c r="CP94" s="49"/>
      <c r="CQ94" s="40"/>
      <c r="CR94" s="56"/>
      <c r="CS94" s="40"/>
      <c r="CT94" s="40"/>
      <c r="CU94" s="41"/>
      <c r="CV94" s="41"/>
      <c r="CW94" s="49"/>
      <c r="CX94" s="40"/>
      <c r="CY94" s="49"/>
      <c r="CZ94" s="40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</row>
    <row r="95" spans="1:118">
      <c r="A95" s="65">
        <v>39356</v>
      </c>
      <c r="B95" s="40"/>
      <c r="C95" s="99">
        <f>'m1'!C95-m0!C95</f>
        <v>0</v>
      </c>
      <c r="D95" s="99">
        <f>'m1'!D95-m0!D95</f>
        <v>0</v>
      </c>
      <c r="E95" s="99">
        <f>'m1'!E95-m0!E95</f>
        <v>0</v>
      </c>
      <c r="F95" s="99">
        <f>'m1'!F95-m0!F95</f>
        <v>0</v>
      </c>
      <c r="G95" s="99">
        <f>'m1'!G95-m0!G95</f>
        <v>0</v>
      </c>
      <c r="H95" s="99">
        <f>'m1'!H95-m0!H95</f>
        <v>0</v>
      </c>
      <c r="I95" s="99">
        <f>'m1'!I95-m0!I95</f>
        <v>0</v>
      </c>
      <c r="J95" s="99">
        <f>'m1'!J95-m0!J95</f>
        <v>0</v>
      </c>
      <c r="K95" s="99">
        <f>'m1'!K95-m0!K95</f>
        <v>0</v>
      </c>
      <c r="L95" s="99">
        <f>'m1'!L95-m0!L95</f>
        <v>0</v>
      </c>
      <c r="M95" s="99">
        <f>'m1'!M95-m0!M95</f>
        <v>0</v>
      </c>
      <c r="N95" s="99">
        <f>'m1'!N95-m0!N95</f>
        <v>0</v>
      </c>
      <c r="O95" s="99">
        <f>'m1'!O95-m0!O95</f>
        <v>0</v>
      </c>
      <c r="P95" s="99">
        <f>'m1'!P95-m0!P95</f>
        <v>0</v>
      </c>
      <c r="Q95" s="99">
        <f>'m1'!Q95-m0!Q95</f>
        <v>0</v>
      </c>
      <c r="R95" s="99">
        <f>'m1'!R95-m0!R95</f>
        <v>0</v>
      </c>
      <c r="T95" s="576">
        <f>'m1'!T95-m0!T95</f>
        <v>0</v>
      </c>
      <c r="U95" s="576">
        <f>'m1'!U95-m0!U95</f>
        <v>0</v>
      </c>
      <c r="V95" s="576">
        <f>'m1'!V95-m0!V95</f>
        <v>0</v>
      </c>
      <c r="X95" s="542">
        <f>'m1'!X95-m0!X96</f>
        <v>-6.25E-2</v>
      </c>
      <c r="Y95" s="542">
        <f>'m1'!Y95-m0!Y96</f>
        <v>-6.25E-2</v>
      </c>
      <c r="Z95" s="542">
        <f>'m1'!Z95-m0!Z96</f>
        <v>-6.2500000000000014E-2</v>
      </c>
      <c r="AA95" s="542">
        <f>'m1'!AA95-m0!AA96</f>
        <v>-3.7499999999999992E-2</v>
      </c>
      <c r="AB95" s="561">
        <f>'m1'!AB95-m0!AB96</f>
        <v>-0.3</v>
      </c>
      <c r="AC95" s="561">
        <f>'m1'!AC95-m0!AC96</f>
        <v>-9.2500000000000027E-2</v>
      </c>
      <c r="AD95" s="561">
        <f>'m1'!AD95-m0!AD96</f>
        <v>-0.10249999999999998</v>
      </c>
      <c r="AE95" s="561">
        <f>'m1'!AE95-m0!AE96</f>
        <v>-7.4999999999999983E-2</v>
      </c>
      <c r="AF95" s="99">
        <f>'m1'!AF95-m0!AF96</f>
        <v>-4.2499999999999982E-2</v>
      </c>
      <c r="AG95" s="99">
        <f>'m1'!AG95-m0!AG96</f>
        <v>0</v>
      </c>
      <c r="AH95" s="99"/>
      <c r="AI95" s="185">
        <f t="shared" si="2"/>
        <v>39356</v>
      </c>
      <c r="AJ95" s="99">
        <f>'m1'!AJ95-m0!AJ96</f>
        <v>-8.8999999999999968E-2</v>
      </c>
      <c r="AK95" s="99"/>
      <c r="AL95" s="100"/>
      <c r="AM95" s="99">
        <f>'m1'!AL95-m0!AL96</f>
        <v>0</v>
      </c>
      <c r="AN95" s="99">
        <f>'m1'!AM95-m0!AM96</f>
        <v>-9.2143090219848123E-2</v>
      </c>
      <c r="AO95" s="99">
        <f>'m1'!AN95-m0!AN96</f>
        <v>-0.17399999999999993</v>
      </c>
      <c r="AP95" s="99">
        <f>'m1'!AO95-m0!AO96</f>
        <v>-0.17399999999999993</v>
      </c>
      <c r="AQ95" s="99">
        <f>'m1'!AP95-m0!AP96</f>
        <v>-0.17399999999999993</v>
      </c>
      <c r="AR95" s="99">
        <f>'m1'!AQ95-m0!AQ96</f>
        <v>-0.30399999999999983</v>
      </c>
      <c r="AS95" s="99">
        <f>'m1'!AR95-m0!AR96</f>
        <v>-0.27400000000000002</v>
      </c>
      <c r="AT95" s="99">
        <f>'m1'!AS95-m0!AS96</f>
        <v>-0.28399999999999981</v>
      </c>
      <c r="AU95" s="99"/>
      <c r="AV95" s="99"/>
      <c r="AW95" s="99">
        <f>'m1'!AV95-m0!AV96</f>
        <v>0</v>
      </c>
      <c r="AX95" s="99">
        <f>'m1'!AW95-m0!AW96</f>
        <v>0</v>
      </c>
      <c r="AY95" s="99">
        <f>'m1'!AX95-m0!AX96</f>
        <v>-0.15149999999999997</v>
      </c>
      <c r="AZ95" s="99">
        <f>'m1'!AY95-m0!AY96</f>
        <v>-0.15149999999999997</v>
      </c>
      <c r="BA95" s="99">
        <f>'m1'!AZ95-m0!AZ96</f>
        <v>-0.38900000000000023</v>
      </c>
      <c r="BB95" s="99">
        <f>'m1'!BA95-m0!BA96</f>
        <v>-0.18150000000000022</v>
      </c>
      <c r="BC95" s="99"/>
      <c r="BD95" s="99">
        <f>'m1'!BD95-m0!BC96</f>
        <v>-0.62149999999999972</v>
      </c>
      <c r="BE95" s="99">
        <f>'m1'!BE95-m0!BD96</f>
        <v>0.16100000000000003</v>
      </c>
      <c r="BF95" s="99">
        <f>'m1'!BF95-m0!BE96</f>
        <v>-3.2570000000000001</v>
      </c>
      <c r="BG95" s="99"/>
      <c r="BH95" s="65"/>
      <c r="BI95" s="70"/>
      <c r="BJ95" s="63"/>
      <c r="BK95" s="40"/>
      <c r="BL95" s="63"/>
      <c r="BM95" s="63"/>
      <c r="BN95" s="40"/>
      <c r="BO95" s="40"/>
      <c r="BP95" s="71"/>
      <c r="BQ95" s="71"/>
      <c r="BR95" s="40"/>
      <c r="BS95" s="71"/>
      <c r="BT95" s="40"/>
      <c r="BU95" s="40"/>
      <c r="BV95" s="40"/>
      <c r="BW95" s="49"/>
      <c r="BX95" s="49"/>
      <c r="BY95" s="49"/>
      <c r="BZ95" s="40"/>
      <c r="CA95" s="40"/>
      <c r="CB95" s="40"/>
      <c r="CC95" s="49"/>
      <c r="CD95" s="48"/>
      <c r="CE95" s="48"/>
      <c r="CF95" s="40"/>
      <c r="CG95" s="48"/>
      <c r="CH95" s="40"/>
      <c r="CI95" s="56"/>
      <c r="CJ95" s="56"/>
      <c r="CK95" s="72"/>
      <c r="CL95" s="40"/>
      <c r="CM95" s="56"/>
      <c r="CN95" s="40"/>
      <c r="CO95" s="49"/>
      <c r="CP95" s="49"/>
      <c r="CQ95" s="40"/>
      <c r="CR95" s="56"/>
      <c r="CS95" s="40"/>
      <c r="CT95" s="40"/>
      <c r="CU95" s="41"/>
      <c r="CV95" s="41"/>
      <c r="CW95" s="49"/>
      <c r="CX95" s="40"/>
      <c r="CY95" s="49"/>
      <c r="CZ95" s="40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</row>
    <row r="96" spans="1:118">
      <c r="A96" s="65">
        <v>39387</v>
      </c>
      <c r="B96" s="40"/>
      <c r="C96" s="99">
        <f>'m1'!C96-m0!C96</f>
        <v>0</v>
      </c>
      <c r="D96" s="99">
        <f>'m1'!D96-m0!D96</f>
        <v>0</v>
      </c>
      <c r="E96" s="99">
        <f>'m1'!E96-m0!E96</f>
        <v>0</v>
      </c>
      <c r="F96" s="99">
        <f>'m1'!F96-m0!F96</f>
        <v>0</v>
      </c>
      <c r="G96" s="99">
        <f>'m1'!G96-m0!G96</f>
        <v>0</v>
      </c>
      <c r="H96" s="99">
        <f>'m1'!H96-m0!H96</f>
        <v>0</v>
      </c>
      <c r="I96" s="99">
        <f>'m1'!I96-m0!I96</f>
        <v>0</v>
      </c>
      <c r="J96" s="99">
        <f>'m1'!J96-m0!J96</f>
        <v>0</v>
      </c>
      <c r="K96" s="99">
        <f>'m1'!K96-m0!K96</f>
        <v>0</v>
      </c>
      <c r="L96" s="99">
        <f>'m1'!L96-m0!L96</f>
        <v>0</v>
      </c>
      <c r="M96" s="99">
        <f>'m1'!M96-m0!M96</f>
        <v>0</v>
      </c>
      <c r="N96" s="99">
        <f>'m1'!N96-m0!N96</f>
        <v>0</v>
      </c>
      <c r="O96" s="99">
        <f>'m1'!O96-m0!O96</f>
        <v>0</v>
      </c>
      <c r="P96" s="99">
        <f>'m1'!P96-m0!P96</f>
        <v>0</v>
      </c>
      <c r="Q96" s="99">
        <f>'m1'!Q96-m0!Q96</f>
        <v>0</v>
      </c>
      <c r="R96" s="99">
        <f>'m1'!R96-m0!R96</f>
        <v>0</v>
      </c>
      <c r="T96" s="576">
        <f>'m1'!T96-m0!T96</f>
        <v>0</v>
      </c>
      <c r="U96" s="576">
        <f>'m1'!U96-m0!U96</f>
        <v>0</v>
      </c>
      <c r="V96" s="576">
        <f>'m1'!V96-m0!V96</f>
        <v>0</v>
      </c>
      <c r="X96" s="542">
        <f>'m1'!X96-m0!X97</f>
        <v>-4.0000000000000008E-2</v>
      </c>
      <c r="Y96" s="542">
        <f>'m1'!Y96-m0!Y97</f>
        <v>-4.0000000000000008E-2</v>
      </c>
      <c r="Z96" s="542">
        <f>'m1'!Z96-m0!Z97</f>
        <v>-3.999999999999998E-2</v>
      </c>
      <c r="AA96" s="542">
        <f>'m1'!AA96-m0!AA97</f>
        <v>-7.5000000000000067E-3</v>
      </c>
      <c r="AB96" s="561">
        <f>'m1'!AB96-m0!AB97</f>
        <v>-0.505</v>
      </c>
      <c r="AC96" s="561">
        <f>'m1'!AC96-m0!AC97</f>
        <v>-0.33500000000000002</v>
      </c>
      <c r="AD96" s="561">
        <f>'m1'!AD96-m0!AD97</f>
        <v>-5.0000000000000044E-2</v>
      </c>
      <c r="AE96" s="561">
        <f>'m1'!AE96-m0!AE97</f>
        <v>-5.4999999999999993E-2</v>
      </c>
      <c r="AF96" s="99">
        <f>'m1'!AF96-m0!AF97</f>
        <v>0</v>
      </c>
      <c r="AG96" s="99">
        <f>'m1'!AG96-m0!AG97</f>
        <v>0</v>
      </c>
      <c r="AH96" s="99"/>
      <c r="AI96" s="185">
        <f t="shared" si="2"/>
        <v>39387</v>
      </c>
      <c r="AJ96" s="99">
        <f>'m1'!AJ96-m0!AJ97</f>
        <v>-9.2999999999999972E-2</v>
      </c>
      <c r="AK96" s="99"/>
      <c r="AL96" s="100"/>
      <c r="AM96" s="99">
        <f>'m1'!AL96-m0!AL97</f>
        <v>0</v>
      </c>
      <c r="AN96" s="99">
        <f>'m1'!AM96-m0!AM97</f>
        <v>-4.3253108720950451E-2</v>
      </c>
      <c r="AO96" s="99">
        <f>'m1'!AN96-m0!AN97</f>
        <v>-9.2999999999999972E-2</v>
      </c>
      <c r="AP96" s="99">
        <f>'m1'!AO96-m0!AO97</f>
        <v>-9.2999999999999972E-2</v>
      </c>
      <c r="AQ96" s="99">
        <f>'m1'!AP96-m0!AP97</f>
        <v>-9.2999999999999972E-2</v>
      </c>
      <c r="AR96" s="99">
        <f>'m1'!AQ96-m0!AQ97</f>
        <v>-9.2999999999999972E-2</v>
      </c>
      <c r="AS96" s="99">
        <f>'m1'!AR96-m0!AR97</f>
        <v>-9.2999999999999527E-2</v>
      </c>
      <c r="AT96" s="99">
        <f>'m1'!AS96-m0!AS97</f>
        <v>-9.2999999999999972E-2</v>
      </c>
      <c r="AU96" s="99"/>
      <c r="AV96" s="99"/>
      <c r="AW96" s="99">
        <f>'m1'!AV96-m0!AV97</f>
        <v>0</v>
      </c>
      <c r="AX96" s="99">
        <f>'m1'!AW96-m0!AW97</f>
        <v>0</v>
      </c>
      <c r="AY96" s="99">
        <f>'m1'!AX96-m0!AX97</f>
        <v>-0.13300000000000001</v>
      </c>
      <c r="AZ96" s="99">
        <f>'m1'!AY96-m0!AY97</f>
        <v>-0.13300000000000001</v>
      </c>
      <c r="BA96" s="99">
        <f>'m1'!AZ96-m0!AZ97</f>
        <v>-0.59799999999999986</v>
      </c>
      <c r="BB96" s="99">
        <f>'m1'!BA96-m0!BA97</f>
        <v>-0.42799999999999949</v>
      </c>
      <c r="BC96" s="99"/>
      <c r="BD96" s="99">
        <f>'m1'!BD96-m0!BC97</f>
        <v>-0.6379999999999999</v>
      </c>
      <c r="BE96" s="99">
        <f>'m1'!BE96-m0!BD97</f>
        <v>0.15700000000000003</v>
      </c>
      <c r="BF96" s="99">
        <f>'m1'!BF96-m0!BE97</f>
        <v>-3.35</v>
      </c>
      <c r="BG96" s="99"/>
      <c r="BH96" s="65"/>
      <c r="BI96" s="70"/>
      <c r="BJ96" s="63"/>
      <c r="BK96" s="40"/>
      <c r="BL96" s="63"/>
      <c r="BM96" s="63"/>
      <c r="BN96" s="40"/>
      <c r="BO96" s="40"/>
      <c r="BP96" s="71"/>
      <c r="BQ96" s="71"/>
      <c r="BR96" s="40"/>
      <c r="BS96" s="71"/>
      <c r="BT96" s="40"/>
      <c r="BU96" s="40"/>
      <c r="BV96" s="40"/>
      <c r="BW96" s="49"/>
      <c r="BX96" s="49"/>
      <c r="BY96" s="49"/>
      <c r="BZ96" s="40"/>
      <c r="CA96" s="40"/>
      <c r="CB96" s="40"/>
      <c r="CC96" s="49"/>
      <c r="CD96" s="48"/>
      <c r="CE96" s="48"/>
      <c r="CF96" s="40"/>
      <c r="CG96" s="48"/>
      <c r="CH96" s="40"/>
      <c r="CI96" s="56"/>
      <c r="CJ96" s="56"/>
      <c r="CK96" s="72"/>
      <c r="CL96" s="40"/>
      <c r="CM96" s="56"/>
      <c r="CN96" s="40"/>
      <c r="CO96" s="49"/>
      <c r="CP96" s="49"/>
      <c r="CQ96" s="40"/>
      <c r="CR96" s="56"/>
      <c r="CS96" s="40"/>
      <c r="CT96" s="40"/>
      <c r="CU96" s="41"/>
      <c r="CV96" s="41"/>
      <c r="CW96" s="49"/>
      <c r="CX96" s="40"/>
      <c r="CY96" s="49"/>
      <c r="CZ96" s="40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</row>
    <row r="97" spans="1:118">
      <c r="A97" s="65">
        <v>39417</v>
      </c>
      <c r="B97" s="40"/>
      <c r="C97" s="99">
        <f>'m1'!C97-m0!C97</f>
        <v>0</v>
      </c>
      <c r="D97" s="99">
        <f>'m1'!D97-m0!D97</f>
        <v>0</v>
      </c>
      <c r="E97" s="99">
        <f>'m1'!E97-m0!E97</f>
        <v>0</v>
      </c>
      <c r="F97" s="99">
        <f>'m1'!F97-m0!F97</f>
        <v>0</v>
      </c>
      <c r="G97" s="99">
        <f>'m1'!G97-m0!G97</f>
        <v>0</v>
      </c>
      <c r="H97" s="99">
        <f>'m1'!H97-m0!H97</f>
        <v>0</v>
      </c>
      <c r="I97" s="99">
        <f>'m1'!I97-m0!I97</f>
        <v>0</v>
      </c>
      <c r="J97" s="99">
        <f>'m1'!J97-m0!J97</f>
        <v>0</v>
      </c>
      <c r="K97" s="99">
        <f>'m1'!K97-m0!K97</f>
        <v>0</v>
      </c>
      <c r="L97" s="99">
        <f>'m1'!L97-m0!L97</f>
        <v>0</v>
      </c>
      <c r="M97" s="99">
        <f>'m1'!M97-m0!M97</f>
        <v>0</v>
      </c>
      <c r="N97" s="99">
        <f>'m1'!N97-m0!N97</f>
        <v>0</v>
      </c>
      <c r="O97" s="99">
        <f>'m1'!O97-m0!O97</f>
        <v>0</v>
      </c>
      <c r="P97" s="99">
        <f>'m1'!P97-m0!P97</f>
        <v>0</v>
      </c>
      <c r="Q97" s="99">
        <f>'m1'!Q97-m0!Q97</f>
        <v>0</v>
      </c>
      <c r="R97" s="99">
        <f>'m1'!R97-m0!R97</f>
        <v>0</v>
      </c>
      <c r="T97" s="576">
        <f>'m1'!T97-m0!T97</f>
        <v>0</v>
      </c>
      <c r="U97" s="576">
        <f>'m1'!U97-m0!U97</f>
        <v>0</v>
      </c>
      <c r="V97" s="576">
        <f>'m1'!V97-m0!V97</f>
        <v>0</v>
      </c>
      <c r="X97" s="542">
        <f>'m1'!X97-m0!X98</f>
        <v>-1.2500000000000011E-2</v>
      </c>
      <c r="Y97" s="542">
        <f>'m1'!Y97-m0!Y98</f>
        <v>-1.2500000000000011E-2</v>
      </c>
      <c r="Z97" s="542">
        <f>'m1'!Z97-m0!Z98</f>
        <v>-5.5000000000000021E-2</v>
      </c>
      <c r="AA97" s="542">
        <f>'m1'!AA97-m0!AA98</f>
        <v>-1.4999999999999999E-2</v>
      </c>
      <c r="AB97" s="561">
        <f>'m1'!AB97-m0!AB98</f>
        <v>-0.34499999999999997</v>
      </c>
      <c r="AC97" s="561">
        <f>'m1'!AC97-m0!AC98</f>
        <v>-0.16499999999999992</v>
      </c>
      <c r="AD97" s="561">
        <f>'m1'!AD97-m0!AD98</f>
        <v>-9.9999999999999978E-2</v>
      </c>
      <c r="AE97" s="561">
        <f>'m1'!AE97-m0!AE98</f>
        <v>-4.7500000000000042E-2</v>
      </c>
      <c r="AF97" s="99">
        <f>'m1'!AF97-m0!AF98</f>
        <v>0</v>
      </c>
      <c r="AG97" s="99">
        <f>'m1'!AG97-m0!AG98</f>
        <v>0</v>
      </c>
      <c r="AH97" s="99"/>
      <c r="AI97" s="185">
        <f t="shared" si="2"/>
        <v>39417</v>
      </c>
      <c r="AJ97" s="99">
        <f>'m1'!AJ97-m0!AJ98</f>
        <v>-0.1549999999999998</v>
      </c>
      <c r="AK97" s="99"/>
      <c r="AL97" s="100"/>
      <c r="AM97" s="99">
        <f>'m1'!AL97-m0!AL98</f>
        <v>0</v>
      </c>
      <c r="AN97" s="99">
        <f>'m1'!AM97-m0!AM98</f>
        <v>-9.3664640913200259E-2</v>
      </c>
      <c r="AO97" s="99">
        <f>'m1'!AN97-m0!AN98</f>
        <v>-0.17999999999999972</v>
      </c>
      <c r="AP97" s="99">
        <f>'m1'!AO97-m0!AO98</f>
        <v>-0.17999999999999972</v>
      </c>
      <c r="AQ97" s="99">
        <f>'m1'!AP97-m0!AP98</f>
        <v>-0.17999999999999972</v>
      </c>
      <c r="AR97" s="99">
        <f>'m1'!AQ97-m0!AQ98</f>
        <v>-0.17999999999999972</v>
      </c>
      <c r="AS97" s="99">
        <f>'m1'!AR97-m0!AR98</f>
        <v>-0.17999999999999972</v>
      </c>
      <c r="AT97" s="99">
        <f>'m1'!AS97-m0!AS98</f>
        <v>-0.17999999999999972</v>
      </c>
      <c r="AU97" s="99"/>
      <c r="AV97" s="99"/>
      <c r="AW97" s="99">
        <f>'m1'!AV97-m0!AV98</f>
        <v>0</v>
      </c>
      <c r="AX97" s="99">
        <f>'m1'!AW97-m0!AW98</f>
        <v>0</v>
      </c>
      <c r="AY97" s="99">
        <f>'m1'!AX97-m0!AX98</f>
        <v>-0.16749999999999998</v>
      </c>
      <c r="AZ97" s="99">
        <f>'m1'!AY97-m0!AY98</f>
        <v>-0.20999999999999996</v>
      </c>
      <c r="BA97" s="99">
        <f>'m1'!AZ97-m0!AZ98</f>
        <v>-0.5</v>
      </c>
      <c r="BB97" s="99">
        <f>'m1'!BA97-m0!BA98</f>
        <v>-0.3199999999999994</v>
      </c>
      <c r="BC97" s="99"/>
      <c r="BD97" s="99">
        <f>'m1'!BD97-m0!BC98</f>
        <v>-0.74750000000000005</v>
      </c>
      <c r="BE97" s="99">
        <f>'m1'!BE97-m0!BD98</f>
        <v>9.5000000000000195E-2</v>
      </c>
      <c r="BF97" s="99">
        <f>'m1'!BF97-m0!BE98</f>
        <v>-3.5049999999999999</v>
      </c>
      <c r="BG97" s="99"/>
      <c r="BH97" s="65"/>
      <c r="BI97" s="40"/>
      <c r="BJ97" s="40"/>
      <c r="BK97" s="40"/>
      <c r="BL97" s="63"/>
      <c r="BM97" s="63"/>
      <c r="BN97" s="40"/>
      <c r="BO97" s="40"/>
      <c r="BP97" s="71"/>
      <c r="BQ97" s="71"/>
      <c r="BR97" s="40"/>
      <c r="BS97" s="71"/>
      <c r="BT97" s="40"/>
      <c r="BU97" s="40"/>
      <c r="BV97" s="40"/>
      <c r="BW97" s="49"/>
      <c r="BX97" s="49"/>
      <c r="BY97" s="49"/>
      <c r="BZ97" s="40"/>
      <c r="CA97" s="40"/>
      <c r="CB97" s="40"/>
      <c r="CC97" s="49"/>
      <c r="CD97" s="48"/>
      <c r="CE97" s="48"/>
      <c r="CF97" s="40"/>
      <c r="CG97" s="48"/>
      <c r="CH97" s="40"/>
      <c r="CI97" s="56"/>
      <c r="CJ97" s="56"/>
      <c r="CK97" s="72"/>
      <c r="CL97" s="40"/>
      <c r="CM97" s="56"/>
      <c r="CN97" s="40"/>
      <c r="CO97" s="49"/>
      <c r="CP97" s="49"/>
      <c r="CQ97" s="40"/>
      <c r="CR97" s="56"/>
      <c r="CS97" s="40"/>
      <c r="CT97" s="40"/>
      <c r="CU97" s="41"/>
      <c r="CV97" s="41"/>
      <c r="CW97" s="49"/>
      <c r="CX97" s="40"/>
      <c r="CY97" s="49"/>
      <c r="CZ97" s="40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</row>
    <row r="98" spans="1:118">
      <c r="A98" s="65">
        <v>39448</v>
      </c>
      <c r="B98" s="40"/>
      <c r="C98" s="99">
        <f>'m1'!C98-m0!C98</f>
        <v>0</v>
      </c>
      <c r="D98" s="99">
        <f>'m1'!D98-m0!D98</f>
        <v>0</v>
      </c>
      <c r="E98" s="99">
        <f>'m1'!E98-m0!E98</f>
        <v>0</v>
      </c>
      <c r="F98" s="99">
        <f>'m1'!F98-m0!F98</f>
        <v>0</v>
      </c>
      <c r="G98" s="99">
        <f>'m1'!G98-m0!G98</f>
        <v>0</v>
      </c>
      <c r="H98" s="99">
        <f>'m1'!H98-m0!H98</f>
        <v>0</v>
      </c>
      <c r="I98" s="99">
        <f>'m1'!I98-m0!I98</f>
        <v>0</v>
      </c>
      <c r="J98" s="99">
        <f>'m1'!J98-m0!J98</f>
        <v>0</v>
      </c>
      <c r="K98" s="99">
        <f>'m1'!K98-m0!K98</f>
        <v>0</v>
      </c>
      <c r="L98" s="99">
        <f>'m1'!L98-m0!L98</f>
        <v>0</v>
      </c>
      <c r="M98" s="99">
        <f>'m1'!M98-m0!M98</f>
        <v>0</v>
      </c>
      <c r="N98" s="99">
        <f>'m1'!N98-m0!N98</f>
        <v>0</v>
      </c>
      <c r="O98" s="99">
        <f>'m1'!O98-m0!O98</f>
        <v>0</v>
      </c>
      <c r="P98" s="99">
        <f>'m1'!P98-m0!P98</f>
        <v>0</v>
      </c>
      <c r="Q98" s="99">
        <f>'m1'!Q98-m0!Q98</f>
        <v>0</v>
      </c>
      <c r="R98" s="99">
        <f>'m1'!R98-m0!R98</f>
        <v>0</v>
      </c>
      <c r="T98" s="576">
        <f>'m1'!T98-m0!T98</f>
        <v>0</v>
      </c>
      <c r="U98" s="576">
        <f>'m1'!U98-m0!U98</f>
        <v>0</v>
      </c>
      <c r="V98" s="576">
        <f>'m1'!V98-m0!V98</f>
        <v>0</v>
      </c>
      <c r="X98" s="542">
        <f>'m1'!X98-m0!X99</f>
        <v>2.250000000000002E-2</v>
      </c>
      <c r="Y98" s="542">
        <f>'m1'!Y98-m0!Y99</f>
        <v>2.250000000000002E-2</v>
      </c>
      <c r="Z98" s="542">
        <f>'m1'!Z98-m0!Z99</f>
        <v>2.5000000000000022E-2</v>
      </c>
      <c r="AA98" s="542">
        <f>'m1'!AA98-m0!AA99</f>
        <v>0</v>
      </c>
      <c r="AB98" s="561">
        <f>'m1'!AB98-m0!AB99</f>
        <v>7.9999999999999849E-2</v>
      </c>
      <c r="AC98" s="561">
        <f>'m1'!AC98-m0!AC99</f>
        <v>1.0000000000000009E-2</v>
      </c>
      <c r="AD98" s="561">
        <f>'m1'!AD98-m0!AD99</f>
        <v>2.5000000000000022E-3</v>
      </c>
      <c r="AE98" s="561">
        <f>'m1'!AE98-m0!AE99</f>
        <v>5.0000000000000044E-3</v>
      </c>
      <c r="AF98" s="99">
        <f>'m1'!AF98-m0!AF99</f>
        <v>0</v>
      </c>
      <c r="AG98" s="99">
        <f>'m1'!AG98-m0!AG99</f>
        <v>0</v>
      </c>
      <c r="AH98" s="99"/>
      <c r="AI98" s="185">
        <f t="shared" si="2"/>
        <v>39448</v>
      </c>
      <c r="AJ98" s="99">
        <f>'m1'!AJ98-m0!AJ99</f>
        <v>0.10999999999999988</v>
      </c>
      <c r="AK98" s="99"/>
      <c r="AL98" s="100"/>
      <c r="AM98" s="99">
        <f>'m1'!AL98-m0!AL99</f>
        <v>0</v>
      </c>
      <c r="AN98" s="99">
        <f>'m1'!AM98-m0!AM99</f>
        <v>4.2595467469555004E-2</v>
      </c>
      <c r="AO98" s="99">
        <f>'m1'!AN98-m0!AN99</f>
        <v>4.9999999999999822E-2</v>
      </c>
      <c r="AP98" s="99">
        <f>'m1'!AO98-m0!AO99</f>
        <v>4.9999999999999822E-2</v>
      </c>
      <c r="AQ98" s="99">
        <f>'m1'!AP98-m0!AP99</f>
        <v>4.9999999999999822E-2</v>
      </c>
      <c r="AR98" s="99">
        <f>'m1'!AQ98-m0!AQ99</f>
        <v>4.9999999999999822E-2</v>
      </c>
      <c r="AS98" s="99">
        <f>'m1'!AR98-m0!AR99</f>
        <v>4.9999999999999822E-2</v>
      </c>
      <c r="AT98" s="99">
        <f>'m1'!AS98-m0!AS99</f>
        <v>4.9999999999999822E-2</v>
      </c>
      <c r="AU98" s="99"/>
      <c r="AV98" s="99"/>
      <c r="AW98" s="99">
        <f>'m1'!AV98-m0!AV99</f>
        <v>0</v>
      </c>
      <c r="AX98" s="99">
        <f>'m1'!AW98-m0!AW99</f>
        <v>0</v>
      </c>
      <c r="AY98" s="99">
        <f>'m1'!AX98-m0!AX99</f>
        <v>0.13249999999999984</v>
      </c>
      <c r="AZ98" s="99">
        <f>'m1'!AY98-m0!AY99</f>
        <v>0.13499999999999979</v>
      </c>
      <c r="BA98" s="99">
        <f>'m1'!AZ98-m0!AZ99</f>
        <v>0.19000000000000039</v>
      </c>
      <c r="BB98" s="99">
        <f>'m1'!BA98-m0!BA99</f>
        <v>0.12000000000000011</v>
      </c>
      <c r="BC98" s="99"/>
      <c r="BD98" s="99">
        <f>'m1'!BD98-m0!BC99</f>
        <v>-0.47750000000000004</v>
      </c>
      <c r="BE98" s="99">
        <f>'m1'!BE98-m0!BD99</f>
        <v>0.35999999999999988</v>
      </c>
      <c r="BF98" s="99">
        <f>'m1'!BF98-m0!BE99</f>
        <v>-3.395</v>
      </c>
      <c r="BG98" s="99"/>
      <c r="BH98" s="65"/>
      <c r="BI98" s="40"/>
      <c r="BJ98" s="40"/>
      <c r="BK98" s="40"/>
      <c r="BL98" s="63"/>
      <c r="BM98" s="63"/>
      <c r="BN98" s="40"/>
      <c r="BO98" s="40"/>
      <c r="BP98" s="71"/>
      <c r="BQ98" s="71"/>
      <c r="BR98" s="40"/>
      <c r="BS98" s="71"/>
      <c r="BT98" s="40"/>
      <c r="BU98" s="40"/>
      <c r="BV98" s="40"/>
      <c r="BW98" s="49"/>
      <c r="BX98" s="49"/>
      <c r="BY98" s="49"/>
      <c r="BZ98" s="40"/>
      <c r="CA98" s="40"/>
      <c r="CB98" s="40"/>
      <c r="CC98" s="49"/>
      <c r="CD98" s="48"/>
      <c r="CE98" s="48"/>
      <c r="CF98" s="40"/>
      <c r="CG98" s="48"/>
      <c r="CH98" s="40"/>
      <c r="CI98" s="56"/>
      <c r="CJ98" s="56"/>
      <c r="CK98" s="72"/>
      <c r="CL98" s="40"/>
      <c r="CM98" s="56"/>
      <c r="CN98" s="40"/>
      <c r="CO98" s="49"/>
      <c r="CP98" s="49"/>
      <c r="CQ98" s="40"/>
      <c r="CR98" s="56"/>
      <c r="CS98" s="40"/>
      <c r="CT98" s="40"/>
      <c r="CU98" s="41"/>
      <c r="CV98" s="41"/>
      <c r="CW98" s="49"/>
      <c r="CX98" s="40"/>
      <c r="CY98" s="49"/>
      <c r="CZ98" s="40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</row>
    <row r="99" spans="1:118">
      <c r="A99" s="65">
        <v>39479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76">
        <f>'m1'!T99-m0!T99</f>
        <v>0</v>
      </c>
      <c r="U99" s="576">
        <f>'m1'!U99-m0!U99</f>
        <v>0</v>
      </c>
      <c r="V99" s="576">
        <f>'m1'!V99-m0!V99</f>
        <v>0</v>
      </c>
      <c r="X99" s="542">
        <f>'m1'!X99-m0!X100</f>
        <v>2.4999999999999745E-3</v>
      </c>
      <c r="Y99" s="542">
        <f>'m1'!Y99-m0!Y100</f>
        <v>2.4999999999999745E-3</v>
      </c>
      <c r="Z99" s="542">
        <f>'m1'!Z99-m0!Z100</f>
        <v>2.4999999999999745E-3</v>
      </c>
      <c r="AA99" s="542">
        <f>'m1'!AA99-m0!AA100</f>
        <v>0</v>
      </c>
      <c r="AB99" s="561">
        <f>'m1'!AB99-m0!AB100</f>
        <v>0.60000000000000009</v>
      </c>
      <c r="AC99" s="561">
        <f>'m1'!AC99-m0!AC100</f>
        <v>0.34249999999999992</v>
      </c>
      <c r="AD99" s="561">
        <f>'m1'!AD99-m0!AD100</f>
        <v>0.13250000000000001</v>
      </c>
      <c r="AE99" s="561">
        <f>'m1'!AE99-m0!AE100</f>
        <v>7.7500000000000013E-2</v>
      </c>
      <c r="AF99" s="99">
        <f>'m1'!AF99-m0!AF100</f>
        <v>0</v>
      </c>
      <c r="AG99" s="99">
        <f>'m1'!AG99-m0!AG100</f>
        <v>0</v>
      </c>
      <c r="AH99" s="99"/>
      <c r="AI99" s="185">
        <f t="shared" si="2"/>
        <v>39479</v>
      </c>
      <c r="AJ99" s="99">
        <f>'m1'!AJ99-m0!AJ100</f>
        <v>0.125</v>
      </c>
      <c r="AK99" s="99"/>
      <c r="AL99" s="100"/>
      <c r="AM99" s="99">
        <f>'m1'!AL99-m0!AL100</f>
        <v>0</v>
      </c>
      <c r="AN99" s="99">
        <f>'m1'!AM99-m0!AM100</f>
        <v>8.8059501699861098E-2</v>
      </c>
      <c r="AO99" s="99">
        <f>'m1'!AN99-m0!AN100</f>
        <v>0.12999999999999989</v>
      </c>
      <c r="AP99" s="99">
        <f>'m1'!AO99-m0!AO100</f>
        <v>0.12999999999999989</v>
      </c>
      <c r="AQ99" s="99">
        <f>'m1'!AP99-m0!AP100</f>
        <v>0.12999999999999989</v>
      </c>
      <c r="AR99" s="99">
        <f>'m1'!AQ99-m0!AQ100</f>
        <v>0.12999999999999989</v>
      </c>
      <c r="AS99" s="99">
        <f>'m1'!AR99-m0!AR100</f>
        <v>0.13000000000000034</v>
      </c>
      <c r="AT99" s="99">
        <f>'m1'!AS99-m0!AS100</f>
        <v>0.12999999999999989</v>
      </c>
      <c r="AU99" s="99"/>
      <c r="AV99" s="99"/>
      <c r="AW99" s="99">
        <f>'m1'!AV99-m0!AV100</f>
        <v>0</v>
      </c>
      <c r="AX99" s="99">
        <f>'m1'!AW99-m0!AW100</f>
        <v>0</v>
      </c>
      <c r="AY99" s="99">
        <f>'m1'!AX99-m0!AX100</f>
        <v>0.12749999999999995</v>
      </c>
      <c r="AZ99" s="99">
        <f>'m1'!AY99-m0!AY100</f>
        <v>0.12749999999999995</v>
      </c>
      <c r="BA99" s="99">
        <f>'m1'!AZ99-m0!AZ100</f>
        <v>0.72500000000000053</v>
      </c>
      <c r="BB99" s="99">
        <f>'m1'!BA99-m0!BA100</f>
        <v>0.4674999999999998</v>
      </c>
      <c r="BC99" s="99"/>
      <c r="BD99" s="99">
        <f>'m1'!BD99-m0!BC100</f>
        <v>-0.38499999999999979</v>
      </c>
      <c r="BE99" s="99">
        <f>'m1'!BE99-m0!BD100</f>
        <v>0.375</v>
      </c>
      <c r="BF99" s="99">
        <f>'m1'!BF99-m0!BE100</f>
        <v>-3.27</v>
      </c>
      <c r="BG99" s="99"/>
      <c r="BH99" s="65"/>
      <c r="BI99" s="40"/>
      <c r="BJ99" s="40"/>
      <c r="BK99" s="40"/>
      <c r="BL99" s="63"/>
      <c r="BM99" s="63"/>
      <c r="BN99" s="40"/>
      <c r="BO99" s="40"/>
      <c r="BP99" s="71"/>
      <c r="BQ99" s="71"/>
      <c r="BR99" s="40"/>
      <c r="BS99" s="71"/>
      <c r="BT99" s="40"/>
      <c r="BU99" s="40"/>
      <c r="BV99" s="40"/>
      <c r="BW99" s="49"/>
      <c r="BX99" s="49"/>
      <c r="BY99" s="49"/>
      <c r="BZ99" s="40"/>
      <c r="CA99" s="40"/>
      <c r="CB99" s="40"/>
      <c r="CC99" s="49"/>
      <c r="CD99" s="48"/>
      <c r="CE99" s="48"/>
      <c r="CF99" s="40"/>
      <c r="CG99" s="48"/>
      <c r="CH99" s="40"/>
      <c r="CI99" s="56"/>
      <c r="CJ99" s="56"/>
      <c r="CK99" s="72"/>
      <c r="CL99" s="40"/>
      <c r="CM99" s="56"/>
      <c r="CN99" s="40"/>
      <c r="CO99" s="49"/>
      <c r="CP99" s="49"/>
      <c r="CQ99" s="40"/>
      <c r="CR99" s="56"/>
      <c r="CS99" s="40"/>
      <c r="CT99" s="40"/>
      <c r="CU99" s="41"/>
      <c r="CV99" s="41"/>
      <c r="CW99" s="49"/>
      <c r="CX99" s="40"/>
      <c r="CY99" s="49"/>
      <c r="CZ99" s="40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</row>
    <row r="100" spans="1:118">
      <c r="A100" s="65">
        <v>39508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76">
        <f>'m1'!T100-m0!T100</f>
        <v>0</v>
      </c>
      <c r="U100" s="576">
        <f>'m1'!U100-m0!U100</f>
        <v>0</v>
      </c>
      <c r="V100" s="576">
        <f>'m1'!V100-m0!V100</f>
        <v>0</v>
      </c>
      <c r="X100" s="542">
        <f>'m1'!X100-m0!X101</f>
        <v>7.2500000000000009E-2</v>
      </c>
      <c r="Y100" s="542">
        <f>'m1'!Y100-m0!Y101</f>
        <v>7.2500000000000009E-2</v>
      </c>
      <c r="Z100" s="542">
        <f>'m1'!Z100-m0!Z101</f>
        <v>9.5000000000000001E-2</v>
      </c>
      <c r="AA100" s="542">
        <f>'m1'!AA100-m0!AA101</f>
        <v>8.0000000000000016E-2</v>
      </c>
      <c r="AB100" s="561">
        <f>'m1'!AB100-m0!AB101</f>
        <v>0.44500000000000001</v>
      </c>
      <c r="AC100" s="561">
        <f>'m1'!AC100-m0!AC101</f>
        <v>0.24750000000000005</v>
      </c>
      <c r="AD100" s="561">
        <f>'m1'!AD100-m0!AD101</f>
        <v>0.10499999999999998</v>
      </c>
      <c r="AE100" s="561">
        <f>'m1'!AE100-m0!AE101</f>
        <v>8.2500000000000018E-2</v>
      </c>
      <c r="AF100" s="99">
        <f>'m1'!AF100-m0!AF101</f>
        <v>4.2499999999999982E-2</v>
      </c>
      <c r="AG100" s="99">
        <f>'m1'!AG100-m0!AG101</f>
        <v>0</v>
      </c>
      <c r="AH100" s="99"/>
      <c r="AI100" s="185">
        <f t="shared" si="2"/>
        <v>39508</v>
      </c>
      <c r="AJ100" s="99">
        <f>'m1'!AJ100-m0!AJ101</f>
        <v>0.125</v>
      </c>
      <c r="AK100" s="99"/>
      <c r="AL100" s="100"/>
      <c r="AM100" s="99">
        <f>'m1'!AL100-m0!AL101</f>
        <v>0</v>
      </c>
      <c r="AN100" s="99">
        <f>'m1'!AM100-m0!AM101</f>
        <v>0.18079417384418939</v>
      </c>
      <c r="AO100" s="99">
        <f>'m1'!AN100-m0!AN101</f>
        <v>0.29000000000000004</v>
      </c>
      <c r="AP100" s="99">
        <f>'m1'!AO100-m0!AO101</f>
        <v>0.29000000000000004</v>
      </c>
      <c r="AQ100" s="99">
        <f>'m1'!AP100-m0!AP101</f>
        <v>0.29000000000000004</v>
      </c>
      <c r="AR100" s="99">
        <f>'m1'!AQ100-m0!AQ101</f>
        <v>0.41999999999999993</v>
      </c>
      <c r="AS100" s="99">
        <f>'m1'!AR100-m0!AR101</f>
        <v>0.38999999999999968</v>
      </c>
      <c r="AT100" s="99">
        <f>'m1'!AS100-m0!AS101</f>
        <v>0.39999999999999991</v>
      </c>
      <c r="AU100" s="99"/>
      <c r="AV100" s="99"/>
      <c r="AW100" s="99">
        <f>'m1'!AV100-m0!AV101</f>
        <v>0</v>
      </c>
      <c r="AX100" s="99">
        <f>'m1'!AW100-m0!AW101</f>
        <v>0</v>
      </c>
      <c r="AY100" s="99">
        <f>'m1'!AX100-m0!AX101</f>
        <v>0.19749999999999979</v>
      </c>
      <c r="AZ100" s="99">
        <f>'m1'!AY100-m0!AY101</f>
        <v>0.21999999999999975</v>
      </c>
      <c r="BA100" s="99">
        <f>'m1'!AZ100-m0!AZ101</f>
        <v>0.56999999999999984</v>
      </c>
      <c r="BB100" s="99">
        <f>'m1'!BA100-m0!BA101</f>
        <v>0.37250000000000005</v>
      </c>
      <c r="BC100" s="99"/>
      <c r="BD100" s="99">
        <f>'m1'!BD100-m0!BC101</f>
        <v>-0.30249999999999977</v>
      </c>
      <c r="BE100" s="99">
        <f>'m1'!BE100-m0!BD101</f>
        <v>0.41749999999999998</v>
      </c>
      <c r="BF100" s="99">
        <f>'m1'!BF100-m0!BE101</f>
        <v>-3.145</v>
      </c>
      <c r="BG100" s="99"/>
      <c r="BH100" s="65"/>
      <c r="BI100" s="40"/>
      <c r="BJ100" s="40"/>
      <c r="BK100" s="40"/>
      <c r="BL100" s="63"/>
      <c r="BM100" s="63"/>
      <c r="BN100" s="40"/>
      <c r="BO100" s="40"/>
      <c r="BP100" s="71"/>
      <c r="BQ100" s="71"/>
      <c r="BR100" s="40"/>
      <c r="BS100" s="71"/>
      <c r="BT100" s="40"/>
      <c r="BU100" s="40"/>
      <c r="BV100" s="40"/>
      <c r="BW100" s="49"/>
      <c r="BX100" s="49"/>
      <c r="BY100" s="49"/>
      <c r="BZ100" s="40"/>
      <c r="CA100" s="40"/>
      <c r="CB100" s="40"/>
      <c r="CC100" s="49"/>
      <c r="CD100" s="48"/>
      <c r="CE100" s="48"/>
      <c r="CF100" s="40"/>
      <c r="CG100" s="48"/>
      <c r="CH100" s="40"/>
      <c r="CI100" s="56"/>
      <c r="CJ100" s="56"/>
      <c r="CK100" s="72"/>
      <c r="CL100" s="40"/>
      <c r="CM100" s="56"/>
      <c r="CN100" s="40"/>
      <c r="CO100" s="49"/>
      <c r="CP100" s="49"/>
      <c r="CQ100" s="40"/>
      <c r="CR100" s="56"/>
      <c r="CS100" s="40"/>
      <c r="CT100" s="40"/>
      <c r="CU100" s="41"/>
      <c r="CV100" s="41"/>
      <c r="CW100" s="49"/>
      <c r="CX100" s="40"/>
      <c r="CY100" s="49"/>
      <c r="CZ100" s="40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</row>
    <row r="101" spans="1:118">
      <c r="A101" s="65">
        <v>39539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76">
        <f>'m1'!T101-m0!T101</f>
        <v>0</v>
      </c>
      <c r="U101" s="576">
        <f>'m1'!U101-m0!U101</f>
        <v>0</v>
      </c>
      <c r="V101" s="576">
        <f>'m1'!V101-m0!V101</f>
        <v>0</v>
      </c>
      <c r="X101" s="542">
        <f>'m1'!X101-m0!X102</f>
        <v>1.0000000000000009E-2</v>
      </c>
      <c r="Y101" s="542">
        <f>'m1'!Y101-m0!Y102</f>
        <v>1.0000000000000009E-2</v>
      </c>
      <c r="Z101" s="542">
        <f>'m1'!Z101-m0!Z102</f>
        <v>-9.9999999999999811E-3</v>
      </c>
      <c r="AA101" s="542">
        <f>'m1'!AA101-m0!AA102</f>
        <v>1.4999999999999986E-2</v>
      </c>
      <c r="AB101" s="561">
        <f>'m1'!AB101-m0!AB102</f>
        <v>8.500000000000002E-2</v>
      </c>
      <c r="AC101" s="561">
        <f>'m1'!AC101-m0!AC102</f>
        <v>6.7500000000000004E-2</v>
      </c>
      <c r="AD101" s="561">
        <f>'m1'!AD101-m0!AD102</f>
        <v>2.5000000000000022E-2</v>
      </c>
      <c r="AE101" s="561">
        <f>'m1'!AE101-m0!AE102</f>
        <v>1.4999999999999986E-2</v>
      </c>
      <c r="AF101" s="99">
        <f>'m1'!AF101-m0!AF102</f>
        <v>0</v>
      </c>
      <c r="AG101" s="99">
        <f>'m1'!AG101-m0!AG102</f>
        <v>0</v>
      </c>
      <c r="AH101" s="99"/>
      <c r="AI101" s="185">
        <f t="shared" si="2"/>
        <v>39539</v>
      </c>
      <c r="AJ101" s="99">
        <f>'m1'!AJ101-m0!AJ102</f>
        <v>4.9999999999998934E-3</v>
      </c>
      <c r="AK101" s="99"/>
      <c r="AL101" s="100"/>
      <c r="AM101" s="99">
        <f>'m1'!AL101-m0!AL102</f>
        <v>0</v>
      </c>
      <c r="AN101" s="99">
        <f>'m1'!AM101-m0!AM102</f>
        <v>1.3891881089839409E-2</v>
      </c>
      <c r="AO101" s="99">
        <f>'m1'!AN101-m0!AN102</f>
        <v>5.0000000000003375E-3</v>
      </c>
      <c r="AP101" s="99">
        <f>'m1'!AO101-m0!AO102</f>
        <v>5.0000000000003375E-3</v>
      </c>
      <c r="AQ101" s="99">
        <f>'m1'!AP101-m0!AP102</f>
        <v>5.0000000000003375E-3</v>
      </c>
      <c r="AR101" s="99">
        <f>'m1'!AQ101-m0!AQ102</f>
        <v>5.0000000000003375E-3</v>
      </c>
      <c r="AS101" s="99">
        <f>'m1'!AR101-m0!AR102</f>
        <v>5.0000000000003375E-3</v>
      </c>
      <c r="AT101" s="99">
        <f>'m1'!AS101-m0!AS102</f>
        <v>5.0000000000003375E-3</v>
      </c>
      <c r="AU101" s="99"/>
      <c r="AV101" s="99"/>
      <c r="AW101" s="99">
        <f>'m1'!AV101-m0!AV102</f>
        <v>0</v>
      </c>
      <c r="AX101" s="99">
        <f>'m1'!AW101-m0!AW102</f>
        <v>0</v>
      </c>
      <c r="AY101" s="99">
        <f>'m1'!AX101-m0!AX102</f>
        <v>1.5000000000000124E-2</v>
      </c>
      <c r="AZ101" s="99">
        <f>'m1'!AY101-m0!AY102</f>
        <v>-4.9999999999998934E-3</v>
      </c>
      <c r="BA101" s="99">
        <f>'m1'!AZ101-m0!AZ102</f>
        <v>9.0000000000000302E-2</v>
      </c>
      <c r="BB101" s="99">
        <f>'m1'!BA101-m0!BA102</f>
        <v>7.2499999999999787E-2</v>
      </c>
      <c r="BC101" s="99"/>
      <c r="BD101" s="99">
        <f>'m1'!BD101-m0!BC102</f>
        <v>-0.45000000000000018</v>
      </c>
      <c r="BE101" s="99">
        <f>'m1'!BE101-m0!BD102</f>
        <v>0.29749999999999988</v>
      </c>
      <c r="BF101" s="99">
        <f>'m1'!BF101-m0!BE102</f>
        <v>-3.14</v>
      </c>
      <c r="BG101" s="99"/>
      <c r="BH101" s="65"/>
      <c r="BI101" s="40"/>
      <c r="BJ101" s="40"/>
      <c r="BK101" s="40"/>
      <c r="BL101" s="63"/>
      <c r="BM101" s="63"/>
      <c r="BN101" s="40"/>
      <c r="BO101" s="40"/>
      <c r="BP101" s="71"/>
      <c r="BQ101" s="71"/>
      <c r="BR101" s="40"/>
      <c r="BS101" s="71"/>
      <c r="BT101" s="40"/>
      <c r="BU101" s="40"/>
      <c r="BV101" s="40"/>
      <c r="BW101" s="49"/>
      <c r="BX101" s="49"/>
      <c r="BY101" s="49"/>
      <c r="BZ101" s="40"/>
      <c r="CA101" s="40"/>
      <c r="CB101" s="40"/>
      <c r="CC101" s="49"/>
      <c r="CD101" s="48"/>
      <c r="CE101" s="48"/>
      <c r="CF101" s="40"/>
      <c r="CG101" s="48"/>
      <c r="CH101" s="40"/>
      <c r="CI101" s="56"/>
      <c r="CJ101" s="56"/>
      <c r="CK101" s="72"/>
      <c r="CL101" s="40"/>
      <c r="CM101" s="56"/>
      <c r="CN101" s="40"/>
      <c r="CO101" s="49"/>
      <c r="CP101" s="49"/>
      <c r="CQ101" s="40"/>
      <c r="CR101" s="56"/>
      <c r="CS101" s="40"/>
      <c r="CT101" s="40"/>
      <c r="CU101" s="41"/>
      <c r="CV101" s="41"/>
      <c r="CW101" s="49"/>
      <c r="CX101" s="40"/>
      <c r="CY101" s="49"/>
      <c r="CZ101" s="40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</row>
    <row r="102" spans="1:118">
      <c r="A102" s="65">
        <v>39569</v>
      </c>
      <c r="B102" s="40"/>
      <c r="C102" s="99">
        <f>'m1'!C102-m0!C102</f>
        <v>0</v>
      </c>
      <c r="D102" s="99">
        <f>'m1'!D102-m0!D102</f>
        <v>0</v>
      </c>
      <c r="E102" s="99">
        <f>'m1'!E102-m0!E102</f>
        <v>0</v>
      </c>
      <c r="F102" s="99">
        <f>'m1'!F102-m0!F102</f>
        <v>0</v>
      </c>
      <c r="G102" s="99">
        <f>'m1'!G102-m0!G102</f>
        <v>0</v>
      </c>
      <c r="H102" s="99">
        <f>'m1'!H102-m0!H102</f>
        <v>0</v>
      </c>
      <c r="I102" s="99">
        <f>'m1'!I102-m0!I102</f>
        <v>0</v>
      </c>
      <c r="J102" s="99">
        <f>'m1'!J102-m0!J102</f>
        <v>0</v>
      </c>
      <c r="K102" s="99">
        <f>'m1'!K102-m0!K102</f>
        <v>0</v>
      </c>
      <c r="L102" s="99">
        <f>'m1'!L102-m0!L102</f>
        <v>0</v>
      </c>
      <c r="M102" s="99">
        <f>'m1'!M102-m0!M102</f>
        <v>0</v>
      </c>
      <c r="N102" s="99">
        <f>'m1'!N102-m0!N102</f>
        <v>0</v>
      </c>
      <c r="O102" s="99">
        <f>'m1'!O102-m0!O102</f>
        <v>0</v>
      </c>
      <c r="P102" s="99">
        <f>'m1'!P102-m0!P102</f>
        <v>0</v>
      </c>
      <c r="Q102" s="99">
        <f>'m1'!Q102-m0!Q102</f>
        <v>0</v>
      </c>
      <c r="R102" s="99">
        <f>'m1'!R102-m0!R102</f>
        <v>0</v>
      </c>
      <c r="T102" s="576">
        <f>'m1'!T102-m0!T102</f>
        <v>0</v>
      </c>
      <c r="U102" s="576">
        <f>'m1'!U102-m0!U102</f>
        <v>0</v>
      </c>
      <c r="V102" s="576">
        <f>'m1'!V102-m0!V102</f>
        <v>0</v>
      </c>
      <c r="X102" s="542">
        <f>'m1'!X102-m0!X103</f>
        <v>5.0000000000000044E-3</v>
      </c>
      <c r="Y102" s="542">
        <f>'m1'!Y102-m0!Y103</f>
        <v>5.0000000000000044E-3</v>
      </c>
      <c r="Z102" s="542">
        <f>'m1'!Z102-m0!Z103</f>
        <v>5.0000000000000044E-3</v>
      </c>
      <c r="AA102" s="542">
        <f>'m1'!AA102-m0!AA103</f>
        <v>1.0000000000000009E-2</v>
      </c>
      <c r="AB102" s="561">
        <f>'m1'!AB102-m0!AB103</f>
        <v>1.0000000000000009E-2</v>
      </c>
      <c r="AC102" s="561">
        <f>'m1'!AC102-m0!AC103</f>
        <v>0</v>
      </c>
      <c r="AD102" s="561">
        <f>'m1'!AD102-m0!AD103</f>
        <v>0</v>
      </c>
      <c r="AE102" s="561">
        <f>'m1'!AE102-m0!AE103</f>
        <v>0</v>
      </c>
      <c r="AF102" s="99">
        <f>'m1'!AF102-m0!AF103</f>
        <v>0</v>
      </c>
      <c r="AG102" s="99">
        <f>'m1'!AG102-m0!AG103</f>
        <v>0</v>
      </c>
      <c r="AH102" s="99"/>
      <c r="AI102" s="185">
        <f t="shared" si="2"/>
        <v>39569</v>
      </c>
      <c r="AJ102" s="99">
        <f>'m1'!AJ102-m0!AJ103</f>
        <v>-3.4999999999999698E-2</v>
      </c>
      <c r="AK102" s="99"/>
      <c r="AL102" s="100"/>
      <c r="AM102" s="99">
        <f>'m1'!AL102-m0!AL103</f>
        <v>0</v>
      </c>
      <c r="AN102" s="99">
        <f>'m1'!AM102-m0!AM103</f>
        <v>-8.7914497941812275E-3</v>
      </c>
      <c r="AO102" s="99">
        <f>'m1'!AN102-m0!AN103</f>
        <v>-3.4999999999999698E-2</v>
      </c>
      <c r="AP102" s="99">
        <f>'m1'!AO102-m0!AO103</f>
        <v>-3.4999999999999698E-2</v>
      </c>
      <c r="AQ102" s="99">
        <f>'m1'!AP102-m0!AP103</f>
        <v>-3.4999999999999698E-2</v>
      </c>
      <c r="AR102" s="99">
        <f>'m1'!AQ102-m0!AQ103</f>
        <v>-3.4999999999999698E-2</v>
      </c>
      <c r="AS102" s="99">
        <f>'m1'!AR102-m0!AR103</f>
        <v>-3.4999999999999698E-2</v>
      </c>
      <c r="AT102" s="99">
        <f>'m1'!AS102-m0!AS103</f>
        <v>-3.4999999999999698E-2</v>
      </c>
      <c r="AU102" s="99"/>
      <c r="AV102" s="99"/>
      <c r="AW102" s="99">
        <f>'m1'!AV102-m0!AV103</f>
        <v>0</v>
      </c>
      <c r="AX102" s="99">
        <f>'m1'!AW102-m0!AW103</f>
        <v>0</v>
      </c>
      <c r="AY102" s="99">
        <f>'m1'!AX102-m0!AX103</f>
        <v>-2.9999999999999805E-2</v>
      </c>
      <c r="AZ102" s="99">
        <f>'m1'!AY102-m0!AY103</f>
        <v>-2.9999999999999805E-2</v>
      </c>
      <c r="BA102" s="99">
        <f>'m1'!AZ102-m0!AZ103</f>
        <v>-2.4999999999999911E-2</v>
      </c>
      <c r="BB102" s="99">
        <f>'m1'!BA102-m0!BA103</f>
        <v>-3.4999999999999698E-2</v>
      </c>
      <c r="BC102" s="99"/>
      <c r="BD102" s="99">
        <f>'m1'!BD102-m0!BC103</f>
        <v>-0.48999999999999977</v>
      </c>
      <c r="BE102" s="99">
        <f>'m1'!BE102-m0!BD103</f>
        <v>0.25750000000000028</v>
      </c>
      <c r="BF102" s="99">
        <f>'m1'!BF102-m0!BE103</f>
        <v>-3.1749999999999998</v>
      </c>
      <c r="BG102" s="99"/>
      <c r="BH102" s="65"/>
      <c r="BI102" s="40"/>
      <c r="BJ102" s="40"/>
      <c r="BK102" s="40"/>
      <c r="BL102" s="63"/>
      <c r="BM102" s="63"/>
      <c r="BN102" s="40"/>
      <c r="BO102" s="40"/>
      <c r="BP102" s="71"/>
      <c r="BQ102" s="71"/>
      <c r="BR102" s="40"/>
      <c r="BS102" s="71"/>
      <c r="BT102" s="40"/>
      <c r="BU102" s="40"/>
      <c r="BV102" s="40"/>
      <c r="BW102" s="56"/>
      <c r="BX102" s="49"/>
      <c r="BY102" s="49"/>
      <c r="BZ102" s="40"/>
      <c r="CA102" s="40"/>
      <c r="CB102" s="40"/>
      <c r="CC102" s="49"/>
      <c r="CD102" s="48"/>
      <c r="CE102" s="48"/>
      <c r="CF102" s="40"/>
      <c r="CG102" s="48"/>
      <c r="CH102" s="40"/>
      <c r="CI102" s="56"/>
      <c r="CJ102" s="56"/>
      <c r="CK102" s="72"/>
      <c r="CL102" s="40"/>
      <c r="CM102" s="56"/>
      <c r="CN102" s="40"/>
      <c r="CO102" s="49"/>
      <c r="CP102" s="49"/>
      <c r="CQ102" s="40"/>
      <c r="CR102" s="56"/>
      <c r="CS102" s="40"/>
      <c r="CT102" s="40"/>
      <c r="CU102" s="41"/>
      <c r="CV102" s="41"/>
      <c r="CW102" s="49"/>
      <c r="CX102" s="40"/>
      <c r="CY102" s="49"/>
      <c r="CZ102" s="40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</row>
    <row r="103" spans="1:118">
      <c r="A103" s="65">
        <v>39600</v>
      </c>
      <c r="B103" s="40"/>
      <c r="C103" s="99">
        <f>'m1'!C103-m0!C103</f>
        <v>0</v>
      </c>
      <c r="D103" s="99">
        <f>'m1'!D103-m0!D103</f>
        <v>0</v>
      </c>
      <c r="E103" s="99">
        <f>'m1'!E103-m0!E103</f>
        <v>0</v>
      </c>
      <c r="F103" s="99">
        <f>'m1'!F103-m0!F103</f>
        <v>0</v>
      </c>
      <c r="G103" s="99">
        <f>'m1'!G103-m0!G103</f>
        <v>0</v>
      </c>
      <c r="H103" s="99">
        <f>'m1'!H103-m0!H103</f>
        <v>0</v>
      </c>
      <c r="I103" s="99">
        <f>'m1'!I103-m0!I103</f>
        <v>0</v>
      </c>
      <c r="J103" s="99">
        <f>'m1'!J103-m0!J103</f>
        <v>0</v>
      </c>
      <c r="K103" s="99">
        <f>'m1'!K103-m0!K103</f>
        <v>0</v>
      </c>
      <c r="L103" s="99">
        <f>'m1'!L103-m0!L103</f>
        <v>0</v>
      </c>
      <c r="M103" s="99">
        <f>'m1'!M103-m0!M103</f>
        <v>0</v>
      </c>
      <c r="N103" s="99">
        <f>'m1'!N103-m0!N103</f>
        <v>0</v>
      </c>
      <c r="O103" s="99">
        <f>'m1'!O103-m0!O103</f>
        <v>0</v>
      </c>
      <c r="P103" s="99">
        <f>'m1'!P103-m0!P103</f>
        <v>0</v>
      </c>
      <c r="Q103" s="99">
        <f>'m1'!Q103-m0!Q103</f>
        <v>0</v>
      </c>
      <c r="R103" s="99">
        <f>'m1'!R103-m0!R103</f>
        <v>0</v>
      </c>
      <c r="T103" s="576">
        <f>'m1'!T103-m0!T103</f>
        <v>0</v>
      </c>
      <c r="U103" s="576">
        <f>'m1'!U103-m0!U103</f>
        <v>0</v>
      </c>
      <c r="V103" s="576">
        <f>'m1'!V103-m0!V103</f>
        <v>0</v>
      </c>
      <c r="X103" s="542">
        <f>'m1'!X103-m0!X104</f>
        <v>9.9999999999999811E-3</v>
      </c>
      <c r="Y103" s="542">
        <f>'m1'!Y103-m0!Y104</f>
        <v>9.9999999999999811E-3</v>
      </c>
      <c r="Z103" s="542">
        <f>'m1'!Z103-m0!Z104</f>
        <v>9.9999999999999811E-3</v>
      </c>
      <c r="AA103" s="542">
        <f>'m1'!AA103-m0!AA104</f>
        <v>0</v>
      </c>
      <c r="AB103" s="561">
        <f>'m1'!AB103-m0!AB104</f>
        <v>-3.5000000000000031E-2</v>
      </c>
      <c r="AC103" s="561">
        <f>'m1'!AC103-m0!AC104</f>
        <v>-1.2500000000000011E-2</v>
      </c>
      <c r="AD103" s="561">
        <f>'m1'!AD103-m0!AD104</f>
        <v>-1.2500000000000011E-2</v>
      </c>
      <c r="AE103" s="561">
        <f>'m1'!AE103-m0!AE104</f>
        <v>0</v>
      </c>
      <c r="AF103" s="99">
        <f>'m1'!AF103-m0!AF104</f>
        <v>0</v>
      </c>
      <c r="AG103" s="99">
        <f>'m1'!AG103-m0!AG104</f>
        <v>0</v>
      </c>
      <c r="AH103" s="99"/>
      <c r="AI103" s="185">
        <f t="shared" si="2"/>
        <v>39600</v>
      </c>
      <c r="AJ103" s="99">
        <f>'m1'!AJ103-m0!AJ104</f>
        <v>0</v>
      </c>
      <c r="AK103" s="99"/>
      <c r="AL103" s="100"/>
      <c r="AM103" s="99">
        <f>'m1'!AL103-m0!AL104</f>
        <v>0</v>
      </c>
      <c r="AN103" s="99">
        <f>'m1'!AM103-m0!AM104</f>
        <v>1.0974754011482402E-2</v>
      </c>
      <c r="AO103" s="99">
        <f>'m1'!AN103-m0!AN104</f>
        <v>0</v>
      </c>
      <c r="AP103" s="99">
        <f>'m1'!AO103-m0!AO104</f>
        <v>0</v>
      </c>
      <c r="AQ103" s="99">
        <f>'m1'!AP103-m0!AP104</f>
        <v>0</v>
      </c>
      <c r="AR103" s="99">
        <f>'m1'!AQ103-m0!AQ104</f>
        <v>0</v>
      </c>
      <c r="AS103" s="99">
        <f>'m1'!AR103-m0!AR104</f>
        <v>0</v>
      </c>
      <c r="AT103" s="99">
        <f>'m1'!AS103-m0!AS104</f>
        <v>0</v>
      </c>
      <c r="AU103" s="99"/>
      <c r="AV103" s="99"/>
      <c r="AW103" s="99">
        <f>'m1'!AV103-m0!AV104</f>
        <v>0</v>
      </c>
      <c r="AX103" s="99">
        <f>'m1'!AW103-m0!AW104</f>
        <v>0</v>
      </c>
      <c r="AY103" s="99">
        <f>'m1'!AX103-m0!AX104</f>
        <v>9.9999999999997868E-3</v>
      </c>
      <c r="AZ103" s="99">
        <f>'m1'!AY103-m0!AY104</f>
        <v>9.9999999999997868E-3</v>
      </c>
      <c r="BA103" s="99">
        <f>'m1'!AZ103-m0!AZ104</f>
        <v>-3.5000000000000142E-2</v>
      </c>
      <c r="BB103" s="99">
        <f>'m1'!BA103-m0!BA104</f>
        <v>-1.2500000000000178E-2</v>
      </c>
      <c r="BC103" s="99"/>
      <c r="BD103" s="99">
        <f>'m1'!BD103-m0!BC104</f>
        <v>-0.45500000000000007</v>
      </c>
      <c r="BE103" s="99">
        <f>'m1'!BE103-m0!BD104</f>
        <v>0.29249999999999998</v>
      </c>
      <c r="BF103" s="99">
        <f>'m1'!BF103-m0!BE104</f>
        <v>-3.1749999999999998</v>
      </c>
      <c r="BG103" s="99"/>
      <c r="BH103" s="65"/>
      <c r="BI103" s="40"/>
      <c r="BJ103" s="40"/>
      <c r="BK103" s="40"/>
      <c r="BL103" s="63"/>
      <c r="BM103" s="63"/>
      <c r="BN103" s="40"/>
      <c r="BO103" s="40"/>
      <c r="BP103" s="71"/>
      <c r="BQ103" s="71"/>
      <c r="BR103" s="40"/>
      <c r="BS103" s="71"/>
      <c r="BT103" s="40"/>
      <c r="BU103" s="40"/>
      <c r="BV103" s="40"/>
      <c r="BW103" s="56"/>
      <c r="BX103" s="49"/>
      <c r="BY103" s="49"/>
      <c r="BZ103" s="40"/>
      <c r="CA103" s="40"/>
      <c r="CB103" s="40"/>
      <c r="CC103" s="49"/>
      <c r="CD103" s="48"/>
      <c r="CE103" s="48"/>
      <c r="CF103" s="40"/>
      <c r="CG103" s="48"/>
      <c r="CH103" s="40"/>
      <c r="CI103" s="56"/>
      <c r="CJ103" s="56"/>
      <c r="CK103" s="72"/>
      <c r="CL103" s="40"/>
      <c r="CM103" s="56"/>
      <c r="CN103" s="40"/>
      <c r="CO103" s="49"/>
      <c r="CP103" s="49"/>
      <c r="CQ103" s="40"/>
      <c r="CR103" s="56"/>
      <c r="CS103" s="40"/>
      <c r="CT103" s="40"/>
      <c r="CU103" s="41"/>
      <c r="CV103" s="41"/>
      <c r="CW103" s="49"/>
      <c r="CX103" s="40"/>
      <c r="CY103" s="49"/>
      <c r="CZ103" s="40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</row>
    <row r="104" spans="1:118">
      <c r="A104" s="65">
        <v>39630</v>
      </c>
      <c r="B104" s="40"/>
      <c r="C104" s="99">
        <f>'m1'!C104-m0!C104</f>
        <v>0</v>
      </c>
      <c r="D104" s="99">
        <f>'m1'!D104-m0!D104</f>
        <v>0</v>
      </c>
      <c r="E104" s="99">
        <f>'m1'!E104-m0!E104</f>
        <v>0</v>
      </c>
      <c r="F104" s="99">
        <f>'m1'!F104-m0!F104</f>
        <v>0</v>
      </c>
      <c r="G104" s="99">
        <f>'m1'!G104-m0!G104</f>
        <v>0</v>
      </c>
      <c r="H104" s="99">
        <f>'m1'!H104-m0!H104</f>
        <v>0</v>
      </c>
      <c r="I104" s="99">
        <f>'m1'!I104-m0!I104</f>
        <v>0</v>
      </c>
      <c r="J104" s="99">
        <f>'m1'!J104-m0!J104</f>
        <v>0</v>
      </c>
      <c r="K104" s="99">
        <f>'m1'!K104-m0!K104</f>
        <v>0</v>
      </c>
      <c r="L104" s="99">
        <f>'m1'!L104-m0!L104</f>
        <v>0</v>
      </c>
      <c r="M104" s="99">
        <f>'m1'!M104-m0!M104</f>
        <v>0</v>
      </c>
      <c r="N104" s="99">
        <f>'m1'!N104-m0!N104</f>
        <v>0</v>
      </c>
      <c r="O104" s="99">
        <f>'m1'!O104-m0!O104</f>
        <v>0</v>
      </c>
      <c r="P104" s="99">
        <f>'m1'!P104-m0!P104</f>
        <v>0</v>
      </c>
      <c r="Q104" s="99">
        <f>'m1'!Q104-m0!Q104</f>
        <v>0</v>
      </c>
      <c r="R104" s="99">
        <f>'m1'!R104-m0!R104</f>
        <v>0</v>
      </c>
      <c r="T104" s="576">
        <f>'m1'!T104-m0!T104</f>
        <v>0</v>
      </c>
      <c r="U104" s="576">
        <f>'m1'!U104-m0!U104</f>
        <v>0</v>
      </c>
      <c r="V104" s="576">
        <f>'m1'!V104-m0!V104</f>
        <v>0</v>
      </c>
      <c r="X104" s="542">
        <f>'m1'!X104-m0!X105</f>
        <v>2.5000000000000022E-3</v>
      </c>
      <c r="Y104" s="542">
        <f>'m1'!Y104-m0!Y105</f>
        <v>2.5000000000000022E-3</v>
      </c>
      <c r="Z104" s="542">
        <f>'m1'!Z104-m0!Z105</f>
        <v>2.5000000000000022E-3</v>
      </c>
      <c r="AA104" s="542">
        <f>'m1'!AA104-m0!AA105</f>
        <v>0</v>
      </c>
      <c r="AB104" s="561">
        <f>'m1'!AB104-m0!AB105</f>
        <v>-6.5000000000000002E-2</v>
      </c>
      <c r="AC104" s="561">
        <f>'m1'!AC104-m0!AC105</f>
        <v>0</v>
      </c>
      <c r="AD104" s="561">
        <f>'m1'!AD104-m0!AD105</f>
        <v>0</v>
      </c>
      <c r="AE104" s="561">
        <f>'m1'!AE104-m0!AE105</f>
        <v>0</v>
      </c>
      <c r="AF104" s="99">
        <f>'m1'!AF104-m0!AF105</f>
        <v>0</v>
      </c>
      <c r="AG104" s="99">
        <f>'m1'!AG104-m0!AG105</f>
        <v>0</v>
      </c>
      <c r="AH104" s="99"/>
      <c r="AI104" s="185">
        <f t="shared" si="2"/>
        <v>39630</v>
      </c>
      <c r="AJ104" s="99">
        <f>'m1'!AJ104-m0!AJ105</f>
        <v>-4.5000000000000373E-2</v>
      </c>
      <c r="AK104" s="99"/>
      <c r="AL104" s="100"/>
      <c r="AM104" s="99">
        <f>'m1'!AL104-m0!AL105</f>
        <v>0</v>
      </c>
      <c r="AN104" s="99">
        <f>'m1'!AM104-m0!AM105</f>
        <v>-1.4241502646395343E-2</v>
      </c>
      <c r="AO104" s="99">
        <f>'m1'!AN104-m0!AN105</f>
        <v>-4.4999999999999929E-2</v>
      </c>
      <c r="AP104" s="99">
        <f>'m1'!AO104-m0!AO105</f>
        <v>-4.4999999999999929E-2</v>
      </c>
      <c r="AQ104" s="99">
        <f>'m1'!AP104-m0!AP105</f>
        <v>-4.4999999999999929E-2</v>
      </c>
      <c r="AR104" s="99">
        <f>'m1'!AQ104-m0!AQ105</f>
        <v>-4.4999999999999929E-2</v>
      </c>
      <c r="AS104" s="99">
        <f>'m1'!AR104-m0!AR105</f>
        <v>-4.4999999999999929E-2</v>
      </c>
      <c r="AT104" s="99">
        <f>'m1'!AS104-m0!AS105</f>
        <v>-4.4999999999999929E-2</v>
      </c>
      <c r="AU104" s="99"/>
      <c r="AV104" s="99"/>
      <c r="AW104" s="99">
        <f>'m1'!AV104-m0!AV105</f>
        <v>0</v>
      </c>
      <c r="AX104" s="99">
        <f>'m1'!AW104-m0!AW105</f>
        <v>0</v>
      </c>
      <c r="AY104" s="99">
        <f>'m1'!AX104-m0!AX105</f>
        <v>-4.2500000000000426E-2</v>
      </c>
      <c r="AZ104" s="99">
        <f>'m1'!AY104-m0!AY105</f>
        <v>-4.2500000000000426E-2</v>
      </c>
      <c r="BA104" s="99">
        <f>'m1'!AZ104-m0!AZ105</f>
        <v>-0.10999999999999988</v>
      </c>
      <c r="BB104" s="99">
        <f>'m1'!BA104-m0!BA105</f>
        <v>-4.5000000000000373E-2</v>
      </c>
      <c r="BC104" s="99"/>
      <c r="BD104" s="99">
        <f>'m1'!BD104-m0!BC105</f>
        <v>-0.5</v>
      </c>
      <c r="BE104" s="99">
        <f>'m1'!BE104-m0!BD105</f>
        <v>0.24749999999999961</v>
      </c>
      <c r="BF104" s="99">
        <f>'m1'!BF104-m0!BE105</f>
        <v>-3.22</v>
      </c>
      <c r="BG104" s="99"/>
      <c r="BH104" s="65"/>
      <c r="BI104" s="40"/>
      <c r="BJ104" s="40"/>
      <c r="BK104" s="40"/>
      <c r="BL104" s="63"/>
      <c r="BM104" s="63"/>
      <c r="BN104" s="40"/>
      <c r="BO104" s="40"/>
      <c r="BP104" s="71"/>
      <c r="BQ104" s="71"/>
      <c r="BR104" s="40"/>
      <c r="BS104" s="71"/>
      <c r="BT104" s="40"/>
      <c r="BU104" s="40"/>
      <c r="BV104" s="40"/>
      <c r="BW104" s="56"/>
      <c r="BX104" s="49"/>
      <c r="BY104" s="49"/>
      <c r="BZ104" s="40"/>
      <c r="CA104" s="40"/>
      <c r="CB104" s="40"/>
      <c r="CC104" s="49"/>
      <c r="CD104" s="48"/>
      <c r="CE104" s="48"/>
      <c r="CF104" s="40"/>
      <c r="CG104" s="48"/>
      <c r="CH104" s="40"/>
      <c r="CI104" s="56"/>
      <c r="CJ104" s="56"/>
      <c r="CK104" s="72"/>
      <c r="CL104" s="40"/>
      <c r="CM104" s="56"/>
      <c r="CN104" s="40"/>
      <c r="CO104" s="49"/>
      <c r="CP104" s="49"/>
      <c r="CQ104" s="40"/>
      <c r="CR104" s="56"/>
      <c r="CS104" s="40"/>
      <c r="CT104" s="40"/>
      <c r="CU104" s="41"/>
      <c r="CV104" s="41"/>
      <c r="CW104" s="49"/>
      <c r="CX104" s="40"/>
      <c r="CY104" s="49"/>
      <c r="CZ104" s="40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</row>
    <row r="105" spans="1:118">
      <c r="A105" s="65">
        <v>39661</v>
      </c>
      <c r="B105" s="40"/>
      <c r="C105" s="99">
        <f>'m1'!C105-m0!C105</f>
        <v>0</v>
      </c>
      <c r="D105" s="99">
        <f>'m1'!D105-m0!D105</f>
        <v>0</v>
      </c>
      <c r="E105" s="99">
        <f>'m1'!E105-m0!E105</f>
        <v>0</v>
      </c>
      <c r="F105" s="99">
        <f>'m1'!F105-m0!F105</f>
        <v>0</v>
      </c>
      <c r="G105" s="99">
        <f>'m1'!G105-m0!G105</f>
        <v>0</v>
      </c>
      <c r="H105" s="99">
        <f>'m1'!H105-m0!H105</f>
        <v>0</v>
      </c>
      <c r="I105" s="99">
        <f>'m1'!I105-m0!I105</f>
        <v>0</v>
      </c>
      <c r="J105" s="99">
        <f>'m1'!J105-m0!J105</f>
        <v>0</v>
      </c>
      <c r="K105" s="99">
        <f>'m1'!K105-m0!K105</f>
        <v>0</v>
      </c>
      <c r="L105" s="99">
        <f>'m1'!L105-m0!L105</f>
        <v>0</v>
      </c>
      <c r="M105" s="99">
        <f>'m1'!M105-m0!M105</f>
        <v>0</v>
      </c>
      <c r="N105" s="99">
        <f>'m1'!N105-m0!N105</f>
        <v>0</v>
      </c>
      <c r="O105" s="99">
        <f>'m1'!O105-m0!O105</f>
        <v>0</v>
      </c>
      <c r="P105" s="99">
        <f>'m1'!P105-m0!P105</f>
        <v>0</v>
      </c>
      <c r="Q105" s="99">
        <f>'m1'!Q105-m0!Q105</f>
        <v>0</v>
      </c>
      <c r="R105" s="99">
        <f>'m1'!R105-m0!R105</f>
        <v>0</v>
      </c>
      <c r="T105" s="576">
        <f>'m1'!T105-m0!T105</f>
        <v>0</v>
      </c>
      <c r="U105" s="576">
        <f>'m1'!U105-m0!U105</f>
        <v>0</v>
      </c>
      <c r="V105" s="576">
        <f>'m1'!V105-m0!V105</f>
        <v>0</v>
      </c>
      <c r="X105" s="542">
        <f>'m1'!X105-m0!X106</f>
        <v>2.5000000000000022E-3</v>
      </c>
      <c r="Y105" s="542">
        <f>'m1'!Y105-m0!Y106</f>
        <v>2.5000000000000022E-3</v>
      </c>
      <c r="Z105" s="542">
        <f>'m1'!Z105-m0!Z106</f>
        <v>2.5000000000000022E-3</v>
      </c>
      <c r="AA105" s="542">
        <f>'m1'!AA105-m0!AA106</f>
        <v>-1.0000000000000009E-2</v>
      </c>
      <c r="AB105" s="561">
        <f>'m1'!AB105-m0!AB106</f>
        <v>0.10000000000000003</v>
      </c>
      <c r="AC105" s="561">
        <f>'m1'!AC105-m0!AC106</f>
        <v>1.0000000000000009E-2</v>
      </c>
      <c r="AD105" s="561">
        <f>'m1'!AD105-m0!AD106</f>
        <v>2.2499999999999992E-2</v>
      </c>
      <c r="AE105" s="561">
        <f>'m1'!AE105-m0!AE106</f>
        <v>0</v>
      </c>
      <c r="AF105" s="99">
        <f>'m1'!AF105-m0!AF106</f>
        <v>0</v>
      </c>
      <c r="AG105" s="99">
        <f>'m1'!AG105-m0!AG106</f>
        <v>0</v>
      </c>
      <c r="AH105" s="99"/>
      <c r="AI105" s="185">
        <f t="shared" si="2"/>
        <v>39661</v>
      </c>
      <c r="AJ105" s="99">
        <f>'m1'!AJ105-m0!AJ106</f>
        <v>1.5000000000000124E-2</v>
      </c>
      <c r="AK105" s="99"/>
      <c r="AL105" s="100"/>
      <c r="AM105" s="99">
        <f>'m1'!AL105-m0!AL106</f>
        <v>0</v>
      </c>
      <c r="AN105" s="99">
        <f>'m1'!AM105-m0!AM106</f>
        <v>1.9811047208386334E-2</v>
      </c>
      <c r="AO105" s="99">
        <f>'m1'!AN105-m0!AN106</f>
        <v>1.5000000000000124E-2</v>
      </c>
      <c r="AP105" s="99">
        <f>'m1'!AO105-m0!AO106</f>
        <v>1.5000000000000124E-2</v>
      </c>
      <c r="AQ105" s="99">
        <f>'m1'!AP105-m0!AP106</f>
        <v>1.5000000000000124E-2</v>
      </c>
      <c r="AR105" s="99">
        <f>'m1'!AQ105-m0!AQ106</f>
        <v>1.5000000000000124E-2</v>
      </c>
      <c r="AS105" s="99">
        <f>'m1'!AR105-m0!AR106</f>
        <v>1.5000000000000124E-2</v>
      </c>
      <c r="AT105" s="99">
        <f>'m1'!AS105-m0!AS106</f>
        <v>1.5000000000000568E-2</v>
      </c>
      <c r="AU105" s="99"/>
      <c r="AV105" s="99"/>
      <c r="AW105" s="99">
        <f>'m1'!AV105-m0!AV106</f>
        <v>0</v>
      </c>
      <c r="AX105" s="99">
        <f>'m1'!AW105-m0!AW106</f>
        <v>0</v>
      </c>
      <c r="AY105" s="99">
        <f>'m1'!AX105-m0!AX106</f>
        <v>1.7500000000000071E-2</v>
      </c>
      <c r="AZ105" s="99">
        <f>'m1'!AY105-m0!AY106</f>
        <v>1.7500000000000071E-2</v>
      </c>
      <c r="BA105" s="99">
        <f>'m1'!AZ105-m0!AZ106</f>
        <v>0.11500000000000021</v>
      </c>
      <c r="BB105" s="99">
        <f>'m1'!BA105-m0!BA106</f>
        <v>2.4999999999999911E-2</v>
      </c>
      <c r="BC105" s="99"/>
      <c r="BD105" s="99">
        <f>'m1'!BD105-m0!BC106</f>
        <v>-0.43999999999999995</v>
      </c>
      <c r="BE105" s="99">
        <f>'m1'!BE105-m0!BD106</f>
        <v>0.30750000000000011</v>
      </c>
      <c r="BF105" s="99">
        <f>'m1'!BF105-m0!BE106</f>
        <v>-3.2050000000000001</v>
      </c>
      <c r="BG105" s="99"/>
      <c r="BH105" s="65"/>
      <c r="BI105" s="40"/>
      <c r="BJ105" s="40"/>
      <c r="BK105" s="40"/>
      <c r="BL105" s="63"/>
      <c r="BM105" s="63"/>
      <c r="BN105" s="40"/>
      <c r="BO105" s="40"/>
      <c r="BP105" s="71"/>
      <c r="BQ105" s="71"/>
      <c r="BR105" s="40"/>
      <c r="BS105" s="71"/>
      <c r="BT105" s="40"/>
      <c r="BU105" s="40"/>
      <c r="BV105" s="40"/>
      <c r="BW105" s="56"/>
      <c r="BX105" s="49"/>
      <c r="BY105" s="49"/>
      <c r="BZ105" s="40"/>
      <c r="CA105" s="40"/>
      <c r="CB105" s="40"/>
      <c r="CC105" s="49"/>
      <c r="CD105" s="48"/>
      <c r="CE105" s="48"/>
      <c r="CF105" s="40"/>
      <c r="CG105" s="48"/>
      <c r="CH105" s="40"/>
      <c r="CI105" s="56"/>
      <c r="CJ105" s="56"/>
      <c r="CK105" s="72"/>
      <c r="CL105" s="40"/>
      <c r="CM105" s="56"/>
      <c r="CN105" s="40"/>
      <c r="CO105" s="49"/>
      <c r="CP105" s="49"/>
      <c r="CQ105" s="40"/>
      <c r="CR105" s="56"/>
      <c r="CS105" s="40"/>
      <c r="CT105" s="40"/>
      <c r="CU105" s="41"/>
      <c r="CV105" s="41"/>
      <c r="CW105" s="49"/>
      <c r="CX105" s="40"/>
      <c r="CY105" s="49"/>
      <c r="CZ105" s="40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</row>
    <row r="106" spans="1:118">
      <c r="A106" s="65">
        <v>39692</v>
      </c>
      <c r="B106" s="40"/>
      <c r="C106" s="99">
        <f>'m1'!C106-m0!C106</f>
        <v>0</v>
      </c>
      <c r="D106" s="99">
        <f>'m1'!D106-m0!D106</f>
        <v>0</v>
      </c>
      <c r="E106" s="99">
        <f>'m1'!E106-m0!E106</f>
        <v>0</v>
      </c>
      <c r="F106" s="99">
        <f>'m1'!F106-m0!F106</f>
        <v>0</v>
      </c>
      <c r="G106" s="99">
        <f>'m1'!G106-m0!G106</f>
        <v>0</v>
      </c>
      <c r="H106" s="99">
        <f>'m1'!H106-m0!H106</f>
        <v>0</v>
      </c>
      <c r="I106" s="99">
        <f>'m1'!I106-m0!I106</f>
        <v>0</v>
      </c>
      <c r="J106" s="99">
        <f>'m1'!J106-m0!J106</f>
        <v>0</v>
      </c>
      <c r="K106" s="99">
        <f>'m1'!K106-m0!K106</f>
        <v>0</v>
      </c>
      <c r="L106" s="99">
        <f>'m1'!L106-m0!L106</f>
        <v>0</v>
      </c>
      <c r="M106" s="99">
        <f>'m1'!M106-m0!M106</f>
        <v>0</v>
      </c>
      <c r="N106" s="99">
        <f>'m1'!N106-m0!N106</f>
        <v>0</v>
      </c>
      <c r="O106" s="99">
        <f>'m1'!O106-m0!O106</f>
        <v>0</v>
      </c>
      <c r="P106" s="99">
        <f>'m1'!P106-m0!P106</f>
        <v>0</v>
      </c>
      <c r="Q106" s="99">
        <f>'m1'!Q106-m0!Q106</f>
        <v>0</v>
      </c>
      <c r="R106" s="99">
        <f>'m1'!R106-m0!R106</f>
        <v>0</v>
      </c>
      <c r="T106" s="576">
        <f>'m1'!T106-m0!T106</f>
        <v>0</v>
      </c>
      <c r="U106" s="576">
        <f>'m1'!U106-m0!U106</f>
        <v>0</v>
      </c>
      <c r="V106" s="576">
        <f>'m1'!V106-m0!V106</f>
        <v>0</v>
      </c>
      <c r="X106" s="542">
        <f>'m1'!X106-m0!X107</f>
        <v>-1.4999999999999986E-2</v>
      </c>
      <c r="Y106" s="542">
        <f>'m1'!Y106-m0!Y107</f>
        <v>-1.4999999999999986E-2</v>
      </c>
      <c r="Z106" s="542">
        <f>'m1'!Z106-m0!Z107</f>
        <v>-1.4999999999999986E-2</v>
      </c>
      <c r="AA106" s="542">
        <f>'m1'!AA106-m0!AA107</f>
        <v>-1.4999999999999986E-2</v>
      </c>
      <c r="AB106" s="561">
        <f>'m1'!AB106-m0!AB107</f>
        <v>-7.0000000000000007E-2</v>
      </c>
      <c r="AC106" s="561">
        <f>'m1'!AC106-m0!AC107</f>
        <v>-7.2500000000000009E-2</v>
      </c>
      <c r="AD106" s="561">
        <f>'m1'!AD106-m0!AD107</f>
        <v>-2.2499999999999992E-2</v>
      </c>
      <c r="AE106" s="561">
        <f>'m1'!AE106-m0!AE107</f>
        <v>-2.5000000000000022E-3</v>
      </c>
      <c r="AF106" s="99">
        <f>'m1'!AF106-m0!AF107</f>
        <v>0</v>
      </c>
      <c r="AG106" s="99">
        <f>'m1'!AG106-m0!AG107</f>
        <v>0</v>
      </c>
      <c r="AH106" s="99"/>
      <c r="AI106" s="185">
        <f t="shared" si="2"/>
        <v>39692</v>
      </c>
      <c r="AJ106" s="99">
        <f>'m1'!AJ106-m0!AJ107</f>
        <v>-1.5000000000000124E-2</v>
      </c>
      <c r="AK106" s="99"/>
      <c r="AL106" s="100"/>
      <c r="AM106" s="99">
        <f>'m1'!AL106-m0!AL107</f>
        <v>0</v>
      </c>
      <c r="AN106" s="99">
        <f>'m1'!AM106-m0!AM107</f>
        <v>2.4709546254138015E-3</v>
      </c>
      <c r="AO106" s="99">
        <f>'m1'!AN106-m0!AN107</f>
        <v>-1.499999999999968E-2</v>
      </c>
      <c r="AP106" s="99">
        <f>'m1'!AO106-m0!AO107</f>
        <v>-1.499999999999968E-2</v>
      </c>
      <c r="AQ106" s="99">
        <f>'m1'!AP106-m0!AP107</f>
        <v>-1.499999999999968E-2</v>
      </c>
      <c r="AR106" s="99">
        <f>'m1'!AQ106-m0!AQ107</f>
        <v>-1.499999999999968E-2</v>
      </c>
      <c r="AS106" s="99">
        <f>'m1'!AR106-m0!AR107</f>
        <v>-1.499999999999968E-2</v>
      </c>
      <c r="AT106" s="99">
        <f>'m1'!AS106-m0!AS107</f>
        <v>-1.499999999999968E-2</v>
      </c>
      <c r="AU106" s="99"/>
      <c r="AV106" s="99"/>
      <c r="AW106" s="99">
        <f>'m1'!AV106-m0!AV107</f>
        <v>0</v>
      </c>
      <c r="AX106" s="99">
        <f>'m1'!AW106-m0!AW107</f>
        <v>0</v>
      </c>
      <c r="AY106" s="99">
        <f>'m1'!AX106-m0!AX107</f>
        <v>-3.0000000000000249E-2</v>
      </c>
      <c r="AZ106" s="99">
        <f>'m1'!AY106-m0!AY107</f>
        <v>-2.9999999999999805E-2</v>
      </c>
      <c r="BA106" s="99">
        <f>'m1'!AZ106-m0!AZ107</f>
        <v>-8.4999999999999964E-2</v>
      </c>
      <c r="BB106" s="99">
        <f>'m1'!BA106-m0!BA107</f>
        <v>-8.7499999999999911E-2</v>
      </c>
      <c r="BC106" s="99"/>
      <c r="BD106" s="99">
        <f>'m1'!BD106-m0!BC107</f>
        <v>-0.4724999999999997</v>
      </c>
      <c r="BE106" s="99">
        <f>'m1'!BE106-m0!BD107</f>
        <v>0.27749999999999986</v>
      </c>
      <c r="BF106" s="99">
        <f>'m1'!BF106-m0!BE107</f>
        <v>-3.22</v>
      </c>
      <c r="BG106" s="99"/>
      <c r="BH106" s="65"/>
      <c r="BI106" s="40"/>
      <c r="BJ106" s="40"/>
      <c r="BK106" s="40"/>
      <c r="BL106" s="63"/>
      <c r="BM106" s="63"/>
      <c r="BN106" s="40"/>
      <c r="BO106" s="40"/>
      <c r="BP106" s="71"/>
      <c r="BQ106" s="71"/>
      <c r="BR106" s="40"/>
      <c r="BS106" s="71"/>
      <c r="BT106" s="40"/>
      <c r="BU106" s="40"/>
      <c r="BV106" s="40"/>
      <c r="BW106" s="56"/>
      <c r="BX106" s="49"/>
      <c r="BY106" s="49"/>
      <c r="BZ106" s="40"/>
      <c r="CA106" s="40"/>
      <c r="CB106" s="40"/>
      <c r="CC106" s="49"/>
      <c r="CD106" s="48"/>
      <c r="CE106" s="48"/>
      <c r="CF106" s="40"/>
      <c r="CG106" s="48"/>
      <c r="CH106" s="40"/>
      <c r="CI106" s="56"/>
      <c r="CJ106" s="56"/>
      <c r="CK106" s="72"/>
      <c r="CL106" s="40"/>
      <c r="CM106" s="56"/>
      <c r="CN106" s="40"/>
      <c r="CO106" s="49"/>
      <c r="CP106" s="49"/>
      <c r="CQ106" s="40"/>
      <c r="CR106" s="56"/>
      <c r="CS106" s="40"/>
      <c r="CT106" s="40"/>
      <c r="CU106" s="41"/>
      <c r="CV106" s="41"/>
      <c r="CW106" s="49"/>
      <c r="CX106" s="40"/>
      <c r="CY106" s="49"/>
      <c r="CZ106" s="40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</row>
    <row r="107" spans="1:118">
      <c r="A107" s="65">
        <v>39722</v>
      </c>
      <c r="B107" s="40"/>
      <c r="C107" s="99">
        <f>'m1'!C107-m0!C107</f>
        <v>0</v>
      </c>
      <c r="D107" s="99">
        <f>'m1'!D107-m0!D107</f>
        <v>0</v>
      </c>
      <c r="E107" s="99">
        <f>'m1'!E107-m0!E107</f>
        <v>0</v>
      </c>
      <c r="F107" s="99">
        <f>'m1'!F107-m0!F107</f>
        <v>0</v>
      </c>
      <c r="G107" s="99">
        <f>'m1'!G107-m0!G107</f>
        <v>0</v>
      </c>
      <c r="H107" s="99">
        <f>'m1'!H107-m0!H107</f>
        <v>0</v>
      </c>
      <c r="I107" s="99">
        <f>'m1'!I107-m0!I107</f>
        <v>0</v>
      </c>
      <c r="J107" s="99">
        <f>'m1'!J107-m0!J107</f>
        <v>0</v>
      </c>
      <c r="K107" s="99">
        <f>'m1'!K107-m0!K107</f>
        <v>0</v>
      </c>
      <c r="L107" s="99">
        <f>'m1'!L107-m0!L107</f>
        <v>0</v>
      </c>
      <c r="M107" s="99">
        <f>'m1'!M107-m0!M107</f>
        <v>0</v>
      </c>
      <c r="N107" s="99">
        <f>'m1'!N107-m0!N107</f>
        <v>0</v>
      </c>
      <c r="O107" s="99">
        <f>'m1'!O107-m0!O107</f>
        <v>0</v>
      </c>
      <c r="P107" s="99">
        <f>'m1'!P107-m0!P107</f>
        <v>0</v>
      </c>
      <c r="Q107" s="99">
        <f>'m1'!Q107-m0!Q107</f>
        <v>0</v>
      </c>
      <c r="R107" s="99">
        <f>'m1'!R107-m0!R107</f>
        <v>0</v>
      </c>
      <c r="T107" s="576">
        <f>'m1'!T107-m0!T107</f>
        <v>0</v>
      </c>
      <c r="U107" s="576">
        <f>'m1'!U107-m0!U107</f>
        <v>0</v>
      </c>
      <c r="V107" s="576">
        <f>'m1'!V107-m0!V107</f>
        <v>0</v>
      </c>
      <c r="X107" s="542">
        <f>'m1'!X107-m0!X108</f>
        <v>-6.25E-2</v>
      </c>
      <c r="Y107" s="542">
        <f>'m1'!Y107-m0!Y108</f>
        <v>-6.25E-2</v>
      </c>
      <c r="Z107" s="542">
        <f>'m1'!Z107-m0!Z108</f>
        <v>-6.25E-2</v>
      </c>
      <c r="AA107" s="542">
        <f>'m1'!AA107-m0!AA108</f>
        <v>-3.7500000000000006E-2</v>
      </c>
      <c r="AB107" s="561">
        <f>'m1'!AB107-m0!AB108</f>
        <v>-0.3</v>
      </c>
      <c r="AC107" s="561">
        <f>'m1'!AC107-m0!AC108</f>
        <v>-9.2500000000000027E-2</v>
      </c>
      <c r="AD107" s="561">
        <f>'m1'!AD107-m0!AD108</f>
        <v>-0.10249999999999998</v>
      </c>
      <c r="AE107" s="561">
        <f>'m1'!AE107-m0!AE108</f>
        <v>-7.4999999999999983E-2</v>
      </c>
      <c r="AF107" s="99">
        <f>'m1'!AF107-m0!AF108</f>
        <v>-4.2499999999999982E-2</v>
      </c>
      <c r="AG107" s="99">
        <f>'m1'!AG107-m0!AG108</f>
        <v>0</v>
      </c>
      <c r="AH107" s="99"/>
      <c r="AI107" s="185">
        <f t="shared" si="2"/>
        <v>39722</v>
      </c>
      <c r="AJ107" s="99">
        <f>'m1'!AJ107-m0!AJ108</f>
        <v>-8.4000000000000075E-2</v>
      </c>
      <c r="AK107" s="99"/>
      <c r="AL107" s="100"/>
      <c r="AM107" s="99">
        <f>'m1'!AL107-m0!AL108</f>
        <v>0</v>
      </c>
      <c r="AN107" s="99">
        <f>'m1'!AM107-m0!AM108</f>
        <v>-8.2914040140595002E-2</v>
      </c>
      <c r="AO107" s="99">
        <f>'m1'!AN107-m0!AN108</f>
        <v>-0.16900000000000004</v>
      </c>
      <c r="AP107" s="99">
        <f>'m1'!AO107-m0!AO108</f>
        <v>-0.16900000000000004</v>
      </c>
      <c r="AQ107" s="99">
        <f>'m1'!AP107-m0!AP108</f>
        <v>-0.16900000000000004</v>
      </c>
      <c r="AR107" s="99">
        <f>'m1'!AQ107-m0!AQ108</f>
        <v>-0.29400000000000004</v>
      </c>
      <c r="AS107" s="99">
        <f>'m1'!AR107-m0!AR108</f>
        <v>-0.26899999999999968</v>
      </c>
      <c r="AT107" s="99">
        <f>'m1'!AS107-m0!AS108</f>
        <v>-0.27899999999999991</v>
      </c>
      <c r="AU107" s="99"/>
      <c r="AV107" s="99"/>
      <c r="AW107" s="99">
        <f>'m1'!AV107-m0!AV108</f>
        <v>0</v>
      </c>
      <c r="AX107" s="99">
        <f>'m1'!AW107-m0!AW108</f>
        <v>0</v>
      </c>
      <c r="AY107" s="99">
        <f>'m1'!AX107-m0!AX108</f>
        <v>-0.14650000000000007</v>
      </c>
      <c r="AZ107" s="99">
        <f>'m1'!AY107-m0!AY108</f>
        <v>-0.14650000000000007</v>
      </c>
      <c r="BA107" s="99">
        <f>'m1'!AZ107-m0!AZ108</f>
        <v>-0.3839999999999999</v>
      </c>
      <c r="BB107" s="99">
        <f>'m1'!BA107-m0!BA108</f>
        <v>-0.17650000000000032</v>
      </c>
      <c r="BC107" s="99"/>
      <c r="BD107" s="99">
        <f>'m1'!BD107-m0!BC108</f>
        <v>-0.61650000000000027</v>
      </c>
      <c r="BE107" s="99">
        <f>'m1'!BE107-m0!BD108</f>
        <v>0.16599999999999993</v>
      </c>
      <c r="BF107" s="99">
        <f>'m1'!BF107-m0!BE108</f>
        <v>-3.3040000000000003</v>
      </c>
      <c r="BG107" s="99"/>
      <c r="BH107" s="65"/>
      <c r="BI107" s="40"/>
      <c r="BJ107" s="40"/>
      <c r="BK107" s="40"/>
      <c r="BL107" s="63"/>
      <c r="BM107" s="63"/>
      <c r="BN107" s="40"/>
      <c r="BO107" s="40"/>
      <c r="BP107" s="71"/>
      <c r="BQ107" s="71"/>
      <c r="BR107" s="40"/>
      <c r="BS107" s="71"/>
      <c r="BT107" s="40"/>
      <c r="BU107" s="40"/>
      <c r="BV107" s="40"/>
      <c r="BW107" s="56"/>
      <c r="BX107" s="49"/>
      <c r="BY107" s="49"/>
      <c r="BZ107" s="40"/>
      <c r="CA107" s="40"/>
      <c r="CB107" s="40"/>
      <c r="CC107" s="49"/>
      <c r="CD107" s="48"/>
      <c r="CE107" s="48"/>
      <c r="CF107" s="40"/>
      <c r="CG107" s="48"/>
      <c r="CH107" s="40"/>
      <c r="CI107" s="56"/>
      <c r="CJ107" s="56"/>
      <c r="CK107" s="72"/>
      <c r="CL107" s="40"/>
      <c r="CM107" s="56"/>
      <c r="CN107" s="40"/>
      <c r="CO107" s="49"/>
      <c r="CP107" s="49"/>
      <c r="CQ107" s="40"/>
      <c r="CR107" s="56"/>
      <c r="CS107" s="40"/>
      <c r="CT107" s="40"/>
      <c r="CU107" s="41"/>
      <c r="CV107" s="41"/>
      <c r="CW107" s="49"/>
      <c r="CX107" s="40"/>
      <c r="CY107" s="49"/>
      <c r="CZ107" s="40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</row>
    <row r="108" spans="1:118">
      <c r="A108" s="65">
        <v>39753</v>
      </c>
      <c r="B108" s="40"/>
      <c r="C108" s="94"/>
      <c r="D108" s="94"/>
      <c r="E108" s="97"/>
      <c r="F108" s="97"/>
      <c r="G108" s="97"/>
      <c r="H108" s="96">
        <v>0.16750000000000001</v>
      </c>
      <c r="I108" s="94"/>
      <c r="J108" s="97"/>
      <c r="K108" s="95"/>
      <c r="L108" s="95"/>
      <c r="M108" s="94"/>
      <c r="N108" s="97"/>
      <c r="O108" s="95"/>
      <c r="P108" s="95"/>
      <c r="Q108" s="94"/>
      <c r="R108" s="97"/>
      <c r="T108" s="577"/>
      <c r="U108" s="577"/>
      <c r="V108" s="577"/>
      <c r="X108" s="543">
        <v>0.22</v>
      </c>
      <c r="Y108" s="544">
        <v>0.26750000000000002</v>
      </c>
      <c r="Z108" s="543">
        <v>0.17</v>
      </c>
      <c r="AA108" s="543">
        <v>0.17</v>
      </c>
      <c r="AB108" s="562">
        <v>0.51749999999999996</v>
      </c>
      <c r="AC108" s="562">
        <v>1.5175000000000001</v>
      </c>
      <c r="AD108" s="562">
        <v>0.51749999999999996</v>
      </c>
      <c r="AE108" s="563">
        <v>0.26750000000000002</v>
      </c>
      <c r="AF108" s="91">
        <v>0.26750000000000002</v>
      </c>
      <c r="AG108" s="91">
        <v>0.26750000000000002</v>
      </c>
      <c r="AH108" s="91"/>
      <c r="AI108" s="185">
        <f t="shared" si="2"/>
        <v>39753</v>
      </c>
      <c r="AJ108" s="91">
        <v>0.26750000000000002</v>
      </c>
      <c r="AK108" s="94"/>
      <c r="AL108" s="96"/>
      <c r="AM108" s="91">
        <v>0.26750000000000002</v>
      </c>
      <c r="AN108" s="91">
        <v>0.26750000000000002</v>
      </c>
      <c r="AO108" s="91">
        <v>0.26750000000000002</v>
      </c>
      <c r="AP108" s="91">
        <v>0.26750000000000002</v>
      </c>
      <c r="AQ108" s="91">
        <v>0.26750000000000002</v>
      </c>
      <c r="AR108" s="91">
        <v>0.26750000000000002</v>
      </c>
      <c r="AS108" s="91">
        <v>0.26750000000000002</v>
      </c>
      <c r="AT108" s="91">
        <v>0.26750000000000002</v>
      </c>
      <c r="AU108" s="91"/>
      <c r="AV108" s="91"/>
      <c r="AW108" s="91">
        <v>0.26750000000000002</v>
      </c>
      <c r="AX108" s="91">
        <v>0.26750000000000002</v>
      </c>
      <c r="AY108" s="91">
        <v>0.26750000000000002</v>
      </c>
      <c r="AZ108" s="91">
        <v>0.26750000000000002</v>
      </c>
      <c r="BA108" s="91">
        <v>0.26750000000000002</v>
      </c>
      <c r="BB108" s="91">
        <v>0.26750000000000002</v>
      </c>
      <c r="BC108" s="91"/>
      <c r="BD108" s="91">
        <v>0.26750000000000002</v>
      </c>
      <c r="BE108" s="91">
        <v>0.26750000000000002</v>
      </c>
      <c r="BF108" s="91">
        <v>0.26750000000000002</v>
      </c>
      <c r="BG108" s="91"/>
      <c r="BH108" s="65"/>
      <c r="BI108" s="40"/>
      <c r="BJ108" s="40"/>
      <c r="BK108" s="40"/>
      <c r="BL108" s="63"/>
      <c r="BM108" s="63"/>
      <c r="BN108" s="40"/>
      <c r="BO108" s="40"/>
      <c r="BP108" s="71"/>
      <c r="BQ108" s="71"/>
      <c r="BR108" s="40"/>
      <c r="BS108" s="71"/>
      <c r="BT108" s="40"/>
      <c r="BU108" s="40"/>
      <c r="BV108" s="40"/>
      <c r="BW108" s="56"/>
      <c r="BX108" s="49"/>
      <c r="BY108" s="49"/>
      <c r="BZ108" s="40"/>
      <c r="CA108" s="40"/>
      <c r="CB108" s="40"/>
      <c r="CC108" s="49"/>
      <c r="CD108" s="48"/>
      <c r="CE108" s="48"/>
      <c r="CF108" s="40"/>
      <c r="CG108" s="48"/>
      <c r="CH108" s="40"/>
      <c r="CI108" s="56"/>
      <c r="CJ108" s="56"/>
      <c r="CK108" s="72"/>
      <c r="CL108" s="40"/>
      <c r="CM108" s="56"/>
      <c r="CN108" s="40"/>
      <c r="CO108" s="49"/>
      <c r="CP108" s="49"/>
      <c r="CQ108" s="40"/>
      <c r="CR108" s="56"/>
      <c r="CS108" s="40"/>
      <c r="CT108" s="40"/>
      <c r="CU108" s="41"/>
      <c r="CV108" s="41"/>
      <c r="CW108" s="49"/>
      <c r="CX108" s="40"/>
      <c r="CY108" s="49"/>
      <c r="CZ108" s="40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</row>
    <row r="109" spans="1:118">
      <c r="A109" s="65">
        <v>39783</v>
      </c>
      <c r="B109" s="40"/>
      <c r="C109" s="94"/>
      <c r="D109" s="94"/>
      <c r="E109" s="97"/>
      <c r="F109" s="97"/>
      <c r="G109" s="97"/>
      <c r="H109" s="96">
        <v>0.53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77"/>
      <c r="U109" s="577"/>
      <c r="V109" s="577"/>
      <c r="X109" s="543">
        <v>0.25</v>
      </c>
      <c r="Y109" s="544">
        <v>0.315</v>
      </c>
      <c r="Z109" s="543">
        <v>0.2</v>
      </c>
      <c r="AA109" s="543">
        <v>0.2</v>
      </c>
      <c r="AB109" s="562">
        <v>0.88</v>
      </c>
      <c r="AC109" s="562">
        <v>1.88</v>
      </c>
      <c r="AD109" s="562">
        <v>0.88</v>
      </c>
      <c r="AE109" s="563">
        <v>0.315</v>
      </c>
      <c r="AF109" s="91">
        <v>0.315</v>
      </c>
      <c r="AG109" s="91">
        <v>0.315</v>
      </c>
      <c r="AH109" s="91"/>
      <c r="AI109" s="185">
        <f t="shared" si="2"/>
        <v>39783</v>
      </c>
      <c r="AJ109" s="91">
        <v>0.315</v>
      </c>
      <c r="AK109" s="94"/>
      <c r="AL109" s="96"/>
      <c r="AM109" s="91">
        <v>0.315</v>
      </c>
      <c r="AN109" s="91">
        <v>0.315</v>
      </c>
      <c r="AO109" s="91">
        <v>0.315</v>
      </c>
      <c r="AP109" s="91">
        <v>0.315</v>
      </c>
      <c r="AQ109" s="91">
        <v>0.315</v>
      </c>
      <c r="AR109" s="91">
        <v>0.315</v>
      </c>
      <c r="AS109" s="91">
        <v>0.315</v>
      </c>
      <c r="AT109" s="91">
        <v>0.315</v>
      </c>
      <c r="AU109" s="91"/>
      <c r="AV109" s="91"/>
      <c r="AW109" s="91">
        <v>0.315</v>
      </c>
      <c r="AX109" s="91">
        <v>0.315</v>
      </c>
      <c r="AY109" s="91">
        <v>0.315</v>
      </c>
      <c r="AZ109" s="91">
        <v>0.315</v>
      </c>
      <c r="BA109" s="91">
        <v>0.315</v>
      </c>
      <c r="BB109" s="91">
        <v>0.315</v>
      </c>
      <c r="BC109" s="91"/>
      <c r="BD109" s="91">
        <v>0.315</v>
      </c>
      <c r="BE109" s="91">
        <v>0.315</v>
      </c>
      <c r="BF109" s="91">
        <v>0.315</v>
      </c>
      <c r="BG109" s="91"/>
      <c r="BH109" s="65"/>
      <c r="BI109" s="40"/>
      <c r="BJ109" s="40"/>
      <c r="BK109" s="40"/>
      <c r="BL109" s="63"/>
      <c r="BM109" s="63"/>
      <c r="BN109" s="40"/>
      <c r="BO109" s="40"/>
      <c r="BP109" s="71"/>
      <c r="BQ109" s="71"/>
      <c r="BR109" s="40"/>
      <c r="BS109" s="71"/>
      <c r="BT109" s="40"/>
      <c r="BU109" s="40"/>
      <c r="BV109" s="40"/>
      <c r="BW109" s="56"/>
      <c r="BX109" s="49"/>
      <c r="BY109" s="49"/>
      <c r="BZ109" s="40"/>
      <c r="CA109" s="40"/>
      <c r="CB109" s="40"/>
      <c r="CC109" s="49"/>
      <c r="CD109" s="48"/>
      <c r="CE109" s="48"/>
      <c r="CF109" s="40"/>
      <c r="CG109" s="48"/>
      <c r="CH109" s="40"/>
      <c r="CI109" s="56"/>
      <c r="CJ109" s="56"/>
      <c r="CK109" s="72"/>
      <c r="CL109" s="40"/>
      <c r="CM109" s="56"/>
      <c r="CN109" s="40"/>
      <c r="CO109" s="49"/>
      <c r="CP109" s="49"/>
      <c r="CQ109" s="40"/>
      <c r="CR109" s="56"/>
      <c r="CS109" s="40"/>
      <c r="CT109" s="40"/>
      <c r="CU109" s="41"/>
      <c r="CV109" s="41"/>
      <c r="CW109" s="49"/>
      <c r="CX109" s="40"/>
      <c r="CY109" s="49"/>
      <c r="CZ109" s="40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</row>
    <row r="110" spans="1:118">
      <c r="A110" s="65">
        <v>39814</v>
      </c>
      <c r="B110" s="40"/>
      <c r="C110" s="94"/>
      <c r="D110" s="94"/>
      <c r="E110" s="97"/>
      <c r="F110" s="97"/>
      <c r="G110" s="97"/>
      <c r="H110" s="96">
        <v>0.82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77"/>
      <c r="U110" s="577"/>
      <c r="V110" s="577"/>
      <c r="X110" s="543">
        <v>0.3</v>
      </c>
      <c r="Y110" s="544">
        <v>0.38250000000000001</v>
      </c>
      <c r="Z110" s="543">
        <v>0.25</v>
      </c>
      <c r="AA110" s="543">
        <v>0.25</v>
      </c>
      <c r="AB110" s="562">
        <v>1.17</v>
      </c>
      <c r="AC110" s="562">
        <v>2.17</v>
      </c>
      <c r="AD110" s="562">
        <v>1.17</v>
      </c>
      <c r="AE110" s="563">
        <v>0.38250000000000001</v>
      </c>
      <c r="AF110" s="91">
        <v>0.38250000000000001</v>
      </c>
      <c r="AG110" s="91">
        <v>0.38250000000000001</v>
      </c>
      <c r="AH110" s="91"/>
      <c r="AI110" s="185">
        <f t="shared" si="2"/>
        <v>39814</v>
      </c>
      <c r="AJ110" s="91">
        <v>0.38250000000000001</v>
      </c>
      <c r="AK110" s="94"/>
      <c r="AL110" s="96"/>
      <c r="AM110" s="91">
        <v>0.38250000000000001</v>
      </c>
      <c r="AN110" s="91">
        <v>0.38250000000000001</v>
      </c>
      <c r="AO110" s="91">
        <v>0.38250000000000001</v>
      </c>
      <c r="AP110" s="91">
        <v>0.38250000000000001</v>
      </c>
      <c r="AQ110" s="91">
        <v>0.38250000000000001</v>
      </c>
      <c r="AR110" s="91">
        <v>0.38250000000000001</v>
      </c>
      <c r="AS110" s="91">
        <v>0.38250000000000001</v>
      </c>
      <c r="AT110" s="91">
        <v>0.38250000000000001</v>
      </c>
      <c r="AU110" s="91"/>
      <c r="AV110" s="91"/>
      <c r="AW110" s="91">
        <v>0.38250000000000001</v>
      </c>
      <c r="AX110" s="91">
        <v>0.38250000000000001</v>
      </c>
      <c r="AY110" s="91">
        <v>0.38250000000000001</v>
      </c>
      <c r="AZ110" s="91">
        <v>0.38250000000000001</v>
      </c>
      <c r="BA110" s="91">
        <v>0.38250000000000001</v>
      </c>
      <c r="BB110" s="91">
        <v>0.38250000000000001</v>
      </c>
      <c r="BC110" s="91"/>
      <c r="BD110" s="91">
        <v>0.38250000000000001</v>
      </c>
      <c r="BE110" s="91">
        <v>0.38250000000000001</v>
      </c>
      <c r="BF110" s="91">
        <v>0.38250000000000001</v>
      </c>
      <c r="BG110" s="91"/>
      <c r="BH110" s="65"/>
      <c r="BI110" s="40"/>
      <c r="BJ110" s="40"/>
      <c r="BK110" s="40"/>
      <c r="BL110" s="63"/>
      <c r="BM110" s="63"/>
      <c r="BN110" s="40"/>
      <c r="BO110" s="40"/>
      <c r="BP110" s="71"/>
      <c r="BQ110" s="71"/>
      <c r="BR110" s="40"/>
      <c r="BS110" s="71"/>
      <c r="BT110" s="40"/>
      <c r="BU110" s="40"/>
      <c r="BV110" s="40"/>
      <c r="BW110" s="56"/>
      <c r="BX110" s="49"/>
      <c r="BY110" s="49"/>
      <c r="BZ110" s="40"/>
      <c r="CA110" s="40"/>
      <c r="CB110" s="40"/>
      <c r="CC110" s="49"/>
      <c r="CD110" s="48"/>
      <c r="CE110" s="48"/>
      <c r="CF110" s="40"/>
      <c r="CG110" s="48"/>
      <c r="CH110" s="40"/>
      <c r="CI110" s="56"/>
      <c r="CJ110" s="56"/>
      <c r="CK110" s="72"/>
      <c r="CL110" s="40"/>
      <c r="CM110" s="56"/>
      <c r="CN110" s="40"/>
      <c r="CO110" s="49"/>
      <c r="CP110" s="49"/>
      <c r="CQ110" s="40"/>
      <c r="CR110" s="56"/>
      <c r="CS110" s="40"/>
      <c r="CT110" s="40"/>
      <c r="CU110" s="41"/>
      <c r="CV110" s="41"/>
      <c r="CW110" s="49"/>
      <c r="CX110" s="40"/>
      <c r="CY110" s="49"/>
      <c r="CZ110" s="40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</row>
    <row r="111" spans="1:118">
      <c r="A111" s="65">
        <v>39845</v>
      </c>
      <c r="B111" s="40"/>
      <c r="C111" s="94"/>
      <c r="D111" s="94"/>
      <c r="E111" s="97"/>
      <c r="F111" s="97"/>
      <c r="G111" s="97"/>
      <c r="H111" s="96">
        <v>0.81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77"/>
      <c r="U111" s="577"/>
      <c r="V111" s="577"/>
      <c r="X111" s="543">
        <v>0.28000000000000003</v>
      </c>
      <c r="Y111" s="544">
        <v>0.3775</v>
      </c>
      <c r="Z111" s="543">
        <v>0.23</v>
      </c>
      <c r="AA111" s="543">
        <v>0.23</v>
      </c>
      <c r="AB111" s="562">
        <v>1.1599999999999999</v>
      </c>
      <c r="AC111" s="562">
        <v>2.16</v>
      </c>
      <c r="AD111" s="562">
        <v>1.1599999999999999</v>
      </c>
      <c r="AE111" s="563">
        <v>0.3775</v>
      </c>
      <c r="AF111" s="91">
        <v>0.3775</v>
      </c>
      <c r="AG111" s="91">
        <v>0.3775</v>
      </c>
      <c r="AH111" s="91"/>
      <c r="AI111" s="185">
        <f t="shared" si="2"/>
        <v>39845</v>
      </c>
      <c r="AJ111" s="91">
        <v>0.3775</v>
      </c>
      <c r="AK111" s="94"/>
      <c r="AL111" s="96"/>
      <c r="AM111" s="91">
        <v>0.3775</v>
      </c>
      <c r="AN111" s="91">
        <v>0.3775</v>
      </c>
      <c r="AO111" s="91">
        <v>0.3775</v>
      </c>
      <c r="AP111" s="91">
        <v>0.3775</v>
      </c>
      <c r="AQ111" s="91">
        <v>0.3775</v>
      </c>
      <c r="AR111" s="91">
        <v>0.3775</v>
      </c>
      <c r="AS111" s="91">
        <v>0.3775</v>
      </c>
      <c r="AT111" s="91">
        <v>0.3775</v>
      </c>
      <c r="AU111" s="91"/>
      <c r="AV111" s="91"/>
      <c r="AW111" s="91">
        <v>0.3775</v>
      </c>
      <c r="AX111" s="91">
        <v>0.3775</v>
      </c>
      <c r="AY111" s="91">
        <v>0.3775</v>
      </c>
      <c r="AZ111" s="91">
        <v>0.3775</v>
      </c>
      <c r="BA111" s="91">
        <v>0.3775</v>
      </c>
      <c r="BB111" s="91">
        <v>0.3775</v>
      </c>
      <c r="BC111" s="91"/>
      <c r="BD111" s="91">
        <v>0.3775</v>
      </c>
      <c r="BE111" s="91">
        <v>0.3775</v>
      </c>
      <c r="BF111" s="91">
        <v>0.3775</v>
      </c>
      <c r="BG111" s="91"/>
      <c r="BH111" s="65"/>
      <c r="BI111" s="40"/>
      <c r="BJ111" s="40"/>
      <c r="BK111" s="40"/>
      <c r="BL111" s="63"/>
      <c r="BM111" s="63"/>
      <c r="BN111" s="40"/>
      <c r="BO111" s="40"/>
      <c r="BP111" s="71"/>
      <c r="BQ111" s="71"/>
      <c r="BR111" s="40"/>
      <c r="BS111" s="71"/>
      <c r="BT111" s="40"/>
      <c r="BU111" s="40"/>
      <c r="BV111" s="40"/>
      <c r="BW111" s="56"/>
      <c r="BX111" s="49"/>
      <c r="BY111" s="49"/>
      <c r="BZ111" s="40"/>
      <c r="CA111" s="40"/>
      <c r="CB111" s="40"/>
      <c r="CC111" s="49"/>
      <c r="CD111" s="48"/>
      <c r="CE111" s="48"/>
      <c r="CF111" s="40"/>
      <c r="CG111" s="48"/>
      <c r="CH111" s="40"/>
      <c r="CI111" s="56"/>
      <c r="CJ111" s="56"/>
      <c r="CK111" s="72"/>
      <c r="CL111" s="40"/>
      <c r="CM111" s="56"/>
      <c r="CN111" s="40"/>
      <c r="CO111" s="49"/>
      <c r="CP111" s="49"/>
      <c r="CQ111" s="40"/>
      <c r="CR111" s="56"/>
      <c r="CS111" s="40"/>
      <c r="CT111" s="40"/>
      <c r="CU111" s="41"/>
      <c r="CV111" s="41"/>
      <c r="CW111" s="49"/>
      <c r="CX111" s="40"/>
      <c r="CY111" s="49"/>
      <c r="CZ111" s="40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</row>
    <row r="112" spans="1:118">
      <c r="A112" s="65">
        <v>39873</v>
      </c>
      <c r="B112" s="40"/>
      <c r="C112" s="94"/>
      <c r="D112" s="94"/>
      <c r="E112" s="97"/>
      <c r="F112" s="97"/>
      <c r="G112" s="97"/>
      <c r="H112" s="96">
        <v>0.32250000000000001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77"/>
      <c r="U112" s="577"/>
      <c r="V112" s="577"/>
      <c r="X112" s="543">
        <v>0.27500000000000002</v>
      </c>
      <c r="Y112" s="544">
        <v>0.28249999999999997</v>
      </c>
      <c r="Z112" s="543">
        <v>0.22500000000000001</v>
      </c>
      <c r="AA112" s="543">
        <v>0.22500000000000001</v>
      </c>
      <c r="AB112" s="562">
        <v>0.67249999999999999</v>
      </c>
      <c r="AC112" s="562">
        <v>1.6725000000000001</v>
      </c>
      <c r="AD112" s="562">
        <v>0.67249999999999999</v>
      </c>
      <c r="AE112" s="563">
        <v>0.28249999999999997</v>
      </c>
      <c r="AF112" s="91">
        <v>0.28249999999999997</v>
      </c>
      <c r="AG112" s="91">
        <v>0.28249999999999997</v>
      </c>
      <c r="AH112" s="91"/>
      <c r="AI112" s="185">
        <f t="shared" si="2"/>
        <v>39873</v>
      </c>
      <c r="AJ112" s="91">
        <v>0.28249999999999997</v>
      </c>
      <c r="AK112" s="94"/>
      <c r="AL112" s="96"/>
      <c r="AM112" s="91">
        <v>0.28249999999999997</v>
      </c>
      <c r="AN112" s="91">
        <v>0.28249999999999997</v>
      </c>
      <c r="AO112" s="91">
        <v>0.28249999999999997</v>
      </c>
      <c r="AP112" s="91">
        <v>0.28249999999999997</v>
      </c>
      <c r="AQ112" s="91">
        <v>0.28249999999999997</v>
      </c>
      <c r="AR112" s="91">
        <v>0.28249999999999997</v>
      </c>
      <c r="AS112" s="91">
        <v>0.28249999999999997</v>
      </c>
      <c r="AT112" s="91">
        <v>0.28249999999999997</v>
      </c>
      <c r="AU112" s="91"/>
      <c r="AV112" s="91"/>
      <c r="AW112" s="91">
        <v>0.28249999999999997</v>
      </c>
      <c r="AX112" s="91">
        <v>0.28249999999999997</v>
      </c>
      <c r="AY112" s="91">
        <v>0.28249999999999997</v>
      </c>
      <c r="AZ112" s="91">
        <v>0.28249999999999997</v>
      </c>
      <c r="BA112" s="91">
        <v>0.28249999999999997</v>
      </c>
      <c r="BB112" s="91">
        <v>0.28249999999999997</v>
      </c>
      <c r="BC112" s="91"/>
      <c r="BD112" s="91">
        <v>0.28249999999999997</v>
      </c>
      <c r="BE112" s="91">
        <v>0.28249999999999997</v>
      </c>
      <c r="BF112" s="91">
        <v>0.28249999999999997</v>
      </c>
      <c r="BG112" s="91"/>
      <c r="BH112" s="65"/>
      <c r="BI112" s="40"/>
      <c r="BJ112" s="40"/>
      <c r="BK112" s="40"/>
      <c r="BL112" s="63"/>
      <c r="BM112" s="63"/>
      <c r="BN112" s="40"/>
      <c r="BO112" s="40"/>
      <c r="BP112" s="71"/>
      <c r="BQ112" s="71"/>
      <c r="BR112" s="40"/>
      <c r="BS112" s="71"/>
      <c r="BT112" s="40"/>
      <c r="BU112" s="40"/>
      <c r="BV112" s="40"/>
      <c r="BW112" s="56"/>
      <c r="BX112" s="49"/>
      <c r="BY112" s="49"/>
      <c r="BZ112" s="40"/>
      <c r="CA112" s="40"/>
      <c r="CB112" s="40"/>
      <c r="CC112" s="49"/>
      <c r="CD112" s="48"/>
      <c r="CE112" s="48"/>
      <c r="CF112" s="40"/>
      <c r="CG112" s="48"/>
      <c r="CH112" s="40"/>
      <c r="CI112" s="56"/>
      <c r="CJ112" s="56"/>
      <c r="CK112" s="72"/>
      <c r="CL112" s="40"/>
      <c r="CM112" s="56"/>
      <c r="CN112" s="40"/>
      <c r="CO112" s="49"/>
      <c r="CP112" s="49"/>
      <c r="CQ112" s="40"/>
      <c r="CR112" s="56"/>
      <c r="CS112" s="40"/>
      <c r="CT112" s="40"/>
      <c r="CU112" s="41"/>
      <c r="CV112" s="41"/>
      <c r="CW112" s="49"/>
      <c r="CX112" s="40"/>
      <c r="CY112" s="49"/>
      <c r="CZ112" s="40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</row>
    <row r="113" spans="1:118">
      <c r="A113" s="65">
        <v>39904</v>
      </c>
      <c r="B113" s="40"/>
      <c r="C113" s="94"/>
      <c r="D113" s="94"/>
      <c r="E113" s="97"/>
      <c r="F113" s="97"/>
      <c r="G113" s="97"/>
      <c r="H113" s="98">
        <v>-5.7500000000000002E-2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77"/>
      <c r="U113" s="577"/>
      <c r="V113" s="577"/>
      <c r="X113" s="543">
        <v>6.7000000000000004E-2</v>
      </c>
      <c r="Y113" s="544">
        <v>0.13750000000000001</v>
      </c>
      <c r="Z113" s="543">
        <v>1.7000000000000001E-2</v>
      </c>
      <c r="AA113" s="543">
        <v>1.7000000000000001E-2</v>
      </c>
      <c r="AB113" s="562">
        <v>0.29249999999999998</v>
      </c>
      <c r="AC113" s="562">
        <v>1.2925</v>
      </c>
      <c r="AD113" s="562">
        <v>0.29249999999999998</v>
      </c>
      <c r="AE113" s="563">
        <v>0.13750000000000001</v>
      </c>
      <c r="AF113" s="91">
        <v>0.13750000000000001</v>
      </c>
      <c r="AG113" s="91">
        <v>0.13750000000000001</v>
      </c>
      <c r="AH113" s="91"/>
      <c r="AI113" s="185">
        <f t="shared" si="2"/>
        <v>39904</v>
      </c>
      <c r="AJ113" s="91">
        <v>0.13750000000000001</v>
      </c>
      <c r="AK113" s="94"/>
      <c r="AL113" s="96"/>
      <c r="AM113" s="91">
        <v>0.13750000000000001</v>
      </c>
      <c r="AN113" s="91">
        <v>0.13750000000000001</v>
      </c>
      <c r="AO113" s="91">
        <v>0.13750000000000001</v>
      </c>
      <c r="AP113" s="91">
        <v>0.13750000000000001</v>
      </c>
      <c r="AQ113" s="91">
        <v>0.13750000000000001</v>
      </c>
      <c r="AR113" s="91">
        <v>0.13750000000000001</v>
      </c>
      <c r="AS113" s="91">
        <v>0.13750000000000001</v>
      </c>
      <c r="AT113" s="91">
        <v>0.13750000000000001</v>
      </c>
      <c r="AU113" s="91"/>
      <c r="AV113" s="91"/>
      <c r="AW113" s="91">
        <v>0.13750000000000001</v>
      </c>
      <c r="AX113" s="91">
        <v>0.13750000000000001</v>
      </c>
      <c r="AY113" s="91">
        <v>0.13750000000000001</v>
      </c>
      <c r="AZ113" s="91">
        <v>0.13750000000000001</v>
      </c>
      <c r="BA113" s="91">
        <v>0.13750000000000001</v>
      </c>
      <c r="BB113" s="91">
        <v>0.13750000000000001</v>
      </c>
      <c r="BC113" s="91"/>
      <c r="BD113" s="91">
        <v>0.13750000000000001</v>
      </c>
      <c r="BE113" s="91">
        <v>0.13750000000000001</v>
      </c>
      <c r="BF113" s="91">
        <v>0.13750000000000001</v>
      </c>
      <c r="BG113" s="91"/>
      <c r="BH113" s="65"/>
      <c r="BI113" s="40"/>
      <c r="BJ113" s="40"/>
      <c r="BK113" s="40"/>
      <c r="BL113" s="63"/>
      <c r="BM113" s="63"/>
      <c r="BN113" s="40"/>
      <c r="BO113" s="40"/>
      <c r="BP113" s="71"/>
      <c r="BQ113" s="71"/>
      <c r="BR113" s="40"/>
      <c r="BS113" s="71"/>
      <c r="BT113" s="40"/>
      <c r="BU113" s="40"/>
      <c r="BV113" s="40"/>
      <c r="BW113" s="56"/>
      <c r="BX113" s="49"/>
      <c r="BY113" s="49"/>
      <c r="BZ113" s="40"/>
      <c r="CA113" s="40"/>
      <c r="CB113" s="40"/>
      <c r="CC113" s="40"/>
      <c r="CD113" s="48"/>
      <c r="CE113" s="48"/>
      <c r="CF113" s="40"/>
      <c r="CG113" s="48"/>
      <c r="CH113" s="40"/>
      <c r="CI113" s="56"/>
      <c r="CJ113" s="56"/>
      <c r="CK113" s="72"/>
      <c r="CL113" s="40"/>
      <c r="CM113" s="56"/>
      <c r="CN113" s="40"/>
      <c r="CO113" s="49"/>
      <c r="CP113" s="49"/>
      <c r="CQ113" s="40"/>
      <c r="CR113" s="56"/>
      <c r="CS113" s="40"/>
      <c r="CT113" s="40"/>
      <c r="CU113" s="41"/>
      <c r="CV113" s="41"/>
      <c r="CW113" s="49"/>
      <c r="CX113" s="40"/>
      <c r="CY113" s="49"/>
      <c r="CZ113" s="40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</row>
    <row r="114" spans="1:118">
      <c r="A114" s="65">
        <v>39934</v>
      </c>
      <c r="B114" s="40"/>
      <c r="C114" s="94"/>
      <c r="D114" s="94"/>
      <c r="E114" s="97"/>
      <c r="F114" s="97"/>
      <c r="G114" s="97"/>
      <c r="H114" s="96">
        <v>-0.1075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77"/>
      <c r="U114" s="577"/>
      <c r="V114" s="577"/>
      <c r="X114" s="543">
        <v>6.7000000000000004E-2</v>
      </c>
      <c r="Y114" s="544">
        <v>0.13750000000000001</v>
      </c>
      <c r="Z114" s="543">
        <v>1.7000000000000001E-2</v>
      </c>
      <c r="AA114" s="543">
        <v>1.7000000000000001E-2</v>
      </c>
      <c r="AB114" s="562">
        <v>0.24249999999999999</v>
      </c>
      <c r="AC114" s="562">
        <v>1.2424999999999999</v>
      </c>
      <c r="AD114" s="562">
        <v>0.24249999999999999</v>
      </c>
      <c r="AE114" s="563">
        <v>0.13750000000000001</v>
      </c>
      <c r="AF114" s="91">
        <v>0.13750000000000001</v>
      </c>
      <c r="AG114" s="91">
        <v>0.13750000000000001</v>
      </c>
      <c r="AH114" s="91"/>
      <c r="AI114" s="185">
        <f t="shared" si="2"/>
        <v>39934</v>
      </c>
      <c r="AJ114" s="91">
        <v>0.13750000000000001</v>
      </c>
      <c r="AK114" s="94"/>
      <c r="AL114" s="96"/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>
        <v>0.13750000000000001</v>
      </c>
      <c r="AU114" s="91"/>
      <c r="AV114" s="91"/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>
        <v>0.13750000000000001</v>
      </c>
      <c r="BC114" s="91"/>
      <c r="BD114" s="91">
        <v>0.13750000000000001</v>
      </c>
      <c r="BE114" s="91">
        <v>0.13750000000000001</v>
      </c>
      <c r="BF114" s="91">
        <v>0.13750000000000001</v>
      </c>
      <c r="BG114" s="91"/>
      <c r="BH114" s="65"/>
      <c r="BI114" s="40"/>
      <c r="BJ114" s="40"/>
      <c r="BK114" s="40"/>
      <c r="BL114" s="63"/>
      <c r="BM114" s="63"/>
      <c r="BN114" s="40"/>
      <c r="BO114" s="40"/>
      <c r="BP114" s="71"/>
      <c r="BQ114" s="71"/>
      <c r="BR114" s="40"/>
      <c r="BS114" s="71"/>
      <c r="BT114" s="40"/>
      <c r="BU114" s="40"/>
      <c r="BV114" s="40"/>
      <c r="BW114" s="56"/>
      <c r="BX114" s="49"/>
      <c r="BY114" s="49"/>
      <c r="BZ114" s="40"/>
      <c r="CA114" s="40"/>
      <c r="CB114" s="40"/>
      <c r="CC114" s="40"/>
      <c r="CD114" s="48"/>
      <c r="CE114" s="48"/>
      <c r="CF114" s="40"/>
      <c r="CG114" s="48"/>
      <c r="CH114" s="40"/>
      <c r="CI114" s="56"/>
      <c r="CJ114" s="56"/>
      <c r="CK114" s="72"/>
      <c r="CL114" s="40"/>
      <c r="CM114" s="56"/>
      <c r="CN114" s="40"/>
      <c r="CO114" s="49"/>
      <c r="CP114" s="49"/>
      <c r="CQ114" s="40"/>
      <c r="CR114" s="56"/>
      <c r="CS114" s="40"/>
      <c r="CT114" s="40"/>
      <c r="CU114" s="41"/>
      <c r="CV114" s="41"/>
      <c r="CW114" s="49"/>
      <c r="CX114" s="40"/>
      <c r="CY114" s="49"/>
      <c r="CZ114" s="40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</row>
    <row r="115" spans="1:118">
      <c r="A115" s="65">
        <v>39965</v>
      </c>
      <c r="B115" s="40"/>
      <c r="C115" s="94"/>
      <c r="D115" s="94"/>
      <c r="E115" s="97"/>
      <c r="F115" s="97"/>
      <c r="G115" s="97"/>
      <c r="H115" s="96">
        <v>-0.11749999999999999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77"/>
      <c r="U115" s="577"/>
      <c r="V115" s="577"/>
      <c r="X115" s="543">
        <v>6.7000000000000004E-2</v>
      </c>
      <c r="Y115" s="544">
        <v>0.13750000000000001</v>
      </c>
      <c r="Z115" s="543">
        <v>1.7000000000000001E-2</v>
      </c>
      <c r="AA115" s="543">
        <v>1.7000000000000001E-2</v>
      </c>
      <c r="AB115" s="562">
        <v>0.23250000000000001</v>
      </c>
      <c r="AC115" s="562">
        <v>1.2324999999999999</v>
      </c>
      <c r="AD115" s="562">
        <v>0.23250000000000001</v>
      </c>
      <c r="AE115" s="563">
        <v>0.13750000000000001</v>
      </c>
      <c r="AF115" s="91">
        <v>0.13750000000000001</v>
      </c>
      <c r="AG115" s="91">
        <v>0.13750000000000001</v>
      </c>
      <c r="AH115" s="91"/>
      <c r="AI115" s="185">
        <f t="shared" si="2"/>
        <v>39965</v>
      </c>
      <c r="AJ115" s="91">
        <v>0.13750000000000001</v>
      </c>
      <c r="AK115" s="94"/>
      <c r="AL115" s="96"/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>
        <v>0.13750000000000001</v>
      </c>
      <c r="AU115" s="91"/>
      <c r="AV115" s="91"/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>
        <v>0.13750000000000001</v>
      </c>
      <c r="BC115" s="91"/>
      <c r="BD115" s="91">
        <v>0.13750000000000001</v>
      </c>
      <c r="BE115" s="91">
        <v>0.13750000000000001</v>
      </c>
      <c r="BF115" s="91">
        <v>0.13750000000000001</v>
      </c>
      <c r="BG115" s="91"/>
      <c r="BH115" s="65"/>
      <c r="BI115" s="40"/>
      <c r="BJ115" s="40"/>
      <c r="BK115" s="40"/>
      <c r="BL115" s="63"/>
      <c r="BM115" s="63"/>
      <c r="BN115" s="40"/>
      <c r="BO115" s="40"/>
      <c r="BP115" s="71"/>
      <c r="BQ115" s="71"/>
      <c r="BR115" s="40"/>
      <c r="BS115" s="71"/>
      <c r="BT115" s="40"/>
      <c r="BU115" s="40"/>
      <c r="BV115" s="40"/>
      <c r="BW115" s="56"/>
      <c r="BX115" s="49"/>
      <c r="BY115" s="49"/>
      <c r="BZ115" s="40"/>
      <c r="CA115" s="40"/>
      <c r="CB115" s="40"/>
      <c r="CC115" s="40"/>
      <c r="CD115" s="48"/>
      <c r="CE115" s="48"/>
      <c r="CF115" s="40"/>
      <c r="CG115" s="48"/>
      <c r="CH115" s="40"/>
      <c r="CI115" s="56"/>
      <c r="CJ115" s="56"/>
      <c r="CK115" s="72"/>
      <c r="CL115" s="40"/>
      <c r="CM115" s="56"/>
      <c r="CN115" s="40"/>
      <c r="CO115" s="49"/>
      <c r="CP115" s="49"/>
      <c r="CQ115" s="40"/>
      <c r="CR115" s="56"/>
      <c r="CS115" s="40"/>
      <c r="CT115" s="40"/>
      <c r="CU115" s="41"/>
      <c r="CV115" s="41"/>
      <c r="CW115" s="49"/>
      <c r="CX115" s="40"/>
      <c r="CY115" s="49"/>
      <c r="CZ115" s="40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  <c r="DN115" s="14"/>
    </row>
    <row r="116" spans="1:118">
      <c r="A116" s="65">
        <v>39995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77"/>
      <c r="U116" s="577"/>
      <c r="V116" s="577"/>
      <c r="X116" s="543">
        <v>6.7000000000000004E-2</v>
      </c>
      <c r="Y116" s="544">
        <v>0.13500000000000001</v>
      </c>
      <c r="Z116" s="543">
        <v>1.7000000000000001E-2</v>
      </c>
      <c r="AA116" s="543">
        <v>1.7000000000000001E-2</v>
      </c>
      <c r="AB116" s="562">
        <v>0.23250000000000001</v>
      </c>
      <c r="AC116" s="562">
        <v>1.2324999999999999</v>
      </c>
      <c r="AD116" s="562">
        <v>0.23250000000000001</v>
      </c>
      <c r="AE116" s="563">
        <v>0.13500000000000001</v>
      </c>
      <c r="AF116" s="91">
        <v>0.13500000000000001</v>
      </c>
      <c r="AG116" s="91">
        <v>0.13500000000000001</v>
      </c>
      <c r="AH116" s="91"/>
      <c r="AI116" s="185">
        <f t="shared" si="2"/>
        <v>39995</v>
      </c>
      <c r="AJ116" s="91">
        <v>0.13500000000000001</v>
      </c>
      <c r="AK116" s="94"/>
      <c r="AL116" s="96"/>
      <c r="AM116" s="91">
        <v>0.13500000000000001</v>
      </c>
      <c r="AN116" s="91">
        <v>0.13500000000000001</v>
      </c>
      <c r="AO116" s="91">
        <v>0.13500000000000001</v>
      </c>
      <c r="AP116" s="91">
        <v>0.13500000000000001</v>
      </c>
      <c r="AQ116" s="91">
        <v>0.13500000000000001</v>
      </c>
      <c r="AR116" s="91">
        <v>0.13500000000000001</v>
      </c>
      <c r="AS116" s="91">
        <v>0.13500000000000001</v>
      </c>
      <c r="AT116" s="91">
        <v>0.13500000000000001</v>
      </c>
      <c r="AU116" s="91"/>
      <c r="AV116" s="91"/>
      <c r="AW116" s="91">
        <v>0.13500000000000001</v>
      </c>
      <c r="AX116" s="91">
        <v>0.13500000000000001</v>
      </c>
      <c r="AY116" s="91">
        <v>0.13500000000000001</v>
      </c>
      <c r="AZ116" s="91">
        <v>0.13500000000000001</v>
      </c>
      <c r="BA116" s="91">
        <v>0.13500000000000001</v>
      </c>
      <c r="BB116" s="91">
        <v>0.13500000000000001</v>
      </c>
      <c r="BC116" s="91"/>
      <c r="BD116" s="91">
        <v>0.13500000000000001</v>
      </c>
      <c r="BE116" s="91">
        <v>0.13500000000000001</v>
      </c>
      <c r="BF116" s="91">
        <v>0.13500000000000001</v>
      </c>
      <c r="BG116" s="91"/>
      <c r="BH116" s="65"/>
      <c r="BI116" s="40"/>
      <c r="BJ116" s="40"/>
      <c r="BK116" s="40"/>
      <c r="BL116" s="63"/>
      <c r="BM116" s="63"/>
      <c r="BN116" s="40"/>
      <c r="BO116" s="40"/>
      <c r="BP116" s="71"/>
      <c r="BQ116" s="71"/>
      <c r="BR116" s="40"/>
      <c r="BS116" s="71"/>
      <c r="BT116" s="40"/>
      <c r="BU116" s="40"/>
      <c r="BV116" s="40"/>
      <c r="BW116" s="56"/>
      <c r="BX116" s="49"/>
      <c r="BY116" s="49"/>
      <c r="BZ116" s="40"/>
      <c r="CA116" s="40"/>
      <c r="CB116" s="40"/>
      <c r="CC116" s="40"/>
      <c r="CD116" s="48"/>
      <c r="CE116" s="48"/>
      <c r="CF116" s="40"/>
      <c r="CG116" s="48"/>
      <c r="CH116" s="40"/>
      <c r="CI116" s="56"/>
      <c r="CJ116" s="56"/>
      <c r="CK116" s="72"/>
      <c r="CL116" s="40"/>
      <c r="CM116" s="56"/>
      <c r="CN116" s="40"/>
      <c r="CO116" s="49"/>
      <c r="CP116" s="49"/>
      <c r="CQ116" s="40"/>
      <c r="CR116" s="56"/>
      <c r="CS116" s="40"/>
      <c r="CT116" s="40"/>
      <c r="CU116" s="41"/>
      <c r="CV116" s="41"/>
      <c r="CW116" s="49"/>
      <c r="CX116" s="40"/>
      <c r="CY116" s="49"/>
      <c r="CZ116" s="40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  <c r="DN116" s="14"/>
    </row>
    <row r="117" spans="1:118">
      <c r="A117" s="65">
        <v>40026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77"/>
      <c r="U117" s="577"/>
      <c r="V117" s="577"/>
      <c r="X117" s="543">
        <v>6.7000000000000004E-2</v>
      </c>
      <c r="Y117" s="544">
        <v>0.13250000000000001</v>
      </c>
      <c r="Z117" s="543">
        <v>1.7000000000000001E-2</v>
      </c>
      <c r="AA117" s="543">
        <v>1.7000000000000001E-2</v>
      </c>
      <c r="AB117" s="562">
        <v>0.23250000000000001</v>
      </c>
      <c r="AC117" s="562">
        <v>1.2324999999999999</v>
      </c>
      <c r="AD117" s="562">
        <v>0.23250000000000001</v>
      </c>
      <c r="AE117" s="563">
        <v>0.13250000000000001</v>
      </c>
      <c r="AF117" s="91">
        <v>0.13250000000000001</v>
      </c>
      <c r="AG117" s="91">
        <v>0.13250000000000001</v>
      </c>
      <c r="AH117" s="91"/>
      <c r="AI117" s="185">
        <f t="shared" si="2"/>
        <v>40026</v>
      </c>
      <c r="AJ117" s="91">
        <v>0.13250000000000001</v>
      </c>
      <c r="AK117" s="94"/>
      <c r="AL117" s="96"/>
      <c r="AM117" s="91">
        <v>0.13250000000000001</v>
      </c>
      <c r="AN117" s="91">
        <v>0.13250000000000001</v>
      </c>
      <c r="AO117" s="91">
        <v>0.13250000000000001</v>
      </c>
      <c r="AP117" s="91">
        <v>0.13250000000000001</v>
      </c>
      <c r="AQ117" s="91">
        <v>0.13250000000000001</v>
      </c>
      <c r="AR117" s="91">
        <v>0.13250000000000001</v>
      </c>
      <c r="AS117" s="91">
        <v>0.13250000000000001</v>
      </c>
      <c r="AT117" s="91">
        <v>0.13250000000000001</v>
      </c>
      <c r="AU117" s="91"/>
      <c r="AV117" s="91"/>
      <c r="AW117" s="91">
        <v>0.13250000000000001</v>
      </c>
      <c r="AX117" s="91">
        <v>0.13250000000000001</v>
      </c>
      <c r="AY117" s="91">
        <v>0.13250000000000001</v>
      </c>
      <c r="AZ117" s="91">
        <v>0.13250000000000001</v>
      </c>
      <c r="BA117" s="91">
        <v>0.13250000000000001</v>
      </c>
      <c r="BB117" s="91">
        <v>0.13250000000000001</v>
      </c>
      <c r="BC117" s="91"/>
      <c r="BD117" s="91">
        <v>0.13250000000000001</v>
      </c>
      <c r="BE117" s="91">
        <v>0.13250000000000001</v>
      </c>
      <c r="BF117" s="91">
        <v>0.13250000000000001</v>
      </c>
      <c r="BG117" s="91"/>
      <c r="BH117" s="65"/>
      <c r="BI117" s="40"/>
      <c r="BJ117" s="40"/>
      <c r="BK117" s="40"/>
      <c r="BL117" s="63"/>
      <c r="BM117" s="63"/>
      <c r="BN117" s="40"/>
      <c r="BO117" s="40"/>
      <c r="BP117" s="71"/>
      <c r="BQ117" s="71"/>
      <c r="BR117" s="40"/>
      <c r="BS117" s="71"/>
      <c r="BT117" s="40"/>
      <c r="BU117" s="40"/>
      <c r="BV117" s="40"/>
      <c r="BW117" s="56"/>
      <c r="BX117" s="49"/>
      <c r="BY117" s="49"/>
      <c r="BZ117" s="40"/>
      <c r="CA117" s="40"/>
      <c r="CB117" s="40"/>
      <c r="CC117" s="40"/>
      <c r="CD117" s="48"/>
      <c r="CE117" s="48"/>
      <c r="CF117" s="40"/>
      <c r="CG117" s="48"/>
      <c r="CH117" s="40"/>
      <c r="CI117" s="56"/>
      <c r="CJ117" s="56"/>
      <c r="CK117" s="72"/>
      <c r="CL117" s="40"/>
      <c r="CM117" s="56"/>
      <c r="CN117" s="40"/>
      <c r="CO117" s="49"/>
      <c r="CP117" s="49"/>
      <c r="CQ117" s="40"/>
      <c r="CR117" s="56"/>
      <c r="CS117" s="40"/>
      <c r="CT117" s="40"/>
      <c r="CU117" s="41"/>
      <c r="CV117" s="41"/>
      <c r="CW117" s="49"/>
      <c r="CX117" s="40"/>
      <c r="CY117" s="49"/>
      <c r="CZ117" s="40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  <c r="DN117" s="14"/>
    </row>
    <row r="118" spans="1:118">
      <c r="A118" s="65">
        <v>40057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77"/>
      <c r="U118" s="577"/>
      <c r="V118" s="577"/>
      <c r="X118" s="543">
        <v>6.7000000000000004E-2</v>
      </c>
      <c r="Y118" s="544">
        <v>0.13250000000000001</v>
      </c>
      <c r="Z118" s="543">
        <v>1.7000000000000001E-2</v>
      </c>
      <c r="AA118" s="543">
        <v>1.7000000000000001E-2</v>
      </c>
      <c r="AB118" s="562">
        <v>0.23250000000000001</v>
      </c>
      <c r="AC118" s="562">
        <v>1.2324999999999999</v>
      </c>
      <c r="AD118" s="562">
        <v>0.23250000000000001</v>
      </c>
      <c r="AE118" s="563">
        <v>0.13250000000000001</v>
      </c>
      <c r="AF118" s="91">
        <v>0.13250000000000001</v>
      </c>
      <c r="AG118" s="91">
        <v>0.13250000000000001</v>
      </c>
      <c r="AH118" s="91"/>
      <c r="AI118" s="185">
        <f t="shared" si="2"/>
        <v>40057</v>
      </c>
      <c r="AJ118" s="91">
        <v>0.13250000000000001</v>
      </c>
      <c r="AK118" s="94"/>
      <c r="AL118" s="96"/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>
        <v>0.13250000000000001</v>
      </c>
      <c r="AU118" s="91"/>
      <c r="AV118" s="91"/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>
        <v>0.13250000000000001</v>
      </c>
      <c r="BC118" s="91"/>
      <c r="BD118" s="91">
        <v>0.13250000000000001</v>
      </c>
      <c r="BE118" s="91">
        <v>0.13250000000000001</v>
      </c>
      <c r="BF118" s="91">
        <v>0.13250000000000001</v>
      </c>
      <c r="BG118" s="91"/>
      <c r="BH118" s="65"/>
      <c r="BI118" s="40"/>
      <c r="BJ118" s="40"/>
      <c r="BK118" s="40"/>
      <c r="BL118" s="63"/>
      <c r="BM118" s="63"/>
      <c r="BN118" s="40"/>
      <c r="BO118" s="40"/>
      <c r="BP118" s="71"/>
      <c r="BQ118" s="71"/>
      <c r="BR118" s="40"/>
      <c r="BS118" s="71"/>
      <c r="BT118" s="40"/>
      <c r="BU118" s="40"/>
      <c r="BV118" s="40"/>
      <c r="BW118" s="56"/>
      <c r="BX118" s="49"/>
      <c r="BY118" s="49"/>
      <c r="BZ118" s="40"/>
      <c r="CA118" s="40"/>
      <c r="CB118" s="40"/>
      <c r="CC118" s="40"/>
      <c r="CD118" s="48"/>
      <c r="CE118" s="48"/>
      <c r="CF118" s="40"/>
      <c r="CG118" s="48"/>
      <c r="CH118" s="40"/>
      <c r="CI118" s="56"/>
      <c r="CJ118" s="56"/>
      <c r="CK118" s="72"/>
      <c r="CL118" s="40"/>
      <c r="CM118" s="56"/>
      <c r="CN118" s="40"/>
      <c r="CO118" s="49"/>
      <c r="CP118" s="49"/>
      <c r="CQ118" s="40"/>
      <c r="CR118" s="56"/>
      <c r="CS118" s="40"/>
      <c r="CT118" s="40"/>
      <c r="CU118" s="41"/>
      <c r="CV118" s="41"/>
      <c r="CW118" s="49"/>
      <c r="CX118" s="40"/>
      <c r="CY118" s="49"/>
      <c r="CZ118" s="40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</row>
    <row r="119" spans="1:118">
      <c r="A119" s="65">
        <v>40087</v>
      </c>
      <c r="B119" s="40"/>
      <c r="C119" s="94"/>
      <c r="D119" s="94"/>
      <c r="E119" s="97"/>
      <c r="F119" s="97"/>
      <c r="G119" s="97"/>
      <c r="H119" s="96">
        <v>-0.1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77"/>
      <c r="U119" s="577"/>
      <c r="V119" s="577"/>
      <c r="X119" s="543">
        <v>6.7000000000000004E-2</v>
      </c>
      <c r="Y119" s="544">
        <v>0.13250000000000001</v>
      </c>
      <c r="Z119" s="543">
        <v>1.7000000000000001E-2</v>
      </c>
      <c r="AA119" s="543">
        <v>1.7000000000000001E-2</v>
      </c>
      <c r="AB119" s="562">
        <v>0.25</v>
      </c>
      <c r="AC119" s="562">
        <v>1.25</v>
      </c>
      <c r="AD119" s="562">
        <v>0.25</v>
      </c>
      <c r="AE119" s="563">
        <v>0.13250000000000001</v>
      </c>
      <c r="AF119" s="91">
        <v>0.13250000000000001</v>
      </c>
      <c r="AG119" s="91">
        <v>0.13250000000000001</v>
      </c>
      <c r="AH119" s="91"/>
      <c r="AI119" s="185">
        <f t="shared" si="2"/>
        <v>40087</v>
      </c>
      <c r="AJ119" s="91">
        <v>0.13250000000000001</v>
      </c>
      <c r="AK119" s="94"/>
      <c r="AL119" s="96"/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>
        <v>0.13250000000000001</v>
      </c>
      <c r="AU119" s="91"/>
      <c r="AV119" s="91"/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>
        <v>0.13250000000000001</v>
      </c>
      <c r="BC119" s="91"/>
      <c r="BD119" s="91">
        <v>0.13250000000000001</v>
      </c>
      <c r="BE119" s="91">
        <v>0.13250000000000001</v>
      </c>
      <c r="BF119" s="91">
        <v>0.13250000000000001</v>
      </c>
      <c r="BG119" s="91"/>
      <c r="BH119" s="65"/>
      <c r="BI119" s="40"/>
      <c r="BJ119" s="40"/>
      <c r="BK119" s="40"/>
      <c r="BL119" s="63"/>
      <c r="BM119" s="63"/>
      <c r="BN119" s="40"/>
      <c r="BO119" s="40"/>
      <c r="BP119" s="71"/>
      <c r="BQ119" s="71"/>
      <c r="BR119" s="40"/>
      <c r="BS119" s="71"/>
      <c r="BT119" s="40"/>
      <c r="BU119" s="40"/>
      <c r="BV119" s="40"/>
      <c r="BW119" s="56"/>
      <c r="BX119" s="49"/>
      <c r="BY119" s="49"/>
      <c r="BZ119" s="40"/>
      <c r="CA119" s="40"/>
      <c r="CB119" s="40"/>
      <c r="CC119" s="40"/>
      <c r="CD119" s="48"/>
      <c r="CE119" s="48"/>
      <c r="CF119" s="40"/>
      <c r="CG119" s="48"/>
      <c r="CH119" s="40"/>
      <c r="CI119" s="56"/>
      <c r="CJ119" s="56"/>
      <c r="CK119" s="72"/>
      <c r="CL119" s="40"/>
      <c r="CM119" s="56"/>
      <c r="CN119" s="40"/>
      <c r="CO119" s="49"/>
      <c r="CP119" s="49"/>
      <c r="CQ119" s="40"/>
      <c r="CR119" s="56"/>
      <c r="CS119" s="40"/>
      <c r="CT119" s="40"/>
      <c r="CU119" s="41"/>
      <c r="CV119" s="41"/>
      <c r="CW119" s="49"/>
      <c r="CX119" s="40"/>
      <c r="CY119" s="49"/>
      <c r="CZ119" s="40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</row>
    <row r="120" spans="1:118">
      <c r="A120" s="65">
        <v>40118</v>
      </c>
      <c r="B120" s="40"/>
      <c r="C120" s="94"/>
      <c r="D120" s="94"/>
      <c r="E120" s="97"/>
      <c r="F120" s="97"/>
      <c r="G120" s="97"/>
      <c r="H120" s="96">
        <v>0.16750000000000001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77"/>
      <c r="U120" s="577"/>
      <c r="V120" s="577"/>
      <c r="X120" s="543">
        <v>0.215</v>
      </c>
      <c r="Y120" s="544">
        <v>0.26750000000000002</v>
      </c>
      <c r="Z120" s="543">
        <v>0.16500000000000001</v>
      </c>
      <c r="AA120" s="543">
        <v>0.16500000000000001</v>
      </c>
      <c r="AB120" s="562">
        <v>0.51749999999999996</v>
      </c>
      <c r="AC120" s="562">
        <v>1.5175000000000001</v>
      </c>
      <c r="AD120" s="562">
        <v>0.51749999999999996</v>
      </c>
      <c r="AE120" s="563">
        <v>0.26750000000000002</v>
      </c>
      <c r="AF120" s="91">
        <v>0.26750000000000002</v>
      </c>
      <c r="AG120" s="91">
        <v>0.26750000000000002</v>
      </c>
      <c r="AH120" s="91"/>
      <c r="AI120" s="185">
        <f t="shared" si="2"/>
        <v>40118</v>
      </c>
      <c r="AJ120" s="91">
        <v>0.26750000000000002</v>
      </c>
      <c r="AK120" s="94"/>
      <c r="AL120" s="96"/>
      <c r="AM120" s="91">
        <v>0.26750000000000002</v>
      </c>
      <c r="AN120" s="91">
        <v>0.26750000000000002</v>
      </c>
      <c r="AO120" s="91">
        <v>0.26750000000000002</v>
      </c>
      <c r="AP120" s="91">
        <v>0.26750000000000002</v>
      </c>
      <c r="AQ120" s="91">
        <v>0.26750000000000002</v>
      </c>
      <c r="AR120" s="91">
        <v>0.26750000000000002</v>
      </c>
      <c r="AS120" s="91">
        <v>0.26750000000000002</v>
      </c>
      <c r="AT120" s="91">
        <v>0.26750000000000002</v>
      </c>
      <c r="AU120" s="91"/>
      <c r="AV120" s="91"/>
      <c r="AW120" s="91">
        <v>0.26750000000000002</v>
      </c>
      <c r="AX120" s="91">
        <v>0.26750000000000002</v>
      </c>
      <c r="AY120" s="91">
        <v>0.26750000000000002</v>
      </c>
      <c r="AZ120" s="91">
        <v>0.26750000000000002</v>
      </c>
      <c r="BA120" s="91">
        <v>0.26750000000000002</v>
      </c>
      <c r="BB120" s="91">
        <v>0.26750000000000002</v>
      </c>
      <c r="BC120" s="91"/>
      <c r="BD120" s="91">
        <v>0.26750000000000002</v>
      </c>
      <c r="BE120" s="91">
        <v>0.26750000000000002</v>
      </c>
      <c r="BF120" s="91">
        <v>0.26750000000000002</v>
      </c>
      <c r="BG120" s="91"/>
      <c r="BH120" s="65"/>
      <c r="BI120" s="40"/>
      <c r="BJ120" s="40"/>
      <c r="BK120" s="40"/>
      <c r="BL120" s="63"/>
      <c r="BM120" s="63"/>
      <c r="BN120" s="40"/>
      <c r="BO120" s="40"/>
      <c r="BP120" s="71"/>
      <c r="BQ120" s="71"/>
      <c r="BR120" s="40"/>
      <c r="BS120" s="71"/>
      <c r="BT120" s="40"/>
      <c r="BU120" s="40"/>
      <c r="BV120" s="40"/>
      <c r="BW120" s="56"/>
      <c r="BX120" s="49"/>
      <c r="BY120" s="49"/>
      <c r="BZ120" s="40"/>
      <c r="CA120" s="40"/>
      <c r="CB120" s="40"/>
      <c r="CC120" s="40"/>
      <c r="CD120" s="48"/>
      <c r="CE120" s="48"/>
      <c r="CF120" s="40"/>
      <c r="CG120" s="48"/>
      <c r="CH120" s="40"/>
      <c r="CI120" s="56"/>
      <c r="CJ120" s="56"/>
      <c r="CK120" s="72"/>
      <c r="CL120" s="40"/>
      <c r="CM120" s="56"/>
      <c r="CN120" s="40"/>
      <c r="CO120" s="49"/>
      <c r="CP120" s="49"/>
      <c r="CQ120" s="40"/>
      <c r="CR120" s="56"/>
      <c r="CS120" s="40"/>
      <c r="CT120" s="40"/>
      <c r="CU120" s="41"/>
      <c r="CV120" s="41"/>
      <c r="CW120" s="49"/>
      <c r="CX120" s="40"/>
      <c r="CY120" s="49"/>
      <c r="CZ120" s="40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</row>
    <row r="121" spans="1:118">
      <c r="A121" s="65">
        <v>40148</v>
      </c>
      <c r="B121" s="40"/>
      <c r="C121" s="94"/>
      <c r="D121" s="94"/>
      <c r="E121" s="97"/>
      <c r="F121" s="97"/>
      <c r="G121" s="97"/>
      <c r="H121" s="96">
        <v>0.53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77"/>
      <c r="U121" s="577"/>
      <c r="V121" s="577"/>
      <c r="X121" s="543">
        <v>0.245</v>
      </c>
      <c r="Y121" s="544">
        <v>0.315</v>
      </c>
      <c r="Z121" s="543">
        <v>0.19500000000000001</v>
      </c>
      <c r="AA121" s="543">
        <v>0.19500000000000001</v>
      </c>
      <c r="AB121" s="562">
        <v>0.88</v>
      </c>
      <c r="AC121" s="562">
        <v>1.88</v>
      </c>
      <c r="AD121" s="562">
        <v>0.88</v>
      </c>
      <c r="AE121" s="563">
        <v>0.315</v>
      </c>
      <c r="AF121" s="91">
        <v>0.315</v>
      </c>
      <c r="AG121" s="91">
        <v>0.315</v>
      </c>
      <c r="AH121" s="91"/>
      <c r="AI121" s="185">
        <f t="shared" si="2"/>
        <v>40148</v>
      </c>
      <c r="AJ121" s="91">
        <v>0.315</v>
      </c>
      <c r="AK121" s="94"/>
      <c r="AL121" s="96"/>
      <c r="AM121" s="91">
        <v>0.315</v>
      </c>
      <c r="AN121" s="91">
        <v>0.315</v>
      </c>
      <c r="AO121" s="91">
        <v>0.315</v>
      </c>
      <c r="AP121" s="91">
        <v>0.315</v>
      </c>
      <c r="AQ121" s="91">
        <v>0.315</v>
      </c>
      <c r="AR121" s="91">
        <v>0.315</v>
      </c>
      <c r="AS121" s="91">
        <v>0.315</v>
      </c>
      <c r="AT121" s="91">
        <v>0.315</v>
      </c>
      <c r="AU121" s="91"/>
      <c r="AV121" s="91"/>
      <c r="AW121" s="91">
        <v>0.315</v>
      </c>
      <c r="AX121" s="91">
        <v>0.315</v>
      </c>
      <c r="AY121" s="91">
        <v>0.315</v>
      </c>
      <c r="AZ121" s="91">
        <v>0.315</v>
      </c>
      <c r="BA121" s="91">
        <v>0.315</v>
      </c>
      <c r="BB121" s="91">
        <v>0.315</v>
      </c>
      <c r="BC121" s="91"/>
      <c r="BD121" s="91">
        <v>0.315</v>
      </c>
      <c r="BE121" s="91">
        <v>0.315</v>
      </c>
      <c r="BF121" s="91">
        <v>0.315</v>
      </c>
      <c r="BG121" s="91"/>
      <c r="BH121" s="65"/>
      <c r="BI121" s="40"/>
      <c r="BJ121" s="40"/>
      <c r="BK121" s="40"/>
      <c r="BL121" s="63"/>
      <c r="BM121" s="63"/>
      <c r="BN121" s="40"/>
      <c r="BO121" s="40"/>
      <c r="BP121" s="71"/>
      <c r="BQ121" s="71"/>
      <c r="BR121" s="40"/>
      <c r="BS121" s="71"/>
      <c r="BT121" s="40"/>
      <c r="BU121" s="40"/>
      <c r="BV121" s="40"/>
      <c r="BW121" s="56"/>
      <c r="BX121" s="49"/>
      <c r="BY121" s="49"/>
      <c r="BZ121" s="40"/>
      <c r="CA121" s="40"/>
      <c r="CB121" s="40"/>
      <c r="CC121" s="40"/>
      <c r="CD121" s="48"/>
      <c r="CE121" s="48"/>
      <c r="CF121" s="40"/>
      <c r="CG121" s="48"/>
      <c r="CH121" s="40"/>
      <c r="CI121" s="56"/>
      <c r="CJ121" s="56"/>
      <c r="CK121" s="72"/>
      <c r="CL121" s="40"/>
      <c r="CM121" s="56"/>
      <c r="CN121" s="40"/>
      <c r="CO121" s="49"/>
      <c r="CP121" s="49"/>
      <c r="CQ121" s="40"/>
      <c r="CR121" s="56"/>
      <c r="CS121" s="40"/>
      <c r="CT121" s="40"/>
      <c r="CU121" s="41"/>
      <c r="CV121" s="41"/>
      <c r="CW121" s="49"/>
      <c r="CX121" s="40"/>
      <c r="CY121" s="49"/>
      <c r="CZ121" s="40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</row>
    <row r="122" spans="1:118">
      <c r="A122" s="65">
        <v>40179</v>
      </c>
      <c r="B122" s="40"/>
      <c r="C122" s="94"/>
      <c r="D122" s="94"/>
      <c r="E122" s="97"/>
      <c r="F122" s="97"/>
      <c r="G122" s="97"/>
      <c r="H122" s="96">
        <v>0.82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77"/>
      <c r="U122" s="577"/>
      <c r="V122" s="577"/>
      <c r="X122" s="543">
        <v>0.29499999999999998</v>
      </c>
      <c r="Y122" s="544">
        <v>0.38250000000000001</v>
      </c>
      <c r="Z122" s="543">
        <v>0.245</v>
      </c>
      <c r="AA122" s="543">
        <v>0.245</v>
      </c>
      <c r="AB122" s="562">
        <v>1.17</v>
      </c>
      <c r="AC122" s="562">
        <v>2.17</v>
      </c>
      <c r="AD122" s="562">
        <v>1.17</v>
      </c>
      <c r="AE122" s="563">
        <v>0.38250000000000001</v>
      </c>
      <c r="AF122" s="91">
        <v>0.38250000000000001</v>
      </c>
      <c r="AG122" s="91">
        <v>0.38250000000000001</v>
      </c>
      <c r="AH122" s="91"/>
      <c r="AI122" s="185">
        <f t="shared" si="2"/>
        <v>40179</v>
      </c>
      <c r="AJ122" s="91">
        <v>0.38250000000000001</v>
      </c>
      <c r="AK122" s="94"/>
      <c r="AL122" s="96"/>
      <c r="AM122" s="91">
        <v>0.38250000000000001</v>
      </c>
      <c r="AN122" s="91">
        <v>0.38250000000000001</v>
      </c>
      <c r="AO122" s="91">
        <v>0.38250000000000001</v>
      </c>
      <c r="AP122" s="91">
        <v>0.38250000000000001</v>
      </c>
      <c r="AQ122" s="91">
        <v>0.38250000000000001</v>
      </c>
      <c r="AR122" s="91">
        <v>0.38250000000000001</v>
      </c>
      <c r="AS122" s="91">
        <v>0.38250000000000001</v>
      </c>
      <c r="AT122" s="91">
        <v>0.38250000000000001</v>
      </c>
      <c r="AU122" s="91"/>
      <c r="AV122" s="91"/>
      <c r="AW122" s="91">
        <v>0.38250000000000001</v>
      </c>
      <c r="AX122" s="91">
        <v>0.38250000000000001</v>
      </c>
      <c r="AY122" s="91">
        <v>0.38250000000000001</v>
      </c>
      <c r="AZ122" s="91">
        <v>0.38250000000000001</v>
      </c>
      <c r="BA122" s="91">
        <v>0.38250000000000001</v>
      </c>
      <c r="BB122" s="91">
        <v>0.38250000000000001</v>
      </c>
      <c r="BC122" s="91"/>
      <c r="BD122" s="91">
        <v>0.38250000000000001</v>
      </c>
      <c r="BE122" s="91">
        <v>0.38250000000000001</v>
      </c>
      <c r="BF122" s="91">
        <v>0.38250000000000001</v>
      </c>
      <c r="BG122" s="91"/>
      <c r="BH122" s="65"/>
      <c r="BI122" s="40"/>
      <c r="BJ122" s="40"/>
      <c r="BK122" s="40"/>
      <c r="BL122" s="63"/>
      <c r="BM122" s="63"/>
      <c r="BN122" s="40"/>
      <c r="BO122" s="40"/>
      <c r="BP122" s="71"/>
      <c r="BQ122" s="71"/>
      <c r="BR122" s="40"/>
      <c r="BS122" s="71"/>
      <c r="BT122" s="40"/>
      <c r="BU122" s="40"/>
      <c r="BV122" s="40"/>
      <c r="BW122" s="56"/>
      <c r="BX122" s="49"/>
      <c r="BY122" s="49"/>
      <c r="BZ122" s="40"/>
      <c r="CA122" s="40"/>
      <c r="CB122" s="40"/>
      <c r="CC122" s="40"/>
      <c r="CD122" s="48"/>
      <c r="CE122" s="48"/>
      <c r="CF122" s="40"/>
      <c r="CG122" s="48"/>
      <c r="CH122" s="40"/>
      <c r="CI122" s="56"/>
      <c r="CJ122" s="56"/>
      <c r="CK122" s="72"/>
      <c r="CL122" s="40"/>
      <c r="CM122" s="56"/>
      <c r="CN122" s="40"/>
      <c r="CO122" s="49"/>
      <c r="CP122" s="49"/>
      <c r="CQ122" s="40"/>
      <c r="CR122" s="56"/>
      <c r="CS122" s="40"/>
      <c r="CT122" s="40"/>
      <c r="CU122" s="41"/>
      <c r="CV122" s="41"/>
      <c r="CW122" s="49"/>
      <c r="CX122" s="40"/>
      <c r="CY122" s="49"/>
      <c r="CZ122" s="40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</row>
    <row r="123" spans="1:118">
      <c r="A123" s="65">
        <v>40210</v>
      </c>
      <c r="B123" s="40"/>
      <c r="C123" s="94"/>
      <c r="D123" s="94"/>
      <c r="E123" s="97"/>
      <c r="F123" s="97"/>
      <c r="G123" s="97"/>
      <c r="H123" s="96">
        <v>0.81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77"/>
      <c r="U123" s="577"/>
      <c r="V123" s="577"/>
      <c r="X123" s="543">
        <v>0.27500000000000002</v>
      </c>
      <c r="Y123" s="544">
        <v>0.3775</v>
      </c>
      <c r="Z123" s="543">
        <v>0.22500000000000001</v>
      </c>
      <c r="AA123" s="543">
        <v>0.22500000000000001</v>
      </c>
      <c r="AB123" s="562">
        <v>1.1599999999999999</v>
      </c>
      <c r="AC123" s="562">
        <v>2.16</v>
      </c>
      <c r="AD123" s="562">
        <v>1.1599999999999999</v>
      </c>
      <c r="AE123" s="563">
        <v>0.3775</v>
      </c>
      <c r="AF123" s="91">
        <v>0.3775</v>
      </c>
      <c r="AG123" s="91">
        <v>0.3775</v>
      </c>
      <c r="AH123" s="91"/>
      <c r="AI123" s="185">
        <f t="shared" si="2"/>
        <v>40210</v>
      </c>
      <c r="AJ123" s="91">
        <v>0.3775</v>
      </c>
      <c r="AK123" s="94"/>
      <c r="AL123" s="96"/>
      <c r="AM123" s="91">
        <v>0.3775</v>
      </c>
      <c r="AN123" s="91">
        <v>0.3775</v>
      </c>
      <c r="AO123" s="91">
        <v>0.3775</v>
      </c>
      <c r="AP123" s="91">
        <v>0.3775</v>
      </c>
      <c r="AQ123" s="91">
        <v>0.3775</v>
      </c>
      <c r="AR123" s="91">
        <v>0.3775</v>
      </c>
      <c r="AS123" s="91">
        <v>0.3775</v>
      </c>
      <c r="AT123" s="91">
        <v>0.3775</v>
      </c>
      <c r="AU123" s="91"/>
      <c r="AV123" s="91"/>
      <c r="AW123" s="91">
        <v>0.3775</v>
      </c>
      <c r="AX123" s="91">
        <v>0.3775</v>
      </c>
      <c r="AY123" s="91">
        <v>0.3775</v>
      </c>
      <c r="AZ123" s="91">
        <v>0.3775</v>
      </c>
      <c r="BA123" s="91">
        <v>0.3775</v>
      </c>
      <c r="BB123" s="91">
        <v>0.3775</v>
      </c>
      <c r="BC123" s="91"/>
      <c r="BD123" s="91">
        <v>0.3775</v>
      </c>
      <c r="BE123" s="91">
        <v>0.3775</v>
      </c>
      <c r="BF123" s="91">
        <v>0.3775</v>
      </c>
      <c r="BG123" s="91"/>
      <c r="BH123" s="65"/>
      <c r="BI123" s="40"/>
      <c r="BJ123" s="40"/>
      <c r="BK123" s="40"/>
      <c r="BL123" s="63"/>
      <c r="BM123" s="63"/>
      <c r="BN123" s="40"/>
      <c r="BO123" s="40"/>
      <c r="BP123" s="71"/>
      <c r="BQ123" s="71"/>
      <c r="BR123" s="40"/>
      <c r="BS123" s="71"/>
      <c r="BT123" s="40"/>
      <c r="BU123" s="40"/>
      <c r="BV123" s="40"/>
      <c r="BW123" s="56"/>
      <c r="BX123" s="49"/>
      <c r="BY123" s="49"/>
      <c r="BZ123" s="40"/>
      <c r="CA123" s="40"/>
      <c r="CB123" s="40"/>
      <c r="CC123" s="40"/>
      <c r="CD123" s="48"/>
      <c r="CE123" s="48"/>
      <c r="CF123" s="40"/>
      <c r="CG123" s="48"/>
      <c r="CH123" s="40"/>
      <c r="CI123" s="56"/>
      <c r="CJ123" s="56"/>
      <c r="CK123" s="72"/>
      <c r="CL123" s="40"/>
      <c r="CM123" s="56"/>
      <c r="CN123" s="40"/>
      <c r="CO123" s="49"/>
      <c r="CP123" s="49"/>
      <c r="CQ123" s="40"/>
      <c r="CR123" s="56"/>
      <c r="CS123" s="40"/>
      <c r="CT123" s="40"/>
      <c r="CU123" s="41"/>
      <c r="CV123" s="41"/>
      <c r="CW123" s="49"/>
      <c r="CX123" s="40"/>
      <c r="CY123" s="49"/>
      <c r="CZ123" s="40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  <c r="DN123" s="14"/>
    </row>
    <row r="124" spans="1:118">
      <c r="A124" s="65">
        <v>40238</v>
      </c>
      <c r="B124" s="40"/>
      <c r="C124" s="94"/>
      <c r="D124" s="94"/>
      <c r="E124" s="97"/>
      <c r="F124" s="97"/>
      <c r="G124" s="97"/>
      <c r="H124" s="96">
        <v>0.32250000000000001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77"/>
      <c r="U124" s="577"/>
      <c r="V124" s="577"/>
      <c r="X124" s="543">
        <v>0.27</v>
      </c>
      <c r="Y124" s="544">
        <v>0.28249999999999997</v>
      </c>
      <c r="Z124" s="543">
        <v>0.22</v>
      </c>
      <c r="AA124" s="543">
        <v>0.22</v>
      </c>
      <c r="AB124" s="562">
        <v>0.67249999999999999</v>
      </c>
      <c r="AC124" s="562">
        <v>1.6725000000000001</v>
      </c>
      <c r="AD124" s="562">
        <v>0.67249999999999999</v>
      </c>
      <c r="AE124" s="563">
        <v>0.28249999999999997</v>
      </c>
      <c r="AF124" s="91">
        <v>0.28249999999999997</v>
      </c>
      <c r="AG124" s="91">
        <v>0.28249999999999997</v>
      </c>
      <c r="AH124" s="91"/>
      <c r="AI124" s="185">
        <f t="shared" si="2"/>
        <v>40238</v>
      </c>
      <c r="AJ124" s="91">
        <v>0.28249999999999997</v>
      </c>
      <c r="AK124" s="94"/>
      <c r="AL124" s="96"/>
      <c r="AM124" s="91">
        <v>0.28249999999999997</v>
      </c>
      <c r="AN124" s="91">
        <v>0.28249999999999997</v>
      </c>
      <c r="AO124" s="91">
        <v>0.28249999999999997</v>
      </c>
      <c r="AP124" s="91">
        <v>0.28249999999999997</v>
      </c>
      <c r="AQ124" s="91">
        <v>0.28249999999999997</v>
      </c>
      <c r="AR124" s="91">
        <v>0.28249999999999997</v>
      </c>
      <c r="AS124" s="91">
        <v>0.28249999999999997</v>
      </c>
      <c r="AT124" s="91">
        <v>0.28249999999999997</v>
      </c>
      <c r="AU124" s="91"/>
      <c r="AV124" s="91"/>
      <c r="AW124" s="91">
        <v>0.28249999999999997</v>
      </c>
      <c r="AX124" s="91">
        <v>0.28249999999999997</v>
      </c>
      <c r="AY124" s="91">
        <v>0.28249999999999997</v>
      </c>
      <c r="AZ124" s="91">
        <v>0.28249999999999997</v>
      </c>
      <c r="BA124" s="91">
        <v>0.28249999999999997</v>
      </c>
      <c r="BB124" s="91">
        <v>0.28249999999999997</v>
      </c>
      <c r="BC124" s="91"/>
      <c r="BD124" s="91">
        <v>0.28249999999999997</v>
      </c>
      <c r="BE124" s="91">
        <v>0.28249999999999997</v>
      </c>
      <c r="BF124" s="91">
        <v>0.28249999999999997</v>
      </c>
      <c r="BG124" s="91"/>
      <c r="BH124" s="65"/>
      <c r="BI124" s="40"/>
      <c r="BJ124" s="40"/>
      <c r="BK124" s="40"/>
      <c r="BL124" s="63"/>
      <c r="BM124" s="63"/>
      <c r="BN124" s="40"/>
      <c r="BO124" s="40"/>
      <c r="BP124" s="71"/>
      <c r="BQ124" s="71"/>
      <c r="BR124" s="40"/>
      <c r="BS124" s="71"/>
      <c r="BT124" s="40"/>
      <c r="BU124" s="40"/>
      <c r="BV124" s="40"/>
      <c r="BW124" s="56"/>
      <c r="BX124" s="49"/>
      <c r="BY124" s="49"/>
      <c r="BZ124" s="40"/>
      <c r="CA124" s="40"/>
      <c r="CB124" s="40"/>
      <c r="CC124" s="40"/>
      <c r="CD124" s="48"/>
      <c r="CE124" s="48"/>
      <c r="CF124" s="40"/>
      <c r="CG124" s="48"/>
      <c r="CH124" s="40"/>
      <c r="CI124" s="56"/>
      <c r="CJ124" s="56"/>
      <c r="CK124" s="72"/>
      <c r="CL124" s="40"/>
      <c r="CM124" s="56"/>
      <c r="CN124" s="40"/>
      <c r="CO124" s="49"/>
      <c r="CP124" s="49"/>
      <c r="CQ124" s="40"/>
      <c r="CR124" s="56"/>
      <c r="CS124" s="40"/>
      <c r="CT124" s="40"/>
      <c r="CU124" s="41"/>
      <c r="CV124" s="41"/>
      <c r="CW124" s="49"/>
      <c r="CX124" s="40"/>
      <c r="CY124" s="49"/>
      <c r="CZ124" s="40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  <c r="DN124" s="14"/>
    </row>
    <row r="125" spans="1:118">
      <c r="A125" s="65">
        <v>40269</v>
      </c>
      <c r="B125" s="40"/>
      <c r="C125" s="94"/>
      <c r="D125" s="94"/>
      <c r="E125" s="97"/>
      <c r="F125" s="97"/>
      <c r="G125" s="97"/>
      <c r="H125" s="96"/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77"/>
      <c r="U125" s="577"/>
      <c r="V125" s="577"/>
      <c r="X125" s="543">
        <v>6.2E-2</v>
      </c>
      <c r="Y125" s="544">
        <v>0.13750000000000001</v>
      </c>
      <c r="Z125" s="543">
        <v>1.2E-2</v>
      </c>
      <c r="AA125" s="543">
        <v>1.2E-2</v>
      </c>
      <c r="AB125" s="562">
        <v>0.29249999999999998</v>
      </c>
      <c r="AC125" s="562">
        <v>1.2925</v>
      </c>
      <c r="AD125" s="562">
        <v>0.29249999999999998</v>
      </c>
      <c r="AE125" s="563">
        <v>0.13750000000000001</v>
      </c>
      <c r="AF125" s="91">
        <v>0.13750000000000001</v>
      </c>
      <c r="AG125" s="91">
        <v>0.13750000000000001</v>
      </c>
      <c r="AH125" s="91"/>
      <c r="AI125" s="185">
        <f t="shared" si="2"/>
        <v>40269</v>
      </c>
      <c r="AJ125" s="91">
        <v>0.13750000000000001</v>
      </c>
      <c r="AK125" s="94"/>
      <c r="AL125" s="96"/>
      <c r="AM125" s="91">
        <v>0.13750000000000001</v>
      </c>
      <c r="AN125" s="91">
        <v>0.13750000000000001</v>
      </c>
      <c r="AO125" s="91">
        <v>0.13750000000000001</v>
      </c>
      <c r="AP125" s="91">
        <v>0.13750000000000001</v>
      </c>
      <c r="AQ125" s="91">
        <v>0.13750000000000001</v>
      </c>
      <c r="AR125" s="91">
        <v>0.13750000000000001</v>
      </c>
      <c r="AS125" s="91">
        <v>0.13750000000000001</v>
      </c>
      <c r="AT125" s="91">
        <v>0.13750000000000001</v>
      </c>
      <c r="AU125" s="91"/>
      <c r="AV125" s="91"/>
      <c r="AW125" s="91">
        <v>0.13750000000000001</v>
      </c>
      <c r="AX125" s="91">
        <v>0.13750000000000001</v>
      </c>
      <c r="AY125" s="91">
        <v>0.13750000000000001</v>
      </c>
      <c r="AZ125" s="91">
        <v>0.13750000000000001</v>
      </c>
      <c r="BA125" s="91">
        <v>0.13750000000000001</v>
      </c>
      <c r="BB125" s="91">
        <v>0.13750000000000001</v>
      </c>
      <c r="BC125" s="91"/>
      <c r="BD125" s="91">
        <v>0.13750000000000001</v>
      </c>
      <c r="BE125" s="91">
        <v>0.13750000000000001</v>
      </c>
      <c r="BF125" s="91">
        <v>0.13750000000000001</v>
      </c>
      <c r="BG125" s="91"/>
      <c r="BH125" s="65"/>
      <c r="BI125" s="40"/>
      <c r="BJ125" s="40"/>
      <c r="BK125" s="40"/>
      <c r="BL125" s="63"/>
      <c r="BM125" s="63"/>
      <c r="BN125" s="40"/>
      <c r="BO125" s="40"/>
      <c r="BP125" s="71"/>
      <c r="BQ125" s="71"/>
      <c r="BR125" s="40"/>
      <c r="BS125" s="71"/>
      <c r="BT125" s="40"/>
      <c r="BU125" s="40"/>
      <c r="BV125" s="40"/>
      <c r="BW125" s="56"/>
      <c r="BX125" s="49"/>
      <c r="BY125" s="49"/>
      <c r="BZ125" s="40"/>
      <c r="CA125" s="40"/>
      <c r="CB125" s="40"/>
      <c r="CC125" s="40"/>
      <c r="CD125" s="48"/>
      <c r="CE125" s="48"/>
      <c r="CF125" s="40"/>
      <c r="CG125" s="48"/>
      <c r="CH125" s="40"/>
      <c r="CI125" s="56"/>
      <c r="CJ125" s="56"/>
      <c r="CK125" s="72"/>
      <c r="CL125" s="40"/>
      <c r="CM125" s="56"/>
      <c r="CN125" s="40"/>
      <c r="CO125" s="49"/>
      <c r="CP125" s="49"/>
      <c r="CQ125" s="40"/>
      <c r="CR125" s="56"/>
      <c r="CS125" s="40"/>
      <c r="CT125" s="40"/>
      <c r="CU125" s="41"/>
      <c r="CV125" s="41"/>
      <c r="CW125" s="49"/>
      <c r="CX125" s="40"/>
      <c r="CY125" s="49"/>
      <c r="CZ125" s="40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  <c r="DN125" s="14"/>
    </row>
    <row r="126" spans="1:118">
      <c r="A126" s="65">
        <v>40299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77"/>
      <c r="U126" s="577"/>
      <c r="V126" s="577"/>
      <c r="X126" s="543">
        <v>6.2E-2</v>
      </c>
      <c r="Y126" s="544">
        <v>0.13750000000000001</v>
      </c>
      <c r="Z126" s="543">
        <v>1.2E-2</v>
      </c>
      <c r="AA126" s="543">
        <v>1.2E-2</v>
      </c>
      <c r="AB126" s="562">
        <v>0.24249999999999999</v>
      </c>
      <c r="AC126" s="562">
        <v>1.2424999999999999</v>
      </c>
      <c r="AD126" s="562">
        <v>0.24249999999999999</v>
      </c>
      <c r="AE126" s="563">
        <v>0.13750000000000001</v>
      </c>
      <c r="AF126" s="91">
        <v>0.13750000000000001</v>
      </c>
      <c r="AG126" s="91">
        <v>0.13750000000000001</v>
      </c>
      <c r="AH126" s="91"/>
      <c r="AI126" s="185">
        <f t="shared" si="2"/>
        <v>40299</v>
      </c>
      <c r="AJ126" s="91">
        <v>0.13750000000000001</v>
      </c>
      <c r="AK126" s="94"/>
      <c r="AL126" s="96"/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>
        <v>0.13750000000000001</v>
      </c>
      <c r="AU126" s="91"/>
      <c r="AV126" s="91"/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>
        <v>0.13750000000000001</v>
      </c>
      <c r="BC126" s="91"/>
      <c r="BD126" s="91">
        <v>0.13750000000000001</v>
      </c>
      <c r="BE126" s="91">
        <v>0.13750000000000001</v>
      </c>
      <c r="BF126" s="91">
        <v>0.13750000000000001</v>
      </c>
      <c r="BG126" s="91"/>
      <c r="BH126" s="65"/>
      <c r="BI126" s="40"/>
      <c r="BJ126" s="40"/>
      <c r="BK126" s="40"/>
      <c r="BL126" s="63"/>
      <c r="BM126" s="63"/>
      <c r="BN126" s="40"/>
      <c r="BO126" s="40"/>
      <c r="BP126" s="71"/>
      <c r="BQ126" s="71"/>
      <c r="BR126" s="40"/>
      <c r="BS126" s="71"/>
      <c r="BT126" s="40"/>
      <c r="BU126" s="40"/>
      <c r="BV126" s="40"/>
      <c r="BW126" s="56"/>
      <c r="BX126" s="49"/>
      <c r="BY126" s="49"/>
      <c r="BZ126" s="40"/>
      <c r="CA126" s="40"/>
      <c r="CB126" s="40"/>
      <c r="CC126" s="40"/>
      <c r="CD126" s="48"/>
      <c r="CE126" s="48"/>
      <c r="CF126" s="40"/>
      <c r="CG126" s="48"/>
      <c r="CH126" s="40"/>
      <c r="CI126" s="56"/>
      <c r="CJ126" s="56"/>
      <c r="CK126" s="72"/>
      <c r="CL126" s="40"/>
      <c r="CM126" s="56"/>
      <c r="CN126" s="40"/>
      <c r="CO126" s="49"/>
      <c r="CP126" s="49"/>
      <c r="CQ126" s="40"/>
      <c r="CR126" s="56"/>
      <c r="CS126" s="40"/>
      <c r="CT126" s="40"/>
      <c r="CU126" s="41"/>
      <c r="CV126" s="41"/>
      <c r="CW126" s="49"/>
      <c r="CX126" s="40"/>
      <c r="CY126" s="49"/>
      <c r="CZ126" s="40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  <c r="DN126" s="14"/>
    </row>
    <row r="127" spans="1:118">
      <c r="A127" s="65">
        <v>40330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77"/>
      <c r="U127" s="577"/>
      <c r="V127" s="577"/>
      <c r="X127" s="543">
        <v>6.2E-2</v>
      </c>
      <c r="Y127" s="544">
        <v>0.13750000000000001</v>
      </c>
      <c r="Z127" s="543">
        <v>1.2E-2</v>
      </c>
      <c r="AA127" s="543">
        <v>1.2E-2</v>
      </c>
      <c r="AB127" s="562">
        <v>0.23250000000000001</v>
      </c>
      <c r="AC127" s="562">
        <v>1.2324999999999999</v>
      </c>
      <c r="AD127" s="562">
        <v>0.23250000000000001</v>
      </c>
      <c r="AE127" s="563">
        <v>0.13750000000000001</v>
      </c>
      <c r="AF127" s="91">
        <v>0.13750000000000001</v>
      </c>
      <c r="AG127" s="91">
        <v>0.13750000000000001</v>
      </c>
      <c r="AH127" s="91"/>
      <c r="AI127" s="185">
        <f t="shared" si="2"/>
        <v>40330</v>
      </c>
      <c r="AJ127" s="91">
        <v>0.13750000000000001</v>
      </c>
      <c r="AK127" s="94"/>
      <c r="AL127" s="96"/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>
        <v>0.13750000000000001</v>
      </c>
      <c r="AU127" s="91"/>
      <c r="AV127" s="91"/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>
        <v>0.13750000000000001</v>
      </c>
      <c r="BC127" s="91"/>
      <c r="BD127" s="91">
        <v>0.13750000000000001</v>
      </c>
      <c r="BE127" s="91">
        <v>0.13750000000000001</v>
      </c>
      <c r="BF127" s="91">
        <v>0.13750000000000001</v>
      </c>
      <c r="BG127" s="91"/>
      <c r="BH127" s="65"/>
      <c r="BI127" s="40"/>
      <c r="BJ127" s="40"/>
      <c r="BK127" s="40"/>
      <c r="BL127" s="63"/>
      <c r="BM127" s="63"/>
      <c r="BN127" s="40"/>
      <c r="BO127" s="40"/>
      <c r="BP127" s="71"/>
      <c r="BQ127" s="71"/>
      <c r="BR127" s="40"/>
      <c r="BS127" s="71"/>
      <c r="BT127" s="40"/>
      <c r="BU127" s="40"/>
      <c r="BV127" s="40"/>
      <c r="BW127" s="56"/>
      <c r="BX127" s="40"/>
      <c r="BY127" s="49"/>
      <c r="BZ127" s="40"/>
      <c r="CA127" s="40"/>
      <c r="CB127" s="40"/>
      <c r="CC127" s="40"/>
      <c r="CD127" s="48"/>
      <c r="CE127" s="48"/>
      <c r="CF127" s="40"/>
      <c r="CG127" s="48"/>
      <c r="CH127" s="40"/>
      <c r="CI127" s="56"/>
      <c r="CJ127" s="56"/>
      <c r="CK127" s="72"/>
      <c r="CL127" s="40"/>
      <c r="CM127" s="56"/>
      <c r="CN127" s="40"/>
      <c r="CO127" s="49"/>
      <c r="CP127" s="49"/>
      <c r="CQ127" s="40"/>
      <c r="CR127" s="56"/>
      <c r="CS127" s="40"/>
      <c r="CT127" s="40"/>
      <c r="CU127" s="41"/>
      <c r="CV127" s="41"/>
      <c r="CW127" s="49"/>
      <c r="CX127" s="40"/>
      <c r="CY127" s="49"/>
      <c r="CZ127" s="40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</row>
    <row r="128" spans="1:118">
      <c r="A128" s="65">
        <v>40360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77"/>
      <c r="U128" s="577"/>
      <c r="V128" s="577"/>
      <c r="X128" s="543">
        <v>6.2E-2</v>
      </c>
      <c r="Y128" s="544">
        <v>0.13500000000000001</v>
      </c>
      <c r="Z128" s="543">
        <v>1.2E-2</v>
      </c>
      <c r="AA128" s="543">
        <v>1.2E-2</v>
      </c>
      <c r="AB128" s="562">
        <v>0.23250000000000001</v>
      </c>
      <c r="AC128" s="562">
        <v>1.2324999999999999</v>
      </c>
      <c r="AD128" s="562">
        <v>0.23250000000000001</v>
      </c>
      <c r="AE128" s="563">
        <v>0.13500000000000001</v>
      </c>
      <c r="AF128" s="91">
        <v>0.13500000000000001</v>
      </c>
      <c r="AG128" s="91">
        <v>0.13500000000000001</v>
      </c>
      <c r="AH128" s="91"/>
      <c r="AI128" s="185">
        <f t="shared" si="2"/>
        <v>40360</v>
      </c>
      <c r="AJ128" s="91">
        <v>0.13500000000000001</v>
      </c>
      <c r="AK128" s="94"/>
      <c r="AL128" s="96"/>
      <c r="AM128" s="91">
        <v>0.13500000000000001</v>
      </c>
      <c r="AN128" s="91">
        <v>0.13500000000000001</v>
      </c>
      <c r="AO128" s="91">
        <v>0.13500000000000001</v>
      </c>
      <c r="AP128" s="91">
        <v>0.13500000000000001</v>
      </c>
      <c r="AQ128" s="91">
        <v>0.13500000000000001</v>
      </c>
      <c r="AR128" s="91">
        <v>0.13500000000000001</v>
      </c>
      <c r="AS128" s="91">
        <v>0.13500000000000001</v>
      </c>
      <c r="AT128" s="91">
        <v>0.13500000000000001</v>
      </c>
      <c r="AU128" s="91"/>
      <c r="AV128" s="91"/>
      <c r="AW128" s="91">
        <v>0.13500000000000001</v>
      </c>
      <c r="AX128" s="91">
        <v>0.13500000000000001</v>
      </c>
      <c r="AY128" s="91">
        <v>0.13500000000000001</v>
      </c>
      <c r="AZ128" s="91">
        <v>0.13500000000000001</v>
      </c>
      <c r="BA128" s="91">
        <v>0.13500000000000001</v>
      </c>
      <c r="BB128" s="91">
        <v>0.13500000000000001</v>
      </c>
      <c r="BC128" s="91"/>
      <c r="BD128" s="91">
        <v>0.13500000000000001</v>
      </c>
      <c r="BE128" s="91">
        <v>0.13500000000000001</v>
      </c>
      <c r="BF128" s="91">
        <v>0.13500000000000001</v>
      </c>
      <c r="BG128" s="91"/>
      <c r="BH128" s="65"/>
      <c r="BI128" s="40"/>
      <c r="BJ128" s="40"/>
      <c r="BK128" s="40"/>
      <c r="BL128" s="63"/>
      <c r="BM128" s="63"/>
      <c r="BN128" s="40"/>
      <c r="BO128" s="40"/>
      <c r="BP128" s="71"/>
      <c r="BQ128" s="71"/>
      <c r="BR128" s="40"/>
      <c r="BS128" s="71"/>
      <c r="BT128" s="40"/>
      <c r="BU128" s="40"/>
      <c r="BV128" s="40"/>
      <c r="BW128" s="56"/>
      <c r="BX128" s="40"/>
      <c r="BY128" s="49"/>
      <c r="BZ128" s="40"/>
      <c r="CA128" s="40"/>
      <c r="CB128" s="40"/>
      <c r="CC128" s="40"/>
      <c r="CD128" s="48"/>
      <c r="CE128" s="48"/>
      <c r="CF128" s="40"/>
      <c r="CG128" s="48"/>
      <c r="CH128" s="40"/>
      <c r="CI128" s="56"/>
      <c r="CJ128" s="56"/>
      <c r="CK128" s="72"/>
      <c r="CL128" s="40"/>
      <c r="CM128" s="56"/>
      <c r="CN128" s="40"/>
      <c r="CO128" s="49"/>
      <c r="CP128" s="49"/>
      <c r="CQ128" s="40"/>
      <c r="CR128" s="56"/>
      <c r="CS128" s="40"/>
      <c r="CT128" s="40"/>
      <c r="CU128" s="41"/>
      <c r="CV128" s="41"/>
      <c r="CW128" s="49"/>
      <c r="CX128" s="40"/>
      <c r="CY128" s="49"/>
      <c r="CZ128" s="40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  <c r="DN128" s="14"/>
    </row>
    <row r="129" spans="1:118">
      <c r="A129" s="65">
        <v>40391</v>
      </c>
      <c r="B129" s="40"/>
      <c r="C129" s="94"/>
      <c r="D129" s="94"/>
      <c r="E129" s="97"/>
      <c r="F129" s="97"/>
      <c r="G129" s="97"/>
      <c r="H129" s="94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77"/>
      <c r="U129" s="577"/>
      <c r="V129" s="577"/>
      <c r="X129" s="543">
        <v>6.2E-2</v>
      </c>
      <c r="Y129" s="544">
        <v>0.13250000000000001</v>
      </c>
      <c r="Z129" s="543">
        <v>1.2E-2</v>
      </c>
      <c r="AA129" s="543">
        <v>1.2E-2</v>
      </c>
      <c r="AB129" s="562">
        <v>0.23250000000000001</v>
      </c>
      <c r="AC129" s="562">
        <v>1.2324999999999999</v>
      </c>
      <c r="AD129" s="562">
        <v>0.23250000000000001</v>
      </c>
      <c r="AE129" s="563">
        <v>0.13250000000000001</v>
      </c>
      <c r="AF129" s="91">
        <v>0.13250000000000001</v>
      </c>
      <c r="AG129" s="91">
        <v>0.13250000000000001</v>
      </c>
      <c r="AH129" s="91"/>
      <c r="AI129" s="185">
        <f t="shared" si="2"/>
        <v>40391</v>
      </c>
      <c r="AJ129" s="91">
        <v>0.13250000000000001</v>
      </c>
      <c r="AK129" s="94"/>
      <c r="AL129" s="96"/>
      <c r="AM129" s="91">
        <v>0.13250000000000001</v>
      </c>
      <c r="AN129" s="91">
        <v>0.13250000000000001</v>
      </c>
      <c r="AO129" s="91">
        <v>0.13250000000000001</v>
      </c>
      <c r="AP129" s="91">
        <v>0.13250000000000001</v>
      </c>
      <c r="AQ129" s="91">
        <v>0.13250000000000001</v>
      </c>
      <c r="AR129" s="91">
        <v>0.13250000000000001</v>
      </c>
      <c r="AS129" s="91">
        <v>0.13250000000000001</v>
      </c>
      <c r="AT129" s="91">
        <v>0.13250000000000001</v>
      </c>
      <c r="AU129" s="91"/>
      <c r="AV129" s="91"/>
      <c r="AW129" s="91">
        <v>0.13250000000000001</v>
      </c>
      <c r="AX129" s="91">
        <v>0.13250000000000001</v>
      </c>
      <c r="AY129" s="91">
        <v>0.13250000000000001</v>
      </c>
      <c r="AZ129" s="91">
        <v>0.13250000000000001</v>
      </c>
      <c r="BA129" s="91">
        <v>0.13250000000000001</v>
      </c>
      <c r="BB129" s="91">
        <v>0.13250000000000001</v>
      </c>
      <c r="BC129" s="91"/>
      <c r="BD129" s="91">
        <v>0.13250000000000001</v>
      </c>
      <c r="BE129" s="91">
        <v>0.13250000000000001</v>
      </c>
      <c r="BF129" s="91">
        <v>0.13250000000000001</v>
      </c>
      <c r="BG129" s="91"/>
      <c r="BH129" s="65"/>
      <c r="BI129" s="40"/>
      <c r="BJ129" s="40"/>
      <c r="BK129" s="40"/>
      <c r="BL129" s="63"/>
      <c r="BM129" s="63"/>
      <c r="BN129" s="40"/>
      <c r="BO129" s="40"/>
      <c r="BP129" s="71"/>
      <c r="BQ129" s="71"/>
      <c r="BR129" s="40"/>
      <c r="BS129" s="71"/>
      <c r="BT129" s="40"/>
      <c r="BU129" s="40"/>
      <c r="BV129" s="40"/>
      <c r="BW129" s="49"/>
      <c r="BX129" s="40"/>
      <c r="BY129" s="49"/>
      <c r="BZ129" s="40"/>
      <c r="CA129" s="40"/>
      <c r="CB129" s="40"/>
      <c r="CC129" s="40"/>
      <c r="CD129" s="48"/>
      <c r="CE129" s="48"/>
      <c r="CF129" s="40"/>
      <c r="CG129" s="48"/>
      <c r="CH129" s="40"/>
      <c r="CI129" s="56"/>
      <c r="CJ129" s="56"/>
      <c r="CK129" s="72"/>
      <c r="CL129" s="40"/>
      <c r="CM129" s="56"/>
      <c r="CN129" s="40"/>
      <c r="CO129" s="49"/>
      <c r="CP129" s="49"/>
      <c r="CQ129" s="40"/>
      <c r="CR129" s="56"/>
      <c r="CS129" s="40"/>
      <c r="CT129" s="40"/>
      <c r="CU129" s="41"/>
      <c r="CV129" s="41"/>
      <c r="CW129" s="49"/>
      <c r="CX129" s="40"/>
      <c r="CY129" s="49"/>
      <c r="CZ129" s="40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  <c r="DN129" s="14"/>
    </row>
    <row r="130" spans="1:118">
      <c r="A130" s="65">
        <v>40422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77"/>
      <c r="U130" s="577"/>
      <c r="V130" s="577"/>
      <c r="X130" s="543">
        <v>6.2E-2</v>
      </c>
      <c r="Y130" s="544">
        <v>0.13250000000000001</v>
      </c>
      <c r="Z130" s="543">
        <v>1.2E-2</v>
      </c>
      <c r="AA130" s="543">
        <v>1.2E-2</v>
      </c>
      <c r="AB130" s="562">
        <v>0.23250000000000001</v>
      </c>
      <c r="AC130" s="562">
        <v>1.2324999999999999</v>
      </c>
      <c r="AD130" s="562">
        <v>0.23250000000000001</v>
      </c>
      <c r="AE130" s="563">
        <v>0.13250000000000001</v>
      </c>
      <c r="AF130" s="91">
        <v>0.13250000000000001</v>
      </c>
      <c r="AG130" s="91">
        <v>0.13250000000000001</v>
      </c>
      <c r="AH130" s="91"/>
      <c r="AI130" s="185">
        <f t="shared" si="2"/>
        <v>40422</v>
      </c>
      <c r="AJ130" s="91">
        <v>0.13250000000000001</v>
      </c>
      <c r="AK130" s="94"/>
      <c r="AL130" s="96"/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>
        <v>0.13250000000000001</v>
      </c>
      <c r="AU130" s="91"/>
      <c r="AV130" s="91"/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>
        <v>0.13250000000000001</v>
      </c>
      <c r="BC130" s="91"/>
      <c r="BD130" s="91">
        <v>0.13250000000000001</v>
      </c>
      <c r="BE130" s="91">
        <v>0.13250000000000001</v>
      </c>
      <c r="BF130" s="91">
        <v>0.13250000000000001</v>
      </c>
      <c r="BG130" s="91"/>
      <c r="BH130" s="65"/>
      <c r="BI130" s="40"/>
      <c r="BJ130" s="40"/>
      <c r="BK130" s="40"/>
      <c r="BL130" s="63"/>
      <c r="BM130" s="63"/>
      <c r="BN130" s="40"/>
      <c r="BO130" s="40"/>
      <c r="BP130" s="71"/>
      <c r="BQ130" s="71"/>
      <c r="BR130" s="40"/>
      <c r="BS130" s="71"/>
      <c r="BT130" s="40"/>
      <c r="BU130" s="40"/>
      <c r="BV130" s="40"/>
      <c r="BW130" s="49"/>
      <c r="BX130" s="40"/>
      <c r="BY130" s="49"/>
      <c r="BZ130" s="40"/>
      <c r="CA130" s="40"/>
      <c r="CB130" s="40"/>
      <c r="CC130" s="40"/>
      <c r="CD130" s="48"/>
      <c r="CE130" s="48"/>
      <c r="CF130" s="40"/>
      <c r="CG130" s="48"/>
      <c r="CH130" s="40"/>
      <c r="CI130" s="56"/>
      <c r="CJ130" s="56"/>
      <c r="CK130" s="72"/>
      <c r="CL130" s="40"/>
      <c r="CM130" s="56"/>
      <c r="CN130" s="40"/>
      <c r="CO130" s="49"/>
      <c r="CP130" s="49"/>
      <c r="CQ130" s="40"/>
      <c r="CR130" s="56"/>
      <c r="CS130" s="40"/>
      <c r="CT130" s="40"/>
      <c r="CU130" s="41"/>
      <c r="CV130" s="41"/>
      <c r="CW130" s="49"/>
      <c r="CX130" s="40"/>
      <c r="CY130" s="49"/>
      <c r="CZ130" s="40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</row>
    <row r="131" spans="1:118">
      <c r="A131" s="65">
        <v>40452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77"/>
      <c r="U131" s="577"/>
      <c r="V131" s="577"/>
      <c r="X131" s="543">
        <v>6.2E-2</v>
      </c>
      <c r="Y131" s="544">
        <v>0.13250000000000001</v>
      </c>
      <c r="Z131" s="543">
        <v>1.2E-2</v>
      </c>
      <c r="AA131" s="543">
        <v>1.2E-2</v>
      </c>
      <c r="AB131" s="562">
        <v>0.25</v>
      </c>
      <c r="AC131" s="562">
        <v>1.25</v>
      </c>
      <c r="AD131" s="562">
        <v>0.25</v>
      </c>
      <c r="AE131" s="563">
        <v>0.13250000000000001</v>
      </c>
      <c r="AF131" s="91">
        <v>0.13250000000000001</v>
      </c>
      <c r="AG131" s="91">
        <v>0.13250000000000001</v>
      </c>
      <c r="AH131" s="91"/>
      <c r="AI131" s="185">
        <f t="shared" si="2"/>
        <v>40452</v>
      </c>
      <c r="AJ131" s="91">
        <v>0.13250000000000001</v>
      </c>
      <c r="AK131" s="94"/>
      <c r="AL131" s="96"/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>
        <v>0.13250000000000001</v>
      </c>
      <c r="AU131" s="91"/>
      <c r="AV131" s="91"/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>
        <v>0.13250000000000001</v>
      </c>
      <c r="BC131" s="91"/>
      <c r="BD131" s="91">
        <v>0.13250000000000001</v>
      </c>
      <c r="BE131" s="91">
        <v>0.13250000000000001</v>
      </c>
      <c r="BF131" s="91">
        <v>0.13250000000000001</v>
      </c>
      <c r="BG131" s="91"/>
      <c r="BH131" s="65"/>
      <c r="BI131" s="40"/>
      <c r="BJ131" s="40"/>
      <c r="BK131" s="40"/>
      <c r="BL131" s="63"/>
      <c r="BM131" s="63"/>
      <c r="BN131" s="40"/>
      <c r="BO131" s="40"/>
      <c r="BP131" s="71"/>
      <c r="BQ131" s="71"/>
      <c r="BR131" s="40"/>
      <c r="BS131" s="71"/>
      <c r="BT131" s="40"/>
      <c r="BU131" s="40"/>
      <c r="BV131" s="40"/>
      <c r="BW131" s="49"/>
      <c r="BX131" s="40"/>
      <c r="BY131" s="49"/>
      <c r="BZ131" s="40"/>
      <c r="CA131" s="40"/>
      <c r="CB131" s="40"/>
      <c r="CC131" s="40"/>
      <c r="CD131" s="48"/>
      <c r="CE131" s="48"/>
      <c r="CF131" s="40"/>
      <c r="CG131" s="48"/>
      <c r="CH131" s="40"/>
      <c r="CI131" s="56"/>
      <c r="CJ131" s="56"/>
      <c r="CK131" s="72"/>
      <c r="CL131" s="40"/>
      <c r="CM131" s="56"/>
      <c r="CN131" s="40"/>
      <c r="CO131" s="49"/>
      <c r="CP131" s="49"/>
      <c r="CQ131" s="40"/>
      <c r="CR131" s="56"/>
      <c r="CS131" s="40"/>
      <c r="CT131" s="40"/>
      <c r="CU131" s="41"/>
      <c r="CV131" s="41"/>
      <c r="CW131" s="49"/>
      <c r="CX131" s="40"/>
      <c r="CY131" s="49"/>
      <c r="CZ131" s="40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</row>
    <row r="132" spans="1:118">
      <c r="A132" s="65">
        <v>40483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77"/>
      <c r="U132" s="577"/>
      <c r="V132" s="577"/>
      <c r="X132" s="543">
        <v>0.21</v>
      </c>
      <c r="Y132" s="544">
        <v>0.26750000000000002</v>
      </c>
      <c r="Z132" s="543">
        <v>0.16</v>
      </c>
      <c r="AA132" s="543">
        <v>0.16</v>
      </c>
      <c r="AB132" s="562">
        <v>0.51749999999999996</v>
      </c>
      <c r="AC132" s="562">
        <v>1.5175000000000001</v>
      </c>
      <c r="AD132" s="562">
        <v>0.51749999999999996</v>
      </c>
      <c r="AE132" s="563">
        <v>0.26750000000000002</v>
      </c>
      <c r="AF132" s="91">
        <v>0.26750000000000002</v>
      </c>
      <c r="AG132" s="91">
        <v>0.26750000000000002</v>
      </c>
      <c r="AH132" s="91"/>
      <c r="AI132" s="185">
        <f t="shared" ref="AI132:AI195" si="3">A132</f>
        <v>40483</v>
      </c>
      <c r="AJ132" s="91">
        <v>0.26750000000000002</v>
      </c>
      <c r="AK132" s="94"/>
      <c r="AL132" s="96"/>
      <c r="AM132" s="91">
        <v>0.26750000000000002</v>
      </c>
      <c r="AN132" s="91">
        <v>0.26750000000000002</v>
      </c>
      <c r="AO132" s="91">
        <v>0.26750000000000002</v>
      </c>
      <c r="AP132" s="91">
        <v>0.26750000000000002</v>
      </c>
      <c r="AQ132" s="91">
        <v>0.26750000000000002</v>
      </c>
      <c r="AR132" s="91">
        <v>0.26750000000000002</v>
      </c>
      <c r="AS132" s="91">
        <v>0.26750000000000002</v>
      </c>
      <c r="AT132" s="91">
        <v>0.26750000000000002</v>
      </c>
      <c r="AU132" s="91"/>
      <c r="AV132" s="91"/>
      <c r="AW132" s="91">
        <v>0.26750000000000002</v>
      </c>
      <c r="AX132" s="91">
        <v>0.26750000000000002</v>
      </c>
      <c r="AY132" s="91">
        <v>0.26750000000000002</v>
      </c>
      <c r="AZ132" s="91">
        <v>0.26750000000000002</v>
      </c>
      <c r="BA132" s="91">
        <v>0.26750000000000002</v>
      </c>
      <c r="BB132" s="91">
        <v>0.26750000000000002</v>
      </c>
      <c r="BC132" s="91"/>
      <c r="BD132" s="91">
        <v>0.26750000000000002</v>
      </c>
      <c r="BE132" s="91">
        <v>0.26750000000000002</v>
      </c>
      <c r="BF132" s="91">
        <v>0.26750000000000002</v>
      </c>
      <c r="BG132" s="91"/>
      <c r="BH132" s="65"/>
      <c r="BI132" s="40"/>
      <c r="BJ132" s="40"/>
      <c r="BK132" s="40"/>
      <c r="BL132" s="63"/>
      <c r="BM132" s="63"/>
      <c r="BN132" s="40"/>
      <c r="BO132" s="40"/>
      <c r="BP132" s="71"/>
      <c r="BQ132" s="71"/>
      <c r="BR132" s="40"/>
      <c r="BS132" s="71"/>
      <c r="BT132" s="40"/>
      <c r="BU132" s="40"/>
      <c r="BV132" s="40"/>
      <c r="BW132" s="49"/>
      <c r="BX132" s="40"/>
      <c r="BY132" s="49"/>
      <c r="BZ132" s="40"/>
      <c r="CA132" s="40"/>
      <c r="CB132" s="40"/>
      <c r="CC132" s="40"/>
      <c r="CD132" s="48"/>
      <c r="CE132" s="48"/>
      <c r="CF132" s="40"/>
      <c r="CG132" s="48"/>
      <c r="CH132" s="40"/>
      <c r="CI132" s="56"/>
      <c r="CJ132" s="56"/>
      <c r="CK132" s="72"/>
      <c r="CL132" s="40"/>
      <c r="CM132" s="56"/>
      <c r="CN132" s="40"/>
      <c r="CO132" s="49"/>
      <c r="CP132" s="49"/>
      <c r="CQ132" s="40"/>
      <c r="CR132" s="56"/>
      <c r="CS132" s="40"/>
      <c r="CT132" s="40"/>
      <c r="CU132" s="41"/>
      <c r="CV132" s="41"/>
      <c r="CW132" s="49"/>
      <c r="CX132" s="40"/>
      <c r="CY132" s="49"/>
      <c r="CZ132" s="40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</row>
    <row r="133" spans="1:118">
      <c r="A133" s="65">
        <v>40513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77"/>
      <c r="U133" s="577"/>
      <c r="V133" s="577"/>
      <c r="X133" s="543">
        <v>0.24</v>
      </c>
      <c r="Y133" s="544">
        <v>0.315</v>
      </c>
      <c r="Z133" s="543">
        <v>0.19</v>
      </c>
      <c r="AA133" s="543">
        <v>0.19</v>
      </c>
      <c r="AB133" s="562">
        <v>0.88</v>
      </c>
      <c r="AC133" s="562">
        <v>1.88</v>
      </c>
      <c r="AD133" s="562">
        <v>0.88</v>
      </c>
      <c r="AE133" s="563">
        <v>0.315</v>
      </c>
      <c r="AF133" s="91">
        <v>0.315</v>
      </c>
      <c r="AG133" s="91">
        <v>0.315</v>
      </c>
      <c r="AH133" s="91"/>
      <c r="AI133" s="185">
        <f t="shared" si="3"/>
        <v>40513</v>
      </c>
      <c r="AJ133" s="91">
        <v>0.315</v>
      </c>
      <c r="AK133" s="94"/>
      <c r="AL133" s="96"/>
      <c r="AM133" s="91">
        <v>0.315</v>
      </c>
      <c r="AN133" s="91">
        <v>0.315</v>
      </c>
      <c r="AO133" s="91">
        <v>0.315</v>
      </c>
      <c r="AP133" s="91">
        <v>0.315</v>
      </c>
      <c r="AQ133" s="91">
        <v>0.315</v>
      </c>
      <c r="AR133" s="91">
        <v>0.315</v>
      </c>
      <c r="AS133" s="91">
        <v>0.315</v>
      </c>
      <c r="AT133" s="91">
        <v>0.315</v>
      </c>
      <c r="AU133" s="91"/>
      <c r="AV133" s="91"/>
      <c r="AW133" s="91">
        <v>0.315</v>
      </c>
      <c r="AX133" s="91">
        <v>0.315</v>
      </c>
      <c r="AY133" s="91">
        <v>0.315</v>
      </c>
      <c r="AZ133" s="91">
        <v>0.315</v>
      </c>
      <c r="BA133" s="91">
        <v>0.315</v>
      </c>
      <c r="BB133" s="91">
        <v>0.315</v>
      </c>
      <c r="BC133" s="91"/>
      <c r="BD133" s="91">
        <v>0.315</v>
      </c>
      <c r="BE133" s="91">
        <v>0.315</v>
      </c>
      <c r="BF133" s="91">
        <v>0.315</v>
      </c>
      <c r="BG133" s="91"/>
      <c r="BH133" s="65"/>
      <c r="BI133" s="40"/>
      <c r="BJ133" s="40"/>
      <c r="BK133" s="40"/>
      <c r="BL133" s="63"/>
      <c r="BM133" s="63"/>
      <c r="BN133" s="40"/>
      <c r="BO133" s="40"/>
      <c r="BP133" s="71"/>
      <c r="BQ133" s="71"/>
      <c r="BR133" s="40"/>
      <c r="BS133" s="71"/>
      <c r="BT133" s="40"/>
      <c r="BU133" s="40"/>
      <c r="BV133" s="40"/>
      <c r="BW133" s="49"/>
      <c r="BX133" s="40"/>
      <c r="BY133" s="49"/>
      <c r="BZ133" s="40"/>
      <c r="CA133" s="40"/>
      <c r="CB133" s="40"/>
      <c r="CC133" s="40"/>
      <c r="CD133" s="48"/>
      <c r="CE133" s="48"/>
      <c r="CF133" s="40"/>
      <c r="CG133" s="48"/>
      <c r="CH133" s="40"/>
      <c r="CI133" s="56"/>
      <c r="CJ133" s="56"/>
      <c r="CK133" s="72"/>
      <c r="CL133" s="40"/>
      <c r="CM133" s="56"/>
      <c r="CN133" s="40"/>
      <c r="CO133" s="49"/>
      <c r="CP133" s="49"/>
      <c r="CQ133" s="40"/>
      <c r="CR133" s="56"/>
      <c r="CS133" s="40"/>
      <c r="CT133" s="40"/>
      <c r="CU133" s="41"/>
      <c r="CV133" s="41"/>
      <c r="CW133" s="49"/>
      <c r="CX133" s="40"/>
      <c r="CY133" s="49"/>
      <c r="CZ133" s="40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</row>
    <row r="134" spans="1:118">
      <c r="A134" s="65">
        <v>40544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77"/>
      <c r="U134" s="577"/>
      <c r="V134" s="577"/>
      <c r="X134" s="543">
        <v>0.28999999999999998</v>
      </c>
      <c r="Y134" s="544">
        <v>0.38250000000000001</v>
      </c>
      <c r="Z134" s="543">
        <v>0.24</v>
      </c>
      <c r="AA134" s="543">
        <v>0.24</v>
      </c>
      <c r="AB134" s="562">
        <v>1.17</v>
      </c>
      <c r="AC134" s="562">
        <v>2.17</v>
      </c>
      <c r="AD134" s="562">
        <v>1.17</v>
      </c>
      <c r="AE134" s="563">
        <v>0.38250000000000001</v>
      </c>
      <c r="AF134" s="91">
        <v>0.38250000000000001</v>
      </c>
      <c r="AG134" s="91">
        <v>0.38250000000000001</v>
      </c>
      <c r="AH134" s="91"/>
      <c r="AI134" s="185">
        <f t="shared" si="3"/>
        <v>40544</v>
      </c>
      <c r="AJ134" s="91">
        <v>0.38250000000000001</v>
      </c>
      <c r="AK134" s="94"/>
      <c r="AL134" s="96"/>
      <c r="AM134" s="91">
        <v>0.38250000000000001</v>
      </c>
      <c r="AN134" s="91">
        <v>0.38250000000000001</v>
      </c>
      <c r="AO134" s="91">
        <v>0.38250000000000001</v>
      </c>
      <c r="AP134" s="91">
        <v>0.38250000000000001</v>
      </c>
      <c r="AQ134" s="91">
        <v>0.38250000000000001</v>
      </c>
      <c r="AR134" s="91">
        <v>0.38250000000000001</v>
      </c>
      <c r="AS134" s="91">
        <v>0.38250000000000001</v>
      </c>
      <c r="AT134" s="91">
        <v>0.38250000000000001</v>
      </c>
      <c r="AU134" s="91"/>
      <c r="AV134" s="91"/>
      <c r="AW134" s="91">
        <v>0.38250000000000001</v>
      </c>
      <c r="AX134" s="91">
        <v>0.38250000000000001</v>
      </c>
      <c r="AY134" s="91">
        <v>0.38250000000000001</v>
      </c>
      <c r="AZ134" s="91">
        <v>0.38250000000000001</v>
      </c>
      <c r="BA134" s="91">
        <v>0.38250000000000001</v>
      </c>
      <c r="BB134" s="91">
        <v>0.38250000000000001</v>
      </c>
      <c r="BC134" s="91"/>
      <c r="BD134" s="91">
        <v>0.38250000000000001</v>
      </c>
      <c r="BE134" s="91">
        <v>0.38250000000000001</v>
      </c>
      <c r="BF134" s="91">
        <v>0.38250000000000001</v>
      </c>
      <c r="BG134" s="91"/>
      <c r="BH134" s="65"/>
      <c r="BI134" s="40"/>
      <c r="BJ134" s="40"/>
      <c r="BK134" s="40"/>
      <c r="BL134" s="63"/>
      <c r="BM134" s="63"/>
      <c r="BN134" s="40"/>
      <c r="BO134" s="40"/>
      <c r="BP134" s="71"/>
      <c r="BQ134" s="71"/>
      <c r="BR134" s="40"/>
      <c r="BS134" s="71"/>
      <c r="BT134" s="40"/>
      <c r="BU134" s="40"/>
      <c r="BV134" s="40"/>
      <c r="BW134" s="49"/>
      <c r="BX134" s="40"/>
      <c r="BY134" s="49"/>
      <c r="BZ134" s="40"/>
      <c r="CA134" s="40"/>
      <c r="CB134" s="40"/>
      <c r="CC134" s="40"/>
      <c r="CD134" s="48"/>
      <c r="CE134" s="48"/>
      <c r="CF134" s="40"/>
      <c r="CG134" s="48"/>
      <c r="CH134" s="40"/>
      <c r="CI134" s="56"/>
      <c r="CJ134" s="56"/>
      <c r="CK134" s="72"/>
      <c r="CL134" s="40"/>
      <c r="CM134" s="56"/>
      <c r="CN134" s="40"/>
      <c r="CO134" s="49"/>
      <c r="CP134" s="49"/>
      <c r="CQ134" s="40"/>
      <c r="CR134" s="56"/>
      <c r="CS134" s="40"/>
      <c r="CT134" s="40"/>
      <c r="CU134" s="41"/>
      <c r="CV134" s="41"/>
      <c r="CW134" s="49"/>
      <c r="CX134" s="40"/>
      <c r="CY134" s="49"/>
      <c r="CZ134" s="40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  <c r="DN134" s="14"/>
    </row>
    <row r="135" spans="1:118">
      <c r="A135" s="65">
        <v>40575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77"/>
      <c r="U135" s="577"/>
      <c r="V135" s="577"/>
      <c r="X135" s="543">
        <v>0.27</v>
      </c>
      <c r="Y135" s="544">
        <v>0.3775</v>
      </c>
      <c r="Z135" s="543">
        <v>0.22</v>
      </c>
      <c r="AA135" s="543">
        <v>0.22</v>
      </c>
      <c r="AB135" s="562">
        <v>1.1599999999999999</v>
      </c>
      <c r="AC135" s="562">
        <v>2.16</v>
      </c>
      <c r="AD135" s="562">
        <v>1.1599999999999999</v>
      </c>
      <c r="AE135" s="563">
        <v>0.3775</v>
      </c>
      <c r="AF135" s="91">
        <v>0.3775</v>
      </c>
      <c r="AG135" s="91">
        <v>0.3775</v>
      </c>
      <c r="AH135" s="91"/>
      <c r="AI135" s="185">
        <f t="shared" si="3"/>
        <v>40575</v>
      </c>
      <c r="AJ135" s="91">
        <v>0.3775</v>
      </c>
      <c r="AK135" s="94"/>
      <c r="AL135" s="96"/>
      <c r="AM135" s="91">
        <v>0.3775</v>
      </c>
      <c r="AN135" s="91">
        <v>0.3775</v>
      </c>
      <c r="AO135" s="91">
        <v>0.3775</v>
      </c>
      <c r="AP135" s="91">
        <v>0.3775</v>
      </c>
      <c r="AQ135" s="91">
        <v>0.3775</v>
      </c>
      <c r="AR135" s="91">
        <v>0.3775</v>
      </c>
      <c r="AS135" s="91">
        <v>0.3775</v>
      </c>
      <c r="AT135" s="91">
        <v>0.3775</v>
      </c>
      <c r="AU135" s="91"/>
      <c r="AV135" s="91"/>
      <c r="AW135" s="91">
        <v>0.3775</v>
      </c>
      <c r="AX135" s="91">
        <v>0.3775</v>
      </c>
      <c r="AY135" s="91">
        <v>0.3775</v>
      </c>
      <c r="AZ135" s="91">
        <v>0.3775</v>
      </c>
      <c r="BA135" s="91">
        <v>0.3775</v>
      </c>
      <c r="BB135" s="91">
        <v>0.3775</v>
      </c>
      <c r="BC135" s="91"/>
      <c r="BD135" s="91">
        <v>0.3775</v>
      </c>
      <c r="BE135" s="91">
        <v>0.3775</v>
      </c>
      <c r="BF135" s="91">
        <v>0.3775</v>
      </c>
      <c r="BG135" s="91"/>
      <c r="BH135" s="65"/>
      <c r="BI135" s="40"/>
      <c r="BJ135" s="40"/>
      <c r="BK135" s="40"/>
      <c r="BL135" s="63"/>
      <c r="BM135" s="63"/>
      <c r="BN135" s="40"/>
      <c r="BO135" s="40"/>
      <c r="BP135" s="71"/>
      <c r="BQ135" s="71"/>
      <c r="BR135" s="40"/>
      <c r="BS135" s="71"/>
      <c r="BT135" s="40"/>
      <c r="BU135" s="40"/>
      <c r="BV135" s="40"/>
      <c r="BW135" s="49"/>
      <c r="BX135" s="40"/>
      <c r="BY135" s="49"/>
      <c r="BZ135" s="40"/>
      <c r="CA135" s="40"/>
      <c r="CB135" s="40"/>
      <c r="CC135" s="40"/>
      <c r="CD135" s="48"/>
      <c r="CE135" s="48"/>
      <c r="CF135" s="40"/>
      <c r="CG135" s="48"/>
      <c r="CH135" s="40"/>
      <c r="CI135" s="56"/>
      <c r="CJ135" s="56"/>
      <c r="CK135" s="72"/>
      <c r="CL135" s="40"/>
      <c r="CM135" s="56"/>
      <c r="CN135" s="40"/>
      <c r="CO135" s="49"/>
      <c r="CP135" s="49"/>
      <c r="CQ135" s="40"/>
      <c r="CR135" s="56"/>
      <c r="CS135" s="40"/>
      <c r="CT135" s="40"/>
      <c r="CU135" s="41"/>
      <c r="CV135" s="41"/>
      <c r="CW135" s="49"/>
      <c r="CX135" s="40"/>
      <c r="CY135" s="49"/>
      <c r="CZ135" s="40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  <c r="DN135" s="14"/>
    </row>
    <row r="136" spans="1:118">
      <c r="A136" s="65">
        <v>40603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77"/>
      <c r="U136" s="577"/>
      <c r="V136" s="577"/>
      <c r="X136" s="543">
        <v>0.26500000000000001</v>
      </c>
      <c r="Y136" s="544">
        <v>0.28249999999999997</v>
      </c>
      <c r="Z136" s="543">
        <v>0.215</v>
      </c>
      <c r="AA136" s="543">
        <v>0.215</v>
      </c>
      <c r="AB136" s="562">
        <v>0.67249999999999999</v>
      </c>
      <c r="AC136" s="562">
        <v>1.6725000000000001</v>
      </c>
      <c r="AD136" s="562">
        <v>0.67249999999999999</v>
      </c>
      <c r="AE136" s="563">
        <v>0.28249999999999997</v>
      </c>
      <c r="AF136" s="91">
        <v>0.28249999999999997</v>
      </c>
      <c r="AG136" s="91">
        <v>0.28249999999999997</v>
      </c>
      <c r="AH136" s="91"/>
      <c r="AI136" s="185">
        <f t="shared" si="3"/>
        <v>40603</v>
      </c>
      <c r="AJ136" s="91">
        <v>0.28249999999999997</v>
      </c>
      <c r="AK136" s="94"/>
      <c r="AL136" s="96"/>
      <c r="AM136" s="91">
        <v>0.28249999999999997</v>
      </c>
      <c r="AN136" s="91">
        <v>0.28249999999999997</v>
      </c>
      <c r="AO136" s="91">
        <v>0.28249999999999997</v>
      </c>
      <c r="AP136" s="91">
        <v>0.28249999999999997</v>
      </c>
      <c r="AQ136" s="91">
        <v>0.28249999999999997</v>
      </c>
      <c r="AR136" s="91">
        <v>0.28249999999999997</v>
      </c>
      <c r="AS136" s="91">
        <v>0.28249999999999997</v>
      </c>
      <c r="AT136" s="91">
        <v>0.28249999999999997</v>
      </c>
      <c r="AU136" s="91"/>
      <c r="AV136" s="91"/>
      <c r="AW136" s="91">
        <v>0.28249999999999997</v>
      </c>
      <c r="AX136" s="91">
        <v>0.28249999999999997</v>
      </c>
      <c r="AY136" s="91">
        <v>0.28249999999999997</v>
      </c>
      <c r="AZ136" s="91">
        <v>0.28249999999999997</v>
      </c>
      <c r="BA136" s="91">
        <v>0.28249999999999997</v>
      </c>
      <c r="BB136" s="91">
        <v>0.28249999999999997</v>
      </c>
      <c r="BC136" s="91"/>
      <c r="BD136" s="91">
        <v>0.28249999999999997</v>
      </c>
      <c r="BE136" s="91">
        <v>0.28249999999999997</v>
      </c>
      <c r="BF136" s="91">
        <v>0.28249999999999997</v>
      </c>
      <c r="BG136" s="91"/>
      <c r="BH136" s="65"/>
      <c r="BI136" s="40"/>
      <c r="BJ136" s="40"/>
      <c r="BK136" s="40"/>
      <c r="BL136" s="40"/>
      <c r="BM136" s="63"/>
      <c r="BN136" s="40"/>
      <c r="BO136" s="40"/>
      <c r="BP136" s="71"/>
      <c r="BQ136" s="71"/>
      <c r="BR136" s="40"/>
      <c r="BS136" s="71"/>
      <c r="BT136" s="40"/>
      <c r="BU136" s="40"/>
      <c r="BV136" s="40"/>
      <c r="BW136" s="49"/>
      <c r="BX136" s="40"/>
      <c r="BY136" s="49"/>
      <c r="BZ136" s="40"/>
      <c r="CA136" s="40"/>
      <c r="CB136" s="40"/>
      <c r="CC136" s="40"/>
      <c r="CD136" s="48"/>
      <c r="CE136" s="48"/>
      <c r="CF136" s="40"/>
      <c r="CG136" s="48"/>
      <c r="CH136" s="40"/>
      <c r="CI136" s="56"/>
      <c r="CJ136" s="56"/>
      <c r="CK136" s="72"/>
      <c r="CL136" s="40"/>
      <c r="CM136" s="56"/>
      <c r="CN136" s="40"/>
      <c r="CO136" s="49"/>
      <c r="CP136" s="49"/>
      <c r="CQ136" s="40"/>
      <c r="CR136" s="56"/>
      <c r="CS136" s="40"/>
      <c r="CT136" s="40"/>
      <c r="CU136" s="41"/>
      <c r="CV136" s="41"/>
      <c r="CW136" s="49"/>
      <c r="CX136" s="40"/>
      <c r="CY136" s="49"/>
      <c r="CZ136" s="40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  <c r="DN136" s="14"/>
    </row>
    <row r="137" spans="1:118">
      <c r="A137" s="65">
        <v>40634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77"/>
      <c r="U137" s="577"/>
      <c r="V137" s="577"/>
      <c r="X137" s="543">
        <v>5.7000000000000002E-2</v>
      </c>
      <c r="Y137" s="544">
        <v>0.13750000000000001</v>
      </c>
      <c r="Z137" s="543">
        <v>7.0000000000000001E-3</v>
      </c>
      <c r="AA137" s="543">
        <v>7.0000000000000001E-3</v>
      </c>
      <c r="AB137" s="562">
        <v>0.315</v>
      </c>
      <c r="AC137" s="562">
        <v>1.3149999999999999</v>
      </c>
      <c r="AD137" s="562">
        <v>0.315</v>
      </c>
      <c r="AE137" s="563">
        <v>0.13750000000000001</v>
      </c>
      <c r="AF137" s="91">
        <v>0.13750000000000001</v>
      </c>
      <c r="AG137" s="91">
        <v>0.13750000000000001</v>
      </c>
      <c r="AH137" s="91"/>
      <c r="AI137" s="185">
        <f t="shared" si="3"/>
        <v>40634</v>
      </c>
      <c r="AJ137" s="91">
        <v>0.13750000000000001</v>
      </c>
      <c r="AK137" s="94"/>
      <c r="AL137" s="96"/>
      <c r="AM137" s="91">
        <v>0.13750000000000001</v>
      </c>
      <c r="AN137" s="91">
        <v>0.13750000000000001</v>
      </c>
      <c r="AO137" s="91">
        <v>0.13750000000000001</v>
      </c>
      <c r="AP137" s="91">
        <v>0.13750000000000001</v>
      </c>
      <c r="AQ137" s="91">
        <v>0.13750000000000001</v>
      </c>
      <c r="AR137" s="91">
        <v>0.13750000000000001</v>
      </c>
      <c r="AS137" s="91">
        <v>0.13750000000000001</v>
      </c>
      <c r="AT137" s="91">
        <v>0.13750000000000001</v>
      </c>
      <c r="AU137" s="91"/>
      <c r="AV137" s="91"/>
      <c r="AW137" s="91">
        <v>0.13750000000000001</v>
      </c>
      <c r="AX137" s="91">
        <v>0.13750000000000001</v>
      </c>
      <c r="AY137" s="91">
        <v>0.13750000000000001</v>
      </c>
      <c r="AZ137" s="91">
        <v>0.13750000000000001</v>
      </c>
      <c r="BA137" s="91">
        <v>0.13750000000000001</v>
      </c>
      <c r="BB137" s="91">
        <v>0.13750000000000001</v>
      </c>
      <c r="BC137" s="91"/>
      <c r="BD137" s="91">
        <v>0.13750000000000001</v>
      </c>
      <c r="BE137" s="91">
        <v>0.13750000000000001</v>
      </c>
      <c r="BF137" s="91">
        <v>0.13750000000000001</v>
      </c>
      <c r="BG137" s="91"/>
      <c r="BH137" s="65"/>
      <c r="BI137" s="40"/>
      <c r="BJ137" s="40"/>
      <c r="BK137" s="40"/>
      <c r="BL137" s="40"/>
      <c r="BM137" s="40"/>
      <c r="BN137" s="40"/>
      <c r="BO137" s="40"/>
      <c r="BP137" s="71"/>
      <c r="BQ137" s="71"/>
      <c r="BR137" s="40"/>
      <c r="BS137" s="71"/>
      <c r="BT137" s="40"/>
      <c r="BU137" s="40"/>
      <c r="BV137" s="40"/>
      <c r="BW137" s="49"/>
      <c r="BX137" s="40"/>
      <c r="BY137" s="49"/>
      <c r="BZ137" s="40"/>
      <c r="CA137" s="40"/>
      <c r="CB137" s="40"/>
      <c r="CC137" s="40"/>
      <c r="CD137" s="48"/>
      <c r="CE137" s="48"/>
      <c r="CF137" s="40"/>
      <c r="CG137" s="48"/>
      <c r="CH137" s="40"/>
      <c r="CI137" s="56"/>
      <c r="CJ137" s="56"/>
      <c r="CK137" s="72"/>
      <c r="CL137" s="40"/>
      <c r="CM137" s="56"/>
      <c r="CN137" s="40"/>
      <c r="CO137" s="49"/>
      <c r="CP137" s="49"/>
      <c r="CQ137" s="40"/>
      <c r="CR137" s="56"/>
      <c r="CS137" s="40"/>
      <c r="CT137" s="40"/>
      <c r="CU137" s="41"/>
      <c r="CV137" s="41"/>
      <c r="CW137" s="49"/>
      <c r="CX137" s="40"/>
      <c r="CY137" s="49"/>
      <c r="CZ137" s="40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  <c r="DN137" s="14"/>
    </row>
    <row r="138" spans="1:118">
      <c r="A138" s="65">
        <v>40664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77"/>
      <c r="U138" s="577"/>
      <c r="V138" s="577"/>
      <c r="X138" s="543">
        <v>5.7000000000000002E-2</v>
      </c>
      <c r="Y138" s="544">
        <v>0.13750000000000001</v>
      </c>
      <c r="Z138" s="543">
        <v>7.0000000000000001E-3</v>
      </c>
      <c r="AA138" s="543">
        <v>7.0000000000000001E-3</v>
      </c>
      <c r="AB138" s="562">
        <v>0.24249999999999999</v>
      </c>
      <c r="AC138" s="562">
        <v>1.2424999999999999</v>
      </c>
      <c r="AD138" s="562">
        <v>0.24249999999999999</v>
      </c>
      <c r="AE138" s="563">
        <v>0.13750000000000001</v>
      </c>
      <c r="AF138" s="91">
        <v>0.13750000000000001</v>
      </c>
      <c r="AG138" s="91">
        <v>0.13750000000000001</v>
      </c>
      <c r="AH138" s="91"/>
      <c r="AI138" s="185">
        <f t="shared" si="3"/>
        <v>40664</v>
      </c>
      <c r="AJ138" s="91">
        <v>0.13750000000000001</v>
      </c>
      <c r="AK138" s="94"/>
      <c r="AL138" s="96"/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>
        <v>0.13750000000000001</v>
      </c>
      <c r="AU138" s="91"/>
      <c r="AV138" s="91"/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>
        <v>0.13750000000000001</v>
      </c>
      <c r="BC138" s="91"/>
      <c r="BD138" s="91">
        <v>0.13750000000000001</v>
      </c>
      <c r="BE138" s="91">
        <v>0.13750000000000001</v>
      </c>
      <c r="BF138" s="91">
        <v>0.13750000000000001</v>
      </c>
      <c r="BG138" s="91"/>
      <c r="BH138" s="65"/>
      <c r="BI138" s="40"/>
      <c r="BJ138" s="40"/>
      <c r="BK138" s="40"/>
      <c r="BL138" s="40"/>
      <c r="BM138" s="40"/>
      <c r="BN138" s="40"/>
      <c r="BO138" s="40"/>
      <c r="BP138" s="71"/>
      <c r="BQ138" s="71"/>
      <c r="BR138" s="40"/>
      <c r="BS138" s="71"/>
      <c r="BT138" s="40"/>
      <c r="BU138" s="40"/>
      <c r="BV138" s="40"/>
      <c r="BW138" s="49"/>
      <c r="BX138" s="40"/>
      <c r="BY138" s="49"/>
      <c r="BZ138" s="40"/>
      <c r="CA138" s="40"/>
      <c r="CB138" s="40"/>
      <c r="CC138" s="40"/>
      <c r="CD138" s="48"/>
      <c r="CE138" s="48"/>
      <c r="CF138" s="40"/>
      <c r="CG138" s="48"/>
      <c r="CH138" s="40"/>
      <c r="CI138" s="56"/>
      <c r="CJ138" s="56"/>
      <c r="CK138" s="72"/>
      <c r="CL138" s="40"/>
      <c r="CM138" s="56"/>
      <c r="CN138" s="40"/>
      <c r="CO138" s="49"/>
      <c r="CP138" s="49"/>
      <c r="CQ138" s="40"/>
      <c r="CR138" s="56"/>
      <c r="CS138" s="40"/>
      <c r="CT138" s="40"/>
      <c r="CU138" s="41"/>
      <c r="CV138" s="41"/>
      <c r="CW138" s="49"/>
      <c r="CX138" s="40"/>
      <c r="CY138" s="49"/>
      <c r="CZ138" s="40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</row>
    <row r="139" spans="1:118">
      <c r="A139" s="65">
        <v>40695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77"/>
      <c r="U139" s="577"/>
      <c r="V139" s="577"/>
      <c r="X139" s="543">
        <v>5.7000000000000002E-2</v>
      </c>
      <c r="Y139" s="544">
        <v>0.13750000000000001</v>
      </c>
      <c r="Z139" s="543">
        <v>7.0000000000000001E-3</v>
      </c>
      <c r="AA139" s="543">
        <v>7.0000000000000001E-3</v>
      </c>
      <c r="AB139" s="562">
        <v>0.23250000000000001</v>
      </c>
      <c r="AC139" s="562">
        <v>1.2324999999999999</v>
      </c>
      <c r="AD139" s="562">
        <v>0.23250000000000001</v>
      </c>
      <c r="AE139" s="563">
        <v>0.13750000000000001</v>
      </c>
      <c r="AF139" s="91">
        <v>0.13750000000000001</v>
      </c>
      <c r="AG139" s="91">
        <v>0.13750000000000001</v>
      </c>
      <c r="AH139" s="91"/>
      <c r="AI139" s="185">
        <f t="shared" si="3"/>
        <v>40695</v>
      </c>
      <c r="AJ139" s="91">
        <v>0.13750000000000001</v>
      </c>
      <c r="AK139" s="94"/>
      <c r="AL139" s="96"/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>
        <v>0.13750000000000001</v>
      </c>
      <c r="AU139" s="91"/>
      <c r="AV139" s="91"/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>
        <v>0.13750000000000001</v>
      </c>
      <c r="BC139" s="91"/>
      <c r="BD139" s="91">
        <v>0.13750000000000001</v>
      </c>
      <c r="BE139" s="91">
        <v>0.13750000000000001</v>
      </c>
      <c r="BF139" s="91">
        <v>0.13750000000000001</v>
      </c>
      <c r="BG139" s="91"/>
      <c r="BH139" s="65"/>
      <c r="BI139" s="40"/>
      <c r="BJ139" s="40"/>
      <c r="BK139" s="40"/>
      <c r="BL139" s="40"/>
      <c r="BM139" s="40"/>
      <c r="BN139" s="40"/>
      <c r="BO139" s="40"/>
      <c r="BP139" s="71"/>
      <c r="BQ139" s="71"/>
      <c r="BR139" s="40"/>
      <c r="BS139" s="71"/>
      <c r="BT139" s="40"/>
      <c r="BU139" s="40"/>
      <c r="BV139" s="40"/>
      <c r="BW139" s="49"/>
      <c r="BX139" s="40"/>
      <c r="BY139" s="49"/>
      <c r="BZ139" s="40"/>
      <c r="CA139" s="40"/>
      <c r="CB139" s="40"/>
      <c r="CC139" s="40"/>
      <c r="CD139" s="48"/>
      <c r="CE139" s="48"/>
      <c r="CF139" s="40"/>
      <c r="CG139" s="48"/>
      <c r="CH139" s="40"/>
      <c r="CI139" s="56"/>
      <c r="CJ139" s="56"/>
      <c r="CK139" s="72"/>
      <c r="CL139" s="40"/>
      <c r="CM139" s="56"/>
      <c r="CN139" s="40"/>
      <c r="CO139" s="49"/>
      <c r="CP139" s="49"/>
      <c r="CQ139" s="40"/>
      <c r="CR139" s="56"/>
      <c r="CS139" s="40"/>
      <c r="CT139" s="40"/>
      <c r="CU139" s="41"/>
      <c r="CV139" s="41"/>
      <c r="CW139" s="49"/>
      <c r="CX139" s="40"/>
      <c r="CY139" s="49"/>
      <c r="CZ139" s="40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</row>
    <row r="140" spans="1:118">
      <c r="A140" s="65">
        <v>40725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77"/>
      <c r="U140" s="577"/>
      <c r="V140" s="577"/>
      <c r="X140" s="543">
        <v>5.7000000000000002E-2</v>
      </c>
      <c r="Y140" s="544">
        <v>0.13500000000000001</v>
      </c>
      <c r="Z140" s="543">
        <v>7.0000000000000001E-3</v>
      </c>
      <c r="AA140" s="543">
        <v>7.0000000000000001E-3</v>
      </c>
      <c r="AB140" s="562">
        <v>0.23250000000000001</v>
      </c>
      <c r="AC140" s="562">
        <v>1.2324999999999999</v>
      </c>
      <c r="AD140" s="562">
        <v>0.23250000000000001</v>
      </c>
      <c r="AE140" s="563">
        <v>0.13500000000000001</v>
      </c>
      <c r="AF140" s="91">
        <v>0.13500000000000001</v>
      </c>
      <c r="AG140" s="91">
        <v>0.13500000000000001</v>
      </c>
      <c r="AH140" s="91"/>
      <c r="AI140" s="185">
        <f t="shared" si="3"/>
        <v>40725</v>
      </c>
      <c r="AJ140" s="91">
        <v>0.13500000000000001</v>
      </c>
      <c r="AK140" s="94"/>
      <c r="AL140" s="96"/>
      <c r="AM140" s="91">
        <v>0.13500000000000001</v>
      </c>
      <c r="AN140" s="91">
        <v>0.13500000000000001</v>
      </c>
      <c r="AO140" s="91">
        <v>0.13500000000000001</v>
      </c>
      <c r="AP140" s="91">
        <v>0.13500000000000001</v>
      </c>
      <c r="AQ140" s="91">
        <v>0.13500000000000001</v>
      </c>
      <c r="AR140" s="91">
        <v>0.13500000000000001</v>
      </c>
      <c r="AS140" s="91">
        <v>0.13500000000000001</v>
      </c>
      <c r="AT140" s="91">
        <v>0.13500000000000001</v>
      </c>
      <c r="AU140" s="91"/>
      <c r="AV140" s="91"/>
      <c r="AW140" s="91">
        <v>0.13500000000000001</v>
      </c>
      <c r="AX140" s="91">
        <v>0.13500000000000001</v>
      </c>
      <c r="AY140" s="91">
        <v>0.13500000000000001</v>
      </c>
      <c r="AZ140" s="91">
        <v>0.13500000000000001</v>
      </c>
      <c r="BA140" s="91">
        <v>0.13500000000000001</v>
      </c>
      <c r="BB140" s="91">
        <v>0.13500000000000001</v>
      </c>
      <c r="BC140" s="91"/>
      <c r="BD140" s="91">
        <v>0.13500000000000001</v>
      </c>
      <c r="BE140" s="91">
        <v>0.13500000000000001</v>
      </c>
      <c r="BF140" s="91">
        <v>0.13500000000000001</v>
      </c>
      <c r="BG140" s="91"/>
      <c r="BH140" s="65"/>
      <c r="BI140" s="40"/>
      <c r="BJ140" s="40"/>
      <c r="BK140" s="40"/>
      <c r="BL140" s="40"/>
      <c r="BM140" s="40"/>
      <c r="BN140" s="40"/>
      <c r="BO140" s="40"/>
      <c r="BP140" s="71"/>
      <c r="BQ140" s="71"/>
      <c r="BR140" s="40"/>
      <c r="BS140" s="71"/>
      <c r="BT140" s="40"/>
      <c r="BU140" s="40"/>
      <c r="BV140" s="40"/>
      <c r="BW140" s="49"/>
      <c r="BX140" s="40"/>
      <c r="BY140" s="49"/>
      <c r="BZ140" s="40"/>
      <c r="CA140" s="40"/>
      <c r="CB140" s="40"/>
      <c r="CC140" s="40"/>
      <c r="CD140" s="48"/>
      <c r="CE140" s="48"/>
      <c r="CF140" s="40"/>
      <c r="CG140" s="48"/>
      <c r="CH140" s="40"/>
      <c r="CI140" s="56"/>
      <c r="CJ140" s="56"/>
      <c r="CK140" s="72"/>
      <c r="CL140" s="40"/>
      <c r="CM140" s="56"/>
      <c r="CN140" s="40"/>
      <c r="CO140" s="49"/>
      <c r="CP140" s="49"/>
      <c r="CQ140" s="40"/>
      <c r="CR140" s="56"/>
      <c r="CS140" s="40"/>
      <c r="CT140" s="40"/>
      <c r="CU140" s="41"/>
      <c r="CV140" s="41"/>
      <c r="CW140" s="49"/>
      <c r="CX140" s="40"/>
      <c r="CY140" s="49"/>
      <c r="CZ140" s="40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</row>
    <row r="141" spans="1:118">
      <c r="A141" s="65">
        <v>40756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77"/>
      <c r="U141" s="577"/>
      <c r="V141" s="577"/>
      <c r="X141" s="543">
        <v>5.7000000000000002E-2</v>
      </c>
      <c r="Y141" s="544">
        <v>0.13250000000000001</v>
      </c>
      <c r="Z141" s="543">
        <v>7.0000000000000001E-3</v>
      </c>
      <c r="AA141" s="543">
        <v>7.0000000000000001E-3</v>
      </c>
      <c r="AB141" s="562">
        <v>0.23250000000000001</v>
      </c>
      <c r="AC141" s="562">
        <v>1.2324999999999999</v>
      </c>
      <c r="AD141" s="562">
        <v>0.23250000000000001</v>
      </c>
      <c r="AE141" s="563">
        <v>0.13250000000000001</v>
      </c>
      <c r="AF141" s="91">
        <v>0.13250000000000001</v>
      </c>
      <c r="AG141" s="91">
        <v>0.13250000000000001</v>
      </c>
      <c r="AH141" s="91"/>
      <c r="AI141" s="185">
        <f t="shared" si="3"/>
        <v>40756</v>
      </c>
      <c r="AJ141" s="91">
        <v>0.13250000000000001</v>
      </c>
      <c r="AK141" s="94"/>
      <c r="AL141" s="96"/>
      <c r="AM141" s="91">
        <v>0.13250000000000001</v>
      </c>
      <c r="AN141" s="91">
        <v>0.13250000000000001</v>
      </c>
      <c r="AO141" s="91">
        <v>0.13250000000000001</v>
      </c>
      <c r="AP141" s="91">
        <v>0.13250000000000001</v>
      </c>
      <c r="AQ141" s="91">
        <v>0.13250000000000001</v>
      </c>
      <c r="AR141" s="91">
        <v>0.13250000000000001</v>
      </c>
      <c r="AS141" s="91">
        <v>0.13250000000000001</v>
      </c>
      <c r="AT141" s="91">
        <v>0.13250000000000001</v>
      </c>
      <c r="AU141" s="91"/>
      <c r="AV141" s="91"/>
      <c r="AW141" s="91">
        <v>0.13250000000000001</v>
      </c>
      <c r="AX141" s="91">
        <v>0.13250000000000001</v>
      </c>
      <c r="AY141" s="91">
        <v>0.13250000000000001</v>
      </c>
      <c r="AZ141" s="91">
        <v>0.13250000000000001</v>
      </c>
      <c r="BA141" s="91">
        <v>0.13250000000000001</v>
      </c>
      <c r="BB141" s="91">
        <v>0.13250000000000001</v>
      </c>
      <c r="BC141" s="91"/>
      <c r="BD141" s="91">
        <v>0.13250000000000001</v>
      </c>
      <c r="BE141" s="91">
        <v>0.13250000000000001</v>
      </c>
      <c r="BF141" s="91">
        <v>0.13250000000000001</v>
      </c>
      <c r="BG141" s="91"/>
      <c r="BH141" s="65"/>
      <c r="BI141" s="40"/>
      <c r="BJ141" s="40"/>
      <c r="BK141" s="40"/>
      <c r="BL141" s="40"/>
      <c r="BM141" s="40"/>
      <c r="BN141" s="40"/>
      <c r="BO141" s="40"/>
      <c r="BP141" s="71"/>
      <c r="BQ141" s="71"/>
      <c r="BR141" s="40"/>
      <c r="BS141" s="71"/>
      <c r="BT141" s="40"/>
      <c r="BU141" s="40"/>
      <c r="BV141" s="40"/>
      <c r="BW141" s="49"/>
      <c r="BX141" s="40"/>
      <c r="BY141" s="49"/>
      <c r="BZ141" s="40"/>
      <c r="CA141" s="40"/>
      <c r="CB141" s="40"/>
      <c r="CC141" s="40"/>
      <c r="CD141" s="48"/>
      <c r="CE141" s="48"/>
      <c r="CF141" s="40"/>
      <c r="CG141" s="48"/>
      <c r="CH141" s="40"/>
      <c r="CI141" s="56"/>
      <c r="CJ141" s="56"/>
      <c r="CK141" s="72"/>
      <c r="CL141" s="40"/>
      <c r="CM141" s="56"/>
      <c r="CN141" s="40"/>
      <c r="CO141" s="49"/>
      <c r="CP141" s="49"/>
      <c r="CQ141" s="40"/>
      <c r="CR141" s="56"/>
      <c r="CS141" s="40"/>
      <c r="CT141" s="40"/>
      <c r="CU141" s="41"/>
      <c r="CV141" s="41"/>
      <c r="CW141" s="49"/>
      <c r="CX141" s="40"/>
      <c r="CY141" s="49"/>
      <c r="CZ141" s="40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</row>
    <row r="142" spans="1:118">
      <c r="A142" s="65">
        <v>40787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77"/>
      <c r="U142" s="577"/>
      <c r="V142" s="577"/>
      <c r="X142" s="543">
        <v>5.7000000000000002E-2</v>
      </c>
      <c r="Y142" s="544">
        <v>0.13250000000000001</v>
      </c>
      <c r="Z142" s="543">
        <v>7.0000000000000001E-3</v>
      </c>
      <c r="AA142" s="543">
        <v>7.0000000000000001E-3</v>
      </c>
      <c r="AB142" s="562">
        <v>0.23250000000000001</v>
      </c>
      <c r="AC142" s="562">
        <v>1.2324999999999999</v>
      </c>
      <c r="AD142" s="562">
        <v>0.23250000000000001</v>
      </c>
      <c r="AE142" s="563">
        <v>0.13250000000000001</v>
      </c>
      <c r="AF142" s="91">
        <v>0.13250000000000001</v>
      </c>
      <c r="AG142" s="91">
        <v>0.13250000000000001</v>
      </c>
      <c r="AH142" s="91"/>
      <c r="AI142" s="185">
        <f t="shared" si="3"/>
        <v>40787</v>
      </c>
      <c r="AJ142" s="91">
        <v>0.13250000000000001</v>
      </c>
      <c r="AK142" s="94"/>
      <c r="AL142" s="96"/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>
        <v>0.13250000000000001</v>
      </c>
      <c r="AU142" s="91"/>
      <c r="AV142" s="91"/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>
        <v>0.13250000000000001</v>
      </c>
      <c r="BC142" s="91"/>
      <c r="BD142" s="91">
        <v>0.13250000000000001</v>
      </c>
      <c r="BE142" s="91">
        <v>0.13250000000000001</v>
      </c>
      <c r="BF142" s="91">
        <v>0.13250000000000001</v>
      </c>
      <c r="BG142" s="91"/>
      <c r="BH142" s="65"/>
      <c r="BI142" s="40"/>
      <c r="BJ142" s="40"/>
      <c r="BK142" s="40"/>
      <c r="BL142" s="40"/>
      <c r="BM142" s="40"/>
      <c r="BN142" s="40"/>
      <c r="BO142" s="40"/>
      <c r="BP142" s="71"/>
      <c r="BQ142" s="71"/>
      <c r="BR142" s="40"/>
      <c r="BS142" s="71"/>
      <c r="BT142" s="40"/>
      <c r="BU142" s="40"/>
      <c r="BV142" s="40"/>
      <c r="BW142" s="49"/>
      <c r="BX142" s="40"/>
      <c r="BY142" s="49"/>
      <c r="BZ142" s="40"/>
      <c r="CA142" s="40"/>
      <c r="CB142" s="40"/>
      <c r="CC142" s="40"/>
      <c r="CD142" s="48"/>
      <c r="CE142" s="48"/>
      <c r="CF142" s="40"/>
      <c r="CG142" s="48"/>
      <c r="CH142" s="40"/>
      <c r="CI142" s="56"/>
      <c r="CJ142" s="56"/>
      <c r="CK142" s="72"/>
      <c r="CL142" s="40"/>
      <c r="CM142" s="56"/>
      <c r="CN142" s="40"/>
      <c r="CO142" s="49"/>
      <c r="CP142" s="49"/>
      <c r="CQ142" s="40"/>
      <c r="CR142" s="56"/>
      <c r="CS142" s="40"/>
      <c r="CT142" s="40"/>
      <c r="CU142" s="41"/>
      <c r="CV142" s="41"/>
      <c r="CW142" s="49"/>
      <c r="CX142" s="40"/>
      <c r="CY142" s="49"/>
      <c r="CZ142" s="40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</row>
    <row r="143" spans="1:118">
      <c r="A143" s="65">
        <v>40817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77"/>
      <c r="U143" s="577"/>
      <c r="V143" s="577"/>
      <c r="X143" s="543">
        <v>5.7000000000000002E-2</v>
      </c>
      <c r="Y143" s="544">
        <v>0.13250000000000001</v>
      </c>
      <c r="Z143" s="543">
        <v>7.0000000000000001E-3</v>
      </c>
      <c r="AA143" s="543">
        <v>7.0000000000000001E-3</v>
      </c>
      <c r="AB143" s="562">
        <v>0.25</v>
      </c>
      <c r="AC143" s="562">
        <v>1.25</v>
      </c>
      <c r="AD143" s="562">
        <v>0.25</v>
      </c>
      <c r="AE143" s="563">
        <v>0.13250000000000001</v>
      </c>
      <c r="AF143" s="91">
        <v>0.13250000000000001</v>
      </c>
      <c r="AG143" s="91">
        <v>0.13250000000000001</v>
      </c>
      <c r="AH143" s="91"/>
      <c r="AI143" s="185">
        <f t="shared" si="3"/>
        <v>40817</v>
      </c>
      <c r="AJ143" s="91">
        <v>0.13250000000000001</v>
      </c>
      <c r="AK143" s="94"/>
      <c r="AL143" s="96"/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>
        <v>0.13250000000000001</v>
      </c>
      <c r="AU143" s="91"/>
      <c r="AV143" s="91"/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>
        <v>0.13250000000000001</v>
      </c>
      <c r="BC143" s="91"/>
      <c r="BD143" s="91">
        <v>0.13250000000000001</v>
      </c>
      <c r="BE143" s="91">
        <v>0.13250000000000001</v>
      </c>
      <c r="BF143" s="91">
        <v>0.13250000000000001</v>
      </c>
      <c r="BG143" s="91"/>
      <c r="BH143" s="65"/>
      <c r="BI143" s="40"/>
      <c r="BJ143" s="40"/>
      <c r="BK143" s="40"/>
      <c r="BL143" s="40"/>
      <c r="BM143" s="40"/>
      <c r="BN143" s="40"/>
      <c r="BO143" s="40"/>
      <c r="BP143" s="71"/>
      <c r="BQ143" s="71"/>
      <c r="BR143" s="40"/>
      <c r="BS143" s="71"/>
      <c r="BT143" s="40"/>
      <c r="BU143" s="40"/>
      <c r="BV143" s="40"/>
      <c r="BW143" s="49"/>
      <c r="BX143" s="40"/>
      <c r="BY143" s="49"/>
      <c r="BZ143" s="40"/>
      <c r="CA143" s="40"/>
      <c r="CB143" s="40"/>
      <c r="CC143" s="40"/>
      <c r="CD143" s="48"/>
      <c r="CE143" s="48"/>
      <c r="CF143" s="40"/>
      <c r="CG143" s="48"/>
      <c r="CH143" s="40"/>
      <c r="CI143" s="56"/>
      <c r="CJ143" s="56"/>
      <c r="CK143" s="72"/>
      <c r="CL143" s="40"/>
      <c r="CM143" s="56"/>
      <c r="CN143" s="40"/>
      <c r="CO143" s="49"/>
      <c r="CP143" s="49"/>
      <c r="CQ143" s="40"/>
      <c r="CR143" s="56"/>
      <c r="CS143" s="40"/>
      <c r="CT143" s="40"/>
      <c r="CU143" s="41"/>
      <c r="CV143" s="41"/>
      <c r="CW143" s="49"/>
      <c r="CX143" s="40"/>
      <c r="CY143" s="49"/>
      <c r="CZ143" s="40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  <c r="DN143" s="14"/>
    </row>
    <row r="144" spans="1:118">
      <c r="A144" s="65">
        <v>40848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77"/>
      <c r="U144" s="577"/>
      <c r="V144" s="577"/>
      <c r="X144" s="543">
        <v>0.20499999999999999</v>
      </c>
      <c r="Y144" s="544">
        <v>0.26750000000000002</v>
      </c>
      <c r="Z144" s="543">
        <v>0.155</v>
      </c>
      <c r="AA144" s="543">
        <v>0.155</v>
      </c>
      <c r="AB144" s="562">
        <v>0.51749999999999996</v>
      </c>
      <c r="AC144" s="562">
        <v>1.5175000000000001</v>
      </c>
      <c r="AD144" s="562">
        <v>0.51749999999999996</v>
      </c>
      <c r="AE144" s="563">
        <v>0.26750000000000002</v>
      </c>
      <c r="AF144" s="91">
        <v>0.26750000000000002</v>
      </c>
      <c r="AG144" s="91">
        <v>0.26750000000000002</v>
      </c>
      <c r="AH144" s="91"/>
      <c r="AI144" s="185">
        <f t="shared" si="3"/>
        <v>40848</v>
      </c>
      <c r="AJ144" s="91">
        <v>0.26750000000000002</v>
      </c>
      <c r="AK144" s="94"/>
      <c r="AL144" s="96"/>
      <c r="AM144" s="91">
        <v>0.26750000000000002</v>
      </c>
      <c r="AN144" s="91">
        <v>0.26750000000000002</v>
      </c>
      <c r="AO144" s="91">
        <v>0.26750000000000002</v>
      </c>
      <c r="AP144" s="91">
        <v>0.26750000000000002</v>
      </c>
      <c r="AQ144" s="91">
        <v>0.26750000000000002</v>
      </c>
      <c r="AR144" s="91">
        <v>0.26750000000000002</v>
      </c>
      <c r="AS144" s="91">
        <v>0.26750000000000002</v>
      </c>
      <c r="AT144" s="91">
        <v>0.26750000000000002</v>
      </c>
      <c r="AU144" s="91"/>
      <c r="AV144" s="91"/>
      <c r="AW144" s="91">
        <v>0.26750000000000002</v>
      </c>
      <c r="AX144" s="91">
        <v>0.26750000000000002</v>
      </c>
      <c r="AY144" s="91">
        <v>0.26750000000000002</v>
      </c>
      <c r="AZ144" s="91">
        <v>0.26750000000000002</v>
      </c>
      <c r="BA144" s="91">
        <v>0.26750000000000002</v>
      </c>
      <c r="BB144" s="91">
        <v>0.26750000000000002</v>
      </c>
      <c r="BC144" s="91"/>
      <c r="BD144" s="91">
        <v>0.26750000000000002</v>
      </c>
      <c r="BE144" s="91">
        <v>0.26750000000000002</v>
      </c>
      <c r="BF144" s="91">
        <v>0.26750000000000002</v>
      </c>
      <c r="BG144" s="91"/>
      <c r="BH144" s="65"/>
      <c r="BI144" s="40"/>
      <c r="BJ144" s="40"/>
      <c r="BK144" s="40"/>
      <c r="BL144" s="40"/>
      <c r="BM144" s="40"/>
      <c r="BN144" s="40"/>
      <c r="BO144" s="40"/>
      <c r="BP144" s="71"/>
      <c r="BQ144" s="71"/>
      <c r="BR144" s="40"/>
      <c r="BS144" s="71"/>
      <c r="BT144" s="40"/>
      <c r="BU144" s="40"/>
      <c r="BV144" s="40"/>
      <c r="BW144" s="49"/>
      <c r="BX144" s="40"/>
      <c r="BY144" s="49"/>
      <c r="BZ144" s="40"/>
      <c r="CA144" s="40"/>
      <c r="CB144" s="40"/>
      <c r="CC144" s="40"/>
      <c r="CD144" s="48"/>
      <c r="CE144" s="48"/>
      <c r="CF144" s="40"/>
      <c r="CG144" s="48"/>
      <c r="CH144" s="40"/>
      <c r="CI144" s="56"/>
      <c r="CJ144" s="56"/>
      <c r="CK144" s="72"/>
      <c r="CL144" s="40"/>
      <c r="CM144" s="56"/>
      <c r="CN144" s="40"/>
      <c r="CO144" s="49"/>
      <c r="CP144" s="49"/>
      <c r="CQ144" s="40"/>
      <c r="CR144" s="56"/>
      <c r="CS144" s="40"/>
      <c r="CT144" s="40"/>
      <c r="CU144" s="41"/>
      <c r="CV144" s="41"/>
      <c r="CW144" s="49"/>
      <c r="CX144" s="40"/>
      <c r="CY144" s="49"/>
      <c r="CZ144" s="40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  <c r="DN144" s="14"/>
    </row>
    <row r="145" spans="1:118">
      <c r="A145" s="65">
        <v>40878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77"/>
      <c r="U145" s="577"/>
      <c r="V145" s="577"/>
      <c r="X145" s="543">
        <v>0.23499999999999999</v>
      </c>
      <c r="Y145" s="544">
        <v>0.315</v>
      </c>
      <c r="Z145" s="543">
        <v>0.185</v>
      </c>
      <c r="AA145" s="543">
        <v>0.185</v>
      </c>
      <c r="AB145" s="562">
        <v>0.88</v>
      </c>
      <c r="AC145" s="562">
        <v>1.88</v>
      </c>
      <c r="AD145" s="562">
        <v>0.88</v>
      </c>
      <c r="AE145" s="563">
        <v>0.315</v>
      </c>
      <c r="AF145" s="91">
        <v>0.315</v>
      </c>
      <c r="AG145" s="91">
        <v>0.315</v>
      </c>
      <c r="AH145" s="91"/>
      <c r="AI145" s="185">
        <f t="shared" si="3"/>
        <v>40878</v>
      </c>
      <c r="AJ145" s="91">
        <v>0.315</v>
      </c>
      <c r="AK145" s="94"/>
      <c r="AL145" s="96"/>
      <c r="AM145" s="91">
        <v>0.315</v>
      </c>
      <c r="AN145" s="91">
        <v>0.315</v>
      </c>
      <c r="AO145" s="91">
        <v>0.315</v>
      </c>
      <c r="AP145" s="91">
        <v>0.315</v>
      </c>
      <c r="AQ145" s="91">
        <v>0.315</v>
      </c>
      <c r="AR145" s="91">
        <v>0.315</v>
      </c>
      <c r="AS145" s="91">
        <v>0.315</v>
      </c>
      <c r="AT145" s="91">
        <v>0.315</v>
      </c>
      <c r="AU145" s="91"/>
      <c r="AV145" s="91"/>
      <c r="AW145" s="91">
        <v>0.315</v>
      </c>
      <c r="AX145" s="91">
        <v>0.315</v>
      </c>
      <c r="AY145" s="91">
        <v>0.315</v>
      </c>
      <c r="AZ145" s="91">
        <v>0.315</v>
      </c>
      <c r="BA145" s="91">
        <v>0.315</v>
      </c>
      <c r="BB145" s="91">
        <v>0.315</v>
      </c>
      <c r="BC145" s="91"/>
      <c r="BD145" s="91">
        <v>0.315</v>
      </c>
      <c r="BE145" s="91">
        <v>0.315</v>
      </c>
      <c r="BF145" s="91">
        <v>0.315</v>
      </c>
      <c r="BG145" s="91"/>
      <c r="BH145" s="65"/>
      <c r="BI145" s="40"/>
      <c r="BJ145" s="40"/>
      <c r="BK145" s="40"/>
      <c r="BL145" s="40"/>
      <c r="BM145" s="40"/>
      <c r="BN145" s="40"/>
      <c r="BO145" s="40"/>
      <c r="BP145" s="71"/>
      <c r="BQ145" s="71"/>
      <c r="BR145" s="40"/>
      <c r="BS145" s="71"/>
      <c r="BT145" s="40"/>
      <c r="BU145" s="40"/>
      <c r="BV145" s="40"/>
      <c r="BW145" s="49"/>
      <c r="BX145" s="40"/>
      <c r="BY145" s="49"/>
      <c r="BZ145" s="40"/>
      <c r="CA145" s="40"/>
      <c r="CB145" s="40"/>
      <c r="CC145" s="40"/>
      <c r="CD145" s="48"/>
      <c r="CE145" s="48"/>
      <c r="CF145" s="40"/>
      <c r="CG145" s="48"/>
      <c r="CH145" s="40"/>
      <c r="CI145" s="56"/>
      <c r="CJ145" s="56"/>
      <c r="CK145" s="72"/>
      <c r="CL145" s="40"/>
      <c r="CM145" s="56"/>
      <c r="CN145" s="40"/>
      <c r="CO145" s="49"/>
      <c r="CP145" s="49"/>
      <c r="CQ145" s="40"/>
      <c r="CR145" s="56"/>
      <c r="CS145" s="40"/>
      <c r="CT145" s="40"/>
      <c r="CU145" s="41"/>
      <c r="CV145" s="41"/>
      <c r="CW145" s="49"/>
      <c r="CX145" s="40"/>
      <c r="CY145" s="49"/>
      <c r="CZ145" s="40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  <c r="DN145" s="14"/>
    </row>
    <row r="146" spans="1:118">
      <c r="A146" s="65">
        <v>40909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77"/>
      <c r="U146" s="577"/>
      <c r="V146" s="577"/>
      <c r="X146" s="543">
        <v>0.28499999999999998</v>
      </c>
      <c r="Y146" s="544">
        <v>0.38250000000000001</v>
      </c>
      <c r="Z146" s="543">
        <v>0.23499999999999999</v>
      </c>
      <c r="AA146" s="543">
        <v>0.23499999999999999</v>
      </c>
      <c r="AB146" s="562">
        <v>1.17</v>
      </c>
      <c r="AC146" s="562">
        <v>2.17</v>
      </c>
      <c r="AD146" s="562">
        <v>1.17</v>
      </c>
      <c r="AE146" s="563">
        <v>0.38250000000000001</v>
      </c>
      <c r="AF146" s="91">
        <v>0.38250000000000001</v>
      </c>
      <c r="AG146" s="91">
        <v>0.38250000000000001</v>
      </c>
      <c r="AH146" s="91"/>
      <c r="AI146" s="185">
        <f t="shared" si="3"/>
        <v>40909</v>
      </c>
      <c r="AJ146" s="91">
        <v>0.38250000000000001</v>
      </c>
      <c r="AK146" s="94"/>
      <c r="AL146" s="96"/>
      <c r="AM146" s="91">
        <v>0.38250000000000001</v>
      </c>
      <c r="AN146" s="91">
        <v>0.38250000000000001</v>
      </c>
      <c r="AO146" s="91">
        <v>0.38250000000000001</v>
      </c>
      <c r="AP146" s="91">
        <v>0.38250000000000001</v>
      </c>
      <c r="AQ146" s="91">
        <v>0.38250000000000001</v>
      </c>
      <c r="AR146" s="91">
        <v>0.38250000000000001</v>
      </c>
      <c r="AS146" s="91">
        <v>0.38250000000000001</v>
      </c>
      <c r="AT146" s="91">
        <v>0.38250000000000001</v>
      </c>
      <c r="AU146" s="91"/>
      <c r="AV146" s="91"/>
      <c r="AW146" s="91">
        <v>0.38250000000000001</v>
      </c>
      <c r="AX146" s="91">
        <v>0.38250000000000001</v>
      </c>
      <c r="AY146" s="91">
        <v>0.38250000000000001</v>
      </c>
      <c r="AZ146" s="91">
        <v>0.38250000000000001</v>
      </c>
      <c r="BA146" s="91">
        <v>0.38250000000000001</v>
      </c>
      <c r="BB146" s="91">
        <v>0.38250000000000001</v>
      </c>
      <c r="BC146" s="91"/>
      <c r="BD146" s="91">
        <v>0.38250000000000001</v>
      </c>
      <c r="BE146" s="91">
        <v>0.38250000000000001</v>
      </c>
      <c r="BF146" s="91">
        <v>0.38250000000000001</v>
      </c>
      <c r="BG146" s="91"/>
      <c r="BH146" s="65"/>
      <c r="BI146" s="40"/>
      <c r="BJ146" s="40"/>
      <c r="BK146" s="40"/>
      <c r="BL146" s="40"/>
      <c r="BM146" s="40"/>
      <c r="BN146" s="40"/>
      <c r="BO146" s="40"/>
      <c r="BP146" s="71"/>
      <c r="BQ146" s="71"/>
      <c r="BR146" s="40"/>
      <c r="BS146" s="71"/>
      <c r="BT146" s="40"/>
      <c r="BU146" s="40"/>
      <c r="BV146" s="40"/>
      <c r="BW146" s="49"/>
      <c r="BX146" s="40"/>
      <c r="BY146" s="49"/>
      <c r="BZ146" s="40"/>
      <c r="CA146" s="40"/>
      <c r="CB146" s="40"/>
      <c r="CC146" s="40"/>
      <c r="CD146" s="48"/>
      <c r="CE146" s="48"/>
      <c r="CF146" s="40"/>
      <c r="CG146" s="48"/>
      <c r="CH146" s="40"/>
      <c r="CI146" s="56"/>
      <c r="CJ146" s="56"/>
      <c r="CK146" s="72"/>
      <c r="CL146" s="40"/>
      <c r="CM146" s="56"/>
      <c r="CN146" s="40"/>
      <c r="CO146" s="49"/>
      <c r="CP146" s="49"/>
      <c r="CQ146" s="40"/>
      <c r="CR146" s="56"/>
      <c r="CS146" s="40"/>
      <c r="CT146" s="40"/>
      <c r="CU146" s="41"/>
      <c r="CV146" s="41"/>
      <c r="CW146" s="49"/>
      <c r="CX146" s="40"/>
      <c r="CY146" s="49"/>
      <c r="CZ146" s="40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  <c r="DN146" s="14"/>
    </row>
    <row r="147" spans="1:118">
      <c r="A147" s="65">
        <v>40940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77"/>
      <c r="U147" s="577"/>
      <c r="V147" s="577"/>
      <c r="X147" s="543">
        <v>0.26500000000000001</v>
      </c>
      <c r="Y147" s="544">
        <v>0.3775</v>
      </c>
      <c r="Z147" s="543">
        <v>0.215</v>
      </c>
      <c r="AA147" s="543">
        <v>0.215</v>
      </c>
      <c r="AB147" s="562">
        <v>1.1599999999999999</v>
      </c>
      <c r="AC147" s="562">
        <v>2.16</v>
      </c>
      <c r="AD147" s="562">
        <v>1.1599999999999999</v>
      </c>
      <c r="AE147" s="563">
        <v>0.3775</v>
      </c>
      <c r="AF147" s="91">
        <v>0.3775</v>
      </c>
      <c r="AG147" s="91">
        <v>0.3775</v>
      </c>
      <c r="AH147" s="91"/>
      <c r="AI147" s="185">
        <f t="shared" si="3"/>
        <v>40940</v>
      </c>
      <c r="AJ147" s="91">
        <v>0.3775</v>
      </c>
      <c r="AK147" s="94"/>
      <c r="AL147" s="96"/>
      <c r="AM147" s="91">
        <v>0.3775</v>
      </c>
      <c r="AN147" s="91">
        <v>0.3775</v>
      </c>
      <c r="AO147" s="91">
        <v>0.3775</v>
      </c>
      <c r="AP147" s="91">
        <v>0.3775</v>
      </c>
      <c r="AQ147" s="91">
        <v>0.3775</v>
      </c>
      <c r="AR147" s="91">
        <v>0.3775</v>
      </c>
      <c r="AS147" s="91">
        <v>0.3775</v>
      </c>
      <c r="AT147" s="91">
        <v>0.3775</v>
      </c>
      <c r="AU147" s="91"/>
      <c r="AV147" s="91"/>
      <c r="AW147" s="91">
        <v>0.3775</v>
      </c>
      <c r="AX147" s="91">
        <v>0.3775</v>
      </c>
      <c r="AY147" s="91">
        <v>0.3775</v>
      </c>
      <c r="AZ147" s="91">
        <v>0.3775</v>
      </c>
      <c r="BA147" s="91">
        <v>0.3775</v>
      </c>
      <c r="BB147" s="91">
        <v>0.3775</v>
      </c>
      <c r="BC147" s="91"/>
      <c r="BD147" s="91">
        <v>0.3775</v>
      </c>
      <c r="BE147" s="91">
        <v>0.3775</v>
      </c>
      <c r="BF147" s="91">
        <v>0.3775</v>
      </c>
      <c r="BG147" s="91"/>
      <c r="BH147" s="65"/>
      <c r="BI147" s="40"/>
      <c r="BJ147" s="40"/>
      <c r="BK147" s="40"/>
      <c r="BL147" s="40"/>
      <c r="BM147" s="40"/>
      <c r="BN147" s="40"/>
      <c r="BO147" s="40"/>
      <c r="BP147" s="71"/>
      <c r="BQ147" s="71"/>
      <c r="BR147" s="40"/>
      <c r="BS147" s="71"/>
      <c r="BT147" s="40"/>
      <c r="BU147" s="40"/>
      <c r="BV147" s="40"/>
      <c r="BW147" s="49"/>
      <c r="BX147" s="40"/>
      <c r="BY147" s="49"/>
      <c r="BZ147" s="40"/>
      <c r="CA147" s="40"/>
      <c r="CB147" s="40"/>
      <c r="CC147" s="40"/>
      <c r="CD147" s="48"/>
      <c r="CE147" s="48"/>
      <c r="CF147" s="40"/>
      <c r="CG147" s="48"/>
      <c r="CH147" s="40"/>
      <c r="CI147" s="56"/>
      <c r="CJ147" s="56"/>
      <c r="CK147" s="72"/>
      <c r="CL147" s="40"/>
      <c r="CM147" s="56"/>
      <c r="CN147" s="40"/>
      <c r="CO147" s="49"/>
      <c r="CP147" s="49"/>
      <c r="CQ147" s="40"/>
      <c r="CR147" s="56"/>
      <c r="CS147" s="40"/>
      <c r="CT147" s="40"/>
      <c r="CU147" s="41"/>
      <c r="CV147" s="41"/>
      <c r="CW147" s="49"/>
      <c r="CX147" s="40"/>
      <c r="CY147" s="49"/>
      <c r="CZ147" s="40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  <c r="DN147" s="14"/>
    </row>
    <row r="148" spans="1:118">
      <c r="A148" s="65">
        <v>40969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77"/>
      <c r="U148" s="577"/>
      <c r="V148" s="577"/>
      <c r="X148" s="543">
        <v>0.26</v>
      </c>
      <c r="Y148" s="544">
        <v>0.28249999999999997</v>
      </c>
      <c r="Z148" s="543">
        <v>0.21</v>
      </c>
      <c r="AA148" s="543">
        <v>0.21</v>
      </c>
      <c r="AB148" s="562">
        <v>0.67249999999999999</v>
      </c>
      <c r="AC148" s="562">
        <v>1.6725000000000001</v>
      </c>
      <c r="AD148" s="562">
        <v>0.67249999999999999</v>
      </c>
      <c r="AE148" s="563">
        <v>0.28249999999999997</v>
      </c>
      <c r="AF148" s="91">
        <v>0.28249999999999997</v>
      </c>
      <c r="AG148" s="91">
        <v>0.28249999999999997</v>
      </c>
      <c r="AH148" s="91"/>
      <c r="AI148" s="185">
        <f t="shared" si="3"/>
        <v>40969</v>
      </c>
      <c r="AJ148" s="91">
        <v>0.28249999999999997</v>
      </c>
      <c r="AK148" s="94"/>
      <c r="AL148" s="96"/>
      <c r="AM148" s="91">
        <v>0.28249999999999997</v>
      </c>
      <c r="AN148" s="91">
        <v>0.28249999999999997</v>
      </c>
      <c r="AO148" s="91">
        <v>0.28249999999999997</v>
      </c>
      <c r="AP148" s="91">
        <v>0.28249999999999997</v>
      </c>
      <c r="AQ148" s="91">
        <v>0.28249999999999997</v>
      </c>
      <c r="AR148" s="91">
        <v>0.28249999999999997</v>
      </c>
      <c r="AS148" s="91">
        <v>0.28249999999999997</v>
      </c>
      <c r="AT148" s="91">
        <v>0.28249999999999997</v>
      </c>
      <c r="AU148" s="91"/>
      <c r="AV148" s="91"/>
      <c r="AW148" s="91">
        <v>0.28249999999999997</v>
      </c>
      <c r="AX148" s="91">
        <v>0.28249999999999997</v>
      </c>
      <c r="AY148" s="91">
        <v>0.28249999999999997</v>
      </c>
      <c r="AZ148" s="91">
        <v>0.28249999999999997</v>
      </c>
      <c r="BA148" s="91">
        <v>0.28249999999999997</v>
      </c>
      <c r="BB148" s="91">
        <v>0.28249999999999997</v>
      </c>
      <c r="BC148" s="91"/>
      <c r="BD148" s="91">
        <v>0.28249999999999997</v>
      </c>
      <c r="BE148" s="91">
        <v>0.28249999999999997</v>
      </c>
      <c r="BF148" s="91">
        <v>0.28249999999999997</v>
      </c>
      <c r="BG148" s="91"/>
      <c r="BH148" s="65"/>
      <c r="BI148" s="40"/>
      <c r="BJ148" s="40"/>
      <c r="BK148" s="40"/>
      <c r="BL148" s="40"/>
      <c r="BM148" s="40"/>
      <c r="BN148" s="40"/>
      <c r="BO148" s="40"/>
      <c r="BP148" s="71"/>
      <c r="BQ148" s="71"/>
      <c r="BR148" s="40"/>
      <c r="BS148" s="71"/>
      <c r="BT148" s="40"/>
      <c r="BU148" s="40"/>
      <c r="BV148" s="40"/>
      <c r="BW148" s="49"/>
      <c r="BX148" s="40"/>
      <c r="BY148" s="49"/>
      <c r="BZ148" s="40"/>
      <c r="CA148" s="40"/>
      <c r="CB148" s="40"/>
      <c r="CC148" s="40"/>
      <c r="CD148" s="48"/>
      <c r="CE148" s="48"/>
      <c r="CF148" s="40"/>
      <c r="CG148" s="48"/>
      <c r="CH148" s="40"/>
      <c r="CI148" s="56"/>
      <c r="CJ148" s="56"/>
      <c r="CK148" s="72"/>
      <c r="CL148" s="40"/>
      <c r="CM148" s="56"/>
      <c r="CN148" s="40"/>
      <c r="CO148" s="49"/>
      <c r="CP148" s="49"/>
      <c r="CQ148" s="40"/>
      <c r="CR148" s="56"/>
      <c r="CS148" s="40"/>
      <c r="CT148" s="40"/>
      <c r="CU148" s="41"/>
      <c r="CV148" s="41"/>
      <c r="CW148" s="49"/>
      <c r="CX148" s="40"/>
      <c r="CY148" s="49"/>
      <c r="CZ148" s="40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  <c r="DN148" s="14"/>
    </row>
    <row r="149" spans="1:118">
      <c r="A149" s="65">
        <v>41000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77"/>
      <c r="U149" s="577"/>
      <c r="V149" s="577"/>
      <c r="X149" s="543">
        <v>5.2000000000000005E-2</v>
      </c>
      <c r="Y149" s="544">
        <v>0.13750000000000001</v>
      </c>
      <c r="Z149" s="543">
        <v>2E-3</v>
      </c>
      <c r="AA149" s="543">
        <v>2E-3</v>
      </c>
      <c r="AB149" s="562">
        <v>0.315</v>
      </c>
      <c r="AC149" s="562">
        <v>1.3149999999999999</v>
      </c>
      <c r="AD149" s="562">
        <v>0.315</v>
      </c>
      <c r="AE149" s="563">
        <v>0.13750000000000001</v>
      </c>
      <c r="AF149" s="91">
        <v>0.13750000000000001</v>
      </c>
      <c r="AG149" s="91">
        <v>0.13750000000000001</v>
      </c>
      <c r="AH149" s="91"/>
      <c r="AI149" s="185">
        <f t="shared" si="3"/>
        <v>41000</v>
      </c>
      <c r="AJ149" s="91">
        <v>0.13750000000000001</v>
      </c>
      <c r="AK149" s="94"/>
      <c r="AL149" s="96"/>
      <c r="AM149" s="91">
        <v>0.13750000000000001</v>
      </c>
      <c r="AN149" s="91">
        <v>0.13750000000000001</v>
      </c>
      <c r="AO149" s="91">
        <v>0.13750000000000001</v>
      </c>
      <c r="AP149" s="91">
        <v>0.13750000000000001</v>
      </c>
      <c r="AQ149" s="91">
        <v>0.13750000000000001</v>
      </c>
      <c r="AR149" s="91">
        <v>0.13750000000000001</v>
      </c>
      <c r="AS149" s="91">
        <v>0.13750000000000001</v>
      </c>
      <c r="AT149" s="91">
        <v>0.13750000000000001</v>
      </c>
      <c r="AU149" s="91"/>
      <c r="AV149" s="91"/>
      <c r="AW149" s="91">
        <v>0.13750000000000001</v>
      </c>
      <c r="AX149" s="91">
        <v>0.13750000000000001</v>
      </c>
      <c r="AY149" s="91">
        <v>0.13750000000000001</v>
      </c>
      <c r="AZ149" s="91">
        <v>0.13750000000000001</v>
      </c>
      <c r="BA149" s="91">
        <v>0.13750000000000001</v>
      </c>
      <c r="BB149" s="91">
        <v>0.13750000000000001</v>
      </c>
      <c r="BC149" s="91"/>
      <c r="BD149" s="91">
        <v>0.13750000000000001</v>
      </c>
      <c r="BE149" s="91">
        <v>0.13750000000000001</v>
      </c>
      <c r="BF149" s="91">
        <v>0.13750000000000001</v>
      </c>
      <c r="BG149" s="91"/>
      <c r="BH149" s="65"/>
      <c r="BI149" s="40"/>
      <c r="BJ149" s="40"/>
      <c r="BK149" s="40"/>
      <c r="BL149" s="40"/>
      <c r="BM149" s="40"/>
      <c r="BN149" s="40"/>
      <c r="BO149" s="40"/>
      <c r="BP149" s="71"/>
      <c r="BQ149" s="71"/>
      <c r="BR149" s="40"/>
      <c r="BS149" s="71"/>
      <c r="BT149" s="40"/>
      <c r="BU149" s="40"/>
      <c r="BV149" s="40"/>
      <c r="BW149" s="49"/>
      <c r="BX149" s="40"/>
      <c r="BY149" s="49"/>
      <c r="BZ149" s="40"/>
      <c r="CA149" s="40"/>
      <c r="CB149" s="40"/>
      <c r="CC149" s="40"/>
      <c r="CD149" s="48"/>
      <c r="CE149" s="48"/>
      <c r="CF149" s="40"/>
      <c r="CG149" s="48"/>
      <c r="CH149" s="40"/>
      <c r="CI149" s="56"/>
      <c r="CJ149" s="56"/>
      <c r="CK149" s="72"/>
      <c r="CL149" s="40"/>
      <c r="CM149" s="56"/>
      <c r="CN149" s="40"/>
      <c r="CO149" s="49"/>
      <c r="CP149" s="49"/>
      <c r="CQ149" s="40"/>
      <c r="CR149" s="56"/>
      <c r="CS149" s="40"/>
      <c r="CT149" s="40"/>
      <c r="CU149" s="41"/>
      <c r="CV149" s="41"/>
      <c r="CW149" s="49"/>
      <c r="CX149" s="40"/>
      <c r="CY149" s="49"/>
      <c r="CZ149" s="40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  <c r="DN149" s="14"/>
    </row>
    <row r="150" spans="1:118">
      <c r="A150" s="65">
        <v>41030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77"/>
      <c r="U150" s="577"/>
      <c r="V150" s="577"/>
      <c r="X150" s="543">
        <v>5.2000000000000005E-2</v>
      </c>
      <c r="Y150" s="544">
        <v>0.13750000000000001</v>
      </c>
      <c r="Z150" s="543">
        <v>2E-3</v>
      </c>
      <c r="AA150" s="543">
        <v>2E-3</v>
      </c>
      <c r="AB150" s="562">
        <v>0.24249999999999999</v>
      </c>
      <c r="AC150" s="562">
        <v>1.2424999999999999</v>
      </c>
      <c r="AD150" s="562">
        <v>0.24249999999999999</v>
      </c>
      <c r="AE150" s="563">
        <v>0.13750000000000001</v>
      </c>
      <c r="AF150" s="91">
        <v>0.13750000000000001</v>
      </c>
      <c r="AG150" s="91">
        <v>0.13750000000000001</v>
      </c>
      <c r="AH150" s="91"/>
      <c r="AI150" s="185">
        <f t="shared" si="3"/>
        <v>41030</v>
      </c>
      <c r="AJ150" s="91">
        <v>0.13750000000000001</v>
      </c>
      <c r="AK150" s="94"/>
      <c r="AL150" s="96"/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>
        <v>0.13750000000000001</v>
      </c>
      <c r="AU150" s="91"/>
      <c r="AV150" s="91"/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>
        <v>0.13750000000000001</v>
      </c>
      <c r="BC150" s="91"/>
      <c r="BD150" s="91">
        <v>0.13750000000000001</v>
      </c>
      <c r="BE150" s="91">
        <v>0.13750000000000001</v>
      </c>
      <c r="BF150" s="91">
        <v>0.13750000000000001</v>
      </c>
      <c r="BG150" s="91"/>
      <c r="BH150" s="65"/>
      <c r="BI150" s="40"/>
      <c r="BJ150" s="40"/>
      <c r="BK150" s="40"/>
      <c r="BL150" s="40"/>
      <c r="BM150" s="40"/>
      <c r="BN150" s="40"/>
      <c r="BO150" s="40"/>
      <c r="BP150" s="71"/>
      <c r="BQ150" s="71"/>
      <c r="BR150" s="40"/>
      <c r="BS150" s="71"/>
      <c r="BT150" s="40"/>
      <c r="BU150" s="40"/>
      <c r="BV150" s="40"/>
      <c r="BW150" s="49"/>
      <c r="BX150" s="40"/>
      <c r="BY150" s="49"/>
      <c r="BZ150" s="40"/>
      <c r="CA150" s="40"/>
      <c r="CB150" s="40"/>
      <c r="CC150" s="40"/>
      <c r="CD150" s="48"/>
      <c r="CE150" s="48"/>
      <c r="CF150" s="40"/>
      <c r="CG150" s="48"/>
      <c r="CH150" s="40"/>
      <c r="CI150" s="56"/>
      <c r="CJ150" s="56"/>
      <c r="CK150" s="72"/>
      <c r="CL150" s="40"/>
      <c r="CM150" s="56"/>
      <c r="CN150" s="40"/>
      <c r="CO150" s="49"/>
      <c r="CP150" s="49"/>
      <c r="CQ150" s="40"/>
      <c r="CR150" s="56"/>
      <c r="CS150" s="40"/>
      <c r="CT150" s="40"/>
      <c r="CU150" s="41"/>
      <c r="CV150" s="41"/>
      <c r="CW150" s="49"/>
      <c r="CX150" s="40"/>
      <c r="CY150" s="49"/>
      <c r="CZ150" s="40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</row>
    <row r="151" spans="1:118">
      <c r="A151" s="65">
        <v>41061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77"/>
      <c r="U151" s="577"/>
      <c r="V151" s="577"/>
      <c r="X151" s="543">
        <v>5.2000000000000005E-2</v>
      </c>
      <c r="Y151" s="544">
        <v>0.13750000000000001</v>
      </c>
      <c r="Z151" s="543">
        <v>2E-3</v>
      </c>
      <c r="AA151" s="543">
        <v>2E-3</v>
      </c>
      <c r="AB151" s="562">
        <v>0.23250000000000001</v>
      </c>
      <c r="AC151" s="562">
        <v>1.2324999999999999</v>
      </c>
      <c r="AD151" s="562">
        <v>0.23250000000000001</v>
      </c>
      <c r="AE151" s="563">
        <v>0.13750000000000001</v>
      </c>
      <c r="AF151" s="91">
        <v>0.13750000000000001</v>
      </c>
      <c r="AG151" s="91">
        <v>0.13750000000000001</v>
      </c>
      <c r="AH151" s="91"/>
      <c r="AI151" s="185">
        <f t="shared" si="3"/>
        <v>41061</v>
      </c>
      <c r="AJ151" s="91">
        <v>0.13750000000000001</v>
      </c>
      <c r="AK151" s="94"/>
      <c r="AL151" s="96"/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>
        <v>0.13750000000000001</v>
      </c>
      <c r="AU151" s="91"/>
      <c r="AV151" s="91"/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>
        <v>0.13750000000000001</v>
      </c>
      <c r="BC151" s="91"/>
      <c r="BD151" s="91">
        <v>0.13750000000000001</v>
      </c>
      <c r="BE151" s="91">
        <v>0.13750000000000001</v>
      </c>
      <c r="BF151" s="91">
        <v>0.13750000000000001</v>
      </c>
      <c r="BG151" s="91"/>
      <c r="BH151" s="65"/>
      <c r="BI151" s="40"/>
      <c r="BJ151" s="40"/>
      <c r="BK151" s="40"/>
      <c r="BL151" s="40"/>
      <c r="BM151" s="40"/>
      <c r="BN151" s="40"/>
      <c r="BO151" s="40"/>
      <c r="BP151" s="71"/>
      <c r="BQ151" s="71"/>
      <c r="BR151" s="40"/>
      <c r="BS151" s="71"/>
      <c r="BT151" s="40"/>
      <c r="BU151" s="40"/>
      <c r="BV151" s="40"/>
      <c r="BW151" s="49"/>
      <c r="BX151" s="40"/>
      <c r="BY151" s="49"/>
      <c r="BZ151" s="40"/>
      <c r="CA151" s="40"/>
      <c r="CB151" s="40"/>
      <c r="CC151" s="40"/>
      <c r="CD151" s="48"/>
      <c r="CE151" s="48"/>
      <c r="CF151" s="40"/>
      <c r="CG151" s="48"/>
      <c r="CH151" s="40"/>
      <c r="CI151" s="56"/>
      <c r="CJ151" s="56"/>
      <c r="CK151" s="72"/>
      <c r="CL151" s="40"/>
      <c r="CM151" s="56"/>
      <c r="CN151" s="40"/>
      <c r="CO151" s="49"/>
      <c r="CP151" s="49"/>
      <c r="CQ151" s="40"/>
      <c r="CR151" s="56"/>
      <c r="CS151" s="40"/>
      <c r="CT151" s="40"/>
      <c r="CU151" s="41"/>
      <c r="CV151" s="41"/>
      <c r="CW151" s="49"/>
      <c r="CX151" s="40"/>
      <c r="CY151" s="49"/>
      <c r="CZ151" s="40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  <c r="DN151" s="14"/>
    </row>
    <row r="152" spans="1:118">
      <c r="A152" s="65">
        <v>41091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77"/>
      <c r="U152" s="577"/>
      <c r="V152" s="577"/>
      <c r="X152" s="543">
        <v>5.2000000000000005E-2</v>
      </c>
      <c r="Y152" s="544">
        <v>0.13500000000000001</v>
      </c>
      <c r="Z152" s="543">
        <v>2E-3</v>
      </c>
      <c r="AA152" s="543">
        <v>2E-3</v>
      </c>
      <c r="AB152" s="562">
        <v>0.23250000000000001</v>
      </c>
      <c r="AC152" s="562">
        <v>1.2324999999999999</v>
      </c>
      <c r="AD152" s="562">
        <v>0.23250000000000001</v>
      </c>
      <c r="AE152" s="563">
        <v>0.13500000000000001</v>
      </c>
      <c r="AF152" s="91">
        <v>0.13500000000000001</v>
      </c>
      <c r="AG152" s="91">
        <v>0.13500000000000001</v>
      </c>
      <c r="AH152" s="91"/>
      <c r="AI152" s="185">
        <f t="shared" si="3"/>
        <v>41091</v>
      </c>
      <c r="AJ152" s="91">
        <v>0.13500000000000001</v>
      </c>
      <c r="AK152" s="94"/>
      <c r="AL152" s="96"/>
      <c r="AM152" s="91">
        <v>0.13500000000000001</v>
      </c>
      <c r="AN152" s="91">
        <v>0.13500000000000001</v>
      </c>
      <c r="AO152" s="91">
        <v>0.13500000000000001</v>
      </c>
      <c r="AP152" s="91">
        <v>0.13500000000000001</v>
      </c>
      <c r="AQ152" s="91">
        <v>0.13500000000000001</v>
      </c>
      <c r="AR152" s="91">
        <v>0.13500000000000001</v>
      </c>
      <c r="AS152" s="91">
        <v>0.13500000000000001</v>
      </c>
      <c r="AT152" s="91">
        <v>0.13500000000000001</v>
      </c>
      <c r="AU152" s="91"/>
      <c r="AV152" s="91"/>
      <c r="AW152" s="91">
        <v>0.13500000000000001</v>
      </c>
      <c r="AX152" s="91">
        <v>0.13500000000000001</v>
      </c>
      <c r="AY152" s="91">
        <v>0.13500000000000001</v>
      </c>
      <c r="AZ152" s="91">
        <v>0.13500000000000001</v>
      </c>
      <c r="BA152" s="91">
        <v>0.13500000000000001</v>
      </c>
      <c r="BB152" s="91">
        <v>0.13500000000000001</v>
      </c>
      <c r="BC152" s="91"/>
      <c r="BD152" s="91">
        <v>0.13500000000000001</v>
      </c>
      <c r="BE152" s="91">
        <v>0.13500000000000001</v>
      </c>
      <c r="BF152" s="91">
        <v>0.13500000000000001</v>
      </c>
      <c r="BG152" s="91"/>
      <c r="BH152" s="65"/>
      <c r="BI152" s="40"/>
      <c r="BJ152" s="40"/>
      <c r="BK152" s="40"/>
      <c r="BL152" s="40"/>
      <c r="BM152" s="40"/>
      <c r="BN152" s="40"/>
      <c r="BO152" s="40"/>
      <c r="BP152" s="71"/>
      <c r="BQ152" s="71"/>
      <c r="BR152" s="40"/>
      <c r="BS152" s="71"/>
      <c r="BT152" s="40"/>
      <c r="BU152" s="40"/>
      <c r="BV152" s="40"/>
      <c r="BW152" s="49"/>
      <c r="BX152" s="40"/>
      <c r="BY152" s="49"/>
      <c r="BZ152" s="40"/>
      <c r="CA152" s="40"/>
      <c r="CB152" s="40"/>
      <c r="CC152" s="40"/>
      <c r="CD152" s="48"/>
      <c r="CE152" s="48"/>
      <c r="CF152" s="40"/>
      <c r="CG152" s="48"/>
      <c r="CH152" s="40"/>
      <c r="CI152" s="56"/>
      <c r="CJ152" s="56"/>
      <c r="CK152" s="72"/>
      <c r="CL152" s="40"/>
      <c r="CM152" s="56"/>
      <c r="CN152" s="40"/>
      <c r="CO152" s="49"/>
      <c r="CP152" s="49"/>
      <c r="CQ152" s="40"/>
      <c r="CR152" s="56"/>
      <c r="CS152" s="40"/>
      <c r="CT152" s="40"/>
      <c r="CU152" s="41"/>
      <c r="CV152" s="41"/>
      <c r="CW152" s="49"/>
      <c r="CX152" s="40"/>
      <c r="CY152" s="49"/>
      <c r="CZ152" s="40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  <c r="DN152" s="14"/>
    </row>
    <row r="153" spans="1:118">
      <c r="A153" s="65">
        <v>41122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77"/>
      <c r="U153" s="577"/>
      <c r="V153" s="577"/>
      <c r="X153" s="543">
        <v>5.2000000000000005E-2</v>
      </c>
      <c r="Y153" s="544">
        <v>0.13250000000000001</v>
      </c>
      <c r="Z153" s="543">
        <v>2E-3</v>
      </c>
      <c r="AA153" s="543">
        <v>2E-3</v>
      </c>
      <c r="AB153" s="562">
        <v>0.23250000000000001</v>
      </c>
      <c r="AC153" s="562">
        <v>1.2324999999999999</v>
      </c>
      <c r="AD153" s="562">
        <v>0.23250000000000001</v>
      </c>
      <c r="AE153" s="563">
        <v>0.13250000000000001</v>
      </c>
      <c r="AF153" s="91">
        <v>0.13250000000000001</v>
      </c>
      <c r="AG153" s="91">
        <v>0.13250000000000001</v>
      </c>
      <c r="AH153" s="91"/>
      <c r="AI153" s="185">
        <f t="shared" si="3"/>
        <v>41122</v>
      </c>
      <c r="AJ153" s="91">
        <v>0.13250000000000001</v>
      </c>
      <c r="AK153" s="94"/>
      <c r="AL153" s="96"/>
      <c r="AM153" s="91">
        <v>0.13250000000000001</v>
      </c>
      <c r="AN153" s="91">
        <v>0.13250000000000001</v>
      </c>
      <c r="AO153" s="91">
        <v>0.13250000000000001</v>
      </c>
      <c r="AP153" s="91">
        <v>0.13250000000000001</v>
      </c>
      <c r="AQ153" s="91">
        <v>0.13250000000000001</v>
      </c>
      <c r="AR153" s="91">
        <v>0.13250000000000001</v>
      </c>
      <c r="AS153" s="91">
        <v>0.13250000000000001</v>
      </c>
      <c r="AT153" s="91">
        <v>0.13250000000000001</v>
      </c>
      <c r="AU153" s="91"/>
      <c r="AV153" s="91"/>
      <c r="AW153" s="91">
        <v>0.13250000000000001</v>
      </c>
      <c r="AX153" s="91">
        <v>0.13250000000000001</v>
      </c>
      <c r="AY153" s="91">
        <v>0.13250000000000001</v>
      </c>
      <c r="AZ153" s="91">
        <v>0.13250000000000001</v>
      </c>
      <c r="BA153" s="91">
        <v>0.13250000000000001</v>
      </c>
      <c r="BB153" s="91">
        <v>0.13250000000000001</v>
      </c>
      <c r="BC153" s="91"/>
      <c r="BD153" s="91">
        <v>0.13250000000000001</v>
      </c>
      <c r="BE153" s="91">
        <v>0.13250000000000001</v>
      </c>
      <c r="BF153" s="91">
        <v>0.13250000000000001</v>
      </c>
      <c r="BG153" s="91"/>
      <c r="BH153" s="65"/>
      <c r="BI153" s="40"/>
      <c r="BJ153" s="40"/>
      <c r="BK153" s="40"/>
      <c r="BL153" s="40"/>
      <c r="BM153" s="40"/>
      <c r="BN153" s="40"/>
      <c r="BO153" s="40"/>
      <c r="BP153" s="71"/>
      <c r="BQ153" s="71"/>
      <c r="BR153" s="40"/>
      <c r="BS153" s="71"/>
      <c r="BT153" s="40"/>
      <c r="BU153" s="40"/>
      <c r="BV153" s="40"/>
      <c r="BW153" s="49"/>
      <c r="BX153" s="40"/>
      <c r="BY153" s="49"/>
      <c r="BZ153" s="40"/>
      <c r="CA153" s="40"/>
      <c r="CB153" s="40"/>
      <c r="CC153" s="40"/>
      <c r="CD153" s="48"/>
      <c r="CE153" s="48"/>
      <c r="CF153" s="40"/>
      <c r="CG153" s="48"/>
      <c r="CH153" s="40"/>
      <c r="CI153" s="56"/>
      <c r="CJ153" s="56"/>
      <c r="CK153" s="72"/>
      <c r="CL153" s="40"/>
      <c r="CM153" s="56"/>
      <c r="CN153" s="40"/>
      <c r="CO153" s="49"/>
      <c r="CP153" s="49"/>
      <c r="CQ153" s="40"/>
      <c r="CR153" s="56"/>
      <c r="CS153" s="40"/>
      <c r="CT153" s="40"/>
      <c r="CU153" s="41"/>
      <c r="CV153" s="41"/>
      <c r="CW153" s="49"/>
      <c r="CX153" s="40"/>
      <c r="CY153" s="49"/>
      <c r="CZ153" s="40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  <c r="DN153" s="14"/>
    </row>
    <row r="154" spans="1:118">
      <c r="A154" s="65">
        <v>41153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77"/>
      <c r="U154" s="577"/>
      <c r="V154" s="577"/>
      <c r="X154" s="543">
        <v>5.2000000000000005E-2</v>
      </c>
      <c r="Y154" s="544">
        <v>0.13250000000000001</v>
      </c>
      <c r="Z154" s="543">
        <v>2E-3</v>
      </c>
      <c r="AA154" s="543">
        <v>2E-3</v>
      </c>
      <c r="AB154" s="562">
        <v>0.23250000000000001</v>
      </c>
      <c r="AC154" s="562">
        <v>1.2324999999999999</v>
      </c>
      <c r="AD154" s="562">
        <v>0.23250000000000001</v>
      </c>
      <c r="AE154" s="563">
        <v>0.13250000000000001</v>
      </c>
      <c r="AF154" s="91">
        <v>0.13250000000000001</v>
      </c>
      <c r="AG154" s="91">
        <v>0.13250000000000001</v>
      </c>
      <c r="AH154" s="91"/>
      <c r="AI154" s="185">
        <f t="shared" si="3"/>
        <v>41153</v>
      </c>
      <c r="AJ154" s="91">
        <v>0.13250000000000001</v>
      </c>
      <c r="AK154" s="94"/>
      <c r="AL154" s="96"/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>
        <v>0.13250000000000001</v>
      </c>
      <c r="AU154" s="91"/>
      <c r="AV154" s="91"/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>
        <v>0.13250000000000001</v>
      </c>
      <c r="BC154" s="91"/>
      <c r="BD154" s="91">
        <v>0.13250000000000001</v>
      </c>
      <c r="BE154" s="91">
        <v>0.13250000000000001</v>
      </c>
      <c r="BF154" s="91">
        <v>0.13250000000000001</v>
      </c>
      <c r="BG154" s="91"/>
      <c r="BH154" s="65"/>
      <c r="BI154" s="40"/>
      <c r="BJ154" s="40"/>
      <c r="BK154" s="40"/>
      <c r="BL154" s="40"/>
      <c r="BM154" s="40"/>
      <c r="BN154" s="40"/>
      <c r="BO154" s="40"/>
      <c r="BP154" s="71"/>
      <c r="BQ154" s="71"/>
      <c r="BR154" s="40"/>
      <c r="BS154" s="71"/>
      <c r="BT154" s="40"/>
      <c r="BU154" s="40"/>
      <c r="BV154" s="40"/>
      <c r="BW154" s="49"/>
      <c r="BX154" s="40"/>
      <c r="BY154" s="49"/>
      <c r="BZ154" s="40"/>
      <c r="CA154" s="40"/>
      <c r="CB154" s="40"/>
      <c r="CC154" s="40"/>
      <c r="CD154" s="48"/>
      <c r="CE154" s="48"/>
      <c r="CF154" s="40"/>
      <c r="CG154" s="48"/>
      <c r="CH154" s="40"/>
      <c r="CI154" s="56"/>
      <c r="CJ154" s="56"/>
      <c r="CK154" s="72"/>
      <c r="CL154" s="40"/>
      <c r="CM154" s="56"/>
      <c r="CN154" s="40"/>
      <c r="CO154" s="49"/>
      <c r="CP154" s="49"/>
      <c r="CQ154" s="40"/>
      <c r="CR154" s="56"/>
      <c r="CS154" s="40"/>
      <c r="CT154" s="40"/>
      <c r="CU154" s="41"/>
      <c r="CV154" s="41"/>
      <c r="CW154" s="49"/>
      <c r="CX154" s="40"/>
      <c r="CY154" s="49"/>
      <c r="CZ154" s="40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  <c r="DN154" s="14"/>
    </row>
    <row r="155" spans="1:118">
      <c r="A155" s="65">
        <v>41183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77"/>
      <c r="U155" s="577"/>
      <c r="V155" s="577"/>
      <c r="X155" s="543">
        <v>5.2000000000000005E-2</v>
      </c>
      <c r="Y155" s="544">
        <v>0.13250000000000001</v>
      </c>
      <c r="Z155" s="543">
        <v>2E-3</v>
      </c>
      <c r="AA155" s="543">
        <v>2E-3</v>
      </c>
      <c r="AB155" s="562">
        <v>0.25</v>
      </c>
      <c r="AC155" s="562">
        <v>1.25</v>
      </c>
      <c r="AD155" s="562">
        <v>0.25</v>
      </c>
      <c r="AE155" s="563">
        <v>0.13250000000000001</v>
      </c>
      <c r="AF155" s="91">
        <v>0.13250000000000001</v>
      </c>
      <c r="AG155" s="91">
        <v>0.13250000000000001</v>
      </c>
      <c r="AH155" s="91"/>
      <c r="AI155" s="185">
        <f t="shared" si="3"/>
        <v>41183</v>
      </c>
      <c r="AJ155" s="91">
        <v>0.13250000000000001</v>
      </c>
      <c r="AK155" s="94"/>
      <c r="AL155" s="96"/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>
        <v>0.13250000000000001</v>
      </c>
      <c r="AU155" s="91"/>
      <c r="AV155" s="91"/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>
        <v>0.13250000000000001</v>
      </c>
      <c r="BC155" s="91"/>
      <c r="BD155" s="91">
        <v>0.13250000000000001</v>
      </c>
      <c r="BE155" s="91">
        <v>0.13250000000000001</v>
      </c>
      <c r="BF155" s="91">
        <v>0.13250000000000001</v>
      </c>
      <c r="BG155" s="91"/>
      <c r="BH155" s="65"/>
      <c r="BI155" s="40"/>
      <c r="BJ155" s="40"/>
      <c r="BK155" s="40"/>
      <c r="BL155" s="40"/>
      <c r="BM155" s="40"/>
      <c r="BN155" s="40"/>
      <c r="BO155" s="40"/>
      <c r="BP155" s="71"/>
      <c r="BQ155" s="71"/>
      <c r="BR155" s="40"/>
      <c r="BS155" s="71"/>
      <c r="BT155" s="40"/>
      <c r="BU155" s="40"/>
      <c r="BV155" s="40"/>
      <c r="BW155" s="49"/>
      <c r="BX155" s="40"/>
      <c r="BY155" s="49"/>
      <c r="BZ155" s="40"/>
      <c r="CA155" s="40"/>
      <c r="CB155" s="40"/>
      <c r="CC155" s="40"/>
      <c r="CD155" s="48"/>
      <c r="CE155" s="48"/>
      <c r="CF155" s="40"/>
      <c r="CG155" s="48"/>
      <c r="CH155" s="40"/>
      <c r="CI155" s="56"/>
      <c r="CJ155" s="56"/>
      <c r="CK155" s="72"/>
      <c r="CL155" s="40"/>
      <c r="CM155" s="56"/>
      <c r="CN155" s="40"/>
      <c r="CO155" s="49"/>
      <c r="CP155" s="49"/>
      <c r="CQ155" s="40"/>
      <c r="CR155" s="56"/>
      <c r="CS155" s="40"/>
      <c r="CT155" s="40"/>
      <c r="CU155" s="41"/>
      <c r="CV155" s="41"/>
      <c r="CW155" s="49"/>
      <c r="CX155" s="40"/>
      <c r="CY155" s="49"/>
      <c r="CZ155" s="40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</row>
    <row r="156" spans="1:118">
      <c r="A156" s="65">
        <v>41214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77"/>
      <c r="U156" s="577"/>
      <c r="V156" s="577"/>
      <c r="X156" s="543">
        <v>0.2</v>
      </c>
      <c r="Y156" s="544">
        <v>0.26750000000000002</v>
      </c>
      <c r="Z156" s="543">
        <v>0.15</v>
      </c>
      <c r="AA156" s="543">
        <v>0.15</v>
      </c>
      <c r="AB156" s="562">
        <v>0.51749999999999996</v>
      </c>
      <c r="AC156" s="562">
        <v>1.5175000000000001</v>
      </c>
      <c r="AD156" s="562">
        <v>0.51749999999999996</v>
      </c>
      <c r="AE156" s="563">
        <v>0.26750000000000002</v>
      </c>
      <c r="AF156" s="91">
        <v>0.26750000000000002</v>
      </c>
      <c r="AG156" s="91">
        <v>0.26750000000000002</v>
      </c>
      <c r="AH156" s="91"/>
      <c r="AI156" s="185">
        <f t="shared" si="3"/>
        <v>41214</v>
      </c>
      <c r="AJ156" s="91">
        <v>0.26750000000000002</v>
      </c>
      <c r="AK156" s="94"/>
      <c r="AL156" s="96"/>
      <c r="AM156" s="91">
        <v>0.26750000000000002</v>
      </c>
      <c r="AN156" s="91">
        <v>0.26750000000000002</v>
      </c>
      <c r="AO156" s="91">
        <v>0.26750000000000002</v>
      </c>
      <c r="AP156" s="91">
        <v>0.26750000000000002</v>
      </c>
      <c r="AQ156" s="91">
        <v>0.26750000000000002</v>
      </c>
      <c r="AR156" s="91">
        <v>0.26750000000000002</v>
      </c>
      <c r="AS156" s="91">
        <v>0.26750000000000002</v>
      </c>
      <c r="AT156" s="91">
        <v>0.26750000000000002</v>
      </c>
      <c r="AU156" s="91"/>
      <c r="AV156" s="91"/>
      <c r="AW156" s="91">
        <v>0.26750000000000002</v>
      </c>
      <c r="AX156" s="91">
        <v>0.26750000000000002</v>
      </c>
      <c r="AY156" s="91">
        <v>0.26750000000000002</v>
      </c>
      <c r="AZ156" s="91">
        <v>0.26750000000000002</v>
      </c>
      <c r="BA156" s="91">
        <v>0.26750000000000002</v>
      </c>
      <c r="BB156" s="91">
        <v>0.26750000000000002</v>
      </c>
      <c r="BC156" s="91"/>
      <c r="BD156" s="91">
        <v>0.26750000000000002</v>
      </c>
      <c r="BE156" s="91">
        <v>0.26750000000000002</v>
      </c>
      <c r="BF156" s="91">
        <v>0.26750000000000002</v>
      </c>
      <c r="BG156" s="91"/>
      <c r="BH156" s="65"/>
      <c r="BI156" s="40"/>
      <c r="BJ156" s="40"/>
      <c r="BK156" s="40"/>
      <c r="BL156" s="40"/>
      <c r="BM156" s="40"/>
      <c r="BN156" s="40"/>
      <c r="BO156" s="40"/>
      <c r="BP156" s="71"/>
      <c r="BQ156" s="71"/>
      <c r="BR156" s="40"/>
      <c r="BS156" s="71"/>
      <c r="BT156" s="40"/>
      <c r="BU156" s="40"/>
      <c r="BV156" s="40"/>
      <c r="BW156" s="49"/>
      <c r="BX156" s="40"/>
      <c r="BY156" s="49"/>
      <c r="BZ156" s="40"/>
      <c r="CA156" s="40"/>
      <c r="CB156" s="40"/>
      <c r="CC156" s="40"/>
      <c r="CD156" s="48"/>
      <c r="CE156" s="48"/>
      <c r="CF156" s="40"/>
      <c r="CG156" s="48"/>
      <c r="CH156" s="40"/>
      <c r="CI156" s="56"/>
      <c r="CJ156" s="56"/>
      <c r="CK156" s="72"/>
      <c r="CL156" s="40"/>
      <c r="CM156" s="56"/>
      <c r="CN156" s="40"/>
      <c r="CO156" s="49"/>
      <c r="CP156" s="49"/>
      <c r="CQ156" s="40"/>
      <c r="CR156" s="56"/>
      <c r="CS156" s="40"/>
      <c r="CT156" s="40"/>
      <c r="CU156" s="41"/>
      <c r="CV156" s="41"/>
      <c r="CW156" s="49"/>
      <c r="CX156" s="40"/>
      <c r="CY156" s="49"/>
      <c r="CZ156" s="40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  <c r="DN156" s="14"/>
    </row>
    <row r="157" spans="1:118">
      <c r="A157" s="65">
        <v>41244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77"/>
      <c r="U157" s="577"/>
      <c r="V157" s="577"/>
      <c r="X157" s="543">
        <v>0.23</v>
      </c>
      <c r="Y157" s="544">
        <v>0.315</v>
      </c>
      <c r="Z157" s="543">
        <v>0.18</v>
      </c>
      <c r="AA157" s="543">
        <v>0.18</v>
      </c>
      <c r="AB157" s="562">
        <v>0.88</v>
      </c>
      <c r="AC157" s="562">
        <v>1.88</v>
      </c>
      <c r="AD157" s="562">
        <v>0.88</v>
      </c>
      <c r="AE157" s="563">
        <v>0.315</v>
      </c>
      <c r="AF157" s="91">
        <v>0.315</v>
      </c>
      <c r="AG157" s="91">
        <v>0.315</v>
      </c>
      <c r="AH157" s="91"/>
      <c r="AI157" s="185">
        <f t="shared" si="3"/>
        <v>41244</v>
      </c>
      <c r="AJ157" s="91">
        <v>0.315</v>
      </c>
      <c r="AK157" s="94"/>
      <c r="AL157" s="96"/>
      <c r="AM157" s="91">
        <v>0.315</v>
      </c>
      <c r="AN157" s="91">
        <v>0.315</v>
      </c>
      <c r="AO157" s="91">
        <v>0.315</v>
      </c>
      <c r="AP157" s="91">
        <v>0.315</v>
      </c>
      <c r="AQ157" s="91">
        <v>0.315</v>
      </c>
      <c r="AR157" s="91">
        <v>0.315</v>
      </c>
      <c r="AS157" s="91">
        <v>0.315</v>
      </c>
      <c r="AT157" s="91">
        <v>0.315</v>
      </c>
      <c r="AU157" s="91"/>
      <c r="AV157" s="91"/>
      <c r="AW157" s="91">
        <v>0.315</v>
      </c>
      <c r="AX157" s="91">
        <v>0.315</v>
      </c>
      <c r="AY157" s="91">
        <v>0.315</v>
      </c>
      <c r="AZ157" s="91">
        <v>0.315</v>
      </c>
      <c r="BA157" s="91">
        <v>0.315</v>
      </c>
      <c r="BB157" s="91">
        <v>0.315</v>
      </c>
      <c r="BC157" s="91"/>
      <c r="BD157" s="91">
        <v>0.315</v>
      </c>
      <c r="BE157" s="91">
        <v>0.315</v>
      </c>
      <c r="BF157" s="91">
        <v>0.315</v>
      </c>
      <c r="BG157" s="91"/>
      <c r="BH157" s="65"/>
      <c r="BI157" s="40"/>
      <c r="BJ157" s="40"/>
      <c r="BK157" s="40"/>
      <c r="BL157" s="40"/>
      <c r="BM157" s="40"/>
      <c r="BN157" s="40"/>
      <c r="BO157" s="40"/>
      <c r="BP157" s="71"/>
      <c r="BQ157" s="71"/>
      <c r="BR157" s="40"/>
      <c r="BS157" s="71"/>
      <c r="BT157" s="40"/>
      <c r="BU157" s="40"/>
      <c r="BV157" s="40"/>
      <c r="BW157" s="49"/>
      <c r="BX157" s="40"/>
      <c r="BY157" s="49"/>
      <c r="BZ157" s="40"/>
      <c r="CA157" s="40"/>
      <c r="CB157" s="40"/>
      <c r="CC157" s="40"/>
      <c r="CD157" s="48"/>
      <c r="CE157" s="48"/>
      <c r="CF157" s="40"/>
      <c r="CG157" s="48"/>
      <c r="CH157" s="40"/>
      <c r="CI157" s="56"/>
      <c r="CJ157" s="56"/>
      <c r="CK157" s="72"/>
      <c r="CL157" s="40"/>
      <c r="CM157" s="56"/>
      <c r="CN157" s="40"/>
      <c r="CO157" s="49"/>
      <c r="CP157" s="49"/>
      <c r="CQ157" s="40"/>
      <c r="CR157" s="56"/>
      <c r="CS157" s="40"/>
      <c r="CT157" s="40"/>
      <c r="CU157" s="41"/>
      <c r="CV157" s="41"/>
      <c r="CW157" s="49"/>
      <c r="CX157" s="40"/>
      <c r="CY157" s="49"/>
      <c r="CZ157" s="40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  <c r="DN157" s="14"/>
    </row>
    <row r="158" spans="1:118">
      <c r="A158" s="65">
        <v>41275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77"/>
      <c r="U158" s="577"/>
      <c r="V158" s="577"/>
      <c r="X158" s="543">
        <v>0.28000000000000003</v>
      </c>
      <c r="Y158" s="544">
        <v>0.38250000000000001</v>
      </c>
      <c r="Z158" s="543">
        <v>0.23</v>
      </c>
      <c r="AA158" s="543">
        <v>0.23</v>
      </c>
      <c r="AB158" s="562">
        <v>1.17</v>
      </c>
      <c r="AC158" s="562">
        <v>2.17</v>
      </c>
      <c r="AD158" s="562">
        <v>1.17</v>
      </c>
      <c r="AE158" s="563">
        <v>0.38250000000000001</v>
      </c>
      <c r="AF158" s="91">
        <v>0.38250000000000001</v>
      </c>
      <c r="AG158" s="91">
        <v>0.38250000000000001</v>
      </c>
      <c r="AH158" s="91"/>
      <c r="AI158" s="185">
        <f t="shared" si="3"/>
        <v>41275</v>
      </c>
      <c r="AJ158" s="91">
        <v>0.38250000000000001</v>
      </c>
      <c r="AK158" s="94"/>
      <c r="AL158" s="96"/>
      <c r="AM158" s="91">
        <v>0.38250000000000001</v>
      </c>
      <c r="AN158" s="91">
        <v>0.38250000000000001</v>
      </c>
      <c r="AO158" s="91">
        <v>0.38250000000000001</v>
      </c>
      <c r="AP158" s="91">
        <v>0.38250000000000001</v>
      </c>
      <c r="AQ158" s="91">
        <v>0.38250000000000001</v>
      </c>
      <c r="AR158" s="91">
        <v>0.38250000000000001</v>
      </c>
      <c r="AS158" s="91">
        <v>0.38250000000000001</v>
      </c>
      <c r="AT158" s="91">
        <v>0.38250000000000001</v>
      </c>
      <c r="AU158" s="91"/>
      <c r="AV158" s="91"/>
      <c r="AW158" s="91">
        <v>0.38250000000000001</v>
      </c>
      <c r="AX158" s="91">
        <v>0.38250000000000001</v>
      </c>
      <c r="AY158" s="91">
        <v>0.38250000000000001</v>
      </c>
      <c r="AZ158" s="91">
        <v>0.38250000000000001</v>
      </c>
      <c r="BA158" s="91">
        <v>0.38250000000000001</v>
      </c>
      <c r="BB158" s="91">
        <v>0.38250000000000001</v>
      </c>
      <c r="BC158" s="91"/>
      <c r="BD158" s="91">
        <v>0.38250000000000001</v>
      </c>
      <c r="BE158" s="91">
        <v>0.38250000000000001</v>
      </c>
      <c r="BF158" s="91">
        <v>0.38250000000000001</v>
      </c>
      <c r="BG158" s="91"/>
      <c r="BH158" s="65"/>
      <c r="BI158" s="40"/>
      <c r="BJ158" s="40"/>
      <c r="BK158" s="40"/>
      <c r="BL158" s="40"/>
      <c r="BM158" s="40"/>
      <c r="BN158" s="40"/>
      <c r="BO158" s="40"/>
      <c r="BP158" s="71"/>
      <c r="BQ158" s="71"/>
      <c r="BR158" s="40"/>
      <c r="BS158" s="71"/>
      <c r="BT158" s="40"/>
      <c r="BU158" s="40"/>
      <c r="BV158" s="40"/>
      <c r="BW158" s="49"/>
      <c r="BX158" s="40"/>
      <c r="BY158" s="49"/>
      <c r="BZ158" s="40"/>
      <c r="CA158" s="40"/>
      <c r="CB158" s="40"/>
      <c r="CC158" s="40"/>
      <c r="CD158" s="48"/>
      <c r="CE158" s="48"/>
      <c r="CF158" s="40"/>
      <c r="CG158" s="48"/>
      <c r="CH158" s="40"/>
      <c r="CI158" s="56"/>
      <c r="CJ158" s="56"/>
      <c r="CK158" s="72"/>
      <c r="CL158" s="40"/>
      <c r="CM158" s="56"/>
      <c r="CN158" s="40"/>
      <c r="CO158" s="49"/>
      <c r="CP158" s="49"/>
      <c r="CQ158" s="40"/>
      <c r="CR158" s="56"/>
      <c r="CS158" s="40"/>
      <c r="CT158" s="40"/>
      <c r="CU158" s="41"/>
      <c r="CV158" s="41"/>
      <c r="CW158" s="49"/>
      <c r="CX158" s="40"/>
      <c r="CY158" s="49"/>
      <c r="CZ158" s="40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  <c r="DN158" s="14"/>
    </row>
    <row r="159" spans="1:118">
      <c r="A159" s="65">
        <v>41306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77"/>
      <c r="U159" s="577"/>
      <c r="V159" s="577"/>
      <c r="X159" s="543">
        <v>0.26</v>
      </c>
      <c r="Y159" s="544">
        <v>0.3775</v>
      </c>
      <c r="Z159" s="543">
        <v>0.21</v>
      </c>
      <c r="AA159" s="543">
        <v>0.21</v>
      </c>
      <c r="AB159" s="562">
        <v>1.1599999999999999</v>
      </c>
      <c r="AC159" s="562">
        <v>2.16</v>
      </c>
      <c r="AD159" s="562">
        <v>1.1599999999999999</v>
      </c>
      <c r="AE159" s="563">
        <v>0.3775</v>
      </c>
      <c r="AF159" s="91">
        <v>0.3775</v>
      </c>
      <c r="AG159" s="91">
        <v>0.3775</v>
      </c>
      <c r="AH159" s="91"/>
      <c r="AI159" s="185">
        <f t="shared" si="3"/>
        <v>41306</v>
      </c>
      <c r="AJ159" s="91">
        <v>0.3775</v>
      </c>
      <c r="AK159" s="94"/>
      <c r="AL159" s="96"/>
      <c r="AM159" s="91">
        <v>0.3775</v>
      </c>
      <c r="AN159" s="91">
        <v>0.3775</v>
      </c>
      <c r="AO159" s="91">
        <v>0.3775</v>
      </c>
      <c r="AP159" s="91">
        <v>0.3775</v>
      </c>
      <c r="AQ159" s="91">
        <v>0.3775</v>
      </c>
      <c r="AR159" s="91">
        <v>0.3775</v>
      </c>
      <c r="AS159" s="91">
        <v>0.3775</v>
      </c>
      <c r="AT159" s="91">
        <v>0.3775</v>
      </c>
      <c r="AU159" s="91"/>
      <c r="AV159" s="91"/>
      <c r="AW159" s="91">
        <v>0.3775</v>
      </c>
      <c r="AX159" s="91">
        <v>0.3775</v>
      </c>
      <c r="AY159" s="91">
        <v>0.3775</v>
      </c>
      <c r="AZ159" s="91">
        <v>0.3775</v>
      </c>
      <c r="BA159" s="91">
        <v>0.3775</v>
      </c>
      <c r="BB159" s="91">
        <v>0.3775</v>
      </c>
      <c r="BC159" s="91"/>
      <c r="BD159" s="91">
        <v>0.3775</v>
      </c>
      <c r="BE159" s="91">
        <v>0.3775</v>
      </c>
      <c r="BF159" s="91">
        <v>0.3775</v>
      </c>
      <c r="BG159" s="91"/>
      <c r="BH159" s="65"/>
      <c r="BI159" s="40"/>
      <c r="BJ159" s="40"/>
      <c r="BK159" s="40"/>
      <c r="BL159" s="40"/>
      <c r="BM159" s="40"/>
      <c r="BN159" s="40"/>
      <c r="BO159" s="40"/>
      <c r="BP159" s="71"/>
      <c r="BQ159" s="71"/>
      <c r="BR159" s="40"/>
      <c r="BS159" s="71"/>
      <c r="BT159" s="40"/>
      <c r="BU159" s="40"/>
      <c r="BV159" s="40"/>
      <c r="BW159" s="49"/>
      <c r="BX159" s="40"/>
      <c r="BY159" s="49"/>
      <c r="BZ159" s="40"/>
      <c r="CA159" s="40"/>
      <c r="CB159" s="40"/>
      <c r="CC159" s="40"/>
      <c r="CD159" s="48"/>
      <c r="CE159" s="48"/>
      <c r="CF159" s="40"/>
      <c r="CG159" s="48"/>
      <c r="CH159" s="40"/>
      <c r="CI159" s="56"/>
      <c r="CJ159" s="56"/>
      <c r="CK159" s="72"/>
      <c r="CL159" s="40"/>
      <c r="CM159" s="56"/>
      <c r="CN159" s="40"/>
      <c r="CO159" s="49"/>
      <c r="CP159" s="49"/>
      <c r="CQ159" s="40"/>
      <c r="CR159" s="56"/>
      <c r="CS159" s="40"/>
      <c r="CT159" s="40"/>
      <c r="CU159" s="41"/>
      <c r="CV159" s="41"/>
      <c r="CW159" s="49"/>
      <c r="CX159" s="40"/>
      <c r="CY159" s="49"/>
      <c r="CZ159" s="40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  <c r="DN159" s="14"/>
    </row>
    <row r="160" spans="1:118">
      <c r="A160" s="65">
        <v>41334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77"/>
      <c r="U160" s="577"/>
      <c r="V160" s="577"/>
      <c r="X160" s="543">
        <v>0.255</v>
      </c>
      <c r="Y160" s="544">
        <v>0.28249999999999997</v>
      </c>
      <c r="Z160" s="543">
        <v>0.20499999999999999</v>
      </c>
      <c r="AA160" s="543">
        <v>0.20499999999999999</v>
      </c>
      <c r="AB160" s="562">
        <v>0.67249999999999999</v>
      </c>
      <c r="AC160" s="562">
        <v>1.6725000000000001</v>
      </c>
      <c r="AD160" s="562">
        <v>0.67249999999999999</v>
      </c>
      <c r="AE160" s="563">
        <v>0.28249999999999997</v>
      </c>
      <c r="AF160" s="91">
        <v>0.28249999999999997</v>
      </c>
      <c r="AG160" s="91">
        <v>0.28249999999999997</v>
      </c>
      <c r="AH160" s="91"/>
      <c r="AI160" s="185">
        <f t="shared" si="3"/>
        <v>41334</v>
      </c>
      <c r="AJ160" s="91">
        <v>0.28249999999999997</v>
      </c>
      <c r="AK160" s="94"/>
      <c r="AL160" s="96"/>
      <c r="AM160" s="91">
        <v>0.28249999999999997</v>
      </c>
      <c r="AN160" s="91">
        <v>0.28249999999999997</v>
      </c>
      <c r="AO160" s="91">
        <v>0.28249999999999997</v>
      </c>
      <c r="AP160" s="91">
        <v>0.28249999999999997</v>
      </c>
      <c r="AQ160" s="91">
        <v>0.28249999999999997</v>
      </c>
      <c r="AR160" s="91">
        <v>0.28249999999999997</v>
      </c>
      <c r="AS160" s="91">
        <v>0.28249999999999997</v>
      </c>
      <c r="AT160" s="91">
        <v>0.28249999999999997</v>
      </c>
      <c r="AU160" s="91"/>
      <c r="AV160" s="91"/>
      <c r="AW160" s="91">
        <v>0.28249999999999997</v>
      </c>
      <c r="AX160" s="91">
        <v>0.28249999999999997</v>
      </c>
      <c r="AY160" s="91">
        <v>0.28249999999999997</v>
      </c>
      <c r="AZ160" s="91">
        <v>0.28249999999999997</v>
      </c>
      <c r="BA160" s="91">
        <v>0.28249999999999997</v>
      </c>
      <c r="BB160" s="91">
        <v>0.28249999999999997</v>
      </c>
      <c r="BC160" s="91"/>
      <c r="BD160" s="91">
        <v>0.28249999999999997</v>
      </c>
      <c r="BE160" s="91">
        <v>0.28249999999999997</v>
      </c>
      <c r="BF160" s="91">
        <v>0.28249999999999997</v>
      </c>
      <c r="BG160" s="91"/>
      <c r="BH160" s="65"/>
      <c r="BI160" s="40"/>
      <c r="BJ160" s="40"/>
      <c r="BK160" s="40"/>
      <c r="BL160" s="40"/>
      <c r="BM160" s="40"/>
      <c r="BN160" s="40"/>
      <c r="BO160" s="40"/>
      <c r="BP160" s="71"/>
      <c r="BQ160" s="71"/>
      <c r="BR160" s="40"/>
      <c r="BS160" s="71"/>
      <c r="BT160" s="40"/>
      <c r="BU160" s="40"/>
      <c r="BV160" s="40"/>
      <c r="BW160" s="49"/>
      <c r="BX160" s="40"/>
      <c r="BY160" s="49"/>
      <c r="BZ160" s="40"/>
      <c r="CA160" s="40"/>
      <c r="CB160" s="40"/>
      <c r="CC160" s="40"/>
      <c r="CD160" s="48"/>
      <c r="CE160" s="48"/>
      <c r="CF160" s="40"/>
      <c r="CG160" s="48"/>
      <c r="CH160" s="40"/>
      <c r="CI160" s="56"/>
      <c r="CJ160" s="56"/>
      <c r="CK160" s="72"/>
      <c r="CL160" s="40"/>
      <c r="CM160" s="56"/>
      <c r="CN160" s="40"/>
      <c r="CO160" s="49"/>
      <c r="CP160" s="49"/>
      <c r="CQ160" s="40"/>
      <c r="CR160" s="56"/>
      <c r="CS160" s="40"/>
      <c r="CT160" s="40"/>
      <c r="CU160" s="41"/>
      <c r="CV160" s="41"/>
      <c r="CW160" s="49"/>
      <c r="CX160" s="40"/>
      <c r="CY160" s="49"/>
      <c r="CZ160" s="40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  <c r="DN160" s="14"/>
    </row>
    <row r="161" spans="1:118">
      <c r="A161" s="65">
        <v>41365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77"/>
      <c r="U161" s="577"/>
      <c r="V161" s="577"/>
      <c r="X161" s="543">
        <v>4.7E-2</v>
      </c>
      <c r="Y161" s="544">
        <v>0.13750000000000001</v>
      </c>
      <c r="Z161" s="543">
        <v>-3.0000000000000001E-3</v>
      </c>
      <c r="AA161" s="543">
        <v>-3.0000000000000001E-3</v>
      </c>
      <c r="AB161" s="562">
        <v>0.315</v>
      </c>
      <c r="AC161" s="562">
        <v>1.3149999999999999</v>
      </c>
      <c r="AD161" s="562">
        <v>0.315</v>
      </c>
      <c r="AE161" s="563">
        <v>0.13750000000000001</v>
      </c>
      <c r="AF161" s="91">
        <v>0.13750000000000001</v>
      </c>
      <c r="AG161" s="91">
        <v>0.13750000000000001</v>
      </c>
      <c r="AH161" s="91"/>
      <c r="AI161" s="185">
        <f t="shared" si="3"/>
        <v>41365</v>
      </c>
      <c r="AJ161" s="91">
        <v>0.13750000000000001</v>
      </c>
      <c r="AK161" s="94"/>
      <c r="AL161" s="96"/>
      <c r="AM161" s="91">
        <v>0.13750000000000001</v>
      </c>
      <c r="AN161" s="91">
        <v>0.13750000000000001</v>
      </c>
      <c r="AO161" s="91">
        <v>0.13750000000000001</v>
      </c>
      <c r="AP161" s="91">
        <v>0.13750000000000001</v>
      </c>
      <c r="AQ161" s="91">
        <v>0.13750000000000001</v>
      </c>
      <c r="AR161" s="91">
        <v>0.13750000000000001</v>
      </c>
      <c r="AS161" s="91">
        <v>0.13750000000000001</v>
      </c>
      <c r="AT161" s="91">
        <v>0.13750000000000001</v>
      </c>
      <c r="AU161" s="91"/>
      <c r="AV161" s="91"/>
      <c r="AW161" s="91">
        <v>0.13750000000000001</v>
      </c>
      <c r="AX161" s="91">
        <v>0.13750000000000001</v>
      </c>
      <c r="AY161" s="91">
        <v>0.13750000000000001</v>
      </c>
      <c r="AZ161" s="91">
        <v>0.13750000000000001</v>
      </c>
      <c r="BA161" s="91">
        <v>0.13750000000000001</v>
      </c>
      <c r="BB161" s="91">
        <v>0.13750000000000001</v>
      </c>
      <c r="BC161" s="91"/>
      <c r="BD161" s="91">
        <v>0.13750000000000001</v>
      </c>
      <c r="BE161" s="91">
        <v>0.13750000000000001</v>
      </c>
      <c r="BF161" s="91">
        <v>0.13750000000000001</v>
      </c>
      <c r="BG161" s="91"/>
      <c r="BH161" s="65"/>
      <c r="BI161" s="40"/>
      <c r="BJ161" s="40"/>
      <c r="BK161" s="40"/>
      <c r="BL161" s="40"/>
      <c r="BM161" s="40"/>
      <c r="BN161" s="40"/>
      <c r="BO161" s="40"/>
      <c r="BP161" s="71"/>
      <c r="BQ161" s="71"/>
      <c r="BR161" s="40"/>
      <c r="BS161" s="71"/>
      <c r="BT161" s="40"/>
      <c r="BU161" s="40"/>
      <c r="BV161" s="40"/>
      <c r="BW161" s="49"/>
      <c r="BX161" s="40"/>
      <c r="BY161" s="49"/>
      <c r="BZ161" s="40"/>
      <c r="CA161" s="40"/>
      <c r="CB161" s="40"/>
      <c r="CC161" s="40"/>
      <c r="CD161" s="48"/>
      <c r="CE161" s="48"/>
      <c r="CF161" s="40"/>
      <c r="CG161" s="48"/>
      <c r="CH161" s="40"/>
      <c r="CI161" s="56"/>
      <c r="CJ161" s="56"/>
      <c r="CK161" s="72"/>
      <c r="CL161" s="40"/>
      <c r="CM161" s="56"/>
      <c r="CN161" s="40"/>
      <c r="CO161" s="49"/>
      <c r="CP161" s="49"/>
      <c r="CQ161" s="40"/>
      <c r="CR161" s="56"/>
      <c r="CS161" s="40"/>
      <c r="CT161" s="40"/>
      <c r="CU161" s="41"/>
      <c r="CV161" s="41"/>
      <c r="CW161" s="49"/>
      <c r="CX161" s="40"/>
      <c r="CY161" s="49"/>
      <c r="CZ161" s="40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  <c r="DN161" s="14"/>
    </row>
    <row r="162" spans="1:118">
      <c r="A162" s="65">
        <v>41395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77"/>
      <c r="U162" s="577"/>
      <c r="V162" s="577"/>
      <c r="X162" s="543">
        <v>4.7E-2</v>
      </c>
      <c r="Y162" s="544">
        <v>0.13750000000000001</v>
      </c>
      <c r="Z162" s="543">
        <v>-3.0000000000000001E-3</v>
      </c>
      <c r="AA162" s="543">
        <v>-3.0000000000000001E-3</v>
      </c>
      <c r="AB162" s="562">
        <v>0.24249999999999999</v>
      </c>
      <c r="AC162" s="562">
        <v>1.2424999999999999</v>
      </c>
      <c r="AD162" s="562">
        <v>0.24249999999999999</v>
      </c>
      <c r="AE162" s="563">
        <v>0.13750000000000001</v>
      </c>
      <c r="AF162" s="91">
        <v>0.13750000000000001</v>
      </c>
      <c r="AG162" s="91">
        <v>0.13750000000000001</v>
      </c>
      <c r="AH162" s="91"/>
      <c r="AI162" s="185">
        <f t="shared" si="3"/>
        <v>41395</v>
      </c>
      <c r="AJ162" s="91">
        <v>0.13750000000000001</v>
      </c>
      <c r="AK162" s="94"/>
      <c r="AL162" s="96"/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>
        <v>0.13750000000000001</v>
      </c>
      <c r="AU162" s="91"/>
      <c r="AV162" s="91"/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>
        <v>0.13750000000000001</v>
      </c>
      <c r="BC162" s="91"/>
      <c r="BD162" s="91">
        <v>0.13750000000000001</v>
      </c>
      <c r="BE162" s="91">
        <v>0.13750000000000001</v>
      </c>
      <c r="BF162" s="91">
        <v>0.13750000000000001</v>
      </c>
      <c r="BG162" s="91"/>
      <c r="BH162" s="65"/>
      <c r="BI162" s="40"/>
      <c r="BJ162" s="40"/>
      <c r="BK162" s="40"/>
      <c r="BL162" s="40"/>
      <c r="BM162" s="40"/>
      <c r="BN162" s="40"/>
      <c r="BO162" s="40"/>
      <c r="BP162" s="71"/>
      <c r="BQ162" s="71"/>
      <c r="BR162" s="40"/>
      <c r="BS162" s="71"/>
      <c r="BT162" s="40"/>
      <c r="BU162" s="40"/>
      <c r="BV162" s="40"/>
      <c r="BW162" s="49"/>
      <c r="BX162" s="40"/>
      <c r="BY162" s="49"/>
      <c r="BZ162" s="40"/>
      <c r="CA162" s="40"/>
      <c r="CB162" s="40"/>
      <c r="CC162" s="40"/>
      <c r="CD162" s="48"/>
      <c r="CE162" s="48"/>
      <c r="CF162" s="40"/>
      <c r="CG162" s="48"/>
      <c r="CH162" s="40"/>
      <c r="CI162" s="56"/>
      <c r="CJ162" s="56"/>
      <c r="CK162" s="72"/>
      <c r="CL162" s="40"/>
      <c r="CM162" s="56"/>
      <c r="CN162" s="40"/>
      <c r="CO162" s="49"/>
      <c r="CP162" s="49"/>
      <c r="CQ162" s="40"/>
      <c r="CR162" s="56"/>
      <c r="CS162" s="40"/>
      <c r="CT162" s="40"/>
      <c r="CU162" s="41"/>
      <c r="CV162" s="41"/>
      <c r="CW162" s="49"/>
      <c r="CX162" s="40"/>
      <c r="CY162" s="49"/>
      <c r="CZ162" s="40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  <c r="DN162" s="14"/>
    </row>
    <row r="163" spans="1:118">
      <c r="A163" s="65">
        <v>41426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77"/>
      <c r="U163" s="577"/>
      <c r="V163" s="577"/>
      <c r="X163" s="543">
        <v>4.7E-2</v>
      </c>
      <c r="Y163" s="544">
        <v>0.13750000000000001</v>
      </c>
      <c r="Z163" s="543">
        <v>-3.0000000000000001E-3</v>
      </c>
      <c r="AA163" s="543">
        <v>-3.0000000000000001E-3</v>
      </c>
      <c r="AB163" s="562">
        <v>0.23250000000000001</v>
      </c>
      <c r="AC163" s="562">
        <v>1.2324999999999999</v>
      </c>
      <c r="AD163" s="562">
        <v>0.23250000000000001</v>
      </c>
      <c r="AE163" s="563">
        <v>0.13750000000000001</v>
      </c>
      <c r="AF163" s="91">
        <v>0.13750000000000001</v>
      </c>
      <c r="AG163" s="91">
        <v>0.13750000000000001</v>
      </c>
      <c r="AH163" s="91"/>
      <c r="AI163" s="185">
        <f t="shared" si="3"/>
        <v>41426</v>
      </c>
      <c r="AJ163" s="91">
        <v>0.13750000000000001</v>
      </c>
      <c r="AK163" s="94"/>
      <c r="AL163" s="96"/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>
        <v>0.13750000000000001</v>
      </c>
      <c r="AU163" s="91"/>
      <c r="AV163" s="91"/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>
        <v>0.13750000000000001</v>
      </c>
      <c r="BC163" s="91"/>
      <c r="BD163" s="91">
        <v>0.13750000000000001</v>
      </c>
      <c r="BE163" s="91">
        <v>0.13750000000000001</v>
      </c>
      <c r="BF163" s="91">
        <v>0.13750000000000001</v>
      </c>
      <c r="BG163" s="91"/>
      <c r="BH163" s="65"/>
      <c r="BI163" s="40"/>
      <c r="BJ163" s="40"/>
      <c r="BK163" s="40"/>
      <c r="BL163" s="40"/>
      <c r="BM163" s="40"/>
      <c r="BN163" s="40"/>
      <c r="BO163" s="40"/>
      <c r="BP163" s="71"/>
      <c r="BQ163" s="71"/>
      <c r="BR163" s="40"/>
      <c r="BS163" s="71"/>
      <c r="BT163" s="40"/>
      <c r="BU163" s="40"/>
      <c r="BV163" s="40"/>
      <c r="BW163" s="49"/>
      <c r="BX163" s="40"/>
      <c r="BY163" s="49"/>
      <c r="BZ163" s="40"/>
      <c r="CA163" s="40"/>
      <c r="CB163" s="40"/>
      <c r="CC163" s="40"/>
      <c r="CD163" s="48"/>
      <c r="CE163" s="48"/>
      <c r="CF163" s="40"/>
      <c r="CG163" s="48"/>
      <c r="CH163" s="40"/>
      <c r="CI163" s="56"/>
      <c r="CJ163" s="56"/>
      <c r="CK163" s="72"/>
      <c r="CL163" s="40"/>
      <c r="CM163" s="56"/>
      <c r="CN163" s="40"/>
      <c r="CO163" s="49"/>
      <c r="CP163" s="49"/>
      <c r="CQ163" s="40"/>
      <c r="CR163" s="56"/>
      <c r="CS163" s="40"/>
      <c r="CT163" s="40"/>
      <c r="CU163" s="41"/>
      <c r="CV163" s="41"/>
      <c r="CW163" s="49"/>
      <c r="CX163" s="40"/>
      <c r="CY163" s="49"/>
      <c r="CZ163" s="40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  <c r="DN163" s="14"/>
    </row>
    <row r="164" spans="1:118">
      <c r="A164" s="65">
        <v>41456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77"/>
      <c r="U164" s="577"/>
      <c r="V164" s="577"/>
      <c r="X164" s="543">
        <v>4.7E-2</v>
      </c>
      <c r="Y164" s="544">
        <v>0.13500000000000001</v>
      </c>
      <c r="Z164" s="543">
        <v>-3.0000000000000001E-3</v>
      </c>
      <c r="AA164" s="543">
        <v>-3.0000000000000001E-3</v>
      </c>
      <c r="AB164" s="562">
        <v>0.23250000000000001</v>
      </c>
      <c r="AC164" s="562">
        <v>1.2324999999999999</v>
      </c>
      <c r="AD164" s="562">
        <v>0.23250000000000001</v>
      </c>
      <c r="AE164" s="563">
        <v>0.13500000000000001</v>
      </c>
      <c r="AF164" s="91">
        <v>0.13500000000000001</v>
      </c>
      <c r="AG164" s="91">
        <v>0.13500000000000001</v>
      </c>
      <c r="AH164" s="91"/>
      <c r="AI164" s="185">
        <f t="shared" si="3"/>
        <v>41456</v>
      </c>
      <c r="AJ164" s="91">
        <v>0.13500000000000001</v>
      </c>
      <c r="AK164" s="94"/>
      <c r="AL164" s="96"/>
      <c r="AM164" s="91">
        <v>0.13500000000000001</v>
      </c>
      <c r="AN164" s="91">
        <v>0.13500000000000001</v>
      </c>
      <c r="AO164" s="91">
        <v>0.13500000000000001</v>
      </c>
      <c r="AP164" s="91">
        <v>0.13500000000000001</v>
      </c>
      <c r="AQ164" s="91">
        <v>0.13500000000000001</v>
      </c>
      <c r="AR164" s="91">
        <v>0.13500000000000001</v>
      </c>
      <c r="AS164" s="91">
        <v>0.13500000000000001</v>
      </c>
      <c r="AT164" s="91">
        <v>0.13500000000000001</v>
      </c>
      <c r="AU164" s="91"/>
      <c r="AV164" s="91"/>
      <c r="AW164" s="91">
        <v>0.13500000000000001</v>
      </c>
      <c r="AX164" s="91">
        <v>0.13500000000000001</v>
      </c>
      <c r="AY164" s="91">
        <v>0.13500000000000001</v>
      </c>
      <c r="AZ164" s="91">
        <v>0.13500000000000001</v>
      </c>
      <c r="BA164" s="91">
        <v>0.13500000000000001</v>
      </c>
      <c r="BB164" s="91">
        <v>0.13500000000000001</v>
      </c>
      <c r="BC164" s="91"/>
      <c r="BD164" s="91">
        <v>0.13500000000000001</v>
      </c>
      <c r="BE164" s="91">
        <v>0.13500000000000001</v>
      </c>
      <c r="BF164" s="91">
        <v>0.13500000000000001</v>
      </c>
      <c r="BG164" s="91"/>
      <c r="BH164" s="65"/>
      <c r="BI164" s="40"/>
      <c r="BJ164" s="40"/>
      <c r="BK164" s="40"/>
      <c r="BL164" s="40"/>
      <c r="BM164" s="40"/>
      <c r="BN164" s="40"/>
      <c r="BO164" s="40"/>
      <c r="BP164" s="71"/>
      <c r="BQ164" s="71"/>
      <c r="BR164" s="40"/>
      <c r="BS164" s="71"/>
      <c r="BT164" s="40"/>
      <c r="BU164" s="40"/>
      <c r="BV164" s="40"/>
      <c r="BW164" s="49"/>
      <c r="BX164" s="40"/>
      <c r="BY164" s="49"/>
      <c r="BZ164" s="40"/>
      <c r="CA164" s="40"/>
      <c r="CB164" s="40"/>
      <c r="CC164" s="40"/>
      <c r="CD164" s="48"/>
      <c r="CE164" s="48"/>
      <c r="CF164" s="40"/>
      <c r="CG164" s="48"/>
      <c r="CH164" s="40"/>
      <c r="CI164" s="56"/>
      <c r="CJ164" s="56"/>
      <c r="CK164" s="72"/>
      <c r="CL164" s="40"/>
      <c r="CM164" s="56"/>
      <c r="CN164" s="40"/>
      <c r="CO164" s="49"/>
      <c r="CP164" s="49"/>
      <c r="CQ164" s="40"/>
      <c r="CR164" s="56"/>
      <c r="CS164" s="40"/>
      <c r="CT164" s="40"/>
      <c r="CU164" s="41"/>
      <c r="CV164" s="41"/>
      <c r="CW164" s="49"/>
      <c r="CX164" s="40"/>
      <c r="CY164" s="49"/>
      <c r="CZ164" s="40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  <c r="DN164" s="14"/>
    </row>
    <row r="165" spans="1:118">
      <c r="A165" s="65">
        <v>41487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77"/>
      <c r="U165" s="577"/>
      <c r="V165" s="577"/>
      <c r="X165" s="543">
        <v>4.7E-2</v>
      </c>
      <c r="Y165" s="544">
        <v>0.13250000000000001</v>
      </c>
      <c r="Z165" s="543">
        <v>-3.0000000000000001E-3</v>
      </c>
      <c r="AA165" s="543">
        <v>-3.0000000000000001E-3</v>
      </c>
      <c r="AB165" s="562">
        <v>0.23250000000000001</v>
      </c>
      <c r="AC165" s="562">
        <v>1.2324999999999999</v>
      </c>
      <c r="AD165" s="562">
        <v>0.23250000000000001</v>
      </c>
      <c r="AE165" s="563">
        <v>0.13250000000000001</v>
      </c>
      <c r="AF165" s="91">
        <v>0.13250000000000001</v>
      </c>
      <c r="AG165" s="91">
        <v>0.13250000000000001</v>
      </c>
      <c r="AH165" s="91"/>
      <c r="AI165" s="185">
        <f t="shared" si="3"/>
        <v>41487</v>
      </c>
      <c r="AJ165" s="91">
        <v>0.13250000000000001</v>
      </c>
      <c r="AK165" s="94"/>
      <c r="AL165" s="96"/>
      <c r="AM165" s="91">
        <v>0.13250000000000001</v>
      </c>
      <c r="AN165" s="91">
        <v>0.13250000000000001</v>
      </c>
      <c r="AO165" s="91">
        <v>0.13250000000000001</v>
      </c>
      <c r="AP165" s="91">
        <v>0.13250000000000001</v>
      </c>
      <c r="AQ165" s="91">
        <v>0.13250000000000001</v>
      </c>
      <c r="AR165" s="91">
        <v>0.13250000000000001</v>
      </c>
      <c r="AS165" s="91">
        <v>0.13250000000000001</v>
      </c>
      <c r="AT165" s="91">
        <v>0.13250000000000001</v>
      </c>
      <c r="AU165" s="91"/>
      <c r="AV165" s="91"/>
      <c r="AW165" s="91">
        <v>0.13250000000000001</v>
      </c>
      <c r="AX165" s="91">
        <v>0.13250000000000001</v>
      </c>
      <c r="AY165" s="91">
        <v>0.13250000000000001</v>
      </c>
      <c r="AZ165" s="91">
        <v>0.13250000000000001</v>
      </c>
      <c r="BA165" s="91">
        <v>0.13250000000000001</v>
      </c>
      <c r="BB165" s="91">
        <v>0.13250000000000001</v>
      </c>
      <c r="BC165" s="91"/>
      <c r="BD165" s="91">
        <v>0.13250000000000001</v>
      </c>
      <c r="BE165" s="91">
        <v>0.13250000000000001</v>
      </c>
      <c r="BF165" s="91">
        <v>0.13250000000000001</v>
      </c>
      <c r="BG165" s="91"/>
      <c r="BH165" s="65"/>
      <c r="BI165" s="40"/>
      <c r="BJ165" s="40"/>
      <c r="BK165" s="40"/>
      <c r="BL165" s="40"/>
      <c r="BM165" s="40"/>
      <c r="BN165" s="40"/>
      <c r="BO165" s="40"/>
      <c r="BP165" s="71"/>
      <c r="BQ165" s="71"/>
      <c r="BR165" s="40"/>
      <c r="BS165" s="71"/>
      <c r="BT165" s="40"/>
      <c r="BU165" s="40"/>
      <c r="BV165" s="40"/>
      <c r="BW165" s="49"/>
      <c r="BX165" s="40"/>
      <c r="BY165" s="49"/>
      <c r="BZ165" s="40"/>
      <c r="CA165" s="40"/>
      <c r="CB165" s="40"/>
      <c r="CC165" s="40"/>
      <c r="CD165" s="48"/>
      <c r="CE165" s="48"/>
      <c r="CF165" s="40"/>
      <c r="CG165" s="48"/>
      <c r="CH165" s="40"/>
      <c r="CI165" s="56"/>
      <c r="CJ165" s="56"/>
      <c r="CK165" s="72"/>
      <c r="CL165" s="40"/>
      <c r="CM165" s="56"/>
      <c r="CN165" s="40"/>
      <c r="CO165" s="49"/>
      <c r="CP165" s="49"/>
      <c r="CQ165" s="40"/>
      <c r="CR165" s="56"/>
      <c r="CS165" s="40"/>
      <c r="CT165" s="40"/>
      <c r="CU165" s="41"/>
      <c r="CV165" s="41"/>
      <c r="CW165" s="49"/>
      <c r="CX165" s="40"/>
      <c r="CY165" s="49"/>
      <c r="CZ165" s="40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  <c r="DN165" s="14"/>
    </row>
    <row r="166" spans="1:118">
      <c r="A166" s="65">
        <v>41518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77"/>
      <c r="U166" s="577"/>
      <c r="V166" s="577"/>
      <c r="X166" s="543">
        <v>4.7E-2</v>
      </c>
      <c r="Y166" s="544">
        <v>0.13250000000000001</v>
      </c>
      <c r="Z166" s="543">
        <v>-3.0000000000000001E-3</v>
      </c>
      <c r="AA166" s="543">
        <v>-3.0000000000000001E-3</v>
      </c>
      <c r="AB166" s="562">
        <v>0.23250000000000001</v>
      </c>
      <c r="AC166" s="562">
        <v>1.2324999999999999</v>
      </c>
      <c r="AD166" s="562">
        <v>0.23250000000000001</v>
      </c>
      <c r="AE166" s="563">
        <v>0.13250000000000001</v>
      </c>
      <c r="AF166" s="91">
        <v>0.13250000000000001</v>
      </c>
      <c r="AG166" s="91">
        <v>0.13250000000000001</v>
      </c>
      <c r="AH166" s="91"/>
      <c r="AI166" s="185">
        <f t="shared" si="3"/>
        <v>41518</v>
      </c>
      <c r="AJ166" s="91">
        <v>0.13250000000000001</v>
      </c>
      <c r="AK166" s="94"/>
      <c r="AL166" s="96"/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>
        <v>0.13250000000000001</v>
      </c>
      <c r="AU166" s="91"/>
      <c r="AV166" s="91"/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>
        <v>0.13250000000000001</v>
      </c>
      <c r="BC166" s="91"/>
      <c r="BD166" s="91">
        <v>0.13250000000000001</v>
      </c>
      <c r="BE166" s="91">
        <v>0.13250000000000001</v>
      </c>
      <c r="BF166" s="91">
        <v>0.13250000000000001</v>
      </c>
      <c r="BG166" s="91"/>
      <c r="BH166" s="65"/>
      <c r="BI166" s="40"/>
      <c r="BJ166" s="40"/>
      <c r="BK166" s="40"/>
      <c r="BL166" s="40"/>
      <c r="BM166" s="40"/>
      <c r="BN166" s="40"/>
      <c r="BO166" s="40"/>
      <c r="BP166" s="71"/>
      <c r="BQ166" s="71"/>
      <c r="BR166" s="40"/>
      <c r="BS166" s="71"/>
      <c r="BT166" s="40"/>
      <c r="BU166" s="40"/>
      <c r="BV166" s="40"/>
      <c r="BW166" s="49"/>
      <c r="BX166" s="40"/>
      <c r="BY166" s="49"/>
      <c r="BZ166" s="40"/>
      <c r="CA166" s="40"/>
      <c r="CB166" s="40"/>
      <c r="CC166" s="40"/>
      <c r="CD166" s="48"/>
      <c r="CE166" s="48"/>
      <c r="CF166" s="40"/>
      <c r="CG166" s="48"/>
      <c r="CH166" s="40"/>
      <c r="CI166" s="56"/>
      <c r="CJ166" s="56"/>
      <c r="CK166" s="72"/>
      <c r="CL166" s="40"/>
      <c r="CM166" s="56"/>
      <c r="CN166" s="40"/>
      <c r="CO166" s="49"/>
      <c r="CP166" s="49"/>
      <c r="CQ166" s="40"/>
      <c r="CR166" s="56"/>
      <c r="CS166" s="40"/>
      <c r="CT166" s="40"/>
      <c r="CU166" s="41"/>
      <c r="CV166" s="41"/>
      <c r="CW166" s="49"/>
      <c r="CX166" s="40"/>
      <c r="CY166" s="49"/>
      <c r="CZ166" s="40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  <c r="DN166" s="14"/>
    </row>
    <row r="167" spans="1:118">
      <c r="A167" s="65">
        <v>41548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77"/>
      <c r="U167" s="577"/>
      <c r="V167" s="577"/>
      <c r="X167" s="543">
        <v>4.7E-2</v>
      </c>
      <c r="Y167" s="544">
        <v>0.13250000000000001</v>
      </c>
      <c r="Z167" s="543">
        <v>-3.0000000000000001E-3</v>
      </c>
      <c r="AA167" s="543">
        <v>-3.0000000000000001E-3</v>
      </c>
      <c r="AB167" s="562">
        <v>0.25</v>
      </c>
      <c r="AC167" s="562">
        <v>1.25</v>
      </c>
      <c r="AD167" s="562">
        <v>0.25</v>
      </c>
      <c r="AE167" s="563">
        <v>0.13250000000000001</v>
      </c>
      <c r="AF167" s="91">
        <v>0.13250000000000001</v>
      </c>
      <c r="AG167" s="91">
        <v>0.13250000000000001</v>
      </c>
      <c r="AH167" s="91"/>
      <c r="AI167" s="185">
        <f t="shared" si="3"/>
        <v>41548</v>
      </c>
      <c r="AJ167" s="91">
        <v>0.13250000000000001</v>
      </c>
      <c r="AK167" s="94"/>
      <c r="AL167" s="96"/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>
        <v>0.13250000000000001</v>
      </c>
      <c r="AU167" s="91"/>
      <c r="AV167" s="91"/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>
        <v>0.13250000000000001</v>
      </c>
      <c r="BC167" s="91"/>
      <c r="BD167" s="91">
        <v>0.13250000000000001</v>
      </c>
      <c r="BE167" s="91">
        <v>0.13250000000000001</v>
      </c>
      <c r="BF167" s="91">
        <v>0.13250000000000001</v>
      </c>
      <c r="BG167" s="91"/>
      <c r="BH167" s="65"/>
      <c r="BI167" s="40"/>
      <c r="BJ167" s="40"/>
      <c r="BK167" s="40"/>
      <c r="BL167" s="40"/>
      <c r="BM167" s="40"/>
      <c r="BN167" s="40"/>
      <c r="BO167" s="40"/>
      <c r="BP167" s="71"/>
      <c r="BQ167" s="71"/>
      <c r="BR167" s="40"/>
      <c r="BS167" s="71"/>
      <c r="BT167" s="40"/>
      <c r="BU167" s="40"/>
      <c r="BV167" s="40"/>
      <c r="BW167" s="49"/>
      <c r="BX167" s="40"/>
      <c r="BY167" s="49"/>
      <c r="BZ167" s="40"/>
      <c r="CA167" s="40"/>
      <c r="CB167" s="40"/>
      <c r="CC167" s="40"/>
      <c r="CD167" s="48"/>
      <c r="CE167" s="48"/>
      <c r="CF167" s="40"/>
      <c r="CG167" s="48"/>
      <c r="CH167" s="40"/>
      <c r="CI167" s="56"/>
      <c r="CJ167" s="56"/>
      <c r="CK167" s="72"/>
      <c r="CL167" s="40"/>
      <c r="CM167" s="56"/>
      <c r="CN167" s="40"/>
      <c r="CO167" s="49"/>
      <c r="CP167" s="49"/>
      <c r="CQ167" s="40"/>
      <c r="CR167" s="56"/>
      <c r="CS167" s="40"/>
      <c r="CT167" s="40"/>
      <c r="CU167" s="41"/>
      <c r="CV167" s="41"/>
      <c r="CW167" s="49"/>
      <c r="CX167" s="40"/>
      <c r="CY167" s="49"/>
      <c r="CZ167" s="40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  <c r="DN167" s="14"/>
    </row>
    <row r="168" spans="1:118">
      <c r="A168" s="65">
        <v>41579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77"/>
      <c r="U168" s="577"/>
      <c r="V168" s="577"/>
      <c r="X168" s="543">
        <v>0.19500000000000001</v>
      </c>
      <c r="Y168" s="544">
        <v>0.26750000000000002</v>
      </c>
      <c r="Z168" s="543">
        <v>0.14499999999999999</v>
      </c>
      <c r="AA168" s="543">
        <v>0.14499999999999999</v>
      </c>
      <c r="AB168" s="562">
        <v>0.51749999999999996</v>
      </c>
      <c r="AC168" s="562">
        <v>1.5175000000000001</v>
      </c>
      <c r="AD168" s="562">
        <v>0.51749999999999996</v>
      </c>
      <c r="AE168" s="563">
        <v>0.26750000000000002</v>
      </c>
      <c r="AF168" s="91">
        <v>0.26750000000000002</v>
      </c>
      <c r="AG168" s="91">
        <v>0.26750000000000002</v>
      </c>
      <c r="AH168" s="91"/>
      <c r="AI168" s="185">
        <f t="shared" si="3"/>
        <v>41579</v>
      </c>
      <c r="AJ168" s="91">
        <v>0.26750000000000002</v>
      </c>
      <c r="AK168" s="94"/>
      <c r="AL168" s="96"/>
      <c r="AM168" s="91">
        <v>0.26750000000000002</v>
      </c>
      <c r="AN168" s="91">
        <v>0.26750000000000002</v>
      </c>
      <c r="AO168" s="91">
        <v>0.26750000000000002</v>
      </c>
      <c r="AP168" s="91">
        <v>0.26750000000000002</v>
      </c>
      <c r="AQ168" s="91">
        <v>0.26750000000000002</v>
      </c>
      <c r="AR168" s="91">
        <v>0.26750000000000002</v>
      </c>
      <c r="AS168" s="91">
        <v>0.26750000000000002</v>
      </c>
      <c r="AT168" s="91">
        <v>0.26750000000000002</v>
      </c>
      <c r="AU168" s="91"/>
      <c r="AV168" s="91"/>
      <c r="AW168" s="91">
        <v>0.26750000000000002</v>
      </c>
      <c r="AX168" s="91">
        <v>0.26750000000000002</v>
      </c>
      <c r="AY168" s="91">
        <v>0.26750000000000002</v>
      </c>
      <c r="AZ168" s="91">
        <v>0.26750000000000002</v>
      </c>
      <c r="BA168" s="91">
        <v>0.26750000000000002</v>
      </c>
      <c r="BB168" s="91">
        <v>0.26750000000000002</v>
      </c>
      <c r="BC168" s="91"/>
      <c r="BD168" s="91">
        <v>0.26750000000000002</v>
      </c>
      <c r="BE168" s="91">
        <v>0.26750000000000002</v>
      </c>
      <c r="BF168" s="91">
        <v>0.26750000000000002</v>
      </c>
      <c r="BG168" s="91"/>
      <c r="BH168" s="65"/>
      <c r="BI168" s="40"/>
      <c r="BJ168" s="40"/>
      <c r="BK168" s="40"/>
      <c r="BL168" s="40"/>
      <c r="BM168" s="40"/>
      <c r="BN168" s="40"/>
      <c r="BO168" s="40"/>
      <c r="BP168" s="71"/>
      <c r="BQ168" s="71"/>
      <c r="BR168" s="40"/>
      <c r="BS168" s="71"/>
      <c r="BT168" s="40"/>
      <c r="BU168" s="40"/>
      <c r="BV168" s="40"/>
      <c r="BW168" s="49"/>
      <c r="BX168" s="40"/>
      <c r="BY168" s="49"/>
      <c r="BZ168" s="40"/>
      <c r="CA168" s="40"/>
      <c r="CB168" s="40"/>
      <c r="CC168" s="40"/>
      <c r="CD168" s="48"/>
      <c r="CE168" s="48"/>
      <c r="CF168" s="40"/>
      <c r="CG168" s="48"/>
      <c r="CH168" s="40"/>
      <c r="CI168" s="56"/>
      <c r="CJ168" s="56"/>
      <c r="CK168" s="72"/>
      <c r="CL168" s="40"/>
      <c r="CM168" s="56"/>
      <c r="CN168" s="40"/>
      <c r="CO168" s="49"/>
      <c r="CP168" s="49"/>
      <c r="CQ168" s="40"/>
      <c r="CR168" s="56"/>
      <c r="CS168" s="40"/>
      <c r="CT168" s="40"/>
      <c r="CU168" s="41"/>
      <c r="CV168" s="41"/>
      <c r="CW168" s="49"/>
      <c r="CX168" s="40"/>
      <c r="CY168" s="49"/>
      <c r="CZ168" s="40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  <c r="DN168" s="14"/>
    </row>
    <row r="169" spans="1:118">
      <c r="A169" s="65">
        <v>41609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77"/>
      <c r="U169" s="577"/>
      <c r="V169" s="577"/>
      <c r="X169" s="543">
        <v>0.22500000000000001</v>
      </c>
      <c r="Y169" s="544">
        <v>0.315</v>
      </c>
      <c r="Z169" s="543">
        <v>0.17499999999999999</v>
      </c>
      <c r="AA169" s="543">
        <v>0.17499999999999999</v>
      </c>
      <c r="AB169" s="562">
        <v>0.88</v>
      </c>
      <c r="AC169" s="562">
        <v>1.88</v>
      </c>
      <c r="AD169" s="562">
        <v>0.88</v>
      </c>
      <c r="AE169" s="563">
        <v>0.315</v>
      </c>
      <c r="AF169" s="91">
        <v>0.315</v>
      </c>
      <c r="AG169" s="91">
        <v>0.315</v>
      </c>
      <c r="AH169" s="91"/>
      <c r="AI169" s="185">
        <f t="shared" si="3"/>
        <v>41609</v>
      </c>
      <c r="AJ169" s="91">
        <v>0.315</v>
      </c>
      <c r="AK169" s="94"/>
      <c r="AL169" s="96"/>
      <c r="AM169" s="91">
        <v>0.315</v>
      </c>
      <c r="AN169" s="91">
        <v>0.315</v>
      </c>
      <c r="AO169" s="91">
        <v>0.315</v>
      </c>
      <c r="AP169" s="91">
        <v>0.315</v>
      </c>
      <c r="AQ169" s="91">
        <v>0.315</v>
      </c>
      <c r="AR169" s="91">
        <v>0.315</v>
      </c>
      <c r="AS169" s="91">
        <v>0.315</v>
      </c>
      <c r="AT169" s="91">
        <v>0.315</v>
      </c>
      <c r="AU169" s="91"/>
      <c r="AV169" s="91"/>
      <c r="AW169" s="91">
        <v>0.315</v>
      </c>
      <c r="AX169" s="91">
        <v>0.315</v>
      </c>
      <c r="AY169" s="91">
        <v>0.315</v>
      </c>
      <c r="AZ169" s="91">
        <v>0.315</v>
      </c>
      <c r="BA169" s="91">
        <v>0.315</v>
      </c>
      <c r="BB169" s="91">
        <v>0.315</v>
      </c>
      <c r="BC169" s="91"/>
      <c r="BD169" s="91">
        <v>0.315</v>
      </c>
      <c r="BE169" s="91">
        <v>0.315</v>
      </c>
      <c r="BF169" s="91">
        <v>0.315</v>
      </c>
      <c r="BG169" s="91"/>
      <c r="BH169" s="65"/>
      <c r="BI169" s="40"/>
      <c r="BJ169" s="40"/>
      <c r="BK169" s="40"/>
      <c r="BL169" s="40"/>
      <c r="BM169" s="40"/>
      <c r="BN169" s="40"/>
      <c r="BO169" s="40"/>
      <c r="BP169" s="71"/>
      <c r="BQ169" s="71"/>
      <c r="BR169" s="40"/>
      <c r="BS169" s="71"/>
      <c r="BT169" s="40"/>
      <c r="BU169" s="40"/>
      <c r="BV169" s="40"/>
      <c r="BW169" s="49"/>
      <c r="BX169" s="40"/>
      <c r="BY169" s="49"/>
      <c r="BZ169" s="40"/>
      <c r="CA169" s="40"/>
      <c r="CB169" s="40"/>
      <c r="CC169" s="40"/>
      <c r="CD169" s="48"/>
      <c r="CE169" s="48"/>
      <c r="CF169" s="40"/>
      <c r="CG169" s="48"/>
      <c r="CH169" s="40"/>
      <c r="CI169" s="56"/>
      <c r="CJ169" s="56"/>
      <c r="CK169" s="72"/>
      <c r="CL169" s="40"/>
      <c r="CM169" s="56"/>
      <c r="CN169" s="40"/>
      <c r="CO169" s="49"/>
      <c r="CP169" s="49"/>
      <c r="CQ169" s="40"/>
      <c r="CR169" s="56"/>
      <c r="CS169" s="40"/>
      <c r="CT169" s="40"/>
      <c r="CU169" s="41"/>
      <c r="CV169" s="41"/>
      <c r="CW169" s="49"/>
      <c r="CX169" s="40"/>
      <c r="CY169" s="49"/>
      <c r="CZ169" s="40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  <c r="DN169" s="14"/>
    </row>
    <row r="170" spans="1:118">
      <c r="A170" s="65">
        <v>41640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77"/>
      <c r="U170" s="577"/>
      <c r="V170" s="577"/>
      <c r="X170" s="543">
        <v>0.27500000000000002</v>
      </c>
      <c r="Y170" s="544">
        <v>0.38250000000000001</v>
      </c>
      <c r="Z170" s="543">
        <v>0.22500000000000001</v>
      </c>
      <c r="AA170" s="543">
        <v>0.22500000000000001</v>
      </c>
      <c r="AB170" s="562">
        <v>1.17</v>
      </c>
      <c r="AC170" s="562">
        <v>2.17</v>
      </c>
      <c r="AD170" s="562">
        <v>1.17</v>
      </c>
      <c r="AE170" s="563">
        <v>0.38250000000000001</v>
      </c>
      <c r="AF170" s="91">
        <v>0.38250000000000001</v>
      </c>
      <c r="AG170" s="91">
        <v>0.38250000000000001</v>
      </c>
      <c r="AH170" s="91"/>
      <c r="AI170" s="185">
        <f t="shared" si="3"/>
        <v>41640</v>
      </c>
      <c r="AJ170" s="91">
        <v>0.38250000000000001</v>
      </c>
      <c r="AK170" s="94"/>
      <c r="AL170" s="96"/>
      <c r="AM170" s="91">
        <v>0.38250000000000001</v>
      </c>
      <c r="AN170" s="91">
        <v>0.38250000000000001</v>
      </c>
      <c r="AO170" s="91">
        <v>0.38250000000000001</v>
      </c>
      <c r="AP170" s="91">
        <v>0.38250000000000001</v>
      </c>
      <c r="AQ170" s="91">
        <v>0.38250000000000001</v>
      </c>
      <c r="AR170" s="91">
        <v>0.38250000000000001</v>
      </c>
      <c r="AS170" s="91">
        <v>0.38250000000000001</v>
      </c>
      <c r="AT170" s="91">
        <v>0.38250000000000001</v>
      </c>
      <c r="AU170" s="91"/>
      <c r="AV170" s="91"/>
      <c r="AW170" s="91">
        <v>0.38250000000000001</v>
      </c>
      <c r="AX170" s="91">
        <v>0.38250000000000001</v>
      </c>
      <c r="AY170" s="91">
        <v>0.38250000000000001</v>
      </c>
      <c r="AZ170" s="91">
        <v>0.38250000000000001</v>
      </c>
      <c r="BA170" s="91">
        <v>0.38250000000000001</v>
      </c>
      <c r="BB170" s="91">
        <v>0.38250000000000001</v>
      </c>
      <c r="BC170" s="91"/>
      <c r="BD170" s="91">
        <v>0.38250000000000001</v>
      </c>
      <c r="BE170" s="91">
        <v>0.38250000000000001</v>
      </c>
      <c r="BF170" s="91">
        <v>0.38250000000000001</v>
      </c>
      <c r="BG170" s="91"/>
      <c r="BH170" s="65"/>
      <c r="BI170" s="40"/>
      <c r="BJ170" s="40"/>
      <c r="BK170" s="40"/>
      <c r="BL170" s="40"/>
      <c r="BM170" s="40"/>
      <c r="BN170" s="40"/>
      <c r="BO170" s="40"/>
      <c r="BP170" s="71"/>
      <c r="BQ170" s="71"/>
      <c r="BR170" s="40"/>
      <c r="BS170" s="71"/>
      <c r="BT170" s="40"/>
      <c r="BU170" s="40"/>
      <c r="BV170" s="40"/>
      <c r="BW170" s="49"/>
      <c r="BX170" s="40"/>
      <c r="BY170" s="49"/>
      <c r="BZ170" s="40"/>
      <c r="CA170" s="40"/>
      <c r="CB170" s="40"/>
      <c r="CC170" s="40"/>
      <c r="CD170" s="48"/>
      <c r="CE170" s="48"/>
      <c r="CF170" s="40"/>
      <c r="CG170" s="48"/>
      <c r="CH170" s="40"/>
      <c r="CI170" s="56"/>
      <c r="CJ170" s="56"/>
      <c r="CK170" s="72"/>
      <c r="CL170" s="40"/>
      <c r="CM170" s="56"/>
      <c r="CN170" s="40"/>
      <c r="CO170" s="49"/>
      <c r="CP170" s="49"/>
      <c r="CQ170" s="40"/>
      <c r="CR170" s="56"/>
      <c r="CS170" s="40"/>
      <c r="CT170" s="40"/>
      <c r="CU170" s="41"/>
      <c r="CV170" s="41"/>
      <c r="CW170" s="49"/>
      <c r="CX170" s="40"/>
      <c r="CY170" s="49"/>
      <c r="CZ170" s="40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  <c r="DN170" s="14"/>
    </row>
    <row r="171" spans="1:118">
      <c r="A171" s="65">
        <v>41671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77"/>
      <c r="U171" s="577"/>
      <c r="V171" s="577"/>
      <c r="X171" s="94">
        <v>0.255</v>
      </c>
      <c r="Y171" s="91">
        <v>0.3775</v>
      </c>
      <c r="Z171" s="94">
        <v>0.20499999999999999</v>
      </c>
      <c r="AA171" s="94">
        <v>0.20499999999999999</v>
      </c>
      <c r="AB171" s="94">
        <v>1.1599999999999999</v>
      </c>
      <c r="AC171" s="94">
        <v>2.16</v>
      </c>
      <c r="AD171" s="94">
        <v>1.1599999999999999</v>
      </c>
      <c r="AE171" s="91">
        <v>0.3775</v>
      </c>
      <c r="AF171" s="91">
        <v>0.3775</v>
      </c>
      <c r="AG171" s="91">
        <v>0.3775</v>
      </c>
      <c r="AH171" s="91"/>
      <c r="AI171" s="185">
        <f t="shared" si="3"/>
        <v>41671</v>
      </c>
      <c r="AJ171" s="91">
        <v>0.3775</v>
      </c>
      <c r="AK171" s="94"/>
      <c r="AL171" s="96"/>
      <c r="AM171" s="91">
        <v>0.3775</v>
      </c>
      <c r="AN171" s="91">
        <v>0.3775</v>
      </c>
      <c r="AO171" s="91">
        <v>0.3775</v>
      </c>
      <c r="AP171" s="91">
        <v>0.3775</v>
      </c>
      <c r="AQ171" s="91">
        <v>0.3775</v>
      </c>
      <c r="AR171" s="91">
        <v>0.3775</v>
      </c>
      <c r="AS171" s="91">
        <v>0.3775</v>
      </c>
      <c r="AT171" s="91">
        <v>0.3775</v>
      </c>
      <c r="AU171" s="91"/>
      <c r="AV171" s="91"/>
      <c r="AW171" s="91">
        <v>0.3775</v>
      </c>
      <c r="AX171" s="91">
        <v>0.3775</v>
      </c>
      <c r="AY171" s="91">
        <v>0.3775</v>
      </c>
      <c r="AZ171" s="91">
        <v>0.3775</v>
      </c>
      <c r="BA171" s="91">
        <v>0.3775</v>
      </c>
      <c r="BB171" s="91">
        <v>0.3775</v>
      </c>
      <c r="BC171" s="91"/>
      <c r="BD171" s="91">
        <v>0.3775</v>
      </c>
      <c r="BE171" s="91">
        <v>0.3775</v>
      </c>
      <c r="BF171" s="91">
        <v>0.3775</v>
      </c>
      <c r="BG171" s="91"/>
      <c r="BH171" s="65"/>
      <c r="BI171" s="40"/>
      <c r="BJ171" s="40"/>
      <c r="BK171" s="40"/>
      <c r="BL171" s="40"/>
      <c r="BM171" s="40"/>
      <c r="BN171" s="40"/>
      <c r="BO171" s="40"/>
      <c r="BP171" s="71"/>
      <c r="BQ171" s="71"/>
      <c r="BR171" s="40"/>
      <c r="BS171" s="71"/>
      <c r="BT171" s="40"/>
      <c r="BU171" s="40"/>
      <c r="BV171" s="40"/>
      <c r="BW171" s="49"/>
      <c r="BX171" s="40"/>
      <c r="BY171" s="49"/>
      <c r="BZ171" s="40"/>
      <c r="CA171" s="40"/>
      <c r="CB171" s="40"/>
      <c r="CC171" s="40"/>
      <c r="CD171" s="48"/>
      <c r="CE171" s="48"/>
      <c r="CF171" s="40"/>
      <c r="CG171" s="48"/>
      <c r="CH171" s="40"/>
      <c r="CI171" s="56"/>
      <c r="CJ171" s="56"/>
      <c r="CK171" s="72"/>
      <c r="CL171" s="40"/>
      <c r="CM171" s="56"/>
      <c r="CN171" s="40"/>
      <c r="CO171" s="49"/>
      <c r="CP171" s="49"/>
      <c r="CQ171" s="40"/>
      <c r="CR171" s="56"/>
      <c r="CS171" s="40"/>
      <c r="CT171" s="40"/>
      <c r="CU171" s="41"/>
      <c r="CV171" s="41"/>
      <c r="CW171" s="49"/>
      <c r="CX171" s="40"/>
      <c r="CY171" s="49"/>
      <c r="CZ171" s="40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  <c r="DN171" s="14"/>
    </row>
    <row r="172" spans="1:118">
      <c r="A172" s="65">
        <v>41699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77"/>
      <c r="U172" s="577"/>
      <c r="V172" s="577"/>
      <c r="X172" s="94">
        <v>0.25</v>
      </c>
      <c r="Y172" s="91">
        <v>0.28249999999999997</v>
      </c>
      <c r="Z172" s="94">
        <v>0.2</v>
      </c>
      <c r="AA172" s="94">
        <v>0.2</v>
      </c>
      <c r="AB172" s="94">
        <v>0.67249999999999999</v>
      </c>
      <c r="AC172" s="94">
        <v>1.6725000000000001</v>
      </c>
      <c r="AD172" s="94">
        <v>0.67249999999999999</v>
      </c>
      <c r="AE172" s="91">
        <v>0.28249999999999997</v>
      </c>
      <c r="AF172" s="91">
        <v>0.28249999999999997</v>
      </c>
      <c r="AG172" s="91">
        <v>0.28249999999999997</v>
      </c>
      <c r="AH172" s="91"/>
      <c r="AI172" s="185">
        <f t="shared" si="3"/>
        <v>41699</v>
      </c>
      <c r="AJ172" s="91">
        <v>0.28249999999999997</v>
      </c>
      <c r="AK172" s="94"/>
      <c r="AL172" s="96"/>
      <c r="AM172" s="91">
        <v>0.28249999999999997</v>
      </c>
      <c r="AN172" s="91">
        <v>0.28249999999999997</v>
      </c>
      <c r="AO172" s="91">
        <v>0.28249999999999997</v>
      </c>
      <c r="AP172" s="91">
        <v>0.28249999999999997</v>
      </c>
      <c r="AQ172" s="91">
        <v>0.28249999999999997</v>
      </c>
      <c r="AR172" s="91">
        <v>0.28249999999999997</v>
      </c>
      <c r="AS172" s="91">
        <v>0.28249999999999997</v>
      </c>
      <c r="AT172" s="91">
        <v>0.28249999999999997</v>
      </c>
      <c r="AU172" s="91"/>
      <c r="AV172" s="91"/>
      <c r="AW172" s="91">
        <v>0.28249999999999997</v>
      </c>
      <c r="AX172" s="91">
        <v>0.28249999999999997</v>
      </c>
      <c r="AY172" s="91">
        <v>0.28249999999999997</v>
      </c>
      <c r="AZ172" s="91">
        <v>0.28249999999999997</v>
      </c>
      <c r="BA172" s="91">
        <v>0.28249999999999997</v>
      </c>
      <c r="BB172" s="91">
        <v>0.28249999999999997</v>
      </c>
      <c r="BC172" s="91"/>
      <c r="BD172" s="91">
        <v>0.28249999999999997</v>
      </c>
      <c r="BE172" s="91">
        <v>0.28249999999999997</v>
      </c>
      <c r="BF172" s="91">
        <v>0.28249999999999997</v>
      </c>
      <c r="BG172" s="91"/>
      <c r="BH172" s="65"/>
      <c r="BI172" s="40"/>
      <c r="BJ172" s="40"/>
      <c r="BK172" s="40"/>
      <c r="BL172" s="40"/>
      <c r="BM172" s="40"/>
      <c r="BN172" s="40"/>
      <c r="BO172" s="40"/>
      <c r="BP172" s="71"/>
      <c r="BQ172" s="71"/>
      <c r="BR172" s="40"/>
      <c r="BS172" s="71"/>
      <c r="BT172" s="40"/>
      <c r="BU172" s="40"/>
      <c r="BV172" s="40"/>
      <c r="BW172" s="49"/>
      <c r="BX172" s="40"/>
      <c r="BY172" s="49"/>
      <c r="BZ172" s="40"/>
      <c r="CA172" s="40"/>
      <c r="CB172" s="40"/>
      <c r="CC172" s="40"/>
      <c r="CD172" s="48"/>
      <c r="CE172" s="48"/>
      <c r="CF172" s="40"/>
      <c r="CG172" s="48"/>
      <c r="CH172" s="40"/>
      <c r="CI172" s="56"/>
      <c r="CJ172" s="56"/>
      <c r="CK172" s="72"/>
      <c r="CL172" s="40"/>
      <c r="CM172" s="56"/>
      <c r="CN172" s="40"/>
      <c r="CO172" s="49"/>
      <c r="CP172" s="49"/>
      <c r="CQ172" s="40"/>
      <c r="CR172" s="56"/>
      <c r="CS172" s="40"/>
      <c r="CT172" s="40"/>
      <c r="CU172" s="41"/>
      <c r="CV172" s="41"/>
      <c r="CW172" s="49"/>
      <c r="CX172" s="40"/>
      <c r="CY172" s="49"/>
      <c r="CZ172" s="40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  <c r="DN172" s="14"/>
    </row>
    <row r="173" spans="1:118">
      <c r="A173" s="65">
        <v>41730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77"/>
      <c r="U173" s="577"/>
      <c r="V173" s="577"/>
      <c r="X173" s="94">
        <v>4.2000000000000003E-2</v>
      </c>
      <c r="Y173" s="91">
        <v>0.13750000000000001</v>
      </c>
      <c r="Z173" s="94">
        <v>-8.0000000000000002E-3</v>
      </c>
      <c r="AA173" s="94">
        <v>-8.0000000000000002E-3</v>
      </c>
      <c r="AB173" s="94">
        <v>0.315</v>
      </c>
      <c r="AC173" s="94">
        <v>1.3149999999999999</v>
      </c>
      <c r="AD173" s="94">
        <v>0.315</v>
      </c>
      <c r="AE173" s="91">
        <v>0.13750000000000001</v>
      </c>
      <c r="AF173" s="91">
        <v>0.13750000000000001</v>
      </c>
      <c r="AG173" s="91">
        <v>0.13750000000000001</v>
      </c>
      <c r="AH173" s="91"/>
      <c r="AI173" s="185">
        <f t="shared" si="3"/>
        <v>41730</v>
      </c>
      <c r="AJ173" s="91">
        <v>0.13750000000000001</v>
      </c>
      <c r="AK173" s="94"/>
      <c r="AL173" s="96"/>
      <c r="AM173" s="91">
        <v>0.13750000000000001</v>
      </c>
      <c r="AN173" s="91">
        <v>0.13750000000000001</v>
      </c>
      <c r="AO173" s="91">
        <v>0.13750000000000001</v>
      </c>
      <c r="AP173" s="91">
        <v>0.13750000000000001</v>
      </c>
      <c r="AQ173" s="91">
        <v>0.13750000000000001</v>
      </c>
      <c r="AR173" s="91">
        <v>0.13750000000000001</v>
      </c>
      <c r="AS173" s="91">
        <v>0.13750000000000001</v>
      </c>
      <c r="AT173" s="91">
        <v>0.13750000000000001</v>
      </c>
      <c r="AU173" s="91"/>
      <c r="AV173" s="91"/>
      <c r="AW173" s="91">
        <v>0.13750000000000001</v>
      </c>
      <c r="AX173" s="91">
        <v>0.13750000000000001</v>
      </c>
      <c r="AY173" s="91">
        <v>0.13750000000000001</v>
      </c>
      <c r="AZ173" s="91">
        <v>0.13750000000000001</v>
      </c>
      <c r="BA173" s="91">
        <v>0.13750000000000001</v>
      </c>
      <c r="BB173" s="91">
        <v>0.13750000000000001</v>
      </c>
      <c r="BC173" s="91"/>
      <c r="BD173" s="91">
        <v>0.13750000000000001</v>
      </c>
      <c r="BE173" s="91">
        <v>0.13750000000000001</v>
      </c>
      <c r="BF173" s="91">
        <v>0.13750000000000001</v>
      </c>
      <c r="BG173" s="91"/>
      <c r="BH173" s="65"/>
      <c r="BI173" s="40"/>
      <c r="BJ173" s="40"/>
      <c r="BK173" s="40"/>
      <c r="BL173" s="40"/>
      <c r="BM173" s="40"/>
      <c r="BN173" s="40"/>
      <c r="BO173" s="40"/>
      <c r="BP173" s="71"/>
      <c r="BQ173" s="71"/>
      <c r="BR173" s="40"/>
      <c r="BS173" s="71"/>
      <c r="BT173" s="40"/>
      <c r="BU173" s="40"/>
      <c r="BV173" s="40"/>
      <c r="BW173" s="49"/>
      <c r="BX173" s="40"/>
      <c r="BY173" s="49"/>
      <c r="BZ173" s="40"/>
      <c r="CA173" s="40"/>
      <c r="CB173" s="40"/>
      <c r="CC173" s="40"/>
      <c r="CD173" s="48"/>
      <c r="CE173" s="48"/>
      <c r="CF173" s="40"/>
      <c r="CG173" s="48"/>
      <c r="CH173" s="40"/>
      <c r="CI173" s="56"/>
      <c r="CJ173" s="56"/>
      <c r="CK173" s="72"/>
      <c r="CL173" s="40"/>
      <c r="CM173" s="56"/>
      <c r="CN173" s="40"/>
      <c r="CO173" s="49"/>
      <c r="CP173" s="49"/>
      <c r="CQ173" s="40"/>
      <c r="CR173" s="56"/>
      <c r="CS173" s="40"/>
      <c r="CT173" s="40"/>
      <c r="CU173" s="41"/>
      <c r="CV173" s="41"/>
      <c r="CW173" s="49"/>
      <c r="CX173" s="40"/>
      <c r="CY173" s="49"/>
      <c r="CZ173" s="40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  <c r="DN173" s="14"/>
    </row>
    <row r="174" spans="1:118">
      <c r="A174" s="65">
        <v>41760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77"/>
      <c r="U174" s="577"/>
      <c r="V174" s="577"/>
      <c r="X174" s="94">
        <v>4.2000000000000003E-2</v>
      </c>
      <c r="Y174" s="91">
        <v>0.13750000000000001</v>
      </c>
      <c r="Z174" s="94">
        <v>-8.0000000000000002E-3</v>
      </c>
      <c r="AA174" s="94">
        <v>-8.0000000000000002E-3</v>
      </c>
      <c r="AB174" s="94">
        <v>0.24249999999999999</v>
      </c>
      <c r="AC174" s="94">
        <v>1.2424999999999999</v>
      </c>
      <c r="AD174" s="94">
        <v>0.24249999999999999</v>
      </c>
      <c r="AE174" s="91">
        <v>0.13750000000000001</v>
      </c>
      <c r="AF174" s="91">
        <v>0.13750000000000001</v>
      </c>
      <c r="AG174" s="91">
        <v>0.13750000000000001</v>
      </c>
      <c r="AH174" s="91"/>
      <c r="AI174" s="185">
        <f t="shared" si="3"/>
        <v>41760</v>
      </c>
      <c r="AJ174" s="91">
        <v>0.13750000000000001</v>
      </c>
      <c r="AK174" s="94"/>
      <c r="AL174" s="96"/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>
        <v>0.13750000000000001</v>
      </c>
      <c r="AU174" s="91"/>
      <c r="AV174" s="91"/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>
        <v>0.13750000000000001</v>
      </c>
      <c r="BC174" s="91"/>
      <c r="BD174" s="91">
        <v>0.13750000000000001</v>
      </c>
      <c r="BE174" s="91">
        <v>0.13750000000000001</v>
      </c>
      <c r="BF174" s="91">
        <v>0.13750000000000001</v>
      </c>
      <c r="BG174" s="91"/>
      <c r="BH174" s="65"/>
      <c r="BI174" s="40"/>
      <c r="BJ174" s="40"/>
      <c r="BK174" s="40"/>
      <c r="BL174" s="40"/>
      <c r="BM174" s="40"/>
      <c r="BN174" s="40"/>
      <c r="BO174" s="40"/>
      <c r="BP174" s="71"/>
      <c r="BQ174" s="71"/>
      <c r="BR174" s="40"/>
      <c r="BS174" s="71"/>
      <c r="BT174" s="40"/>
      <c r="BU174" s="40"/>
      <c r="BV174" s="40"/>
      <c r="BW174" s="49"/>
      <c r="BX174" s="40"/>
      <c r="BY174" s="49"/>
      <c r="BZ174" s="40"/>
      <c r="CA174" s="40"/>
      <c r="CB174" s="40"/>
      <c r="CC174" s="40"/>
      <c r="CD174" s="48"/>
      <c r="CE174" s="48"/>
      <c r="CF174" s="40"/>
      <c r="CG174" s="48"/>
      <c r="CH174" s="40"/>
      <c r="CI174" s="56"/>
      <c r="CJ174" s="56"/>
      <c r="CK174" s="72"/>
      <c r="CL174" s="40"/>
      <c r="CM174" s="56"/>
      <c r="CN174" s="40"/>
      <c r="CO174" s="49"/>
      <c r="CP174" s="49"/>
      <c r="CQ174" s="40"/>
      <c r="CR174" s="56"/>
      <c r="CS174" s="40"/>
      <c r="CT174" s="40"/>
      <c r="CU174" s="41"/>
      <c r="CV174" s="41"/>
      <c r="CW174" s="49"/>
      <c r="CX174" s="40"/>
      <c r="CY174" s="49"/>
      <c r="CZ174" s="40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  <c r="DN174" s="14"/>
    </row>
    <row r="175" spans="1:118">
      <c r="A175" s="65">
        <v>41791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77"/>
      <c r="U175" s="577"/>
      <c r="V175" s="577"/>
      <c r="X175" s="94">
        <v>4.2000000000000003E-2</v>
      </c>
      <c r="Y175" s="91">
        <v>0.13750000000000001</v>
      </c>
      <c r="Z175" s="94">
        <v>-8.0000000000000002E-3</v>
      </c>
      <c r="AA175" s="94">
        <v>-8.0000000000000002E-3</v>
      </c>
      <c r="AB175" s="94">
        <v>0.23250000000000001</v>
      </c>
      <c r="AC175" s="94">
        <v>1.2324999999999999</v>
      </c>
      <c r="AD175" s="94">
        <v>0.23250000000000001</v>
      </c>
      <c r="AE175" s="91">
        <v>0.13750000000000001</v>
      </c>
      <c r="AF175" s="91">
        <v>0.13750000000000001</v>
      </c>
      <c r="AG175" s="91">
        <v>0.13750000000000001</v>
      </c>
      <c r="AH175" s="91"/>
      <c r="AI175" s="185">
        <f t="shared" si="3"/>
        <v>41791</v>
      </c>
      <c r="AJ175" s="91">
        <v>0.13750000000000001</v>
      </c>
      <c r="AK175" s="94"/>
      <c r="AL175" s="96"/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>
        <v>0.13750000000000001</v>
      </c>
      <c r="AU175" s="91"/>
      <c r="AV175" s="91"/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>
        <v>0.13750000000000001</v>
      </c>
      <c r="BC175" s="91"/>
      <c r="BD175" s="91">
        <v>0.13750000000000001</v>
      </c>
      <c r="BE175" s="91">
        <v>0.13750000000000001</v>
      </c>
      <c r="BF175" s="91">
        <v>0.13750000000000001</v>
      </c>
      <c r="BG175" s="91"/>
      <c r="BH175" s="65"/>
      <c r="BI175" s="40"/>
      <c r="BJ175" s="40"/>
      <c r="BK175" s="40"/>
      <c r="BL175" s="40"/>
      <c r="BM175" s="40"/>
      <c r="BN175" s="40"/>
      <c r="BO175" s="40"/>
      <c r="BP175" s="71"/>
      <c r="BQ175" s="71"/>
      <c r="BR175" s="40"/>
      <c r="BS175" s="71"/>
      <c r="BT175" s="40"/>
      <c r="BU175" s="40"/>
      <c r="BV175" s="40"/>
      <c r="BW175" s="49"/>
      <c r="BX175" s="40"/>
      <c r="BY175" s="49"/>
      <c r="BZ175" s="40"/>
      <c r="CA175" s="40"/>
      <c r="CB175" s="40"/>
      <c r="CC175" s="40"/>
      <c r="CD175" s="48"/>
      <c r="CE175" s="48"/>
      <c r="CF175" s="40"/>
      <c r="CG175" s="48"/>
      <c r="CH175" s="40"/>
      <c r="CI175" s="56"/>
      <c r="CJ175" s="56"/>
      <c r="CK175" s="72"/>
      <c r="CL175" s="40"/>
      <c r="CM175" s="40"/>
      <c r="CN175" s="40"/>
      <c r="CO175" s="40"/>
      <c r="CP175" s="40"/>
      <c r="CQ175" s="40"/>
      <c r="CR175" s="56"/>
      <c r="CS175" s="40"/>
      <c r="CT175" s="40"/>
      <c r="CU175" s="41"/>
      <c r="CV175" s="41"/>
      <c r="CW175" s="49"/>
      <c r="CX175" s="40"/>
      <c r="CY175" s="49"/>
      <c r="CZ175" s="40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  <c r="DN175" s="14"/>
    </row>
    <row r="176" spans="1:118">
      <c r="A176" s="65">
        <v>41821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77"/>
      <c r="U176" s="577"/>
      <c r="V176" s="577"/>
      <c r="X176" s="94">
        <v>4.2000000000000003E-2</v>
      </c>
      <c r="Y176" s="91">
        <v>0.13500000000000001</v>
      </c>
      <c r="Z176" s="94">
        <v>-8.0000000000000002E-3</v>
      </c>
      <c r="AA176" s="94">
        <v>-8.0000000000000002E-3</v>
      </c>
      <c r="AB176" s="94">
        <v>0.23250000000000001</v>
      </c>
      <c r="AC176" s="94">
        <v>1.2324999999999999</v>
      </c>
      <c r="AD176" s="94">
        <v>0.23250000000000001</v>
      </c>
      <c r="AE176" s="91">
        <v>0.13500000000000001</v>
      </c>
      <c r="AF176" s="91">
        <v>0.13500000000000001</v>
      </c>
      <c r="AG176" s="91">
        <v>0.13500000000000001</v>
      </c>
      <c r="AH176" s="91"/>
      <c r="AI176" s="185">
        <f t="shared" si="3"/>
        <v>41821</v>
      </c>
      <c r="AJ176" s="91">
        <v>0.13500000000000001</v>
      </c>
      <c r="AK176" s="94"/>
      <c r="AL176" s="96"/>
      <c r="AM176" s="91">
        <v>0.13500000000000001</v>
      </c>
      <c r="AN176" s="91">
        <v>0.13500000000000001</v>
      </c>
      <c r="AO176" s="91">
        <v>0.13500000000000001</v>
      </c>
      <c r="AP176" s="91">
        <v>0.13500000000000001</v>
      </c>
      <c r="AQ176" s="91">
        <v>0.13500000000000001</v>
      </c>
      <c r="AR176" s="91">
        <v>0.13500000000000001</v>
      </c>
      <c r="AS176" s="91">
        <v>0.13500000000000001</v>
      </c>
      <c r="AT176" s="91">
        <v>0.13500000000000001</v>
      </c>
      <c r="AU176" s="91"/>
      <c r="AV176" s="91"/>
      <c r="AW176" s="91">
        <v>0.13500000000000001</v>
      </c>
      <c r="AX176" s="91">
        <v>0.13500000000000001</v>
      </c>
      <c r="AY176" s="91">
        <v>0.13500000000000001</v>
      </c>
      <c r="AZ176" s="91">
        <v>0.13500000000000001</v>
      </c>
      <c r="BA176" s="91">
        <v>0.13500000000000001</v>
      </c>
      <c r="BB176" s="91">
        <v>0.13500000000000001</v>
      </c>
      <c r="BC176" s="91"/>
      <c r="BD176" s="91">
        <v>0.13500000000000001</v>
      </c>
      <c r="BE176" s="91">
        <v>0.13500000000000001</v>
      </c>
      <c r="BF176" s="91">
        <v>0.13500000000000001</v>
      </c>
      <c r="BG176" s="91"/>
      <c r="BH176" s="65"/>
      <c r="BI176" s="40"/>
      <c r="BJ176" s="40"/>
      <c r="BK176" s="40"/>
      <c r="BL176" s="40"/>
      <c r="BM176" s="40"/>
      <c r="BN176" s="40"/>
      <c r="BO176" s="40"/>
      <c r="BP176" s="71"/>
      <c r="BQ176" s="71"/>
      <c r="BR176" s="40"/>
      <c r="BS176" s="71"/>
      <c r="BT176" s="40"/>
      <c r="BU176" s="40"/>
      <c r="BV176" s="40"/>
      <c r="BW176" s="49"/>
      <c r="BX176" s="40"/>
      <c r="BY176" s="49"/>
      <c r="BZ176" s="40"/>
      <c r="CA176" s="40"/>
      <c r="CB176" s="40"/>
      <c r="CC176" s="40"/>
      <c r="CD176" s="48"/>
      <c r="CE176" s="48"/>
      <c r="CF176" s="40"/>
      <c r="CG176" s="48"/>
      <c r="CH176" s="40"/>
      <c r="CI176" s="56"/>
      <c r="CJ176" s="56"/>
      <c r="CK176" s="72"/>
      <c r="CL176" s="40"/>
      <c r="CM176" s="40"/>
      <c r="CN176" s="40"/>
      <c r="CO176" s="40"/>
      <c r="CP176" s="40"/>
      <c r="CQ176" s="40"/>
      <c r="CR176" s="56"/>
      <c r="CS176" s="40"/>
      <c r="CT176" s="40"/>
      <c r="CU176" s="41"/>
      <c r="CV176" s="41"/>
      <c r="CW176" s="49"/>
      <c r="CX176" s="40"/>
      <c r="CY176" s="49"/>
      <c r="CZ176" s="40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  <c r="DN176" s="14"/>
    </row>
    <row r="177" spans="1:118">
      <c r="A177" s="65">
        <v>41852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77"/>
      <c r="U177" s="577"/>
      <c r="V177" s="577"/>
      <c r="X177" s="94">
        <v>4.2000000000000003E-2</v>
      </c>
      <c r="Y177" s="91">
        <v>0.13250000000000001</v>
      </c>
      <c r="Z177" s="94">
        <v>-8.0000000000000002E-3</v>
      </c>
      <c r="AA177" s="94">
        <v>-8.0000000000000002E-3</v>
      </c>
      <c r="AB177" s="94">
        <v>0.23250000000000001</v>
      </c>
      <c r="AC177" s="94">
        <v>1.2324999999999999</v>
      </c>
      <c r="AD177" s="94">
        <v>0.23250000000000001</v>
      </c>
      <c r="AE177" s="91">
        <v>0.13250000000000001</v>
      </c>
      <c r="AF177" s="91">
        <v>0.13250000000000001</v>
      </c>
      <c r="AG177" s="91">
        <v>0.13250000000000001</v>
      </c>
      <c r="AH177" s="91"/>
      <c r="AI177" s="185">
        <f t="shared" si="3"/>
        <v>41852</v>
      </c>
      <c r="AJ177" s="91">
        <v>0.13250000000000001</v>
      </c>
      <c r="AK177" s="94"/>
      <c r="AL177" s="96"/>
      <c r="AM177" s="91">
        <v>0.13250000000000001</v>
      </c>
      <c r="AN177" s="91">
        <v>0.13250000000000001</v>
      </c>
      <c r="AO177" s="91">
        <v>0.13250000000000001</v>
      </c>
      <c r="AP177" s="91">
        <v>0.13250000000000001</v>
      </c>
      <c r="AQ177" s="91">
        <v>0.13250000000000001</v>
      </c>
      <c r="AR177" s="91">
        <v>0.13250000000000001</v>
      </c>
      <c r="AS177" s="91">
        <v>0.13250000000000001</v>
      </c>
      <c r="AT177" s="91">
        <v>0.13250000000000001</v>
      </c>
      <c r="AU177" s="91"/>
      <c r="AV177" s="91"/>
      <c r="AW177" s="91">
        <v>0.13250000000000001</v>
      </c>
      <c r="AX177" s="91">
        <v>0.13250000000000001</v>
      </c>
      <c r="AY177" s="91">
        <v>0.13250000000000001</v>
      </c>
      <c r="AZ177" s="91">
        <v>0.13250000000000001</v>
      </c>
      <c r="BA177" s="91">
        <v>0.13250000000000001</v>
      </c>
      <c r="BB177" s="91">
        <v>0.13250000000000001</v>
      </c>
      <c r="BC177" s="91"/>
      <c r="BD177" s="91">
        <v>0.13250000000000001</v>
      </c>
      <c r="BE177" s="91">
        <v>0.13250000000000001</v>
      </c>
      <c r="BF177" s="91">
        <v>0.13250000000000001</v>
      </c>
      <c r="BG177" s="91"/>
      <c r="BH177" s="65"/>
      <c r="BI177" s="40"/>
      <c r="BJ177" s="40"/>
      <c r="BK177" s="40"/>
      <c r="BL177" s="40"/>
      <c r="BM177" s="40"/>
      <c r="BN177" s="40"/>
      <c r="BO177" s="40"/>
      <c r="BP177" s="71"/>
      <c r="BQ177" s="71"/>
      <c r="BR177" s="40"/>
      <c r="BS177" s="71"/>
      <c r="BT177" s="40"/>
      <c r="BU177" s="40"/>
      <c r="BV177" s="40"/>
      <c r="BW177" s="49"/>
      <c r="BX177" s="40"/>
      <c r="BY177" s="49"/>
      <c r="BZ177" s="40"/>
      <c r="CA177" s="40"/>
      <c r="CB177" s="40"/>
      <c r="CC177" s="40"/>
      <c r="CD177" s="48"/>
      <c r="CE177" s="48"/>
      <c r="CF177" s="40"/>
      <c r="CG177" s="48"/>
      <c r="CH177" s="40"/>
      <c r="CI177" s="56"/>
      <c r="CJ177" s="56"/>
      <c r="CK177" s="72"/>
      <c r="CL177" s="40"/>
      <c r="CM177" s="40"/>
      <c r="CN177" s="40"/>
      <c r="CO177" s="40"/>
      <c r="CP177" s="40"/>
      <c r="CQ177" s="40"/>
      <c r="CR177" s="56"/>
      <c r="CS177" s="40"/>
      <c r="CT177" s="40"/>
      <c r="CU177" s="41"/>
      <c r="CV177" s="41"/>
      <c r="CW177" s="49"/>
      <c r="CX177" s="40"/>
      <c r="CY177" s="49"/>
      <c r="CZ177" s="40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  <c r="DN177" s="14"/>
    </row>
    <row r="178" spans="1:118">
      <c r="A178" s="65">
        <v>41883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77"/>
      <c r="U178" s="577"/>
      <c r="V178" s="577"/>
      <c r="X178" s="94">
        <v>4.2000000000000003E-2</v>
      </c>
      <c r="Y178" s="91">
        <v>0.13250000000000001</v>
      </c>
      <c r="Z178" s="94">
        <v>-8.0000000000000002E-3</v>
      </c>
      <c r="AA178" s="94">
        <v>-8.0000000000000002E-3</v>
      </c>
      <c r="AB178" s="94">
        <v>0.23250000000000001</v>
      </c>
      <c r="AC178" s="94">
        <v>1.2324999999999999</v>
      </c>
      <c r="AD178" s="94">
        <v>0.23250000000000001</v>
      </c>
      <c r="AE178" s="91">
        <v>0.13250000000000001</v>
      </c>
      <c r="AF178" s="91">
        <v>0.13250000000000001</v>
      </c>
      <c r="AG178" s="91">
        <v>0.13250000000000001</v>
      </c>
      <c r="AH178" s="91"/>
      <c r="AI178" s="185">
        <f t="shared" si="3"/>
        <v>41883</v>
      </c>
      <c r="AJ178" s="91">
        <v>0.13250000000000001</v>
      </c>
      <c r="AK178" s="94"/>
      <c r="AL178" s="96"/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>
        <v>0.13250000000000001</v>
      </c>
      <c r="AU178" s="91"/>
      <c r="AV178" s="91"/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>
        <v>0.13250000000000001</v>
      </c>
      <c r="BC178" s="91"/>
      <c r="BD178" s="91">
        <v>0.13250000000000001</v>
      </c>
      <c r="BE178" s="91">
        <v>0.13250000000000001</v>
      </c>
      <c r="BF178" s="91">
        <v>0.13250000000000001</v>
      </c>
      <c r="BG178" s="91"/>
      <c r="BH178" s="65"/>
      <c r="BI178" s="40"/>
      <c r="BJ178" s="40"/>
      <c r="BK178" s="40"/>
      <c r="BL178" s="40"/>
      <c r="BM178" s="40"/>
      <c r="BN178" s="40"/>
      <c r="BO178" s="40"/>
      <c r="BP178" s="71"/>
      <c r="BQ178" s="71"/>
      <c r="BR178" s="40"/>
      <c r="BS178" s="71"/>
      <c r="BT178" s="40"/>
      <c r="BU178" s="40"/>
      <c r="BV178" s="40"/>
      <c r="BW178" s="49"/>
      <c r="BX178" s="40"/>
      <c r="BY178" s="49"/>
      <c r="BZ178" s="40"/>
      <c r="CA178" s="40"/>
      <c r="CB178" s="40"/>
      <c r="CC178" s="40"/>
      <c r="CD178" s="48"/>
      <c r="CE178" s="48"/>
      <c r="CF178" s="40"/>
      <c r="CG178" s="48"/>
      <c r="CH178" s="40"/>
      <c r="CI178" s="56"/>
      <c r="CJ178" s="56"/>
      <c r="CK178" s="72"/>
      <c r="CL178" s="40"/>
      <c r="CM178" s="40"/>
      <c r="CN178" s="40"/>
      <c r="CO178" s="40"/>
      <c r="CP178" s="40"/>
      <c r="CQ178" s="40"/>
      <c r="CR178" s="56"/>
      <c r="CS178" s="40"/>
      <c r="CT178" s="40"/>
      <c r="CU178" s="41"/>
      <c r="CV178" s="41"/>
      <c r="CW178" s="49"/>
      <c r="CX178" s="40"/>
      <c r="CY178" s="49"/>
      <c r="CZ178" s="40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  <c r="DN178" s="14"/>
    </row>
    <row r="179" spans="1:118">
      <c r="A179" s="65">
        <v>41913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77"/>
      <c r="U179" s="577"/>
      <c r="V179" s="577"/>
      <c r="X179" s="94">
        <v>4.2000000000000003E-2</v>
      </c>
      <c r="Y179" s="91">
        <v>0.13250000000000001</v>
      </c>
      <c r="Z179" s="94">
        <v>-8.0000000000000002E-3</v>
      </c>
      <c r="AA179" s="94">
        <v>-8.0000000000000002E-3</v>
      </c>
      <c r="AB179" s="94">
        <v>0.25</v>
      </c>
      <c r="AC179" s="94">
        <v>1.25</v>
      </c>
      <c r="AD179" s="94">
        <v>0.25</v>
      </c>
      <c r="AE179" s="91">
        <v>0.13250000000000001</v>
      </c>
      <c r="AF179" s="91">
        <v>0.13250000000000001</v>
      </c>
      <c r="AG179" s="91">
        <v>0.13250000000000001</v>
      </c>
      <c r="AH179" s="91"/>
      <c r="AI179" s="185">
        <f t="shared" si="3"/>
        <v>41913</v>
      </c>
      <c r="AJ179" s="91">
        <v>0.13250000000000001</v>
      </c>
      <c r="AK179" s="94"/>
      <c r="AL179" s="96"/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>
        <v>0.13250000000000001</v>
      </c>
      <c r="AU179" s="91"/>
      <c r="AV179" s="91"/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>
        <v>0.13250000000000001</v>
      </c>
      <c r="BC179" s="91"/>
      <c r="BD179" s="91">
        <v>0.13250000000000001</v>
      </c>
      <c r="BE179" s="91">
        <v>0.13250000000000001</v>
      </c>
      <c r="BF179" s="91">
        <v>0.13250000000000001</v>
      </c>
      <c r="BG179" s="91"/>
      <c r="BH179" s="65"/>
      <c r="BI179" s="40"/>
      <c r="BJ179" s="40"/>
      <c r="BK179" s="40"/>
      <c r="BL179" s="40"/>
      <c r="BM179" s="40"/>
      <c r="BN179" s="40"/>
      <c r="BO179" s="40"/>
      <c r="BP179" s="71"/>
      <c r="BQ179" s="71"/>
      <c r="BR179" s="40"/>
      <c r="BS179" s="71"/>
      <c r="BT179" s="40"/>
      <c r="BU179" s="40"/>
      <c r="BV179" s="40"/>
      <c r="BW179" s="49"/>
      <c r="BX179" s="40"/>
      <c r="BY179" s="49"/>
      <c r="BZ179" s="40"/>
      <c r="CA179" s="40"/>
      <c r="CB179" s="40"/>
      <c r="CC179" s="40"/>
      <c r="CD179" s="48"/>
      <c r="CE179" s="48"/>
      <c r="CF179" s="40"/>
      <c r="CG179" s="48"/>
      <c r="CH179" s="40"/>
      <c r="CI179" s="56"/>
      <c r="CJ179" s="56"/>
      <c r="CK179" s="72"/>
      <c r="CL179" s="40"/>
      <c r="CM179" s="40"/>
      <c r="CN179" s="40"/>
      <c r="CO179" s="40"/>
      <c r="CP179" s="40"/>
      <c r="CQ179" s="40"/>
      <c r="CR179" s="56"/>
      <c r="CS179" s="40"/>
      <c r="CT179" s="40"/>
      <c r="CU179" s="41"/>
      <c r="CV179" s="41"/>
      <c r="CW179" s="49"/>
      <c r="CX179" s="40"/>
      <c r="CY179" s="49"/>
      <c r="CZ179" s="40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  <c r="DN179" s="14"/>
    </row>
    <row r="180" spans="1:118">
      <c r="A180" s="65">
        <v>41944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97"/>
      <c r="U180" s="97"/>
      <c r="X180" s="94">
        <v>0.19</v>
      </c>
      <c r="Y180" s="91">
        <v>0.26750000000000002</v>
      </c>
      <c r="Z180" s="94">
        <v>0.14000000000000001</v>
      </c>
      <c r="AA180" s="94">
        <v>0.14000000000000001</v>
      </c>
      <c r="AB180" s="94">
        <v>0.51749999999999996</v>
      </c>
      <c r="AC180" s="94">
        <v>1.5175000000000001</v>
      </c>
      <c r="AD180" s="94">
        <v>0.51749999999999996</v>
      </c>
      <c r="AE180" s="91">
        <v>0.26750000000000002</v>
      </c>
      <c r="AF180" s="91">
        <v>0.26750000000000002</v>
      </c>
      <c r="AG180" s="91">
        <v>0.26750000000000002</v>
      </c>
      <c r="AH180" s="91"/>
      <c r="AI180" s="185">
        <f t="shared" si="3"/>
        <v>41944</v>
      </c>
      <c r="AJ180" s="91">
        <v>0.26750000000000002</v>
      </c>
      <c r="AK180" s="94"/>
      <c r="AL180" s="96"/>
      <c r="AM180" s="91">
        <v>0.26750000000000002</v>
      </c>
      <c r="AN180" s="91">
        <v>0.26750000000000002</v>
      </c>
      <c r="AO180" s="91">
        <v>0.26750000000000002</v>
      </c>
      <c r="AP180" s="91">
        <v>0.26750000000000002</v>
      </c>
      <c r="AQ180" s="91">
        <v>0.26750000000000002</v>
      </c>
      <c r="AR180" s="91">
        <v>0.26750000000000002</v>
      </c>
      <c r="AS180" s="91">
        <v>0.26750000000000002</v>
      </c>
      <c r="AT180" s="91">
        <v>0.26750000000000002</v>
      </c>
      <c r="AU180" s="91"/>
      <c r="AV180" s="91"/>
      <c r="AW180" s="91">
        <v>0.26750000000000002</v>
      </c>
      <c r="AX180" s="91">
        <v>0.26750000000000002</v>
      </c>
      <c r="AY180" s="91">
        <v>0.26750000000000002</v>
      </c>
      <c r="AZ180" s="91">
        <v>0.26750000000000002</v>
      </c>
      <c r="BA180" s="91">
        <v>0.26750000000000002</v>
      </c>
      <c r="BB180" s="91">
        <v>0.26750000000000002</v>
      </c>
      <c r="BC180" s="91"/>
      <c r="BD180" s="91">
        <v>0.26750000000000002</v>
      </c>
      <c r="BE180" s="91">
        <v>0.26750000000000002</v>
      </c>
      <c r="BF180" s="91">
        <v>0.26750000000000002</v>
      </c>
      <c r="BG180" s="91"/>
      <c r="BH180" s="65"/>
      <c r="BI180" s="40"/>
      <c r="BJ180" s="40"/>
      <c r="BK180" s="40"/>
      <c r="BL180" s="40"/>
      <c r="BM180" s="40"/>
      <c r="BN180" s="40"/>
      <c r="BO180" s="40"/>
      <c r="BP180" s="71"/>
      <c r="BQ180" s="71"/>
      <c r="BR180" s="40"/>
      <c r="BS180" s="71"/>
      <c r="BT180" s="40"/>
      <c r="BU180" s="40"/>
      <c r="BV180" s="40"/>
      <c r="BW180" s="49"/>
      <c r="BX180" s="40"/>
      <c r="BY180" s="49"/>
      <c r="BZ180" s="40"/>
      <c r="CA180" s="40"/>
      <c r="CB180" s="40"/>
      <c r="CC180" s="40"/>
      <c r="CD180" s="48"/>
      <c r="CE180" s="48"/>
      <c r="CF180" s="40"/>
      <c r="CG180" s="48"/>
      <c r="CH180" s="40"/>
      <c r="CI180" s="56"/>
      <c r="CJ180" s="56"/>
      <c r="CK180" s="72"/>
      <c r="CL180" s="40"/>
      <c r="CM180" s="40"/>
      <c r="CN180" s="40"/>
      <c r="CO180" s="40"/>
      <c r="CP180" s="40"/>
      <c r="CQ180" s="40"/>
      <c r="CR180" s="56"/>
      <c r="CS180" s="40"/>
      <c r="CT180" s="40"/>
      <c r="CU180" s="41"/>
      <c r="CV180" s="41"/>
      <c r="CW180" s="49"/>
      <c r="CX180" s="40"/>
      <c r="CY180" s="49"/>
      <c r="CZ180" s="40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  <c r="DN180" s="14"/>
    </row>
    <row r="181" spans="1:118">
      <c r="A181" s="65">
        <v>41974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0.22</v>
      </c>
      <c r="Y181" s="91">
        <v>0.315</v>
      </c>
      <c r="Z181" s="94">
        <v>0.17</v>
      </c>
      <c r="AA181" s="94">
        <v>0.17</v>
      </c>
      <c r="AB181" s="94">
        <v>0.88</v>
      </c>
      <c r="AC181" s="94">
        <v>1.88</v>
      </c>
      <c r="AD181" s="94">
        <v>0.88</v>
      </c>
      <c r="AE181" s="91">
        <v>0.315</v>
      </c>
      <c r="AF181" s="91">
        <v>0.315</v>
      </c>
      <c r="AG181" s="91">
        <v>0.315</v>
      </c>
      <c r="AH181" s="91"/>
      <c r="AI181" s="185">
        <f t="shared" si="3"/>
        <v>41974</v>
      </c>
      <c r="AJ181" s="91">
        <v>0.315</v>
      </c>
      <c r="AK181" s="94"/>
      <c r="AL181" s="96"/>
      <c r="AM181" s="91">
        <v>0.315</v>
      </c>
      <c r="AN181" s="91">
        <v>0.315</v>
      </c>
      <c r="AO181" s="91">
        <v>0.315</v>
      </c>
      <c r="AP181" s="91">
        <v>0.315</v>
      </c>
      <c r="AQ181" s="91">
        <v>0.315</v>
      </c>
      <c r="AR181" s="91">
        <v>0.315</v>
      </c>
      <c r="AS181" s="91">
        <v>0.315</v>
      </c>
      <c r="AT181" s="91">
        <v>0.315</v>
      </c>
      <c r="AU181" s="91"/>
      <c r="AV181" s="91"/>
      <c r="AW181" s="91">
        <v>0.315</v>
      </c>
      <c r="AX181" s="91">
        <v>0.315</v>
      </c>
      <c r="AY181" s="91">
        <v>0.315</v>
      </c>
      <c r="AZ181" s="91">
        <v>0.315</v>
      </c>
      <c r="BA181" s="91">
        <v>0.315</v>
      </c>
      <c r="BB181" s="91">
        <v>0.315</v>
      </c>
      <c r="BC181" s="91"/>
      <c r="BD181" s="91">
        <v>0.315</v>
      </c>
      <c r="BE181" s="91">
        <v>0.315</v>
      </c>
      <c r="BF181" s="91">
        <v>0.315</v>
      </c>
      <c r="BG181" s="91"/>
      <c r="BH181" s="65"/>
      <c r="BI181" s="40"/>
      <c r="BJ181" s="40"/>
      <c r="BK181" s="40"/>
      <c r="BL181" s="40"/>
      <c r="BM181" s="40"/>
      <c r="BN181" s="40"/>
      <c r="BO181" s="40"/>
      <c r="BP181" s="71"/>
      <c r="BQ181" s="71"/>
      <c r="BR181" s="40"/>
      <c r="BS181" s="71"/>
      <c r="BT181" s="40"/>
      <c r="BU181" s="40"/>
      <c r="BV181" s="40"/>
      <c r="BW181" s="49"/>
      <c r="BX181" s="40"/>
      <c r="BY181" s="49"/>
      <c r="BZ181" s="40"/>
      <c r="CA181" s="40"/>
      <c r="CB181" s="40"/>
      <c r="CC181" s="40"/>
      <c r="CD181" s="48"/>
      <c r="CE181" s="48"/>
      <c r="CF181" s="40"/>
      <c r="CG181" s="48"/>
      <c r="CH181" s="40"/>
      <c r="CI181" s="56"/>
      <c r="CJ181" s="56"/>
      <c r="CK181" s="72"/>
      <c r="CL181" s="40"/>
      <c r="CM181" s="40"/>
      <c r="CN181" s="40"/>
      <c r="CO181" s="40"/>
      <c r="CP181" s="40"/>
      <c r="CQ181" s="40"/>
      <c r="CR181" s="56"/>
      <c r="CS181" s="40"/>
      <c r="CT181" s="40"/>
      <c r="CU181" s="41"/>
      <c r="CV181" s="41"/>
      <c r="CW181" s="49"/>
      <c r="CX181" s="40"/>
      <c r="CY181" s="49"/>
      <c r="CZ181" s="40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  <c r="DN181" s="14"/>
    </row>
    <row r="182" spans="1:118">
      <c r="A182" s="65">
        <v>42005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0.27</v>
      </c>
      <c r="Y182" s="91">
        <v>0.38250000000000001</v>
      </c>
      <c r="Z182" s="94">
        <v>0.22</v>
      </c>
      <c r="AA182" s="94">
        <v>0.22</v>
      </c>
      <c r="AB182" s="94">
        <v>1.17</v>
      </c>
      <c r="AC182" s="94">
        <v>2.17</v>
      </c>
      <c r="AD182" s="94">
        <v>1.17</v>
      </c>
      <c r="AE182" s="91">
        <v>0.38250000000000001</v>
      </c>
      <c r="AF182" s="91">
        <v>0.38250000000000001</v>
      </c>
      <c r="AG182" s="91">
        <v>0.38250000000000001</v>
      </c>
      <c r="AH182" s="91"/>
      <c r="AI182" s="185">
        <f t="shared" si="3"/>
        <v>42005</v>
      </c>
      <c r="AJ182" s="91">
        <v>0.38250000000000001</v>
      </c>
      <c r="AK182" s="94"/>
      <c r="AL182" s="96"/>
      <c r="AM182" s="91">
        <v>0.38250000000000001</v>
      </c>
      <c r="AN182" s="91">
        <v>0.38250000000000001</v>
      </c>
      <c r="AO182" s="91">
        <v>0.38250000000000001</v>
      </c>
      <c r="AP182" s="91">
        <v>0.38250000000000001</v>
      </c>
      <c r="AQ182" s="91">
        <v>0.38250000000000001</v>
      </c>
      <c r="AR182" s="91">
        <v>0.38250000000000001</v>
      </c>
      <c r="AS182" s="91">
        <v>0.38250000000000001</v>
      </c>
      <c r="AT182" s="91">
        <v>0.38250000000000001</v>
      </c>
      <c r="AU182" s="91"/>
      <c r="AV182" s="91"/>
      <c r="AW182" s="91">
        <v>0.38250000000000001</v>
      </c>
      <c r="AX182" s="91">
        <v>0.38250000000000001</v>
      </c>
      <c r="AY182" s="91">
        <v>0.38250000000000001</v>
      </c>
      <c r="AZ182" s="91">
        <v>0.38250000000000001</v>
      </c>
      <c r="BA182" s="91">
        <v>0.38250000000000001</v>
      </c>
      <c r="BB182" s="91">
        <v>0.38250000000000001</v>
      </c>
      <c r="BC182" s="91"/>
      <c r="BD182" s="91">
        <v>0.38250000000000001</v>
      </c>
      <c r="BE182" s="91">
        <v>0.38250000000000001</v>
      </c>
      <c r="BF182" s="91">
        <v>0.38250000000000001</v>
      </c>
      <c r="BG182" s="91"/>
      <c r="BH182" s="65"/>
      <c r="BI182" s="40"/>
      <c r="BJ182" s="40"/>
      <c r="BK182" s="40"/>
      <c r="BL182" s="40"/>
      <c r="BM182" s="40"/>
      <c r="BN182" s="40"/>
      <c r="BO182" s="40"/>
      <c r="BP182" s="71"/>
      <c r="BQ182" s="71"/>
      <c r="BR182" s="40"/>
      <c r="BS182" s="71"/>
      <c r="BT182" s="40"/>
      <c r="BU182" s="40"/>
      <c r="BV182" s="40"/>
      <c r="BW182" s="49"/>
      <c r="BX182" s="40"/>
      <c r="BY182" s="49"/>
      <c r="BZ182" s="40"/>
      <c r="CA182" s="40"/>
      <c r="CB182" s="40"/>
      <c r="CC182" s="40"/>
      <c r="CD182" s="48"/>
      <c r="CE182" s="48"/>
      <c r="CF182" s="40"/>
      <c r="CG182" s="48"/>
      <c r="CH182" s="40"/>
      <c r="CI182" s="56"/>
      <c r="CJ182" s="56"/>
      <c r="CK182" s="72"/>
      <c r="CL182" s="40"/>
      <c r="CM182" s="40"/>
      <c r="CN182" s="40"/>
      <c r="CO182" s="40"/>
      <c r="CP182" s="40"/>
      <c r="CQ182" s="40"/>
      <c r="CR182" s="56"/>
      <c r="CS182" s="40"/>
      <c r="CT182" s="40"/>
      <c r="CU182" s="41"/>
      <c r="CV182" s="41"/>
      <c r="CW182" s="49"/>
      <c r="CX182" s="40"/>
      <c r="CY182" s="49"/>
      <c r="CZ182" s="40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  <c r="DN182" s="14"/>
    </row>
    <row r="183" spans="1:118">
      <c r="A183" s="65">
        <v>42036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0.25</v>
      </c>
      <c r="Y183" s="91">
        <v>0.3775</v>
      </c>
      <c r="Z183" s="94">
        <v>0.2</v>
      </c>
      <c r="AA183" s="94">
        <v>0.2</v>
      </c>
      <c r="AB183" s="94">
        <v>1.1599999999999999</v>
      </c>
      <c r="AC183" s="94">
        <v>2.16</v>
      </c>
      <c r="AD183" s="94">
        <v>1.1599999999999999</v>
      </c>
      <c r="AE183" s="91">
        <v>0.3775</v>
      </c>
      <c r="AF183" s="91">
        <v>0.3775</v>
      </c>
      <c r="AG183" s="91">
        <v>0.3775</v>
      </c>
      <c r="AH183" s="91"/>
      <c r="AI183" s="185">
        <f t="shared" si="3"/>
        <v>42036</v>
      </c>
      <c r="AJ183" s="91">
        <v>0.3775</v>
      </c>
      <c r="AK183" s="94"/>
      <c r="AL183" s="96"/>
      <c r="AM183" s="91">
        <v>0.3775</v>
      </c>
      <c r="AN183" s="91">
        <v>0.3775</v>
      </c>
      <c r="AO183" s="91">
        <v>0.3775</v>
      </c>
      <c r="AP183" s="91">
        <v>0.3775</v>
      </c>
      <c r="AQ183" s="91">
        <v>0.3775</v>
      </c>
      <c r="AR183" s="91">
        <v>0.3775</v>
      </c>
      <c r="AS183" s="91">
        <v>0.3775</v>
      </c>
      <c r="AT183" s="91">
        <v>0.3775</v>
      </c>
      <c r="AU183" s="91"/>
      <c r="AV183" s="91"/>
      <c r="AW183" s="91">
        <v>0.3775</v>
      </c>
      <c r="AX183" s="91">
        <v>0.3775</v>
      </c>
      <c r="AY183" s="91">
        <v>0.3775</v>
      </c>
      <c r="AZ183" s="91">
        <v>0.3775</v>
      </c>
      <c r="BA183" s="91">
        <v>0.3775</v>
      </c>
      <c r="BB183" s="91">
        <v>0.3775</v>
      </c>
      <c r="BC183" s="91"/>
      <c r="BD183" s="91">
        <v>0.3775</v>
      </c>
      <c r="BE183" s="91">
        <v>0.3775</v>
      </c>
      <c r="BF183" s="91">
        <v>0.3775</v>
      </c>
      <c r="BG183" s="91"/>
      <c r="BH183" s="65"/>
      <c r="BI183" s="40"/>
      <c r="BJ183" s="40"/>
      <c r="BK183" s="40"/>
      <c r="BL183" s="40"/>
      <c r="BM183" s="40"/>
      <c r="BN183" s="40"/>
      <c r="BO183" s="40"/>
      <c r="BP183" s="71"/>
      <c r="BQ183" s="71"/>
      <c r="BR183" s="40"/>
      <c r="BS183" s="71"/>
      <c r="BT183" s="40"/>
      <c r="BU183" s="40"/>
      <c r="BV183" s="40"/>
      <c r="BW183" s="49"/>
      <c r="BX183" s="40"/>
      <c r="BY183" s="49"/>
      <c r="BZ183" s="40"/>
      <c r="CA183" s="40"/>
      <c r="CB183" s="40"/>
      <c r="CC183" s="40"/>
      <c r="CD183" s="48"/>
      <c r="CE183" s="48"/>
      <c r="CF183" s="40"/>
      <c r="CG183" s="48"/>
      <c r="CH183" s="40"/>
      <c r="CI183" s="56"/>
      <c r="CJ183" s="56"/>
      <c r="CK183" s="72"/>
      <c r="CL183" s="40"/>
      <c r="CM183" s="40"/>
      <c r="CN183" s="40"/>
      <c r="CO183" s="40"/>
      <c r="CP183" s="40"/>
      <c r="CQ183" s="40"/>
      <c r="CR183" s="56"/>
      <c r="CS183" s="40"/>
      <c r="CT183" s="40"/>
      <c r="CU183" s="41"/>
      <c r="CV183" s="41"/>
      <c r="CW183" s="49"/>
      <c r="CX183" s="40"/>
      <c r="CY183" s="49"/>
      <c r="CZ183" s="40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</row>
    <row r="184" spans="1:118">
      <c r="A184" s="65">
        <v>42064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0.245</v>
      </c>
      <c r="Y184" s="91">
        <v>0.28249999999999997</v>
      </c>
      <c r="Z184" s="94">
        <v>0.19500000000000001</v>
      </c>
      <c r="AA184" s="94">
        <v>0.19500000000000001</v>
      </c>
      <c r="AB184" s="94">
        <v>0.67249999999999999</v>
      </c>
      <c r="AC184" s="94">
        <v>1.6725000000000001</v>
      </c>
      <c r="AD184" s="94">
        <v>0.67249999999999999</v>
      </c>
      <c r="AE184" s="91">
        <v>0.28249999999999997</v>
      </c>
      <c r="AF184" s="91">
        <v>0.28249999999999997</v>
      </c>
      <c r="AG184" s="91">
        <v>0.28249999999999997</v>
      </c>
      <c r="AH184" s="91"/>
      <c r="AI184" s="185">
        <f t="shared" si="3"/>
        <v>42064</v>
      </c>
      <c r="AJ184" s="91">
        <v>0.28249999999999997</v>
      </c>
      <c r="AK184" s="94"/>
      <c r="AL184" s="96"/>
      <c r="AM184" s="91">
        <v>0.28249999999999997</v>
      </c>
      <c r="AN184" s="91">
        <v>0.28249999999999997</v>
      </c>
      <c r="AO184" s="91">
        <v>0.28249999999999997</v>
      </c>
      <c r="AP184" s="91">
        <v>0.28249999999999997</v>
      </c>
      <c r="AQ184" s="91">
        <v>0.28249999999999997</v>
      </c>
      <c r="AR184" s="91">
        <v>0.28249999999999997</v>
      </c>
      <c r="AS184" s="91">
        <v>0.28249999999999997</v>
      </c>
      <c r="AT184" s="91">
        <v>0.28249999999999997</v>
      </c>
      <c r="AU184" s="91"/>
      <c r="AV184" s="91"/>
      <c r="AW184" s="91">
        <v>0.28249999999999997</v>
      </c>
      <c r="AX184" s="91">
        <v>0.28249999999999997</v>
      </c>
      <c r="AY184" s="91">
        <v>0.28249999999999997</v>
      </c>
      <c r="AZ184" s="91">
        <v>0.28249999999999997</v>
      </c>
      <c r="BA184" s="91">
        <v>0.28249999999999997</v>
      </c>
      <c r="BB184" s="91">
        <v>0.28249999999999997</v>
      </c>
      <c r="BC184" s="91"/>
      <c r="BD184" s="91">
        <v>0.28249999999999997</v>
      </c>
      <c r="BE184" s="91">
        <v>0.28249999999999997</v>
      </c>
      <c r="BF184" s="91">
        <v>0.28249999999999997</v>
      </c>
      <c r="BG184" s="91"/>
      <c r="BH184" s="65"/>
      <c r="BI184" s="40"/>
      <c r="BJ184" s="40"/>
      <c r="BK184" s="40"/>
      <c r="BL184" s="40"/>
      <c r="BM184" s="40"/>
      <c r="BN184" s="40"/>
      <c r="BO184" s="40"/>
      <c r="BP184" s="71"/>
      <c r="BQ184" s="71"/>
      <c r="BR184" s="40"/>
      <c r="BS184" s="71"/>
      <c r="BT184" s="40"/>
      <c r="BU184" s="40"/>
      <c r="BV184" s="40"/>
      <c r="BW184" s="49"/>
      <c r="BX184" s="40"/>
      <c r="BY184" s="49"/>
      <c r="BZ184" s="40"/>
      <c r="CA184" s="40"/>
      <c r="CB184" s="40"/>
      <c r="CC184" s="40"/>
      <c r="CD184" s="48"/>
      <c r="CE184" s="48"/>
      <c r="CF184" s="40"/>
      <c r="CG184" s="48"/>
      <c r="CH184" s="40"/>
      <c r="CI184" s="56"/>
      <c r="CJ184" s="56"/>
      <c r="CK184" s="72"/>
      <c r="CL184" s="40"/>
      <c r="CM184" s="40"/>
      <c r="CN184" s="40"/>
      <c r="CO184" s="40"/>
      <c r="CP184" s="40"/>
      <c r="CQ184" s="40"/>
      <c r="CR184" s="56"/>
      <c r="CS184" s="40"/>
      <c r="CT184" s="40"/>
      <c r="CU184" s="41"/>
      <c r="CV184" s="41"/>
      <c r="CW184" s="49"/>
      <c r="CX184" s="40"/>
      <c r="CY184" s="49"/>
      <c r="CZ184" s="40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  <c r="DN184" s="14"/>
    </row>
    <row r="185" spans="1:118">
      <c r="A185" s="65">
        <v>42095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3.6999999999999998E-2</v>
      </c>
      <c r="Y185" s="91">
        <v>0.13750000000000001</v>
      </c>
      <c r="Z185" s="94">
        <v>-1.3000000000000001E-2</v>
      </c>
      <c r="AA185" s="94">
        <v>-1.3000000000000001E-2</v>
      </c>
      <c r="AB185" s="94">
        <v>0.315</v>
      </c>
      <c r="AC185" s="94">
        <v>1.3149999999999999</v>
      </c>
      <c r="AD185" s="94">
        <v>0.315</v>
      </c>
      <c r="AE185" s="91">
        <v>0.13750000000000001</v>
      </c>
      <c r="AF185" s="91">
        <v>0.13750000000000001</v>
      </c>
      <c r="AG185" s="91">
        <v>0.13750000000000001</v>
      </c>
      <c r="AH185" s="91"/>
      <c r="AI185" s="185">
        <f t="shared" si="3"/>
        <v>42095</v>
      </c>
      <c r="AJ185" s="91">
        <v>0.13750000000000001</v>
      </c>
      <c r="AK185" s="94"/>
      <c r="AL185" s="96"/>
      <c r="AM185" s="91">
        <v>0.13750000000000001</v>
      </c>
      <c r="AN185" s="91">
        <v>0.13750000000000001</v>
      </c>
      <c r="AO185" s="91">
        <v>0.13750000000000001</v>
      </c>
      <c r="AP185" s="91">
        <v>0.13750000000000001</v>
      </c>
      <c r="AQ185" s="91">
        <v>0.13750000000000001</v>
      </c>
      <c r="AR185" s="91">
        <v>0.13750000000000001</v>
      </c>
      <c r="AS185" s="91">
        <v>0.13750000000000001</v>
      </c>
      <c r="AT185" s="91">
        <v>0.13750000000000001</v>
      </c>
      <c r="AU185" s="91"/>
      <c r="AV185" s="91"/>
      <c r="AW185" s="91">
        <v>0.13750000000000001</v>
      </c>
      <c r="AX185" s="91">
        <v>0.13750000000000001</v>
      </c>
      <c r="AY185" s="91">
        <v>0.13750000000000001</v>
      </c>
      <c r="AZ185" s="91">
        <v>0.13750000000000001</v>
      </c>
      <c r="BA185" s="91">
        <v>0.13750000000000001</v>
      </c>
      <c r="BB185" s="91">
        <v>0.13750000000000001</v>
      </c>
      <c r="BC185" s="91"/>
      <c r="BD185" s="91">
        <v>0.13750000000000001</v>
      </c>
      <c r="BE185" s="91">
        <v>0.13750000000000001</v>
      </c>
      <c r="BF185" s="91">
        <v>0.13750000000000001</v>
      </c>
      <c r="BG185" s="91"/>
      <c r="BH185" s="65"/>
      <c r="BI185" s="40"/>
      <c r="BJ185" s="40"/>
      <c r="BK185" s="40"/>
      <c r="BL185" s="40"/>
      <c r="BM185" s="40"/>
      <c r="BN185" s="40"/>
      <c r="BO185" s="40"/>
      <c r="BP185" s="71"/>
      <c r="BQ185" s="71"/>
      <c r="BR185" s="40"/>
      <c r="BS185" s="71"/>
      <c r="BT185" s="40"/>
      <c r="BU185" s="40"/>
      <c r="BV185" s="40"/>
      <c r="BW185" s="49"/>
      <c r="BX185" s="40"/>
      <c r="BY185" s="49"/>
      <c r="BZ185" s="40"/>
      <c r="CA185" s="40"/>
      <c r="CB185" s="40"/>
      <c r="CC185" s="40"/>
      <c r="CD185" s="48"/>
      <c r="CE185" s="48"/>
      <c r="CF185" s="40"/>
      <c r="CG185" s="48"/>
      <c r="CH185" s="40"/>
      <c r="CI185" s="56"/>
      <c r="CJ185" s="56"/>
      <c r="CK185" s="72"/>
      <c r="CL185" s="40"/>
      <c r="CM185" s="40"/>
      <c r="CN185" s="40"/>
      <c r="CO185" s="40"/>
      <c r="CP185" s="40"/>
      <c r="CQ185" s="40"/>
      <c r="CR185" s="40"/>
      <c r="CS185" s="40"/>
      <c r="CT185" s="40"/>
      <c r="CU185" s="40"/>
      <c r="CV185" s="40"/>
      <c r="CW185" s="40"/>
      <c r="CX185" s="40"/>
      <c r="CY185" s="40"/>
      <c r="CZ185" s="40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  <c r="DN185" s="14"/>
    </row>
    <row r="186" spans="1:118">
      <c r="A186" s="65">
        <v>42125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-1.3000000000000001E-2</v>
      </c>
      <c r="AB186" s="94">
        <v>0.24249999999999999</v>
      </c>
      <c r="AC186" s="94">
        <v>1.2424999999999999</v>
      </c>
      <c r="AD186" s="94">
        <v>0.24249999999999999</v>
      </c>
      <c r="AE186" s="91">
        <v>0.13750000000000001</v>
      </c>
      <c r="AF186" s="91">
        <v>0.13750000000000001</v>
      </c>
      <c r="AG186" s="91">
        <v>0.13750000000000001</v>
      </c>
      <c r="AH186" s="91"/>
      <c r="AI186" s="185">
        <f t="shared" si="3"/>
        <v>42125</v>
      </c>
      <c r="AJ186" s="91">
        <v>0.13750000000000001</v>
      </c>
      <c r="AK186" s="94"/>
      <c r="AL186" s="96"/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>
        <v>0.13750000000000001</v>
      </c>
      <c r="AU186" s="91"/>
      <c r="AV186" s="91"/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>
        <v>0.13750000000000001</v>
      </c>
      <c r="BC186" s="91"/>
      <c r="BD186" s="91">
        <v>0.13750000000000001</v>
      </c>
      <c r="BE186" s="91">
        <v>0.13750000000000001</v>
      </c>
      <c r="BF186" s="91">
        <v>0.13750000000000001</v>
      </c>
      <c r="BG186" s="91"/>
      <c r="BH186" s="65"/>
      <c r="BI186" s="40"/>
      <c r="BJ186" s="40"/>
      <c r="BK186" s="40"/>
      <c r="BL186" s="40"/>
      <c r="BM186" s="40"/>
      <c r="BN186" s="40"/>
      <c r="BO186" s="40"/>
      <c r="BP186" s="71"/>
      <c r="BQ186" s="71"/>
      <c r="BR186" s="40"/>
      <c r="BS186" s="71"/>
      <c r="BT186" s="40"/>
      <c r="BU186" s="40"/>
      <c r="BV186" s="40"/>
      <c r="BW186" s="49"/>
      <c r="BX186" s="40"/>
      <c r="BY186" s="49"/>
      <c r="BZ186" s="40"/>
      <c r="CA186" s="40"/>
      <c r="CB186" s="40"/>
      <c r="CC186" s="40"/>
      <c r="CD186" s="48"/>
      <c r="CE186" s="48"/>
      <c r="CF186" s="40"/>
      <c r="CG186" s="48"/>
      <c r="CH186" s="40"/>
      <c r="CI186" s="56"/>
      <c r="CJ186" s="56"/>
      <c r="CK186" s="72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  <c r="DN186" s="14"/>
    </row>
    <row r="187" spans="1:118">
      <c r="A187" s="65">
        <v>42156</v>
      </c>
      <c r="B187" s="40"/>
      <c r="C187" s="94"/>
      <c r="D187" s="94"/>
      <c r="E187" s="97"/>
      <c r="F187" s="97"/>
      <c r="G187" s="97"/>
      <c r="H187" s="97"/>
      <c r="I187" s="94"/>
      <c r="J187" s="97"/>
      <c r="K187" s="97"/>
      <c r="L187" s="97"/>
      <c r="M187" s="94"/>
      <c r="N187" s="97"/>
      <c r="O187" s="97"/>
      <c r="P187" s="97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-1.3000000000000001E-2</v>
      </c>
      <c r="AB187" s="94">
        <v>0.23250000000000001</v>
      </c>
      <c r="AC187" s="94">
        <v>1.2324999999999999</v>
      </c>
      <c r="AD187" s="94">
        <v>0.23250000000000001</v>
      </c>
      <c r="AE187" s="91">
        <v>0.13750000000000001</v>
      </c>
      <c r="AF187" s="91">
        <v>0.13750000000000001</v>
      </c>
      <c r="AG187" s="91">
        <v>0.13750000000000001</v>
      </c>
      <c r="AH187" s="91"/>
      <c r="AI187" s="185">
        <f t="shared" si="3"/>
        <v>42156</v>
      </c>
      <c r="AJ187" s="91">
        <v>0.13750000000000001</v>
      </c>
      <c r="AK187" s="94"/>
      <c r="AL187" s="96"/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>
        <v>0.13750000000000001</v>
      </c>
      <c r="AU187" s="91"/>
      <c r="AV187" s="91"/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>
        <v>0.13750000000000001</v>
      </c>
      <c r="BC187" s="91"/>
      <c r="BD187" s="91">
        <v>0.13750000000000001</v>
      </c>
      <c r="BE187" s="91">
        <v>0.13750000000000001</v>
      </c>
      <c r="BF187" s="91">
        <v>0.13750000000000001</v>
      </c>
      <c r="BG187" s="91"/>
      <c r="BH187" s="65"/>
      <c r="BI187" s="42"/>
      <c r="BJ187" s="40"/>
      <c r="BK187" s="40"/>
      <c r="BL187" s="40"/>
      <c r="BM187" s="40"/>
      <c r="BN187" s="40"/>
      <c r="BO187" s="40"/>
      <c r="BP187" s="71"/>
      <c r="BQ187" s="71"/>
      <c r="BR187" s="40"/>
      <c r="BS187" s="71"/>
      <c r="BT187" s="75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  <c r="DN187" s="14"/>
    </row>
    <row r="188" spans="1:118">
      <c r="A188" s="65">
        <v>42186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0.13500000000000001</v>
      </c>
      <c r="Z188" s="94">
        <v>-1.3000000000000001E-2</v>
      </c>
      <c r="AA188" s="94">
        <v>-1.3000000000000001E-2</v>
      </c>
      <c r="AB188" s="94">
        <v>0.23250000000000001</v>
      </c>
      <c r="AC188" s="94">
        <v>1.2324999999999999</v>
      </c>
      <c r="AD188" s="94">
        <v>0.23250000000000001</v>
      </c>
      <c r="AE188" s="91">
        <v>0.13500000000000001</v>
      </c>
      <c r="AF188" s="91">
        <v>0.13500000000000001</v>
      </c>
      <c r="AG188" s="91">
        <v>0.13500000000000001</v>
      </c>
      <c r="AH188" s="91"/>
      <c r="AI188" s="185">
        <f t="shared" si="3"/>
        <v>42186</v>
      </c>
      <c r="AJ188" s="91">
        <v>0.13500000000000001</v>
      </c>
      <c r="AK188" s="94"/>
      <c r="AL188" s="96"/>
      <c r="AM188" s="91">
        <v>0.13500000000000001</v>
      </c>
      <c r="AN188" s="91">
        <v>0.13500000000000001</v>
      </c>
      <c r="AO188" s="91">
        <v>0.13500000000000001</v>
      </c>
      <c r="AP188" s="91">
        <v>0.13500000000000001</v>
      </c>
      <c r="AQ188" s="91">
        <v>0.13500000000000001</v>
      </c>
      <c r="AR188" s="91">
        <v>0.13500000000000001</v>
      </c>
      <c r="AS188" s="91">
        <v>0.13500000000000001</v>
      </c>
      <c r="AT188" s="91">
        <v>0.13500000000000001</v>
      </c>
      <c r="AU188" s="91"/>
      <c r="AV188" s="91"/>
      <c r="AW188" s="91">
        <v>0.13500000000000001</v>
      </c>
      <c r="AX188" s="91">
        <v>0.13500000000000001</v>
      </c>
      <c r="AY188" s="91">
        <v>0.13500000000000001</v>
      </c>
      <c r="AZ188" s="91">
        <v>0.13500000000000001</v>
      </c>
      <c r="BA188" s="91">
        <v>0.13500000000000001</v>
      </c>
      <c r="BB188" s="91">
        <v>0.13500000000000001</v>
      </c>
      <c r="BC188" s="91"/>
      <c r="BD188" s="91">
        <v>0.13500000000000001</v>
      </c>
      <c r="BE188" s="91">
        <v>0.13500000000000001</v>
      </c>
      <c r="BF188" s="91">
        <v>0.13500000000000001</v>
      </c>
      <c r="BG188" s="91"/>
      <c r="BH188" s="65"/>
      <c r="BI188" s="42"/>
      <c r="BJ188" s="40"/>
      <c r="BK188" s="40"/>
      <c r="BL188" s="40"/>
      <c r="BM188" s="40"/>
      <c r="BN188" s="40"/>
      <c r="BO188" s="40"/>
      <c r="BP188" s="71"/>
      <c r="BQ188" s="71"/>
      <c r="BR188" s="40"/>
      <c r="BS188" s="71"/>
      <c r="BT188" s="75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  <c r="DN188" s="14"/>
    </row>
    <row r="189" spans="1:118">
      <c r="A189" s="65">
        <v>42217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0.13250000000000001</v>
      </c>
      <c r="Z189" s="94">
        <v>-1.3000000000000001E-2</v>
      </c>
      <c r="AA189" s="94">
        <v>-1.3000000000000001E-2</v>
      </c>
      <c r="AB189" s="94">
        <v>0.23250000000000001</v>
      </c>
      <c r="AC189" s="94">
        <v>1.2324999999999999</v>
      </c>
      <c r="AD189" s="94">
        <v>0.23250000000000001</v>
      </c>
      <c r="AE189" s="91">
        <v>0.13250000000000001</v>
      </c>
      <c r="AF189" s="91">
        <v>0.13250000000000001</v>
      </c>
      <c r="AG189" s="91">
        <v>0.13250000000000001</v>
      </c>
      <c r="AH189" s="91"/>
      <c r="AI189" s="185">
        <f t="shared" si="3"/>
        <v>42217</v>
      </c>
      <c r="AJ189" s="91">
        <v>0.13250000000000001</v>
      </c>
      <c r="AK189" s="94"/>
      <c r="AL189" s="96"/>
      <c r="AM189" s="91">
        <v>0.13250000000000001</v>
      </c>
      <c r="AN189" s="91">
        <v>0.13250000000000001</v>
      </c>
      <c r="AO189" s="91">
        <v>0.13250000000000001</v>
      </c>
      <c r="AP189" s="91">
        <v>0.13250000000000001</v>
      </c>
      <c r="AQ189" s="91">
        <v>0.13250000000000001</v>
      </c>
      <c r="AR189" s="91">
        <v>0.13250000000000001</v>
      </c>
      <c r="AS189" s="91">
        <v>0.13250000000000001</v>
      </c>
      <c r="AT189" s="91">
        <v>0.13250000000000001</v>
      </c>
      <c r="AU189" s="91"/>
      <c r="AV189" s="91"/>
      <c r="AW189" s="91">
        <v>0.13250000000000001</v>
      </c>
      <c r="AX189" s="91">
        <v>0.13250000000000001</v>
      </c>
      <c r="AY189" s="91">
        <v>0.13250000000000001</v>
      </c>
      <c r="AZ189" s="91">
        <v>0.13250000000000001</v>
      </c>
      <c r="BA189" s="91">
        <v>0.13250000000000001</v>
      </c>
      <c r="BB189" s="91">
        <v>0.13250000000000001</v>
      </c>
      <c r="BC189" s="91"/>
      <c r="BD189" s="91">
        <v>0.13250000000000001</v>
      </c>
      <c r="BE189" s="91">
        <v>0.13250000000000001</v>
      </c>
      <c r="BF189" s="91">
        <v>0.13250000000000001</v>
      </c>
      <c r="BG189" s="91"/>
      <c r="BH189" s="65"/>
      <c r="BI189" s="42"/>
      <c r="BJ189" s="40"/>
      <c r="BK189" s="40"/>
      <c r="BL189" s="40"/>
      <c r="BM189" s="40"/>
      <c r="BN189" s="40"/>
      <c r="BO189" s="40"/>
      <c r="BP189" s="71"/>
      <c r="BQ189" s="71"/>
      <c r="BR189" s="40"/>
      <c r="BS189" s="71"/>
      <c r="BT189" s="75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  <c r="DN189" s="14"/>
    </row>
    <row r="190" spans="1:118">
      <c r="A190" s="65">
        <v>42248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-1.3000000000000001E-2</v>
      </c>
      <c r="AB190" s="94">
        <v>0.23250000000000001</v>
      </c>
      <c r="AC190" s="94">
        <v>1.2324999999999999</v>
      </c>
      <c r="AD190" s="94">
        <v>0.23250000000000001</v>
      </c>
      <c r="AE190" s="91">
        <v>0.13250000000000001</v>
      </c>
      <c r="AF190" s="91">
        <v>0.13250000000000001</v>
      </c>
      <c r="AG190" s="91">
        <v>0.13250000000000001</v>
      </c>
      <c r="AH190" s="91"/>
      <c r="AI190" s="185">
        <f t="shared" si="3"/>
        <v>42248</v>
      </c>
      <c r="AJ190" s="91">
        <v>0.13250000000000001</v>
      </c>
      <c r="AK190" s="94"/>
      <c r="AL190" s="96"/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>
        <v>0.13250000000000001</v>
      </c>
      <c r="AU190" s="91"/>
      <c r="AV190" s="91"/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>
        <v>0.13250000000000001</v>
      </c>
      <c r="BC190" s="91"/>
      <c r="BD190" s="91">
        <v>0.13250000000000001</v>
      </c>
      <c r="BE190" s="91">
        <v>0.13250000000000001</v>
      </c>
      <c r="BF190" s="91">
        <v>0.13250000000000001</v>
      </c>
      <c r="BG190" s="91"/>
      <c r="BH190" s="65"/>
      <c r="BI190" s="42"/>
      <c r="BJ190" s="40"/>
      <c r="BK190" s="40"/>
      <c r="BL190" s="40"/>
      <c r="BM190" s="40"/>
      <c r="BN190" s="40"/>
      <c r="BO190" s="40"/>
      <c r="BP190" s="71"/>
      <c r="BQ190" s="71"/>
      <c r="BR190" s="40"/>
      <c r="BS190" s="71"/>
      <c r="BT190" s="75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  <c r="DN190" s="14"/>
    </row>
    <row r="191" spans="1:118">
      <c r="A191" s="65">
        <v>42278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-1.3000000000000001E-2</v>
      </c>
      <c r="AB191" s="94">
        <v>0.25</v>
      </c>
      <c r="AC191" s="94">
        <v>1.25</v>
      </c>
      <c r="AD191" s="94">
        <v>0.25</v>
      </c>
      <c r="AE191" s="91">
        <v>0.13250000000000001</v>
      </c>
      <c r="AF191" s="91">
        <v>0.13250000000000001</v>
      </c>
      <c r="AG191" s="91">
        <v>0.13250000000000001</v>
      </c>
      <c r="AH191" s="91"/>
      <c r="AI191" s="185">
        <f t="shared" si="3"/>
        <v>42278</v>
      </c>
      <c r="AJ191" s="91">
        <v>0.13250000000000001</v>
      </c>
      <c r="AK191" s="94"/>
      <c r="AL191" s="96"/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>
        <v>0.13250000000000001</v>
      </c>
      <c r="AU191" s="91"/>
      <c r="AV191" s="91"/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>
        <v>0.13250000000000001</v>
      </c>
      <c r="BC191" s="91"/>
      <c r="BD191" s="91">
        <v>0.13250000000000001</v>
      </c>
      <c r="BE191" s="91">
        <v>0.13250000000000001</v>
      </c>
      <c r="BF191" s="91">
        <v>0.13250000000000001</v>
      </c>
      <c r="BG191" s="91"/>
      <c r="BH191" s="65"/>
      <c r="BI191" s="42"/>
      <c r="BJ191" s="40"/>
      <c r="BK191" s="40"/>
      <c r="BL191" s="40"/>
      <c r="BM191" s="40"/>
      <c r="BN191" s="40"/>
      <c r="BO191" s="40"/>
      <c r="BP191" s="71"/>
      <c r="BQ191" s="71"/>
      <c r="BR191" s="40"/>
      <c r="BS191" s="71"/>
      <c r="BT191" s="75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</row>
    <row r="192" spans="1:118">
      <c r="A192" s="65">
        <v>42309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0.185</v>
      </c>
      <c r="Y192" s="91">
        <v>0.26750000000000002</v>
      </c>
      <c r="Z192" s="94">
        <v>0.13500000000000001</v>
      </c>
      <c r="AA192" s="94">
        <v>0.13500000000000001</v>
      </c>
      <c r="AB192" s="94">
        <v>0.51749999999999996</v>
      </c>
      <c r="AC192" s="94">
        <v>1.5175000000000001</v>
      </c>
      <c r="AD192" s="94">
        <v>0.51749999999999996</v>
      </c>
      <c r="AE192" s="91">
        <v>0.26750000000000002</v>
      </c>
      <c r="AF192" s="91">
        <v>0.26750000000000002</v>
      </c>
      <c r="AG192" s="91">
        <v>0.26750000000000002</v>
      </c>
      <c r="AH192" s="91"/>
      <c r="AI192" s="185">
        <f t="shared" si="3"/>
        <v>42309</v>
      </c>
      <c r="AJ192" s="91">
        <v>0.26750000000000002</v>
      </c>
      <c r="AK192" s="94"/>
      <c r="AL192" s="96"/>
      <c r="AM192" s="91">
        <v>0.26750000000000002</v>
      </c>
      <c r="AN192" s="91">
        <v>0.26750000000000002</v>
      </c>
      <c r="AO192" s="91">
        <v>0.26750000000000002</v>
      </c>
      <c r="AP192" s="91">
        <v>0.26750000000000002</v>
      </c>
      <c r="AQ192" s="91">
        <v>0.26750000000000002</v>
      </c>
      <c r="AR192" s="91">
        <v>0.26750000000000002</v>
      </c>
      <c r="AS192" s="91">
        <v>0.26750000000000002</v>
      </c>
      <c r="AT192" s="91">
        <v>0.26750000000000002</v>
      </c>
      <c r="AU192" s="91"/>
      <c r="AV192" s="91"/>
      <c r="AW192" s="91">
        <v>0.26750000000000002</v>
      </c>
      <c r="AX192" s="91">
        <v>0.26750000000000002</v>
      </c>
      <c r="AY192" s="91">
        <v>0.26750000000000002</v>
      </c>
      <c r="AZ192" s="91">
        <v>0.26750000000000002</v>
      </c>
      <c r="BA192" s="91">
        <v>0.26750000000000002</v>
      </c>
      <c r="BB192" s="91">
        <v>0.26750000000000002</v>
      </c>
      <c r="BC192" s="91"/>
      <c r="BD192" s="91">
        <v>0.26750000000000002</v>
      </c>
      <c r="BE192" s="91">
        <v>0.26750000000000002</v>
      </c>
      <c r="BF192" s="91">
        <v>0.26750000000000002</v>
      </c>
      <c r="BG192" s="91"/>
      <c r="BH192" s="65"/>
      <c r="BI192" s="42"/>
      <c r="BJ192" s="40"/>
      <c r="BK192" s="40"/>
      <c r="BL192" s="40"/>
      <c r="BM192" s="40"/>
      <c r="BN192" s="40"/>
      <c r="BO192" s="40"/>
      <c r="BP192" s="71"/>
      <c r="BQ192" s="71"/>
      <c r="BR192" s="40"/>
      <c r="BS192" s="71"/>
      <c r="BT192" s="75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</row>
    <row r="193" spans="1:118">
      <c r="A193" s="65">
        <v>42339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0.215</v>
      </c>
      <c r="Y193" s="91">
        <v>0.315</v>
      </c>
      <c r="Z193" s="94">
        <v>0.16500000000000001</v>
      </c>
      <c r="AA193" s="94">
        <v>0.16500000000000001</v>
      </c>
      <c r="AB193" s="94">
        <v>0.88</v>
      </c>
      <c r="AC193" s="94">
        <v>1.88</v>
      </c>
      <c r="AD193" s="94">
        <v>0.88</v>
      </c>
      <c r="AE193" s="91">
        <v>0.315</v>
      </c>
      <c r="AF193" s="91">
        <v>0.315</v>
      </c>
      <c r="AG193" s="91">
        <v>0.315</v>
      </c>
      <c r="AH193" s="91"/>
      <c r="AI193" s="185">
        <f t="shared" si="3"/>
        <v>42339</v>
      </c>
      <c r="AJ193" s="91">
        <v>0.315</v>
      </c>
      <c r="AK193" s="94"/>
      <c r="AL193" s="96"/>
      <c r="AM193" s="91">
        <v>0.315</v>
      </c>
      <c r="AN193" s="91">
        <v>0.315</v>
      </c>
      <c r="AO193" s="91">
        <v>0.315</v>
      </c>
      <c r="AP193" s="91">
        <v>0.315</v>
      </c>
      <c r="AQ193" s="91">
        <v>0.315</v>
      </c>
      <c r="AR193" s="91">
        <v>0.315</v>
      </c>
      <c r="AS193" s="91">
        <v>0.315</v>
      </c>
      <c r="AT193" s="91">
        <v>0.315</v>
      </c>
      <c r="AU193" s="91"/>
      <c r="AV193" s="91"/>
      <c r="AW193" s="91">
        <v>0.315</v>
      </c>
      <c r="AX193" s="91">
        <v>0.315</v>
      </c>
      <c r="AY193" s="91">
        <v>0.315</v>
      </c>
      <c r="AZ193" s="91">
        <v>0.315</v>
      </c>
      <c r="BA193" s="91">
        <v>0.315</v>
      </c>
      <c r="BB193" s="91">
        <v>0.315</v>
      </c>
      <c r="BC193" s="91"/>
      <c r="BD193" s="91">
        <v>0.315</v>
      </c>
      <c r="BE193" s="91">
        <v>0.315</v>
      </c>
      <c r="BF193" s="91">
        <v>0.315</v>
      </c>
      <c r="BG193" s="91"/>
      <c r="BH193" s="65"/>
      <c r="BI193" s="42"/>
      <c r="BJ193" s="40"/>
      <c r="BK193" s="40"/>
      <c r="BL193" s="40"/>
      <c r="BM193" s="40"/>
      <c r="BN193" s="40"/>
      <c r="BO193" s="40"/>
      <c r="BP193" s="71"/>
      <c r="BQ193" s="71"/>
      <c r="BR193" s="40"/>
      <c r="BS193" s="71"/>
      <c r="BT193" s="75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</row>
    <row r="194" spans="1:118">
      <c r="A194" s="65">
        <v>42370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0.26500000000000001</v>
      </c>
      <c r="Y194" s="91">
        <v>0.38250000000000001</v>
      </c>
      <c r="Z194" s="94">
        <v>0.215</v>
      </c>
      <c r="AA194" s="94">
        <v>0.215</v>
      </c>
      <c r="AB194" s="94">
        <v>1.17</v>
      </c>
      <c r="AC194" s="94">
        <v>2.17</v>
      </c>
      <c r="AD194" s="94">
        <v>1.17</v>
      </c>
      <c r="AE194" s="91">
        <v>0.38250000000000001</v>
      </c>
      <c r="AF194" s="91">
        <v>0.38250000000000001</v>
      </c>
      <c r="AG194" s="91">
        <v>0.38250000000000001</v>
      </c>
      <c r="AH194" s="91"/>
      <c r="AI194" s="185">
        <f t="shared" si="3"/>
        <v>42370</v>
      </c>
      <c r="AJ194" s="91">
        <v>0.38250000000000001</v>
      </c>
      <c r="AK194" s="94"/>
      <c r="AL194" s="96"/>
      <c r="AM194" s="91">
        <v>0.38250000000000001</v>
      </c>
      <c r="AN194" s="91">
        <v>0.38250000000000001</v>
      </c>
      <c r="AO194" s="91">
        <v>0.38250000000000001</v>
      </c>
      <c r="AP194" s="91">
        <v>0.38250000000000001</v>
      </c>
      <c r="AQ194" s="91">
        <v>0.38250000000000001</v>
      </c>
      <c r="AR194" s="91">
        <v>0.38250000000000001</v>
      </c>
      <c r="AS194" s="91">
        <v>0.38250000000000001</v>
      </c>
      <c r="AT194" s="91">
        <v>0.38250000000000001</v>
      </c>
      <c r="AU194" s="91"/>
      <c r="AV194" s="91"/>
      <c r="AW194" s="91">
        <v>0.38250000000000001</v>
      </c>
      <c r="AX194" s="91">
        <v>0.38250000000000001</v>
      </c>
      <c r="AY194" s="91">
        <v>0.38250000000000001</v>
      </c>
      <c r="AZ194" s="91">
        <v>0.38250000000000001</v>
      </c>
      <c r="BA194" s="91">
        <v>0.38250000000000001</v>
      </c>
      <c r="BB194" s="91">
        <v>0.38250000000000001</v>
      </c>
      <c r="BC194" s="91"/>
      <c r="BD194" s="91">
        <v>0.38250000000000001</v>
      </c>
      <c r="BE194" s="91">
        <v>0.38250000000000001</v>
      </c>
      <c r="BF194" s="91">
        <v>0.38250000000000001</v>
      </c>
      <c r="BG194" s="91"/>
      <c r="BH194" s="65"/>
      <c r="BI194" s="42"/>
      <c r="BJ194" s="40"/>
      <c r="BK194" s="40"/>
      <c r="BL194" s="40"/>
      <c r="BM194" s="40"/>
      <c r="BN194" s="40"/>
      <c r="BO194" s="40"/>
      <c r="BP194" s="71"/>
      <c r="BQ194" s="71"/>
      <c r="BR194" s="40"/>
      <c r="BS194" s="71"/>
      <c r="BT194" s="75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</row>
    <row r="195" spans="1:118">
      <c r="A195" s="65">
        <v>42401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0.245</v>
      </c>
      <c r="Y195" s="91">
        <v>0.3775</v>
      </c>
      <c r="Z195" s="94">
        <v>0.19500000000000001</v>
      </c>
      <c r="AA195" s="94">
        <v>0.19500000000000001</v>
      </c>
      <c r="AB195" s="94">
        <v>1.1599999999999999</v>
      </c>
      <c r="AC195" s="94">
        <v>2.16</v>
      </c>
      <c r="AD195" s="94">
        <v>1.1599999999999999</v>
      </c>
      <c r="AE195" s="91">
        <v>0.3775</v>
      </c>
      <c r="AF195" s="91">
        <v>0.3775</v>
      </c>
      <c r="AG195" s="91">
        <v>0.3775</v>
      </c>
      <c r="AH195" s="91"/>
      <c r="AI195" s="185">
        <f t="shared" si="3"/>
        <v>42401</v>
      </c>
      <c r="AJ195" s="91">
        <v>0.3775</v>
      </c>
      <c r="AK195" s="94"/>
      <c r="AL195" s="96"/>
      <c r="AM195" s="91">
        <v>0.3775</v>
      </c>
      <c r="AN195" s="91">
        <v>0.3775</v>
      </c>
      <c r="AO195" s="91">
        <v>0.3775</v>
      </c>
      <c r="AP195" s="91">
        <v>0.3775</v>
      </c>
      <c r="AQ195" s="91">
        <v>0.3775</v>
      </c>
      <c r="AR195" s="91">
        <v>0.3775</v>
      </c>
      <c r="AS195" s="91">
        <v>0.3775</v>
      </c>
      <c r="AT195" s="91">
        <v>0.3775</v>
      </c>
      <c r="AU195" s="91"/>
      <c r="AV195" s="91"/>
      <c r="AW195" s="91">
        <v>0.3775</v>
      </c>
      <c r="AX195" s="91">
        <v>0.3775</v>
      </c>
      <c r="AY195" s="91">
        <v>0.3775</v>
      </c>
      <c r="AZ195" s="91">
        <v>0.3775</v>
      </c>
      <c r="BA195" s="91">
        <v>0.3775</v>
      </c>
      <c r="BB195" s="91">
        <v>0.3775</v>
      </c>
      <c r="BC195" s="91"/>
      <c r="BD195" s="91">
        <v>0.3775</v>
      </c>
      <c r="BE195" s="91">
        <v>0.3775</v>
      </c>
      <c r="BF195" s="91">
        <v>0.3775</v>
      </c>
      <c r="BG195" s="91"/>
      <c r="BH195" s="65"/>
      <c r="BI195" s="42"/>
      <c r="BJ195" s="40"/>
      <c r="BK195" s="40"/>
      <c r="BL195" s="40"/>
      <c r="BM195" s="40"/>
      <c r="BN195" s="40"/>
      <c r="BO195" s="40"/>
      <c r="BP195" s="71"/>
      <c r="BQ195" s="71"/>
      <c r="BR195" s="40"/>
      <c r="BS195" s="71"/>
      <c r="BT195" s="75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  <c r="DN195" s="14"/>
    </row>
    <row r="196" spans="1:118">
      <c r="A196" s="65">
        <v>42430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</v>
      </c>
      <c r="Y196" s="91">
        <v>0</v>
      </c>
      <c r="Z196" s="94">
        <v>0.19</v>
      </c>
      <c r="AA196" s="94">
        <v>0.19</v>
      </c>
      <c r="AB196" s="94">
        <v>0</v>
      </c>
      <c r="AC196" s="94">
        <v>1</v>
      </c>
      <c r="AD196" s="94">
        <v>0</v>
      </c>
      <c r="AE196" s="91">
        <v>0</v>
      </c>
      <c r="AF196" s="91">
        <v>0</v>
      </c>
      <c r="AG196" s="91">
        <v>0</v>
      </c>
      <c r="AH196" s="91"/>
      <c r="AI196" s="185">
        <f>A196</f>
        <v>42430</v>
      </c>
      <c r="AJ196" s="91">
        <v>0</v>
      </c>
      <c r="AK196" s="94"/>
      <c r="AL196" s="96"/>
      <c r="AM196" s="91">
        <v>0</v>
      </c>
      <c r="AN196" s="91">
        <v>0</v>
      </c>
      <c r="AO196" s="91">
        <v>0</v>
      </c>
      <c r="AP196" s="91">
        <v>0</v>
      </c>
      <c r="AQ196" s="91">
        <v>0</v>
      </c>
      <c r="AR196" s="91">
        <v>0</v>
      </c>
      <c r="AS196" s="91">
        <v>0</v>
      </c>
      <c r="AT196" s="91">
        <v>0</v>
      </c>
      <c r="AU196" s="91"/>
      <c r="AV196" s="91"/>
      <c r="AW196" s="91">
        <v>0</v>
      </c>
      <c r="AX196" s="91">
        <v>0</v>
      </c>
      <c r="AY196" s="91">
        <v>0</v>
      </c>
      <c r="AZ196" s="91">
        <v>0</v>
      </c>
      <c r="BA196" s="91">
        <v>0</v>
      </c>
      <c r="BB196" s="91">
        <v>0</v>
      </c>
      <c r="BC196" s="91"/>
      <c r="BD196" s="91">
        <v>0</v>
      </c>
      <c r="BE196" s="91">
        <v>0</v>
      </c>
      <c r="BF196" s="91">
        <v>0</v>
      </c>
      <c r="BG196" s="91"/>
      <c r="BH196" s="65"/>
      <c r="BI196" s="42"/>
      <c r="BJ196" s="40"/>
      <c r="BK196" s="40"/>
      <c r="BL196" s="40"/>
      <c r="BM196" s="40"/>
      <c r="BN196" s="40"/>
      <c r="BO196" s="40"/>
      <c r="BP196" s="71"/>
      <c r="BQ196" s="71"/>
      <c r="BR196" s="40"/>
      <c r="BS196" s="71"/>
      <c r="BT196" s="75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</row>
    <row r="197" spans="1:118">
      <c r="A197" s="65">
        <v>42461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3.2000000000000001E-2</v>
      </c>
      <c r="Y197" s="91">
        <v>0</v>
      </c>
      <c r="Z197" s="94">
        <v>-1.8000000000000002E-2</v>
      </c>
      <c r="AA197" s="94">
        <v>-1.8000000000000002E-2</v>
      </c>
      <c r="AB197" s="94">
        <v>0</v>
      </c>
      <c r="AC197" s="94">
        <v>1</v>
      </c>
      <c r="AD197" s="94">
        <v>0</v>
      </c>
      <c r="AE197" s="91">
        <v>0</v>
      </c>
      <c r="AF197" s="91">
        <v>0</v>
      </c>
      <c r="AG197" s="91">
        <v>0</v>
      </c>
      <c r="AH197" s="91"/>
      <c r="AI197" s="185">
        <f>A197</f>
        <v>42461</v>
      </c>
      <c r="AJ197" s="91">
        <v>0</v>
      </c>
      <c r="AK197" s="94"/>
      <c r="AL197" s="96"/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>
        <v>0</v>
      </c>
      <c r="AU197" s="91"/>
      <c r="AV197" s="91"/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>
        <v>0</v>
      </c>
      <c r="BC197" s="91"/>
      <c r="BD197" s="91">
        <v>0</v>
      </c>
      <c r="BE197" s="91">
        <v>0</v>
      </c>
      <c r="BF197" s="91">
        <v>0</v>
      </c>
      <c r="BG197" s="91"/>
      <c r="BH197" s="65"/>
      <c r="BI197" s="42"/>
      <c r="BJ197" s="40"/>
      <c r="BK197" s="40"/>
      <c r="BL197" s="40"/>
      <c r="BM197" s="40"/>
      <c r="BN197" s="40"/>
      <c r="BO197" s="40"/>
      <c r="BP197" s="71"/>
      <c r="BQ197" s="71"/>
      <c r="BR197" s="40"/>
      <c r="BS197" s="71"/>
      <c r="BT197" s="75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  <c r="DN197" s="14"/>
    </row>
    <row r="198" spans="1:118">
      <c r="A198" s="65"/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0</v>
      </c>
      <c r="Y198" s="91">
        <v>0</v>
      </c>
      <c r="Z198" s="94">
        <v>0</v>
      </c>
      <c r="AA198" s="94">
        <v>0</v>
      </c>
      <c r="AB198" s="94">
        <v>0</v>
      </c>
      <c r="AC198" s="94">
        <v>1</v>
      </c>
      <c r="AD198" s="94">
        <v>0</v>
      </c>
      <c r="AE198" s="91">
        <v>0</v>
      </c>
      <c r="AF198" s="91">
        <v>0</v>
      </c>
      <c r="AG198" s="91">
        <v>0</v>
      </c>
      <c r="AH198" s="91"/>
      <c r="AI198" s="185">
        <f>A198</f>
        <v>0</v>
      </c>
      <c r="AJ198" s="91">
        <v>0</v>
      </c>
      <c r="AK198" s="94"/>
      <c r="AL198" s="96"/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>
        <v>0</v>
      </c>
      <c r="AU198" s="91"/>
      <c r="AV198" s="91"/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>
        <v>0</v>
      </c>
      <c r="BC198" s="91"/>
      <c r="BD198" s="91">
        <v>0</v>
      </c>
      <c r="BE198" s="91">
        <v>0</v>
      </c>
      <c r="BF198" s="91">
        <v>0</v>
      </c>
      <c r="BG198" s="91"/>
      <c r="BH198" s="65"/>
      <c r="BI198" s="42"/>
      <c r="BJ198" s="40"/>
      <c r="BK198" s="40"/>
      <c r="BL198" s="40"/>
      <c r="BM198" s="40"/>
      <c r="BN198" s="40"/>
      <c r="BO198" s="40"/>
      <c r="BP198" s="71"/>
      <c r="BQ198" s="71"/>
      <c r="BR198" s="40"/>
      <c r="BS198" s="71"/>
      <c r="BT198" s="75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  <c r="DN198" s="14"/>
    </row>
    <row r="199" spans="1:118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0</v>
      </c>
      <c r="AC199" s="94">
        <v>1</v>
      </c>
      <c r="AD199" s="94">
        <v>0</v>
      </c>
      <c r="AE199" s="91">
        <v>0</v>
      </c>
      <c r="AF199" s="91">
        <v>0</v>
      </c>
      <c r="AG199" s="91">
        <v>0</v>
      </c>
      <c r="AH199" s="91"/>
      <c r="AI199" s="185">
        <f>A199</f>
        <v>0</v>
      </c>
      <c r="AJ199" s="91">
        <v>0</v>
      </c>
      <c r="AK199" s="94"/>
      <c r="AL199" s="96"/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>
        <v>0</v>
      </c>
      <c r="AU199" s="91"/>
      <c r="AV199" s="91"/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>
        <v>0</v>
      </c>
      <c r="BC199" s="91"/>
      <c r="BD199" s="91">
        <v>0</v>
      </c>
      <c r="BE199" s="91">
        <v>0</v>
      </c>
      <c r="BF199" s="91">
        <v>0</v>
      </c>
      <c r="BG199" s="91"/>
      <c r="BH199" s="65"/>
      <c r="BI199" s="42"/>
      <c r="BJ199" s="40"/>
      <c r="BK199" s="40"/>
      <c r="BL199" s="40"/>
      <c r="BM199" s="40"/>
      <c r="BN199" s="40"/>
      <c r="BO199" s="40"/>
      <c r="BP199" s="71"/>
      <c r="BQ199" s="71"/>
      <c r="BR199" s="40"/>
      <c r="BS199" s="71"/>
      <c r="BT199" s="75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  <c r="DN199" s="14"/>
    </row>
    <row r="200" spans="1:118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0</v>
      </c>
      <c r="AC200" s="94">
        <v>1</v>
      </c>
      <c r="AD200" s="94">
        <v>0</v>
      </c>
      <c r="AE200" s="91">
        <v>0</v>
      </c>
      <c r="AF200" s="91">
        <v>0</v>
      </c>
      <c r="AG200" s="91">
        <v>0</v>
      </c>
      <c r="AH200" s="91"/>
      <c r="AI200" s="95"/>
      <c r="AJ200" s="91">
        <v>0</v>
      </c>
      <c r="AK200" s="94"/>
      <c r="AL200" s="96"/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>
        <v>0</v>
      </c>
      <c r="AU200" s="91"/>
      <c r="AV200" s="91"/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>
        <v>0</v>
      </c>
      <c r="BC200" s="91"/>
      <c r="BD200" s="91">
        <v>0</v>
      </c>
      <c r="BE200" s="91">
        <v>0</v>
      </c>
      <c r="BF200" s="91">
        <v>0</v>
      </c>
      <c r="BG200" s="91"/>
      <c r="BH200" s="65"/>
      <c r="BI200" s="42"/>
      <c r="BJ200" s="40"/>
      <c r="BK200" s="40"/>
      <c r="BL200" s="40"/>
      <c r="BM200" s="40"/>
      <c r="BN200" s="40"/>
      <c r="BO200" s="40"/>
      <c r="BP200" s="71"/>
      <c r="BQ200" s="71"/>
      <c r="BR200" s="40"/>
      <c r="BS200" s="71"/>
      <c r="BT200" s="75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  <c r="DN200" s="14"/>
    </row>
    <row r="201" spans="1:118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0</v>
      </c>
      <c r="AC201" s="94">
        <v>1</v>
      </c>
      <c r="AD201" s="94">
        <v>0</v>
      </c>
      <c r="AE201" s="91">
        <v>0</v>
      </c>
      <c r="AF201" s="91">
        <v>0</v>
      </c>
      <c r="AG201" s="91">
        <v>0</v>
      </c>
      <c r="AH201" s="91"/>
      <c r="AI201" s="95"/>
      <c r="AJ201" s="91">
        <v>0</v>
      </c>
      <c r="AK201" s="94"/>
      <c r="AL201" s="96"/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>
        <v>0</v>
      </c>
      <c r="AU201" s="91"/>
      <c r="AV201" s="91"/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>
        <v>0</v>
      </c>
      <c r="BC201" s="91"/>
      <c r="BD201" s="91">
        <v>0</v>
      </c>
      <c r="BE201" s="91">
        <v>0</v>
      </c>
      <c r="BF201" s="91">
        <v>0</v>
      </c>
      <c r="BG201" s="91"/>
      <c r="BH201" s="65"/>
      <c r="BI201" s="42"/>
      <c r="BJ201" s="40"/>
      <c r="BK201" s="40"/>
      <c r="BL201" s="40"/>
      <c r="BM201" s="40"/>
      <c r="BN201" s="40"/>
      <c r="BO201" s="40"/>
      <c r="BP201" s="71"/>
      <c r="BQ201" s="71"/>
      <c r="BR201" s="40"/>
      <c r="BS201" s="71"/>
      <c r="BT201" s="75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  <c r="DN201" s="14"/>
    </row>
    <row r="202" spans="1:118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0</v>
      </c>
      <c r="AC202" s="94">
        <v>1</v>
      </c>
      <c r="AD202" s="94">
        <v>0</v>
      </c>
      <c r="AE202" s="91">
        <v>0</v>
      </c>
      <c r="AF202" s="91">
        <v>0</v>
      </c>
      <c r="AG202" s="91">
        <v>0</v>
      </c>
      <c r="AH202" s="91"/>
      <c r="AI202" s="95"/>
      <c r="AJ202" s="91">
        <v>0</v>
      </c>
      <c r="AK202" s="94"/>
      <c r="AL202" s="96"/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>
        <v>0</v>
      </c>
      <c r="AU202" s="91"/>
      <c r="AV202" s="91"/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>
        <v>0</v>
      </c>
      <c r="BC202" s="91"/>
      <c r="BD202" s="91">
        <v>0</v>
      </c>
      <c r="BE202" s="91">
        <v>0</v>
      </c>
      <c r="BF202" s="91">
        <v>0</v>
      </c>
      <c r="BG202" s="91"/>
      <c r="BH202" s="65"/>
      <c r="BI202" s="42"/>
      <c r="BJ202" s="40"/>
      <c r="BK202" s="40"/>
      <c r="BL202" s="40"/>
      <c r="BM202" s="40"/>
      <c r="BN202" s="40"/>
      <c r="BO202" s="40"/>
      <c r="BP202" s="71"/>
      <c r="BQ202" s="71"/>
      <c r="BR202" s="40"/>
      <c r="BS202" s="71"/>
      <c r="BT202" s="75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  <c r="DN202" s="14"/>
    </row>
    <row r="203" spans="1:118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0</v>
      </c>
      <c r="AC203" s="94">
        <v>1</v>
      </c>
      <c r="AD203" s="94">
        <v>0</v>
      </c>
      <c r="AE203" s="91">
        <v>0</v>
      </c>
      <c r="AF203" s="91">
        <v>0</v>
      </c>
      <c r="AG203" s="91">
        <v>0</v>
      </c>
      <c r="AH203" s="91"/>
      <c r="AI203" s="95"/>
      <c r="AJ203" s="91">
        <v>0</v>
      </c>
      <c r="AK203" s="94"/>
      <c r="AL203" s="96"/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>
        <v>0</v>
      </c>
      <c r="AU203" s="91"/>
      <c r="AV203" s="91"/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>
        <v>0</v>
      </c>
      <c r="BC203" s="91"/>
      <c r="BD203" s="91">
        <v>0</v>
      </c>
      <c r="BE203" s="91">
        <v>0</v>
      </c>
      <c r="BF203" s="91">
        <v>0</v>
      </c>
      <c r="BG203" s="91"/>
      <c r="BH203" s="65"/>
      <c r="BI203" s="40"/>
      <c r="BJ203" s="40"/>
      <c r="BK203" s="40"/>
      <c r="BL203" s="40"/>
      <c r="BM203" s="40"/>
      <c r="BN203" s="40"/>
      <c r="BO203" s="40"/>
      <c r="BP203" s="71"/>
      <c r="BQ203" s="71"/>
      <c r="BR203" s="40"/>
      <c r="BS203" s="71"/>
      <c r="BT203" s="75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</row>
    <row r="204" spans="1:118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0</v>
      </c>
      <c r="AC204" s="94">
        <v>1</v>
      </c>
      <c r="AD204" s="94">
        <v>0</v>
      </c>
      <c r="AE204" s="91">
        <v>0</v>
      </c>
      <c r="AF204" s="91">
        <v>0</v>
      </c>
      <c r="AG204" s="91">
        <v>0</v>
      </c>
      <c r="AH204" s="91"/>
      <c r="AI204" s="95"/>
      <c r="AJ204" s="91">
        <v>0</v>
      </c>
      <c r="AK204" s="94"/>
      <c r="AL204" s="96"/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>
        <v>0</v>
      </c>
      <c r="AU204" s="91"/>
      <c r="AV204" s="91"/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>
        <v>0</v>
      </c>
      <c r="BC204" s="91"/>
      <c r="BD204" s="91">
        <v>0</v>
      </c>
      <c r="BE204" s="91">
        <v>0</v>
      </c>
      <c r="BF204" s="91">
        <v>0</v>
      </c>
      <c r="BG204" s="91"/>
      <c r="BH204" s="65"/>
      <c r="BI204" s="40"/>
      <c r="BJ204" s="40"/>
      <c r="BK204" s="40"/>
      <c r="BL204" s="40"/>
      <c r="BM204" s="40"/>
      <c r="BN204" s="40"/>
      <c r="BO204" s="40"/>
      <c r="BP204" s="71"/>
      <c r="BQ204" s="71"/>
      <c r="BR204" s="40"/>
      <c r="BS204" s="71"/>
      <c r="BT204" s="75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</row>
    <row r="205" spans="1:118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0</v>
      </c>
      <c r="AC205" s="94">
        <v>1</v>
      </c>
      <c r="AD205" s="94">
        <v>0</v>
      </c>
      <c r="AE205" s="91">
        <v>0</v>
      </c>
      <c r="AF205" s="91">
        <v>0</v>
      </c>
      <c r="AG205" s="91">
        <v>0</v>
      </c>
      <c r="AH205" s="91"/>
      <c r="AI205" s="95"/>
      <c r="AJ205" s="91">
        <v>0</v>
      </c>
      <c r="AK205" s="94"/>
      <c r="AL205" s="96"/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>
        <v>0</v>
      </c>
      <c r="AU205" s="91"/>
      <c r="AV205" s="91"/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>
        <v>0</v>
      </c>
      <c r="BC205" s="91"/>
      <c r="BD205" s="91">
        <v>0</v>
      </c>
      <c r="BE205" s="91">
        <v>0</v>
      </c>
      <c r="BF205" s="91">
        <v>0</v>
      </c>
      <c r="BG205" s="91"/>
      <c r="BH205" s="65"/>
      <c r="BI205" s="40"/>
      <c r="BJ205" s="40"/>
      <c r="BK205" s="40"/>
      <c r="BL205" s="40"/>
      <c r="BM205" s="40"/>
      <c r="BN205" s="40"/>
      <c r="BO205" s="40"/>
      <c r="BP205" s="71"/>
      <c r="BQ205" s="71"/>
      <c r="BR205" s="40"/>
      <c r="BS205" s="71"/>
      <c r="BT205" s="75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</row>
    <row r="206" spans="1:118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0</v>
      </c>
      <c r="AC206" s="94">
        <v>1</v>
      </c>
      <c r="AD206" s="94">
        <v>0</v>
      </c>
      <c r="AE206" s="91">
        <v>0</v>
      </c>
      <c r="AF206" s="91">
        <v>0</v>
      </c>
      <c r="AG206" s="91">
        <v>0</v>
      </c>
      <c r="AH206" s="91"/>
      <c r="AI206" s="95"/>
      <c r="AJ206" s="91">
        <v>0</v>
      </c>
      <c r="AK206" s="94"/>
      <c r="AL206" s="96"/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>
        <v>0</v>
      </c>
      <c r="AU206" s="91"/>
      <c r="AV206" s="91"/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>
        <v>0</v>
      </c>
      <c r="BC206" s="91"/>
      <c r="BD206" s="91">
        <v>0</v>
      </c>
      <c r="BE206" s="91">
        <v>0</v>
      </c>
      <c r="BF206" s="91">
        <v>0</v>
      </c>
      <c r="BG206" s="91"/>
      <c r="BH206" s="65"/>
      <c r="BI206" s="40"/>
      <c r="BJ206" s="40"/>
      <c r="BK206" s="40"/>
      <c r="BL206" s="40"/>
      <c r="BM206" s="40"/>
      <c r="BN206" s="40"/>
      <c r="BO206" s="40"/>
      <c r="BP206" s="71"/>
      <c r="BQ206" s="71"/>
      <c r="BR206" s="40"/>
      <c r="BS206" s="71"/>
      <c r="BT206" s="75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</row>
    <row r="207" spans="1:118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0</v>
      </c>
      <c r="AC207" s="94">
        <v>1</v>
      </c>
      <c r="AD207" s="94">
        <v>0</v>
      </c>
      <c r="AE207" s="91">
        <v>0</v>
      </c>
      <c r="AF207" s="91">
        <v>0</v>
      </c>
      <c r="AG207" s="91">
        <v>0</v>
      </c>
      <c r="AH207" s="91"/>
      <c r="AI207" s="95"/>
      <c r="AJ207" s="91">
        <v>0</v>
      </c>
      <c r="AK207" s="94"/>
      <c r="AL207" s="96"/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>
        <v>0</v>
      </c>
      <c r="AU207" s="91"/>
      <c r="AV207" s="91"/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>
        <v>0</v>
      </c>
      <c r="BC207" s="91"/>
      <c r="BD207" s="91">
        <v>0</v>
      </c>
      <c r="BE207" s="91">
        <v>0</v>
      </c>
      <c r="BF207" s="91">
        <v>0</v>
      </c>
      <c r="BG207" s="91"/>
      <c r="BH207" s="65"/>
      <c r="BI207" s="40"/>
      <c r="BJ207" s="40"/>
      <c r="BK207" s="40"/>
      <c r="BL207" s="40"/>
      <c r="BM207" s="40"/>
      <c r="BN207" s="40"/>
      <c r="BO207" s="40"/>
      <c r="BP207" s="71"/>
      <c r="BQ207" s="71"/>
      <c r="BR207" s="40"/>
      <c r="BS207" s="71"/>
      <c r="BT207" s="75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  <c r="DN207" s="14"/>
    </row>
    <row r="208" spans="1:118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0</v>
      </c>
      <c r="AC208" s="94">
        <v>1</v>
      </c>
      <c r="AD208" s="94">
        <v>0</v>
      </c>
      <c r="AE208" s="91">
        <v>0</v>
      </c>
      <c r="AF208" s="91">
        <v>0</v>
      </c>
      <c r="AG208" s="91">
        <v>0</v>
      </c>
      <c r="AH208" s="91"/>
      <c r="AI208" s="95"/>
      <c r="AJ208" s="91">
        <v>0</v>
      </c>
      <c r="AK208" s="94"/>
      <c r="AL208" s="96"/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>
        <v>0</v>
      </c>
      <c r="AU208" s="91"/>
      <c r="AV208" s="91"/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>
        <v>0</v>
      </c>
      <c r="BC208" s="91"/>
      <c r="BD208" s="91">
        <v>0</v>
      </c>
      <c r="BE208" s="91">
        <v>0</v>
      </c>
      <c r="BF208" s="91">
        <v>0</v>
      </c>
      <c r="BG208" s="91"/>
      <c r="BH208" s="65"/>
      <c r="BI208" s="40"/>
      <c r="BJ208" s="40"/>
      <c r="BK208" s="40"/>
      <c r="BL208" s="40"/>
      <c r="BM208" s="40"/>
      <c r="BN208" s="40"/>
      <c r="BO208" s="40"/>
      <c r="BP208" s="71"/>
      <c r="BQ208" s="71"/>
      <c r="BR208" s="40"/>
      <c r="BS208" s="71"/>
      <c r="BT208" s="75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  <c r="DN208" s="14"/>
    </row>
    <row r="209" spans="1:118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0</v>
      </c>
      <c r="AC209" s="94">
        <v>1</v>
      </c>
      <c r="AD209" s="94">
        <v>0</v>
      </c>
      <c r="AE209" s="91">
        <v>0</v>
      </c>
      <c r="AF209" s="91">
        <v>0</v>
      </c>
      <c r="AG209" s="91">
        <v>0</v>
      </c>
      <c r="AH209" s="91"/>
      <c r="AI209" s="95"/>
      <c r="AJ209" s="91">
        <v>0</v>
      </c>
      <c r="AK209" s="94"/>
      <c r="AL209" s="96"/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>
        <v>0</v>
      </c>
      <c r="AU209" s="91"/>
      <c r="AV209" s="91"/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>
        <v>0</v>
      </c>
      <c r="BC209" s="91"/>
      <c r="BD209" s="91">
        <v>0</v>
      </c>
      <c r="BE209" s="91">
        <v>0</v>
      </c>
      <c r="BF209" s="91">
        <v>0</v>
      </c>
      <c r="BG209" s="91"/>
      <c r="BH209" s="65"/>
      <c r="BI209" s="40"/>
      <c r="BJ209" s="40"/>
      <c r="BK209" s="40"/>
      <c r="BL209" s="40"/>
      <c r="BM209" s="40"/>
      <c r="BN209" s="40"/>
      <c r="BO209" s="40"/>
      <c r="BP209" s="71"/>
      <c r="BQ209" s="71"/>
      <c r="BR209" s="40"/>
      <c r="BS209" s="71"/>
      <c r="BT209" s="75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  <c r="DN209" s="14"/>
    </row>
    <row r="210" spans="1:118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0</v>
      </c>
      <c r="AC210" s="94">
        <v>1</v>
      </c>
      <c r="AD210" s="94">
        <v>0</v>
      </c>
      <c r="AE210" s="91">
        <v>0</v>
      </c>
      <c r="AF210" s="91">
        <v>0</v>
      </c>
      <c r="AG210" s="91">
        <v>0</v>
      </c>
      <c r="AH210" s="91"/>
      <c r="AI210" s="95"/>
      <c r="AJ210" s="91">
        <v>0</v>
      </c>
      <c r="AK210" s="94"/>
      <c r="AL210" s="96"/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>
        <v>0</v>
      </c>
      <c r="AU210" s="91"/>
      <c r="AV210" s="91"/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>
        <v>0</v>
      </c>
      <c r="BC210" s="91"/>
      <c r="BD210" s="91">
        <v>0</v>
      </c>
      <c r="BE210" s="91">
        <v>0</v>
      </c>
      <c r="BF210" s="91">
        <v>0</v>
      </c>
      <c r="BG210" s="91"/>
      <c r="BH210" s="65"/>
      <c r="BI210" s="40"/>
      <c r="BJ210" s="40"/>
      <c r="BK210" s="40"/>
      <c r="BL210" s="40"/>
      <c r="BM210" s="40"/>
      <c r="BN210" s="40"/>
      <c r="BO210" s="40"/>
      <c r="BP210" s="71"/>
      <c r="BQ210" s="71"/>
      <c r="BR210" s="40"/>
      <c r="BS210" s="71"/>
      <c r="BT210" s="75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  <c r="DN210" s="14"/>
    </row>
    <row r="211" spans="1:118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0</v>
      </c>
      <c r="AC211" s="94">
        <v>1</v>
      </c>
      <c r="AD211" s="94">
        <v>0</v>
      </c>
      <c r="AE211" s="91">
        <v>0</v>
      </c>
      <c r="AF211" s="91">
        <v>0</v>
      </c>
      <c r="AG211" s="91">
        <v>0</v>
      </c>
      <c r="AH211" s="91"/>
      <c r="AI211" s="95"/>
      <c r="AJ211" s="91">
        <v>0</v>
      </c>
      <c r="AK211" s="94"/>
      <c r="AL211" s="96"/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>
        <v>0</v>
      </c>
      <c r="AU211" s="91"/>
      <c r="AV211" s="91"/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>
        <v>0</v>
      </c>
      <c r="BC211" s="91"/>
      <c r="BD211" s="91">
        <v>0</v>
      </c>
      <c r="BE211" s="91">
        <v>0</v>
      </c>
      <c r="BF211" s="91">
        <v>0</v>
      </c>
      <c r="BG211" s="91"/>
      <c r="BH211" s="65"/>
      <c r="BI211" s="40"/>
      <c r="BJ211" s="40"/>
      <c r="BK211" s="40"/>
      <c r="BL211" s="40"/>
      <c r="BM211" s="40"/>
      <c r="BN211" s="40"/>
      <c r="BO211" s="40"/>
      <c r="BP211" s="71"/>
      <c r="BQ211" s="71"/>
      <c r="BR211" s="40"/>
      <c r="BS211" s="71"/>
      <c r="BT211" s="75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  <c r="DN211" s="14"/>
    </row>
    <row r="212" spans="1:118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0</v>
      </c>
      <c r="AC212" s="94">
        <v>1</v>
      </c>
      <c r="AD212" s="94">
        <v>0</v>
      </c>
      <c r="AE212" s="91">
        <v>0</v>
      </c>
      <c r="AF212" s="91">
        <v>0</v>
      </c>
      <c r="AG212" s="91">
        <v>0</v>
      </c>
      <c r="AH212" s="91"/>
      <c r="AI212" s="95"/>
      <c r="AJ212" s="91">
        <v>0</v>
      </c>
      <c r="AK212" s="94"/>
      <c r="AL212" s="96"/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>
        <v>0</v>
      </c>
      <c r="AU212" s="91"/>
      <c r="AV212" s="91"/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>
        <v>0</v>
      </c>
      <c r="BC212" s="91"/>
      <c r="BD212" s="91">
        <v>0</v>
      </c>
      <c r="BE212" s="91">
        <v>0</v>
      </c>
      <c r="BF212" s="91">
        <v>0</v>
      </c>
      <c r="BG212" s="91"/>
      <c r="BH212" s="65"/>
      <c r="BI212" s="40"/>
      <c r="BJ212" s="40"/>
      <c r="BK212" s="40"/>
      <c r="BL212" s="40"/>
      <c r="BM212" s="40"/>
      <c r="BN212" s="40"/>
      <c r="BO212" s="40"/>
      <c r="BP212" s="71"/>
      <c r="BQ212" s="71"/>
      <c r="BR212" s="40"/>
      <c r="BS212" s="71"/>
      <c r="BT212" s="75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  <c r="DN212" s="14"/>
    </row>
    <row r="213" spans="1:118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0</v>
      </c>
      <c r="AC213" s="94">
        <v>1</v>
      </c>
      <c r="AD213" s="94">
        <v>0</v>
      </c>
      <c r="AE213" s="91">
        <v>0</v>
      </c>
      <c r="AF213" s="91">
        <v>0</v>
      </c>
      <c r="AG213" s="91">
        <v>0</v>
      </c>
      <c r="AH213" s="91"/>
      <c r="AI213" s="95"/>
      <c r="AJ213" s="91">
        <v>0</v>
      </c>
      <c r="AK213" s="94"/>
      <c r="AL213" s="96"/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>
        <v>0</v>
      </c>
      <c r="AU213" s="91"/>
      <c r="AV213" s="91"/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>
        <v>0</v>
      </c>
      <c r="BC213" s="91"/>
      <c r="BD213" s="91">
        <v>0</v>
      </c>
      <c r="BE213" s="91">
        <v>0</v>
      </c>
      <c r="BF213" s="91">
        <v>0</v>
      </c>
      <c r="BG213" s="91"/>
      <c r="BH213" s="65"/>
      <c r="BI213" s="40"/>
      <c r="BJ213" s="40"/>
      <c r="BK213" s="40"/>
      <c r="BL213" s="40"/>
      <c r="BM213" s="40"/>
      <c r="BN213" s="40"/>
      <c r="BO213" s="40"/>
      <c r="BP213" s="71"/>
      <c r="BQ213" s="71"/>
      <c r="BR213" s="40"/>
      <c r="BS213" s="71"/>
      <c r="BT213" s="75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</row>
    <row r="214" spans="1:118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0</v>
      </c>
      <c r="AC214" s="94">
        <v>1</v>
      </c>
      <c r="AD214" s="94">
        <v>0</v>
      </c>
      <c r="AE214" s="91">
        <v>0</v>
      </c>
      <c r="AF214" s="91">
        <v>0</v>
      </c>
      <c r="AG214" s="91">
        <v>0</v>
      </c>
      <c r="AH214" s="91"/>
      <c r="AI214" s="95"/>
      <c r="AJ214" s="91">
        <v>0</v>
      </c>
      <c r="AK214" s="94"/>
      <c r="AL214" s="96"/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>
        <v>0</v>
      </c>
      <c r="AU214" s="91"/>
      <c r="AV214" s="91"/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>
        <v>0</v>
      </c>
      <c r="BC214" s="91"/>
      <c r="BD214" s="91">
        <v>0</v>
      </c>
      <c r="BE214" s="91">
        <v>0</v>
      </c>
      <c r="BF214" s="91">
        <v>0</v>
      </c>
      <c r="BG214" s="91"/>
      <c r="BH214" s="65"/>
      <c r="BI214" s="40"/>
      <c r="BJ214" s="40"/>
      <c r="BK214" s="40"/>
      <c r="BL214" s="40"/>
      <c r="BM214" s="40"/>
      <c r="BN214" s="40"/>
      <c r="BO214" s="40"/>
      <c r="BP214" s="71"/>
      <c r="BQ214" s="71"/>
      <c r="BR214" s="40"/>
      <c r="BS214" s="71"/>
      <c r="BT214" s="75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</row>
    <row r="215" spans="1:118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0</v>
      </c>
      <c r="AC215" s="94">
        <v>1</v>
      </c>
      <c r="AD215" s="94">
        <v>0</v>
      </c>
      <c r="AE215" s="91">
        <v>0</v>
      </c>
      <c r="AF215" s="91">
        <v>0</v>
      </c>
      <c r="AG215" s="91">
        <v>0</v>
      </c>
      <c r="AH215" s="91"/>
      <c r="AI215" s="95"/>
      <c r="AJ215" s="91">
        <v>0</v>
      </c>
      <c r="AK215" s="94"/>
      <c r="AL215" s="96"/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>
        <v>0</v>
      </c>
      <c r="AU215" s="91"/>
      <c r="AV215" s="91"/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>
        <v>0</v>
      </c>
      <c r="BC215" s="91"/>
      <c r="BD215" s="91">
        <v>0</v>
      </c>
      <c r="BE215" s="91">
        <v>0</v>
      </c>
      <c r="BF215" s="91">
        <v>0</v>
      </c>
      <c r="BG215" s="91"/>
      <c r="BH215" s="65"/>
      <c r="BI215" s="40"/>
      <c r="BJ215" s="40"/>
      <c r="BK215" s="40"/>
      <c r="BL215" s="40"/>
      <c r="BM215" s="40"/>
      <c r="BN215" s="40"/>
      <c r="BO215" s="40"/>
      <c r="BP215" s="71"/>
      <c r="BQ215" s="71"/>
      <c r="BR215" s="40"/>
      <c r="BS215" s="71"/>
      <c r="BT215" s="75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  <c r="DN215" s="14"/>
    </row>
    <row r="216" spans="1:118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>
        <v>0</v>
      </c>
      <c r="Y216" s="20">
        <v>0</v>
      </c>
      <c r="Z216" s="67">
        <v>0</v>
      </c>
      <c r="AA216" s="67">
        <v>0</v>
      </c>
      <c r="AB216" s="67">
        <v>0</v>
      </c>
      <c r="AC216" s="67">
        <v>1</v>
      </c>
      <c r="AD216" s="67">
        <v>0</v>
      </c>
      <c r="AE216" s="20">
        <v>0</v>
      </c>
      <c r="AF216" s="20">
        <v>0</v>
      </c>
      <c r="AG216" s="20">
        <v>0</v>
      </c>
      <c r="AI216" s="74"/>
      <c r="AJ216" s="20">
        <v>0</v>
      </c>
      <c r="AK216" s="67"/>
      <c r="AL216" s="68"/>
      <c r="AM216" s="20">
        <v>0</v>
      </c>
      <c r="AN216" s="20">
        <v>0</v>
      </c>
      <c r="AO216" s="20">
        <v>0</v>
      </c>
      <c r="AP216" s="20">
        <v>0</v>
      </c>
      <c r="AQ216" s="20">
        <v>0</v>
      </c>
      <c r="AR216" s="20">
        <v>0</v>
      </c>
      <c r="AS216" s="20">
        <v>0</v>
      </c>
      <c r="AT216" s="20">
        <v>0</v>
      </c>
      <c r="AW216" s="20">
        <v>0</v>
      </c>
      <c r="AX216" s="20">
        <v>0</v>
      </c>
      <c r="AY216" s="20">
        <v>0</v>
      </c>
      <c r="AZ216" s="20">
        <v>0</v>
      </c>
      <c r="BA216" s="20">
        <v>0</v>
      </c>
      <c r="BB216" s="20">
        <v>0</v>
      </c>
      <c r="BD216" s="20">
        <v>0</v>
      </c>
      <c r="BE216" s="20">
        <v>0</v>
      </c>
      <c r="BF216" s="20">
        <v>0</v>
      </c>
      <c r="BH216" s="65"/>
      <c r="BI216" s="40"/>
      <c r="BJ216" s="40"/>
      <c r="BK216" s="40"/>
      <c r="BL216" s="40"/>
      <c r="BM216" s="40"/>
      <c r="BN216" s="40"/>
      <c r="BO216" s="40"/>
      <c r="BP216" s="71"/>
      <c r="BQ216" s="71"/>
      <c r="BR216" s="40"/>
      <c r="BS216" s="71"/>
      <c r="BT216" s="75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  <c r="DN216" s="14"/>
    </row>
    <row r="217" spans="1:118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0</v>
      </c>
      <c r="AC217" s="67">
        <v>1</v>
      </c>
      <c r="AD217" s="67">
        <v>0</v>
      </c>
      <c r="AE217" s="20">
        <v>0</v>
      </c>
      <c r="AF217" s="20">
        <v>0</v>
      </c>
      <c r="AG217" s="20">
        <v>0</v>
      </c>
      <c r="AI217" s="74"/>
      <c r="AJ217" s="20">
        <v>0</v>
      </c>
      <c r="AK217" s="67"/>
      <c r="AL217" s="68"/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T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B217" s="20">
        <v>0</v>
      </c>
      <c r="BD217" s="20">
        <v>0</v>
      </c>
      <c r="BE217" s="20">
        <v>0</v>
      </c>
      <c r="BF217" s="20">
        <v>0</v>
      </c>
      <c r="BH217" s="65"/>
      <c r="BI217" s="40"/>
      <c r="BJ217" s="40"/>
      <c r="BK217" s="40"/>
      <c r="BL217" s="40"/>
      <c r="BM217" s="40"/>
      <c r="BN217" s="40"/>
      <c r="BO217" s="40"/>
      <c r="BP217" s="71"/>
      <c r="BQ217" s="71"/>
      <c r="BR217" s="40"/>
      <c r="BS217" s="71"/>
      <c r="BT217" s="75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  <c r="DN217" s="14"/>
    </row>
    <row r="218" spans="1:118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0</v>
      </c>
      <c r="AC218" s="67">
        <v>1</v>
      </c>
      <c r="AD218" s="67">
        <v>0</v>
      </c>
      <c r="AE218" s="20">
        <v>0</v>
      </c>
      <c r="AF218" s="20">
        <v>0</v>
      </c>
      <c r="AG218" s="20">
        <v>0</v>
      </c>
      <c r="AI218" s="74"/>
      <c r="AJ218" s="20">
        <v>0</v>
      </c>
      <c r="AK218" s="67"/>
      <c r="AL218" s="68"/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T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B218" s="20">
        <v>0</v>
      </c>
      <c r="BD218" s="20">
        <v>0</v>
      </c>
      <c r="BE218" s="20">
        <v>0</v>
      </c>
      <c r="BF218" s="20">
        <v>0</v>
      </c>
      <c r="BH218" s="65"/>
      <c r="BI218" s="40"/>
      <c r="BJ218" s="40"/>
      <c r="BK218" s="40"/>
      <c r="BL218" s="40"/>
      <c r="BM218" s="40"/>
      <c r="BN218" s="40"/>
      <c r="BO218" s="40"/>
      <c r="BP218" s="71"/>
      <c r="BQ218" s="71"/>
      <c r="BR218" s="40"/>
      <c r="BS218" s="71"/>
      <c r="BT218" s="75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  <c r="DN218" s="14"/>
    </row>
    <row r="219" spans="1:118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0</v>
      </c>
      <c r="AC219" s="67">
        <v>1</v>
      </c>
      <c r="AD219" s="67">
        <v>0</v>
      </c>
      <c r="AE219" s="20">
        <v>0</v>
      </c>
      <c r="AF219" s="20">
        <v>0</v>
      </c>
      <c r="AG219" s="20">
        <v>0</v>
      </c>
      <c r="AI219" s="74"/>
      <c r="AJ219" s="20">
        <v>0</v>
      </c>
      <c r="AK219" s="67"/>
      <c r="AL219" s="68"/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T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B219" s="20">
        <v>0</v>
      </c>
      <c r="BD219" s="20">
        <v>0</v>
      </c>
      <c r="BE219" s="20">
        <v>0</v>
      </c>
      <c r="BF219" s="20">
        <v>0</v>
      </c>
      <c r="BH219" s="65"/>
      <c r="BI219" s="40"/>
      <c r="BJ219" s="40"/>
      <c r="BK219" s="40"/>
      <c r="BL219" s="40"/>
      <c r="BM219" s="40"/>
      <c r="BN219" s="40"/>
      <c r="BO219" s="40"/>
      <c r="BP219" s="71"/>
      <c r="BQ219" s="71"/>
      <c r="BR219" s="40"/>
      <c r="BS219" s="71"/>
      <c r="BT219" s="75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  <c r="DN219" s="14"/>
    </row>
    <row r="220" spans="1:118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0</v>
      </c>
      <c r="AC220" s="67">
        <v>1</v>
      </c>
      <c r="AD220" s="67">
        <v>0</v>
      </c>
      <c r="AE220" s="20">
        <v>0</v>
      </c>
      <c r="AF220" s="20">
        <v>0</v>
      </c>
      <c r="AG220" s="20">
        <v>0</v>
      </c>
      <c r="AI220" s="74"/>
      <c r="AJ220" s="20">
        <v>0</v>
      </c>
      <c r="AK220" s="67"/>
      <c r="AL220" s="68"/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T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B220" s="20">
        <v>0</v>
      </c>
      <c r="BD220" s="20">
        <v>0</v>
      </c>
      <c r="BE220" s="20">
        <v>0</v>
      </c>
      <c r="BF220" s="20">
        <v>0</v>
      </c>
      <c r="BH220" s="65"/>
      <c r="BI220" s="40"/>
      <c r="BJ220" s="40"/>
      <c r="BK220" s="40"/>
      <c r="BL220" s="40"/>
      <c r="BM220" s="40"/>
      <c r="BN220" s="40"/>
      <c r="BO220" s="40"/>
      <c r="BP220" s="71"/>
      <c r="BQ220" s="71"/>
      <c r="BR220" s="40"/>
      <c r="BS220" s="71"/>
      <c r="BT220" s="75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  <c r="DN220" s="14"/>
    </row>
    <row r="221" spans="1:118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0</v>
      </c>
      <c r="AC221" s="67">
        <v>1</v>
      </c>
      <c r="AD221" s="67">
        <v>0</v>
      </c>
      <c r="AE221" s="20">
        <v>0</v>
      </c>
      <c r="AF221" s="20">
        <v>0</v>
      </c>
      <c r="AG221" s="20">
        <v>0</v>
      </c>
      <c r="AI221" s="74"/>
      <c r="AJ221" s="20">
        <v>0</v>
      </c>
      <c r="AK221" s="67"/>
      <c r="AL221" s="68"/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T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B221" s="20">
        <v>0</v>
      </c>
      <c r="BD221" s="20">
        <v>0</v>
      </c>
      <c r="BE221" s="20">
        <v>0</v>
      </c>
      <c r="BF221" s="20">
        <v>0</v>
      </c>
      <c r="BH221" s="65"/>
      <c r="BI221" s="40"/>
      <c r="BJ221" s="40"/>
      <c r="BK221" s="40"/>
      <c r="BL221" s="40"/>
      <c r="BM221" s="40"/>
      <c r="BN221" s="40"/>
      <c r="BO221" s="40"/>
      <c r="BP221" s="71"/>
      <c r="BQ221" s="71"/>
      <c r="BR221" s="40"/>
      <c r="BS221" s="71"/>
      <c r="BT221" s="75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</row>
    <row r="222" spans="1:118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0</v>
      </c>
      <c r="AC222" s="67">
        <v>1</v>
      </c>
      <c r="AD222" s="67">
        <v>0</v>
      </c>
      <c r="AE222" s="20">
        <v>0</v>
      </c>
      <c r="AF222" s="20">
        <v>0</v>
      </c>
      <c r="AG222" s="20">
        <v>0</v>
      </c>
      <c r="AI222" s="74"/>
      <c r="AJ222" s="20">
        <v>0</v>
      </c>
      <c r="AK222" s="67"/>
      <c r="AL222" s="68"/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T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B222" s="20">
        <v>0</v>
      </c>
      <c r="BD222" s="20">
        <v>0</v>
      </c>
      <c r="BE222" s="20">
        <v>0</v>
      </c>
      <c r="BF222" s="20">
        <v>0</v>
      </c>
      <c r="BH222" s="65"/>
      <c r="BI222" s="40"/>
      <c r="BJ222" s="40"/>
      <c r="BK222" s="40"/>
      <c r="BL222" s="40"/>
      <c r="BM222" s="40"/>
      <c r="BN222" s="40"/>
      <c r="BO222" s="40"/>
      <c r="BP222" s="71"/>
      <c r="BQ222" s="71"/>
      <c r="BR222" s="40"/>
      <c r="BS222" s="71"/>
      <c r="BT222" s="75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</row>
    <row r="223" spans="1:118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0</v>
      </c>
      <c r="AC223" s="67">
        <v>1</v>
      </c>
      <c r="AD223" s="67">
        <v>0</v>
      </c>
      <c r="AE223" s="20">
        <v>0</v>
      </c>
      <c r="AF223" s="20">
        <v>0</v>
      </c>
      <c r="AG223" s="20">
        <v>0</v>
      </c>
      <c r="AI223" s="74"/>
      <c r="AJ223" s="20">
        <v>0</v>
      </c>
      <c r="AK223" s="67"/>
      <c r="AL223" s="67"/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T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B223" s="20">
        <v>0</v>
      </c>
      <c r="BD223" s="20">
        <v>0</v>
      </c>
      <c r="BE223" s="20">
        <v>0</v>
      </c>
      <c r="BF223" s="20">
        <v>0</v>
      </c>
      <c r="BH223" s="65"/>
      <c r="BI223" s="40"/>
      <c r="BJ223" s="40"/>
      <c r="BK223" s="40"/>
      <c r="BL223" s="40"/>
      <c r="BM223" s="40"/>
      <c r="BN223" s="40"/>
      <c r="BO223" s="40"/>
      <c r="BP223" s="71"/>
      <c r="BQ223" s="71"/>
      <c r="BR223" s="40"/>
      <c r="BS223" s="71"/>
      <c r="BT223" s="75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</row>
    <row r="224" spans="1:118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0</v>
      </c>
      <c r="AC224" s="67">
        <v>1</v>
      </c>
      <c r="AD224" s="67">
        <v>0</v>
      </c>
      <c r="AE224" s="20">
        <v>0</v>
      </c>
      <c r="AF224" s="20">
        <v>0</v>
      </c>
      <c r="AG224" s="20">
        <v>0</v>
      </c>
      <c r="AI224" s="74"/>
      <c r="AJ224" s="20">
        <v>0</v>
      </c>
      <c r="AK224" s="67"/>
      <c r="AL224" s="67"/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T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B224" s="20">
        <v>0</v>
      </c>
      <c r="BD224" s="20">
        <v>0</v>
      </c>
      <c r="BE224" s="20">
        <v>0</v>
      </c>
      <c r="BF224" s="20">
        <v>0</v>
      </c>
      <c r="BH224" s="65"/>
      <c r="BI224" s="40"/>
      <c r="BJ224" s="40"/>
      <c r="BK224" s="40"/>
      <c r="BL224" s="40"/>
      <c r="BM224" s="40"/>
      <c r="BN224" s="40"/>
      <c r="BO224" s="40"/>
      <c r="BP224" s="71"/>
      <c r="BQ224" s="71"/>
      <c r="BR224" s="40"/>
      <c r="BS224" s="71"/>
      <c r="BT224" s="75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  <c r="DN224" s="14"/>
    </row>
    <row r="225" spans="1:118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0</v>
      </c>
      <c r="AC225" s="67">
        <v>1</v>
      </c>
      <c r="AD225" s="67">
        <v>0</v>
      </c>
      <c r="AE225" s="20">
        <v>0</v>
      </c>
      <c r="AF225" s="20">
        <v>0</v>
      </c>
      <c r="AG225" s="20">
        <v>0</v>
      </c>
      <c r="AI225" s="74"/>
      <c r="AJ225" s="20">
        <v>0</v>
      </c>
      <c r="AK225" s="67"/>
      <c r="AL225" s="67"/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T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B225" s="20">
        <v>0</v>
      </c>
      <c r="BD225" s="20">
        <v>0</v>
      </c>
      <c r="BE225" s="20">
        <v>0</v>
      </c>
      <c r="BF225" s="20">
        <v>0</v>
      </c>
      <c r="BH225" s="65"/>
      <c r="BI225" s="40"/>
      <c r="BJ225" s="40"/>
      <c r="BK225" s="40"/>
      <c r="BL225" s="40"/>
      <c r="BM225" s="40"/>
      <c r="BN225" s="40"/>
      <c r="BO225" s="40"/>
      <c r="BP225" s="71"/>
      <c r="BQ225" s="71"/>
      <c r="BR225" s="40"/>
      <c r="BS225" s="71"/>
      <c r="BT225" s="75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  <c r="DN225" s="14"/>
    </row>
    <row r="226" spans="1:118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0</v>
      </c>
      <c r="AC226" s="67">
        <v>1</v>
      </c>
      <c r="AD226" s="67">
        <v>0</v>
      </c>
      <c r="AE226" s="20">
        <v>0</v>
      </c>
      <c r="AF226" s="20">
        <v>0</v>
      </c>
      <c r="AG226" s="20">
        <v>0</v>
      </c>
      <c r="AI226" s="74"/>
      <c r="AJ226" s="20">
        <v>0</v>
      </c>
      <c r="AK226" s="67"/>
      <c r="AL226" s="67"/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T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B226" s="20">
        <v>0</v>
      </c>
      <c r="BD226" s="20">
        <v>0</v>
      </c>
      <c r="BE226" s="20">
        <v>0</v>
      </c>
      <c r="BF226" s="20">
        <v>0</v>
      </c>
      <c r="BH226" s="65"/>
      <c r="BI226" s="40"/>
      <c r="BJ226" s="40"/>
      <c r="BK226" s="40"/>
      <c r="BL226" s="40"/>
      <c r="BM226" s="40"/>
      <c r="BN226" s="40"/>
      <c r="BO226" s="40"/>
      <c r="BP226" s="71"/>
      <c r="BQ226" s="71"/>
      <c r="BR226" s="40"/>
      <c r="BS226" s="71"/>
      <c r="BT226" s="75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  <c r="DN226" s="14"/>
    </row>
    <row r="227" spans="1:118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0</v>
      </c>
      <c r="AC227" s="67">
        <v>1</v>
      </c>
      <c r="AD227" s="67">
        <v>0</v>
      </c>
      <c r="AE227" s="20">
        <v>0</v>
      </c>
      <c r="AF227" s="20">
        <v>0</v>
      </c>
      <c r="AG227" s="20">
        <v>0</v>
      </c>
      <c r="AI227" s="74"/>
      <c r="AJ227" s="20">
        <v>0</v>
      </c>
      <c r="AK227" s="67"/>
      <c r="AL227" s="67"/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T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B227" s="20">
        <v>0</v>
      </c>
      <c r="BD227" s="20">
        <v>0</v>
      </c>
      <c r="BE227" s="20">
        <v>0</v>
      </c>
      <c r="BF227" s="20">
        <v>0</v>
      </c>
      <c r="BH227" s="65"/>
      <c r="BI227" s="40"/>
      <c r="BJ227" s="40"/>
      <c r="BK227" s="40"/>
      <c r="BL227" s="40"/>
      <c r="BM227" s="40"/>
      <c r="BN227" s="40"/>
      <c r="BO227" s="40"/>
      <c r="BP227" s="71"/>
      <c r="BQ227" s="71"/>
      <c r="BR227" s="40"/>
      <c r="BS227" s="71"/>
      <c r="BT227" s="75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  <c r="DN227" s="14"/>
    </row>
    <row r="228" spans="1:118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0</v>
      </c>
      <c r="AC228" s="67">
        <v>1</v>
      </c>
      <c r="AD228" s="67">
        <v>0</v>
      </c>
      <c r="AE228" s="20">
        <v>0</v>
      </c>
      <c r="AF228" s="20">
        <v>0</v>
      </c>
      <c r="AG228" s="20">
        <v>0</v>
      </c>
      <c r="AI228" s="74"/>
      <c r="AJ228" s="20">
        <v>0</v>
      </c>
      <c r="AK228" s="67"/>
      <c r="AL228" s="67"/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T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B228" s="20">
        <v>0</v>
      </c>
      <c r="BD228" s="20">
        <v>0</v>
      </c>
      <c r="BE228" s="20">
        <v>0</v>
      </c>
      <c r="BF228" s="20">
        <v>0</v>
      </c>
      <c r="BH228" s="65"/>
      <c r="BI228" s="40"/>
      <c r="BJ228" s="40"/>
      <c r="BK228" s="40"/>
      <c r="BL228" s="40"/>
      <c r="BM228" s="40"/>
      <c r="BN228" s="40"/>
      <c r="BO228" s="40"/>
      <c r="BP228" s="71"/>
      <c r="BQ228" s="71"/>
      <c r="BR228" s="40"/>
      <c r="BS228" s="71"/>
      <c r="BT228" s="75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  <c r="DN228" s="14"/>
    </row>
    <row r="229" spans="1:118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0</v>
      </c>
      <c r="AC229" s="67">
        <v>1</v>
      </c>
      <c r="AD229" s="67">
        <v>0</v>
      </c>
      <c r="AE229" s="20">
        <v>0</v>
      </c>
      <c r="AF229" s="20">
        <v>0</v>
      </c>
      <c r="AG229" s="20">
        <v>0</v>
      </c>
      <c r="AI229" s="74"/>
      <c r="AJ229" s="20">
        <v>0</v>
      </c>
      <c r="AK229" s="67"/>
      <c r="AL229" s="67"/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T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B229" s="20">
        <v>0</v>
      </c>
      <c r="BD229" s="20">
        <v>0</v>
      </c>
      <c r="BE229" s="20">
        <v>0</v>
      </c>
      <c r="BF229" s="20">
        <v>0</v>
      </c>
      <c r="BH229" s="65"/>
      <c r="BI229" s="40"/>
      <c r="BJ229" s="40"/>
      <c r="BK229" s="40"/>
      <c r="BL229" s="40"/>
      <c r="BM229" s="40"/>
      <c r="BN229" s="40"/>
      <c r="BO229" s="40"/>
      <c r="BP229" s="71"/>
      <c r="BQ229" s="71"/>
      <c r="BR229" s="40"/>
      <c r="BS229" s="71"/>
      <c r="BT229" s="75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  <c r="DN229" s="14"/>
    </row>
    <row r="230" spans="1:118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1"/>
      <c r="L230" s="41"/>
      <c r="M230" s="67"/>
      <c r="N230" s="41"/>
      <c r="O230" s="41"/>
      <c r="P230" s="41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0</v>
      </c>
      <c r="AC230" s="67">
        <v>1</v>
      </c>
      <c r="AD230" s="67">
        <v>0</v>
      </c>
      <c r="AE230" s="20">
        <v>0</v>
      </c>
      <c r="AF230" s="20">
        <v>0</v>
      </c>
      <c r="AG230" s="20">
        <v>0</v>
      </c>
      <c r="AI230" s="74"/>
      <c r="AJ230" s="20">
        <v>0</v>
      </c>
      <c r="AK230" s="67"/>
      <c r="AL230" s="67"/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T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B230" s="20">
        <v>0</v>
      </c>
      <c r="BD230" s="20">
        <v>0</v>
      </c>
      <c r="BE230" s="20">
        <v>0</v>
      </c>
      <c r="BF230" s="20">
        <v>0</v>
      </c>
      <c r="BH230" s="65"/>
      <c r="BI230" s="40"/>
      <c r="BJ230" s="40"/>
      <c r="BK230" s="40"/>
      <c r="BL230" s="40"/>
      <c r="BM230" s="40"/>
      <c r="BN230" s="40"/>
      <c r="BO230" s="40"/>
      <c r="BP230" s="71"/>
      <c r="BQ230" s="71"/>
      <c r="BR230" s="40"/>
      <c r="BS230" s="71"/>
      <c r="BT230" s="75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  <c r="DN230" s="14"/>
    </row>
    <row r="231" spans="1:118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0</v>
      </c>
      <c r="AC231" s="67">
        <v>1</v>
      </c>
      <c r="AD231" s="67">
        <v>0</v>
      </c>
      <c r="AE231" s="20">
        <v>0</v>
      </c>
      <c r="AF231" s="20">
        <v>0</v>
      </c>
      <c r="AG231" s="20">
        <v>0</v>
      </c>
      <c r="AI231" s="74"/>
      <c r="AJ231" s="20">
        <v>0</v>
      </c>
      <c r="AK231" s="67"/>
      <c r="AL231" s="67"/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T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B231" s="20">
        <v>0</v>
      </c>
      <c r="BD231" s="20">
        <v>0</v>
      </c>
      <c r="BE231" s="20">
        <v>0</v>
      </c>
      <c r="BF231" s="20">
        <v>0</v>
      </c>
      <c r="BH231" s="65"/>
      <c r="BI231" s="40"/>
      <c r="BJ231" s="40"/>
      <c r="BK231" s="40"/>
      <c r="BL231" s="40"/>
      <c r="BM231" s="40"/>
      <c r="BN231" s="40"/>
      <c r="BO231" s="40"/>
      <c r="BP231" s="71"/>
      <c r="BQ231" s="71"/>
      <c r="BR231" s="40"/>
      <c r="BS231" s="71"/>
      <c r="BT231" s="75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</row>
    <row r="232" spans="1:118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0</v>
      </c>
      <c r="AC232" s="67">
        <v>1</v>
      </c>
      <c r="AD232" s="67">
        <v>0</v>
      </c>
      <c r="AE232" s="20">
        <v>0</v>
      </c>
      <c r="AF232" s="20">
        <v>0</v>
      </c>
      <c r="AG232" s="20">
        <v>0</v>
      </c>
      <c r="AI232" s="74"/>
      <c r="AJ232" s="20">
        <v>0</v>
      </c>
      <c r="AK232" s="67"/>
      <c r="AL232" s="67"/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T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B232" s="20">
        <v>0</v>
      </c>
      <c r="BD232" s="20">
        <v>0</v>
      </c>
      <c r="BE232" s="20">
        <v>0</v>
      </c>
      <c r="BF232" s="20">
        <v>0</v>
      </c>
      <c r="BH232" s="65"/>
      <c r="BI232" s="40"/>
      <c r="BJ232" s="40"/>
      <c r="BK232" s="40"/>
      <c r="BL232" s="40"/>
      <c r="BM232" s="40"/>
      <c r="BN232" s="40"/>
      <c r="BO232" s="40"/>
      <c r="BP232" s="71"/>
      <c r="BQ232" s="71"/>
      <c r="BR232" s="40"/>
      <c r="BS232" s="71"/>
      <c r="BT232" s="75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</row>
    <row r="233" spans="1:118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0</v>
      </c>
      <c r="AC233" s="67">
        <v>1</v>
      </c>
      <c r="AD233" s="67">
        <v>0</v>
      </c>
      <c r="AE233" s="20">
        <v>0</v>
      </c>
      <c r="AF233" s="20">
        <v>0</v>
      </c>
      <c r="AG233" s="20">
        <v>0</v>
      </c>
      <c r="AI233" s="74"/>
      <c r="AJ233" s="20">
        <v>0</v>
      </c>
      <c r="AK233" s="67"/>
      <c r="AL233" s="67"/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T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B233" s="20">
        <v>0</v>
      </c>
      <c r="BD233" s="20">
        <v>0</v>
      </c>
      <c r="BE233" s="20">
        <v>0</v>
      </c>
      <c r="BF233" s="20">
        <v>0</v>
      </c>
      <c r="BH233" s="65"/>
      <c r="BI233" s="40"/>
      <c r="BJ233" s="40"/>
      <c r="BK233" s="40"/>
      <c r="BL233" s="40"/>
      <c r="BM233" s="40"/>
      <c r="BN233" s="40"/>
      <c r="BO233" s="40"/>
      <c r="BP233" s="71"/>
      <c r="BQ233" s="71"/>
      <c r="BR233" s="40"/>
      <c r="BS233" s="71"/>
      <c r="BT233" s="75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</row>
    <row r="234" spans="1:118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0</v>
      </c>
      <c r="AC234" s="67">
        <v>1</v>
      </c>
      <c r="AD234" s="67">
        <v>0</v>
      </c>
      <c r="AE234" s="20">
        <v>0</v>
      </c>
      <c r="AF234" s="20">
        <v>0</v>
      </c>
      <c r="AG234" s="20">
        <v>0</v>
      </c>
      <c r="AI234" s="74"/>
      <c r="AJ234" s="20">
        <v>0</v>
      </c>
      <c r="AK234" s="67"/>
      <c r="AL234" s="67"/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T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B234" s="20">
        <v>0</v>
      </c>
      <c r="BD234" s="20">
        <v>0</v>
      </c>
      <c r="BE234" s="20">
        <v>0</v>
      </c>
      <c r="BF234" s="20">
        <v>0</v>
      </c>
      <c r="BH234" s="65"/>
      <c r="BI234" s="40"/>
      <c r="BJ234" s="40"/>
      <c r="BK234" s="40"/>
      <c r="BL234" s="40"/>
      <c r="BM234" s="40"/>
      <c r="BN234" s="40"/>
      <c r="BO234" s="40"/>
      <c r="BP234" s="71"/>
      <c r="BQ234" s="71"/>
      <c r="BR234" s="40"/>
      <c r="BS234" s="71"/>
      <c r="BT234" s="75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  <c r="DN234" s="14"/>
    </row>
    <row r="235" spans="1:118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0</v>
      </c>
      <c r="AC235" s="67">
        <v>1</v>
      </c>
      <c r="AD235" s="67">
        <v>0</v>
      </c>
      <c r="AE235" s="20">
        <v>0</v>
      </c>
      <c r="AF235" s="20">
        <v>0</v>
      </c>
      <c r="AG235" s="20">
        <v>0</v>
      </c>
      <c r="AI235" s="74"/>
      <c r="AJ235" s="20">
        <v>0</v>
      </c>
      <c r="AK235" s="67"/>
      <c r="AL235" s="67"/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T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B235" s="20">
        <v>0</v>
      </c>
      <c r="BD235" s="20">
        <v>0</v>
      </c>
      <c r="BE235" s="20">
        <v>0</v>
      </c>
      <c r="BF235" s="20">
        <v>0</v>
      </c>
      <c r="BH235" s="65"/>
      <c r="BI235" s="40"/>
      <c r="BJ235" s="40"/>
      <c r="BK235" s="40"/>
      <c r="BL235" s="40"/>
      <c r="BM235" s="40"/>
      <c r="BN235" s="40"/>
      <c r="BO235" s="40"/>
      <c r="BP235" s="71"/>
      <c r="BQ235" s="71"/>
      <c r="BR235" s="40"/>
      <c r="BS235" s="71"/>
      <c r="BT235" s="75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  <c r="DN235" s="14"/>
    </row>
    <row r="236" spans="1:118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0</v>
      </c>
      <c r="AC236" s="67">
        <v>1</v>
      </c>
      <c r="AD236" s="67">
        <v>0</v>
      </c>
      <c r="AE236" s="20">
        <v>0</v>
      </c>
      <c r="AF236" s="20">
        <v>0</v>
      </c>
      <c r="AG236" s="20">
        <v>0</v>
      </c>
      <c r="AI236" s="74"/>
      <c r="AJ236" s="20">
        <v>0</v>
      </c>
      <c r="AK236" s="67"/>
      <c r="AL236" s="67"/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T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B236" s="20">
        <v>0</v>
      </c>
      <c r="BD236" s="20">
        <v>0</v>
      </c>
      <c r="BE236" s="20">
        <v>0</v>
      </c>
      <c r="BF236" s="20">
        <v>0</v>
      </c>
      <c r="BH236" s="65"/>
      <c r="BI236" s="40"/>
      <c r="BJ236" s="40"/>
      <c r="BK236" s="40"/>
      <c r="BL236" s="40"/>
      <c r="BM236" s="40"/>
      <c r="BN236" s="40"/>
      <c r="BO236" s="40"/>
      <c r="BP236" s="71"/>
      <c r="BQ236" s="71"/>
      <c r="BR236" s="40"/>
      <c r="BS236" s="71"/>
      <c r="BT236" s="75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  <c r="DN236" s="14"/>
    </row>
    <row r="237" spans="1:118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0</v>
      </c>
      <c r="AC237" s="67">
        <v>1</v>
      </c>
      <c r="AD237" s="67">
        <v>0</v>
      </c>
      <c r="AE237" s="20">
        <v>0</v>
      </c>
      <c r="AF237" s="20">
        <v>0</v>
      </c>
      <c r="AG237" s="20">
        <v>0</v>
      </c>
      <c r="AI237" s="74"/>
      <c r="AJ237" s="20">
        <v>0</v>
      </c>
      <c r="AK237" s="67"/>
      <c r="AL237" s="67"/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T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B237" s="20">
        <v>0</v>
      </c>
      <c r="BD237" s="20">
        <v>0</v>
      </c>
      <c r="BE237" s="20">
        <v>0</v>
      </c>
      <c r="BF237" s="20">
        <v>0</v>
      </c>
      <c r="BH237" s="65"/>
      <c r="BI237" s="40"/>
      <c r="BJ237" s="40"/>
      <c r="BK237" s="40"/>
      <c r="BL237" s="40"/>
      <c r="BM237" s="40"/>
      <c r="BN237" s="40"/>
      <c r="BO237" s="40"/>
      <c r="BP237" s="71"/>
      <c r="BQ237" s="71"/>
      <c r="BR237" s="40"/>
      <c r="BS237" s="71"/>
      <c r="BT237" s="75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  <c r="DN237" s="14"/>
    </row>
    <row r="238" spans="1:118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0</v>
      </c>
      <c r="AC238" s="67">
        <v>1</v>
      </c>
      <c r="AD238" s="67">
        <v>0</v>
      </c>
      <c r="AE238" s="20">
        <v>0</v>
      </c>
      <c r="AF238" s="20">
        <v>0</v>
      </c>
      <c r="AG238" s="20">
        <v>0</v>
      </c>
      <c r="AI238" s="74"/>
      <c r="AJ238" s="20">
        <v>0</v>
      </c>
      <c r="AK238" s="67"/>
      <c r="AL238" s="67"/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T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B238" s="20">
        <v>0</v>
      </c>
      <c r="BD238" s="20">
        <v>0</v>
      </c>
      <c r="BE238" s="20">
        <v>0</v>
      </c>
      <c r="BF238" s="20">
        <v>0</v>
      </c>
      <c r="BH238" s="65"/>
      <c r="BI238" s="40"/>
      <c r="BJ238" s="40"/>
      <c r="BK238" s="40"/>
      <c r="BL238" s="40"/>
      <c r="BM238" s="40"/>
      <c r="BN238" s="40"/>
      <c r="BO238" s="40"/>
      <c r="BP238" s="71"/>
      <c r="BQ238" s="71"/>
      <c r="BR238" s="40"/>
      <c r="BS238" s="71"/>
      <c r="BT238" s="75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  <c r="DN238" s="14"/>
    </row>
    <row r="239" spans="1:118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0</v>
      </c>
      <c r="AC239" s="67">
        <v>1</v>
      </c>
      <c r="AD239" s="67">
        <v>0</v>
      </c>
      <c r="AE239" s="20">
        <v>0</v>
      </c>
      <c r="AF239" s="20">
        <v>0</v>
      </c>
      <c r="AG239" s="20">
        <v>0</v>
      </c>
      <c r="AI239" s="74"/>
      <c r="AJ239" s="20">
        <v>0</v>
      </c>
      <c r="AK239" s="67"/>
      <c r="AL239" s="67"/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T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B239" s="20">
        <v>0</v>
      </c>
      <c r="BD239" s="20">
        <v>0</v>
      </c>
      <c r="BE239" s="20">
        <v>0</v>
      </c>
      <c r="BF239" s="20">
        <v>0</v>
      </c>
      <c r="BH239" s="65"/>
      <c r="BI239" s="40"/>
      <c r="BJ239" s="40"/>
      <c r="BK239" s="40"/>
      <c r="BL239" s="40"/>
      <c r="BM239" s="40"/>
      <c r="BN239" s="40"/>
      <c r="BO239" s="40"/>
      <c r="BP239" s="71"/>
      <c r="BQ239" s="71"/>
      <c r="BR239" s="40"/>
      <c r="BS239" s="71"/>
      <c r="BT239" s="75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  <c r="DN239" s="14"/>
    </row>
    <row r="240" spans="1:118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0</v>
      </c>
      <c r="AC240" s="67">
        <v>1</v>
      </c>
      <c r="AD240" s="67">
        <v>0</v>
      </c>
      <c r="AE240" s="20">
        <v>0</v>
      </c>
      <c r="AF240" s="20">
        <v>0</v>
      </c>
      <c r="AG240" s="20">
        <v>0</v>
      </c>
      <c r="AI240" s="74"/>
      <c r="AJ240" s="20">
        <v>0</v>
      </c>
      <c r="AK240" s="67"/>
      <c r="AL240" s="67"/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T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B240" s="20">
        <v>0</v>
      </c>
      <c r="BD240" s="20">
        <v>0</v>
      </c>
      <c r="BE240" s="20">
        <v>0</v>
      </c>
      <c r="BF240" s="20">
        <v>0</v>
      </c>
      <c r="BH240" s="65"/>
      <c r="BI240" s="40"/>
      <c r="BJ240" s="40"/>
      <c r="BK240" s="40"/>
      <c r="BL240" s="40"/>
      <c r="BM240" s="40"/>
      <c r="BN240" s="40"/>
      <c r="BO240" s="40"/>
      <c r="BP240" s="71"/>
      <c r="BQ240" s="71"/>
      <c r="BR240" s="40"/>
      <c r="BS240" s="71"/>
      <c r="BT240" s="75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</row>
    <row r="241" spans="1:118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0</v>
      </c>
      <c r="AC241" s="67">
        <v>1</v>
      </c>
      <c r="AD241" s="67">
        <v>0</v>
      </c>
      <c r="AE241" s="20">
        <v>0</v>
      </c>
      <c r="AF241" s="20">
        <v>0</v>
      </c>
      <c r="AG241" s="20">
        <v>0</v>
      </c>
      <c r="AI241" s="74"/>
      <c r="AJ241" s="20">
        <v>0</v>
      </c>
      <c r="AK241" s="67"/>
      <c r="AL241" s="67"/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T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B241" s="20">
        <v>0</v>
      </c>
      <c r="BD241" s="20">
        <v>0</v>
      </c>
      <c r="BE241" s="20">
        <v>0</v>
      </c>
      <c r="BF241" s="20">
        <v>0</v>
      </c>
      <c r="BH241" s="65"/>
      <c r="BI241" s="40"/>
      <c r="BJ241" s="40"/>
      <c r="BK241" s="40"/>
      <c r="BL241" s="40"/>
      <c r="BM241" s="40"/>
      <c r="BN241" s="40"/>
      <c r="BO241" s="40"/>
      <c r="BP241" s="71"/>
      <c r="BQ241" s="71"/>
      <c r="BR241" s="40"/>
      <c r="BS241" s="71"/>
      <c r="BT241" s="75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</row>
    <row r="242" spans="1:118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0</v>
      </c>
      <c r="AC242" s="67">
        <v>1</v>
      </c>
      <c r="AD242" s="67">
        <v>0</v>
      </c>
      <c r="AE242" s="20">
        <v>0</v>
      </c>
      <c r="AF242" s="20">
        <v>0</v>
      </c>
      <c r="AG242" s="20">
        <v>0</v>
      </c>
      <c r="AI242" s="74"/>
      <c r="AJ242" s="20">
        <v>0</v>
      </c>
      <c r="AK242" s="67"/>
      <c r="AL242" s="67"/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T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B242" s="20">
        <v>0</v>
      </c>
      <c r="BD242" s="20">
        <v>0</v>
      </c>
      <c r="BE242" s="20">
        <v>0</v>
      </c>
      <c r="BF242" s="20">
        <v>0</v>
      </c>
      <c r="BH242" s="65"/>
      <c r="BI242" s="40"/>
      <c r="BJ242" s="40"/>
      <c r="BK242" s="40"/>
      <c r="BL242" s="40"/>
      <c r="BM242" s="40"/>
      <c r="BN242" s="40"/>
      <c r="BO242" s="40"/>
      <c r="BP242" s="71"/>
      <c r="BQ242" s="71"/>
      <c r="BR242" s="40"/>
      <c r="BS242" s="71"/>
      <c r="BT242" s="75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</row>
    <row r="243" spans="1:118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0</v>
      </c>
      <c r="AC243" s="67">
        <v>1</v>
      </c>
      <c r="AD243" s="67">
        <v>0</v>
      </c>
      <c r="AE243" s="20">
        <v>0</v>
      </c>
      <c r="AF243" s="20">
        <v>0</v>
      </c>
      <c r="AG243" s="20">
        <v>0</v>
      </c>
      <c r="AI243" s="74"/>
      <c r="AJ243" s="20">
        <v>0</v>
      </c>
      <c r="AK243" s="67"/>
      <c r="AL243" s="67"/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T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B243" s="20">
        <v>0</v>
      </c>
      <c r="BD243" s="20">
        <v>0</v>
      </c>
      <c r="BE243" s="20">
        <v>0</v>
      </c>
      <c r="BF243" s="20">
        <v>0</v>
      </c>
      <c r="BH243" s="65"/>
      <c r="BI243" s="40"/>
      <c r="BJ243" s="40"/>
      <c r="BK243" s="40"/>
      <c r="BL243" s="40"/>
      <c r="BM243" s="40"/>
      <c r="BN243" s="40"/>
      <c r="BO243" s="40"/>
      <c r="BP243" s="71"/>
      <c r="BQ243" s="71"/>
      <c r="BR243" s="40"/>
      <c r="BS243" s="71"/>
      <c r="BT243" s="75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  <c r="DN243" s="14"/>
    </row>
    <row r="244" spans="1:118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0</v>
      </c>
      <c r="AC244" s="67">
        <v>1</v>
      </c>
      <c r="AD244" s="67">
        <v>0</v>
      </c>
      <c r="AE244" s="20">
        <v>0</v>
      </c>
      <c r="AF244" s="20">
        <v>0</v>
      </c>
      <c r="AG244" s="20">
        <v>0</v>
      </c>
      <c r="AI244" s="74"/>
      <c r="AJ244" s="20">
        <v>0</v>
      </c>
      <c r="AK244" s="67"/>
      <c r="AL244" s="67"/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T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B244" s="20">
        <v>0</v>
      </c>
      <c r="BD244" s="20">
        <v>0</v>
      </c>
      <c r="BE244" s="20">
        <v>0</v>
      </c>
      <c r="BF244" s="20">
        <v>0</v>
      </c>
      <c r="BH244" s="65"/>
      <c r="BI244" s="40"/>
      <c r="BJ244" s="40"/>
      <c r="BK244" s="40"/>
      <c r="BL244" s="40"/>
      <c r="BM244" s="40"/>
      <c r="BN244" s="40"/>
      <c r="BO244" s="40"/>
      <c r="BP244" s="71"/>
      <c r="BQ244" s="71"/>
      <c r="BR244" s="40"/>
      <c r="BS244" s="71"/>
      <c r="BT244" s="75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  <c r="DN244" s="14"/>
    </row>
    <row r="245" spans="1:118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0</v>
      </c>
      <c r="AC245" s="67">
        <v>1</v>
      </c>
      <c r="AD245" s="67">
        <v>0</v>
      </c>
      <c r="AE245" s="20">
        <v>0</v>
      </c>
      <c r="AF245" s="20">
        <v>0</v>
      </c>
      <c r="AG245" s="20">
        <v>0</v>
      </c>
      <c r="AI245" s="74"/>
      <c r="AJ245" s="20">
        <v>0</v>
      </c>
      <c r="AK245" s="67"/>
      <c r="AL245" s="67"/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T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B245" s="20">
        <v>0</v>
      </c>
      <c r="BD245" s="20">
        <v>0</v>
      </c>
      <c r="BE245" s="20">
        <v>0</v>
      </c>
      <c r="BF245" s="20">
        <v>0</v>
      </c>
      <c r="BH245" s="65"/>
      <c r="BI245" s="40"/>
      <c r="BJ245" s="40"/>
      <c r="BK245" s="40"/>
      <c r="BL245" s="40"/>
      <c r="BM245" s="40"/>
      <c r="BN245" s="40"/>
      <c r="BO245" s="40"/>
      <c r="BP245" s="71"/>
      <c r="BQ245" s="71"/>
      <c r="BR245" s="40"/>
      <c r="BS245" s="71"/>
      <c r="BT245" s="75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  <c r="DN245" s="14"/>
    </row>
    <row r="246" spans="1:118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0</v>
      </c>
      <c r="AC246" s="67">
        <v>1</v>
      </c>
      <c r="AD246" s="67">
        <v>0</v>
      </c>
      <c r="AE246" s="20">
        <v>0</v>
      </c>
      <c r="AF246" s="20">
        <v>0</v>
      </c>
      <c r="AG246" s="20">
        <v>0</v>
      </c>
      <c r="AI246" s="74"/>
      <c r="AJ246" s="20">
        <v>0</v>
      </c>
      <c r="AK246" s="67"/>
      <c r="AL246" s="67"/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T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B246" s="20">
        <v>0</v>
      </c>
      <c r="BD246" s="20">
        <v>0</v>
      </c>
      <c r="BE246" s="20">
        <v>0</v>
      </c>
      <c r="BF246" s="20">
        <v>0</v>
      </c>
      <c r="BH246" s="65"/>
      <c r="BI246" s="40"/>
      <c r="BJ246" s="40"/>
      <c r="BK246" s="40"/>
      <c r="BL246" s="40"/>
      <c r="BM246" s="40"/>
      <c r="BN246" s="40"/>
      <c r="BO246" s="40"/>
      <c r="BP246" s="71"/>
      <c r="BQ246" s="71"/>
      <c r="BR246" s="40"/>
      <c r="BS246" s="71"/>
      <c r="BT246" s="75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  <c r="DN246" s="14"/>
    </row>
    <row r="247" spans="1:118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0</v>
      </c>
      <c r="AC247" s="67">
        <v>1</v>
      </c>
      <c r="AD247" s="67">
        <v>0</v>
      </c>
      <c r="AE247" s="20">
        <v>0</v>
      </c>
      <c r="AF247" s="20">
        <v>0</v>
      </c>
      <c r="AG247" s="20">
        <v>0</v>
      </c>
      <c r="AI247" s="74"/>
      <c r="AJ247" s="20">
        <v>0</v>
      </c>
      <c r="AK247" s="67"/>
      <c r="AL247" s="67"/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T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B247" s="20">
        <v>0</v>
      </c>
      <c r="BD247" s="20">
        <v>0</v>
      </c>
      <c r="BE247" s="20">
        <v>0</v>
      </c>
      <c r="BF247" s="20">
        <v>0</v>
      </c>
      <c r="BH247" s="65"/>
      <c r="BI247" s="40"/>
      <c r="BJ247" s="40"/>
      <c r="BK247" s="40"/>
      <c r="BL247" s="40"/>
      <c r="BM247" s="40"/>
      <c r="BN247" s="40"/>
      <c r="BO247" s="40"/>
      <c r="BP247" s="71"/>
      <c r="BQ247" s="71"/>
      <c r="BR247" s="40"/>
      <c r="BS247" s="71"/>
      <c r="BT247" s="75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  <c r="DN247" s="14"/>
    </row>
    <row r="248" spans="1:118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0</v>
      </c>
      <c r="AC248" s="67">
        <v>1</v>
      </c>
      <c r="AD248" s="67">
        <v>0</v>
      </c>
      <c r="AE248" s="20">
        <v>0</v>
      </c>
      <c r="AF248" s="20">
        <v>0</v>
      </c>
      <c r="AG248" s="20">
        <v>0</v>
      </c>
      <c r="AI248" s="74"/>
      <c r="AJ248" s="20">
        <v>0</v>
      </c>
      <c r="AK248" s="67"/>
      <c r="AL248" s="67"/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T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B248" s="20">
        <v>0</v>
      </c>
      <c r="BD248" s="20">
        <v>0</v>
      </c>
      <c r="BE248" s="20">
        <v>0</v>
      </c>
      <c r="BF248" s="20">
        <v>0</v>
      </c>
      <c r="BH248" s="65"/>
      <c r="BI248" s="40"/>
      <c r="BJ248" s="40"/>
      <c r="BK248" s="40"/>
      <c r="BL248" s="40"/>
      <c r="BM248" s="40"/>
      <c r="BN248" s="40"/>
      <c r="BO248" s="40"/>
      <c r="BP248" s="71"/>
      <c r="BQ248" s="71"/>
      <c r="BR248" s="40"/>
      <c r="BS248" s="71"/>
      <c r="BT248" s="75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  <c r="DN248" s="14"/>
    </row>
    <row r="249" spans="1:118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0</v>
      </c>
      <c r="AC249" s="67">
        <v>1</v>
      </c>
      <c r="AD249" s="67">
        <v>0</v>
      </c>
      <c r="AE249" s="20">
        <v>0</v>
      </c>
      <c r="AF249" s="20">
        <v>0</v>
      </c>
      <c r="AG249" s="20">
        <v>0</v>
      </c>
      <c r="AI249" s="74"/>
      <c r="AJ249" s="20">
        <v>0</v>
      </c>
      <c r="AK249" s="67"/>
      <c r="AL249" s="67"/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T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B249" s="20">
        <v>0</v>
      </c>
      <c r="BD249" s="20">
        <v>0</v>
      </c>
      <c r="BE249" s="20">
        <v>0</v>
      </c>
      <c r="BF249" s="20">
        <v>0</v>
      </c>
      <c r="BH249" s="65"/>
      <c r="BI249" s="40"/>
      <c r="BJ249" s="40"/>
      <c r="BK249" s="40"/>
      <c r="BL249" s="40"/>
      <c r="BM249" s="40"/>
      <c r="BN249" s="40"/>
      <c r="BO249" s="40"/>
      <c r="BP249" s="71"/>
      <c r="BQ249" s="71"/>
      <c r="BR249" s="40"/>
      <c r="BS249" s="71"/>
      <c r="BT249" s="75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  <c r="DN249" s="14"/>
    </row>
    <row r="250" spans="1:118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0</v>
      </c>
      <c r="AC250" s="67">
        <v>1</v>
      </c>
      <c r="AD250" s="67">
        <v>0</v>
      </c>
      <c r="AE250" s="20">
        <v>0</v>
      </c>
      <c r="AF250" s="20">
        <v>0</v>
      </c>
      <c r="AG250" s="20">
        <v>0</v>
      </c>
      <c r="AI250" s="74"/>
      <c r="AJ250" s="20">
        <v>0</v>
      </c>
      <c r="AK250" s="67"/>
      <c r="AL250" s="67"/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T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B250" s="20">
        <v>0</v>
      </c>
      <c r="BD250" s="20">
        <v>0</v>
      </c>
      <c r="BE250" s="20">
        <v>0</v>
      </c>
      <c r="BF250" s="20">
        <v>0</v>
      </c>
      <c r="BH250" s="65"/>
      <c r="BI250" s="40"/>
      <c r="BJ250" s="40"/>
      <c r="BK250" s="40"/>
      <c r="BL250" s="40"/>
      <c r="BM250" s="40"/>
      <c r="BN250" s="40"/>
      <c r="BO250" s="40"/>
      <c r="BP250" s="71"/>
      <c r="BQ250" s="71"/>
      <c r="BR250" s="40"/>
      <c r="BS250" s="71"/>
      <c r="BT250" s="75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  <c r="DN250" s="14"/>
    </row>
    <row r="251" spans="1:118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0</v>
      </c>
      <c r="AC251" s="67">
        <v>1</v>
      </c>
      <c r="AD251" s="67">
        <v>0</v>
      </c>
      <c r="AE251" s="20">
        <v>0</v>
      </c>
      <c r="AF251" s="20">
        <v>0</v>
      </c>
      <c r="AG251" s="20">
        <v>0</v>
      </c>
      <c r="AI251" s="74"/>
      <c r="AJ251" s="20">
        <v>0</v>
      </c>
      <c r="AK251" s="67"/>
      <c r="AL251" s="67"/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T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B251" s="20">
        <v>0</v>
      </c>
      <c r="BD251" s="20">
        <v>0</v>
      </c>
      <c r="BE251" s="20">
        <v>0</v>
      </c>
      <c r="BF251" s="20">
        <v>0</v>
      </c>
      <c r="BH251" s="65"/>
      <c r="BI251" s="40"/>
      <c r="BJ251" s="40"/>
      <c r="BK251" s="40"/>
      <c r="BL251" s="40"/>
      <c r="BM251" s="40"/>
      <c r="BN251" s="40"/>
      <c r="BO251" s="40"/>
      <c r="BP251" s="71"/>
      <c r="BQ251" s="71"/>
      <c r="BR251" s="40"/>
      <c r="BS251" s="71"/>
      <c r="BT251" s="75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  <c r="DN251" s="14"/>
    </row>
    <row r="252" spans="1:118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0</v>
      </c>
      <c r="AC252" s="67">
        <v>1</v>
      </c>
      <c r="AD252" s="67">
        <v>0</v>
      </c>
      <c r="AE252" s="20">
        <v>0</v>
      </c>
      <c r="AF252" s="20">
        <v>0</v>
      </c>
      <c r="AG252" s="20">
        <v>0</v>
      </c>
      <c r="AI252" s="74"/>
      <c r="AJ252" s="20">
        <v>0</v>
      </c>
      <c r="AK252" s="67"/>
      <c r="AL252" s="67"/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T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B252" s="20">
        <v>0</v>
      </c>
      <c r="BD252" s="20">
        <v>0</v>
      </c>
      <c r="BE252" s="20">
        <v>0</v>
      </c>
      <c r="BF252" s="20">
        <v>0</v>
      </c>
      <c r="BH252" s="65"/>
      <c r="BI252" s="40"/>
      <c r="BJ252" s="40"/>
      <c r="BK252" s="40"/>
      <c r="BL252" s="40"/>
      <c r="BM252" s="40"/>
      <c r="BN252" s="40"/>
      <c r="BO252" s="40"/>
      <c r="BP252" s="71"/>
      <c r="BQ252" s="71"/>
      <c r="BR252" s="40"/>
      <c r="BS252" s="71"/>
      <c r="BT252" s="75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  <c r="DN252" s="14"/>
    </row>
    <row r="253" spans="1:118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0</v>
      </c>
      <c r="AC253" s="67">
        <v>1</v>
      </c>
      <c r="AD253" s="67">
        <v>0</v>
      </c>
      <c r="AE253" s="20">
        <v>0</v>
      </c>
      <c r="AF253" s="20">
        <v>0</v>
      </c>
      <c r="AG253" s="20">
        <v>0</v>
      </c>
      <c r="AI253" s="74"/>
      <c r="AJ253" s="20">
        <v>0</v>
      </c>
      <c r="AK253" s="67"/>
      <c r="AL253" s="67"/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T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B253" s="20">
        <v>0</v>
      </c>
      <c r="BD253" s="20">
        <v>0</v>
      </c>
      <c r="BE253" s="20">
        <v>0</v>
      </c>
      <c r="BF253" s="20">
        <v>0</v>
      </c>
      <c r="BH253" s="65"/>
      <c r="BI253" s="40"/>
      <c r="BJ253" s="40"/>
      <c r="BK253" s="40"/>
      <c r="BL253" s="40"/>
      <c r="BM253" s="40"/>
      <c r="BN253" s="40"/>
      <c r="BO253" s="40"/>
      <c r="BP253" s="71"/>
      <c r="BQ253" s="71"/>
      <c r="BR253" s="40"/>
      <c r="BS253" s="71"/>
      <c r="BT253" s="75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  <c r="DN253" s="14"/>
    </row>
    <row r="254" spans="1:118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0</v>
      </c>
      <c r="AC254" s="67">
        <v>1</v>
      </c>
      <c r="AD254" s="67">
        <v>0</v>
      </c>
      <c r="AE254" s="20">
        <v>0</v>
      </c>
      <c r="AF254" s="20">
        <v>0</v>
      </c>
      <c r="AG254" s="20">
        <v>0</v>
      </c>
      <c r="AI254" s="74"/>
      <c r="AJ254" s="20">
        <v>0</v>
      </c>
      <c r="AK254" s="67"/>
      <c r="AL254" s="67"/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T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B254" s="20">
        <v>0</v>
      </c>
      <c r="BD254" s="20">
        <v>0</v>
      </c>
      <c r="BE254" s="20">
        <v>0</v>
      </c>
      <c r="BF254" s="20">
        <v>0</v>
      </c>
      <c r="BH254" s="65"/>
      <c r="BI254" s="40"/>
      <c r="BJ254" s="40"/>
      <c r="BK254" s="40"/>
      <c r="BL254" s="40"/>
      <c r="BM254" s="40"/>
      <c r="BN254" s="40"/>
      <c r="BO254" s="40"/>
      <c r="BP254" s="71"/>
      <c r="BQ254" s="71"/>
      <c r="BR254" s="40"/>
      <c r="BS254" s="71"/>
      <c r="BT254" s="75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  <c r="DN254" s="14"/>
    </row>
    <row r="255" spans="1:118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0</v>
      </c>
      <c r="AC255" s="67">
        <v>1</v>
      </c>
      <c r="AD255" s="67">
        <v>0</v>
      </c>
      <c r="AE255" s="20">
        <v>0</v>
      </c>
      <c r="AF255" s="20">
        <v>0</v>
      </c>
      <c r="AG255" s="20">
        <v>0</v>
      </c>
      <c r="AI255" s="74"/>
      <c r="AJ255" s="20">
        <v>0</v>
      </c>
      <c r="AK255" s="67"/>
      <c r="AL255" s="67"/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T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B255" s="20">
        <v>0</v>
      </c>
      <c r="BD255" s="20">
        <v>0</v>
      </c>
      <c r="BE255" s="20">
        <v>0</v>
      </c>
      <c r="BF255" s="20">
        <v>0</v>
      </c>
      <c r="BH255" s="65"/>
      <c r="BI255" s="40"/>
      <c r="BJ255" s="40"/>
      <c r="BK255" s="40"/>
      <c r="BL255" s="40"/>
      <c r="BM255" s="40"/>
      <c r="BN255" s="40"/>
      <c r="BO255" s="40"/>
      <c r="BP255" s="71"/>
      <c r="BQ255" s="71"/>
      <c r="BR255" s="40"/>
      <c r="BS255" s="71"/>
      <c r="BT255" s="75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  <c r="DN255" s="14"/>
    </row>
    <row r="256" spans="1:118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0</v>
      </c>
      <c r="AC256" s="67">
        <v>1</v>
      </c>
      <c r="AD256" s="67">
        <v>0</v>
      </c>
      <c r="AE256" s="20">
        <v>0</v>
      </c>
      <c r="AF256" s="20">
        <v>0</v>
      </c>
      <c r="AG256" s="20">
        <v>0</v>
      </c>
      <c r="AI256" s="74"/>
      <c r="AJ256" s="20">
        <v>0</v>
      </c>
      <c r="AK256" s="67"/>
      <c r="AL256" s="67"/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T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B256" s="20">
        <v>0</v>
      </c>
      <c r="BD256" s="20">
        <v>0</v>
      </c>
      <c r="BE256" s="20">
        <v>0</v>
      </c>
      <c r="BF256" s="20">
        <v>0</v>
      </c>
      <c r="BH256" s="65"/>
      <c r="BI256" s="40"/>
      <c r="BJ256" s="40"/>
      <c r="BK256" s="40"/>
      <c r="BL256" s="40"/>
      <c r="BM256" s="40"/>
      <c r="BN256" s="40"/>
      <c r="BO256" s="40"/>
      <c r="BP256" s="71"/>
      <c r="BQ256" s="71"/>
      <c r="BR256" s="40"/>
      <c r="BS256" s="71"/>
      <c r="BT256" s="75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  <c r="DN256" s="14"/>
    </row>
    <row r="257" spans="1:118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0</v>
      </c>
      <c r="AC257" s="67">
        <v>1</v>
      </c>
      <c r="AD257" s="67">
        <v>0</v>
      </c>
      <c r="AE257" s="20">
        <v>0</v>
      </c>
      <c r="AF257" s="20">
        <v>0</v>
      </c>
      <c r="AG257" s="20">
        <v>0</v>
      </c>
      <c r="AI257" s="74"/>
      <c r="AJ257" s="20">
        <v>0</v>
      </c>
      <c r="AK257" s="67"/>
      <c r="AL257" s="67"/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T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B257" s="20">
        <v>0</v>
      </c>
      <c r="BD257" s="20">
        <v>0</v>
      </c>
      <c r="BE257" s="20">
        <v>0</v>
      </c>
      <c r="BF257" s="20">
        <v>0</v>
      </c>
      <c r="BH257" s="65"/>
      <c r="BI257" s="40"/>
      <c r="BJ257" s="40"/>
      <c r="BK257" s="40"/>
      <c r="BL257" s="40"/>
      <c r="BM257" s="40"/>
      <c r="BN257" s="40"/>
      <c r="BO257" s="40"/>
      <c r="BP257" s="71"/>
      <c r="BQ257" s="71"/>
      <c r="BR257" s="40"/>
      <c r="BS257" s="71"/>
      <c r="BT257" s="75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  <c r="DN257" s="14"/>
    </row>
    <row r="258" spans="1:118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0</v>
      </c>
      <c r="AC258" s="67">
        <v>1</v>
      </c>
      <c r="AD258" s="67">
        <v>0</v>
      </c>
      <c r="AE258" s="20">
        <v>0</v>
      </c>
      <c r="AF258" s="20">
        <v>0</v>
      </c>
      <c r="AG258" s="20">
        <v>0</v>
      </c>
      <c r="AI258" s="74"/>
      <c r="AJ258" s="20">
        <v>0</v>
      </c>
      <c r="AK258" s="67"/>
      <c r="AL258" s="67"/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T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B258" s="20">
        <v>0</v>
      </c>
      <c r="BD258" s="20">
        <v>0</v>
      </c>
      <c r="BE258" s="20">
        <v>0</v>
      </c>
      <c r="BF258" s="20">
        <v>0</v>
      </c>
      <c r="BH258" s="40"/>
      <c r="BI258" s="40"/>
      <c r="BJ258" s="40"/>
      <c r="BK258" s="40"/>
      <c r="BL258" s="40"/>
      <c r="BM258" s="40"/>
      <c r="BN258" s="40"/>
      <c r="BO258" s="40"/>
      <c r="BP258" s="71"/>
      <c r="BQ258" s="71"/>
      <c r="BR258" s="40"/>
      <c r="BS258" s="71"/>
      <c r="BT258" s="75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  <c r="DN258" s="14"/>
    </row>
    <row r="259" spans="1:118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0</v>
      </c>
      <c r="AC259" s="67">
        <v>1</v>
      </c>
      <c r="AD259" s="67">
        <v>0</v>
      </c>
      <c r="AE259" s="20">
        <v>0</v>
      </c>
      <c r="AF259" s="20">
        <v>0</v>
      </c>
      <c r="AG259" s="20">
        <v>0</v>
      </c>
      <c r="AI259" s="74"/>
      <c r="AJ259" s="20">
        <v>0</v>
      </c>
      <c r="AK259" s="67"/>
      <c r="AL259" s="67"/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T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B259" s="20">
        <v>0</v>
      </c>
      <c r="BD259" s="20">
        <v>0</v>
      </c>
      <c r="BE259" s="20">
        <v>0</v>
      </c>
      <c r="BF259" s="20">
        <v>0</v>
      </c>
      <c r="BH259" s="40"/>
      <c r="BI259" s="40"/>
      <c r="BJ259" s="40"/>
      <c r="BK259" s="40"/>
      <c r="BL259" s="40"/>
      <c r="BM259" s="40"/>
      <c r="BN259" s="40"/>
      <c r="BO259" s="40"/>
      <c r="BP259" s="71"/>
      <c r="BQ259" s="71"/>
      <c r="BR259" s="40"/>
      <c r="BS259" s="71"/>
      <c r="BT259" s="75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</row>
    <row r="260" spans="1:118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0</v>
      </c>
      <c r="AC260" s="67">
        <v>1</v>
      </c>
      <c r="AD260" s="67">
        <v>0</v>
      </c>
      <c r="AE260" s="20">
        <v>0</v>
      </c>
      <c r="AF260" s="20">
        <v>0</v>
      </c>
      <c r="AG260" s="20">
        <v>0</v>
      </c>
      <c r="AI260" s="74"/>
      <c r="AJ260" s="20">
        <v>0</v>
      </c>
      <c r="AK260" s="67"/>
      <c r="AL260" s="67"/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T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B260" s="20">
        <v>0</v>
      </c>
      <c r="BD260" s="20">
        <v>0</v>
      </c>
      <c r="BE260" s="20">
        <v>0</v>
      </c>
      <c r="BF260" s="20">
        <v>0</v>
      </c>
      <c r="BH260" s="40"/>
      <c r="BI260" s="40"/>
      <c r="BJ260" s="40"/>
      <c r="BK260" s="40"/>
      <c r="BL260" s="40"/>
      <c r="BM260" s="40"/>
      <c r="BN260" s="40"/>
      <c r="BO260" s="40"/>
      <c r="BP260" s="71"/>
      <c r="BQ260" s="71"/>
      <c r="BR260" s="40"/>
      <c r="BS260" s="71"/>
      <c r="BT260" s="75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  <c r="DN260" s="14"/>
    </row>
    <row r="261" spans="1:118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40">
        <v>0</v>
      </c>
      <c r="AA261" s="40">
        <v>0</v>
      </c>
      <c r="AB261" s="67">
        <v>0</v>
      </c>
      <c r="AC261" s="67">
        <v>1</v>
      </c>
      <c r="AD261" s="67">
        <v>0</v>
      </c>
      <c r="AE261" s="20">
        <v>0</v>
      </c>
      <c r="AF261" s="20">
        <v>0</v>
      </c>
      <c r="AG261" s="20">
        <v>0</v>
      </c>
      <c r="AI261" s="74"/>
      <c r="AJ261" s="20">
        <v>0</v>
      </c>
      <c r="AK261" s="67"/>
      <c r="AL261" s="67"/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T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B261" s="20">
        <v>0</v>
      </c>
      <c r="BD261" s="20">
        <v>0</v>
      </c>
      <c r="BE261" s="20">
        <v>0</v>
      </c>
      <c r="BF261" s="20">
        <v>0</v>
      </c>
      <c r="BH261" s="40"/>
      <c r="BI261" s="40"/>
      <c r="BJ261" s="40"/>
      <c r="BK261" s="40"/>
      <c r="BL261" s="40"/>
      <c r="BM261" s="40"/>
      <c r="BN261" s="40"/>
      <c r="BO261" s="40"/>
      <c r="BP261" s="71"/>
      <c r="BQ261" s="71"/>
      <c r="BR261" s="40"/>
      <c r="BS261" s="71"/>
      <c r="BT261" s="75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  <c r="DN261" s="14"/>
    </row>
    <row r="262" spans="1:118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40">
        <v>0</v>
      </c>
      <c r="AB262" s="67">
        <v>0</v>
      </c>
      <c r="AC262" s="67">
        <v>1</v>
      </c>
      <c r="AD262" s="67">
        <v>0</v>
      </c>
      <c r="AE262" s="20">
        <v>0</v>
      </c>
      <c r="AF262" s="20">
        <v>0</v>
      </c>
      <c r="AG262" s="20">
        <v>0</v>
      </c>
      <c r="AI262" s="74"/>
      <c r="AJ262" s="20">
        <v>0</v>
      </c>
      <c r="AK262" s="67"/>
      <c r="AL262" s="67"/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T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B262" s="20">
        <v>0</v>
      </c>
      <c r="BD262" s="20">
        <v>0</v>
      </c>
      <c r="BE262" s="20">
        <v>0</v>
      </c>
      <c r="BF262" s="20">
        <v>0</v>
      </c>
      <c r="BH262" s="40"/>
      <c r="BI262" s="40"/>
      <c r="BJ262" s="40"/>
      <c r="BK262" s="40"/>
      <c r="BL262" s="40"/>
      <c r="BM262" s="40"/>
      <c r="BN262" s="40"/>
      <c r="BO262" s="40"/>
      <c r="BP262" s="71"/>
      <c r="BQ262" s="71"/>
      <c r="BR262" s="40"/>
      <c r="BS262" s="71"/>
      <c r="BT262" s="75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  <c r="DN262" s="14"/>
    </row>
    <row r="263" spans="1:118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40">
        <v>0</v>
      </c>
      <c r="AB263" s="67">
        <v>0</v>
      </c>
      <c r="AC263" s="67">
        <v>1</v>
      </c>
      <c r="AD263" s="67">
        <v>0</v>
      </c>
      <c r="AE263" s="20">
        <v>0</v>
      </c>
      <c r="AF263" s="20">
        <v>0</v>
      </c>
      <c r="AG263" s="20">
        <v>0</v>
      </c>
      <c r="AI263" s="74"/>
      <c r="AJ263" s="20">
        <v>0</v>
      </c>
      <c r="AK263" s="67"/>
      <c r="AL263" s="67"/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T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B263" s="20">
        <v>0</v>
      </c>
      <c r="BD263" s="20">
        <v>0</v>
      </c>
      <c r="BE263" s="20">
        <v>0</v>
      </c>
      <c r="BF263" s="20">
        <v>0</v>
      </c>
      <c r="BH263" s="40"/>
      <c r="BI263" s="40"/>
      <c r="BJ263" s="40"/>
      <c r="BK263" s="40"/>
      <c r="BL263" s="40"/>
      <c r="BM263" s="40"/>
      <c r="BN263" s="40"/>
      <c r="BO263" s="40"/>
      <c r="BP263" s="71"/>
      <c r="BQ263" s="71"/>
      <c r="BR263" s="40"/>
      <c r="BS263" s="71"/>
      <c r="BT263" s="75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  <c r="DN263" s="14"/>
    </row>
    <row r="264" spans="1:118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40">
        <v>0</v>
      </c>
      <c r="AB264" s="67">
        <v>0</v>
      </c>
      <c r="AC264" s="67">
        <v>1</v>
      </c>
      <c r="AD264" s="67">
        <v>0</v>
      </c>
      <c r="AE264" s="20">
        <v>0</v>
      </c>
      <c r="AF264" s="20">
        <v>0</v>
      </c>
      <c r="AG264" s="20">
        <v>0</v>
      </c>
      <c r="AI264" s="74"/>
      <c r="AJ264" s="20">
        <v>0</v>
      </c>
      <c r="AK264" s="67"/>
      <c r="AL264" s="67"/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T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B264" s="20">
        <v>0</v>
      </c>
      <c r="BD264" s="20">
        <v>0</v>
      </c>
      <c r="BE264" s="20">
        <v>0</v>
      </c>
      <c r="BF264" s="20">
        <v>0</v>
      </c>
      <c r="BH264" s="40"/>
      <c r="BI264" s="40"/>
      <c r="BJ264" s="40"/>
      <c r="BK264" s="40"/>
      <c r="BL264" s="40"/>
      <c r="BM264" s="40"/>
      <c r="BN264" s="40"/>
      <c r="BO264" s="40"/>
      <c r="BP264" s="71"/>
      <c r="BQ264" s="71"/>
      <c r="BR264" s="40"/>
      <c r="BS264" s="71"/>
      <c r="BT264" s="75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  <c r="DN264" s="14"/>
    </row>
    <row r="265" spans="1:118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40">
        <v>0</v>
      </c>
      <c r="AB265" s="67">
        <v>0</v>
      </c>
      <c r="AC265" s="67">
        <v>1</v>
      </c>
      <c r="AD265" s="67">
        <v>0</v>
      </c>
      <c r="AE265" s="20">
        <v>0</v>
      </c>
      <c r="AF265" s="20">
        <v>0</v>
      </c>
      <c r="AG265" s="20">
        <v>0</v>
      </c>
      <c r="AI265" s="74"/>
      <c r="AJ265" s="20">
        <v>0</v>
      </c>
      <c r="AK265" s="67"/>
      <c r="AL265" s="67"/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T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B265" s="20">
        <v>0</v>
      </c>
      <c r="BD265" s="20">
        <v>0</v>
      </c>
      <c r="BE265" s="20">
        <v>0</v>
      </c>
      <c r="BF265" s="20">
        <v>0</v>
      </c>
      <c r="BH265" s="40"/>
      <c r="BI265" s="40"/>
      <c r="BJ265" s="40"/>
      <c r="BK265" s="40"/>
      <c r="BL265" s="40"/>
      <c r="BM265" s="40"/>
      <c r="BN265" s="40"/>
      <c r="BO265" s="40"/>
      <c r="BP265" s="71"/>
      <c r="BQ265" s="71"/>
      <c r="BR265" s="40"/>
      <c r="BS265" s="71"/>
      <c r="BT265" s="75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  <c r="DN265" s="14"/>
    </row>
    <row r="266" spans="1:118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40">
        <v>0</v>
      </c>
      <c r="AB266" s="67">
        <v>0</v>
      </c>
      <c r="AC266" s="67">
        <v>1</v>
      </c>
      <c r="AD266" s="67">
        <v>0</v>
      </c>
      <c r="AE266" s="20">
        <v>0</v>
      </c>
      <c r="AF266" s="20">
        <v>0</v>
      </c>
      <c r="AG266" s="20">
        <v>0</v>
      </c>
      <c r="AI266" s="74"/>
      <c r="AJ266" s="20">
        <v>0</v>
      </c>
      <c r="AK266" s="67"/>
      <c r="AL266" s="67"/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T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B266" s="20">
        <v>0</v>
      </c>
      <c r="BD266" s="20">
        <v>0</v>
      </c>
      <c r="BE266" s="20">
        <v>0</v>
      </c>
      <c r="BF266" s="20">
        <v>0</v>
      </c>
      <c r="BH266" s="40"/>
      <c r="BI266" s="40"/>
      <c r="BJ266" s="40"/>
      <c r="BK266" s="40"/>
      <c r="BL266" s="40"/>
      <c r="BM266" s="40"/>
      <c r="BN266" s="40"/>
      <c r="BO266" s="40"/>
      <c r="BP266" s="71"/>
      <c r="BQ266" s="71"/>
      <c r="BR266" s="40"/>
      <c r="BS266" s="71"/>
      <c r="BT266" s="75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</row>
    <row r="267" spans="1:118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40">
        <v>0</v>
      </c>
      <c r="AB267" s="67">
        <v>0</v>
      </c>
      <c r="AC267" s="67">
        <v>1</v>
      </c>
      <c r="AD267" s="67">
        <v>0</v>
      </c>
      <c r="AE267" s="20">
        <v>0</v>
      </c>
      <c r="AF267" s="20">
        <v>0</v>
      </c>
      <c r="AG267" s="20">
        <v>0</v>
      </c>
      <c r="AI267" s="74"/>
      <c r="AJ267" s="20">
        <v>0</v>
      </c>
      <c r="AK267" s="67"/>
      <c r="AL267" s="67"/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T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B267" s="20">
        <v>0</v>
      </c>
      <c r="BD267" s="20">
        <v>0</v>
      </c>
      <c r="BE267" s="20">
        <v>0</v>
      </c>
      <c r="BF267" s="20">
        <v>0</v>
      </c>
      <c r="BH267" s="40"/>
      <c r="BI267" s="40"/>
      <c r="BJ267" s="40"/>
      <c r="BK267" s="40"/>
      <c r="BL267" s="40"/>
      <c r="BM267" s="40"/>
      <c r="BN267" s="40"/>
      <c r="BO267" s="40"/>
      <c r="BP267" s="71"/>
      <c r="BQ267" s="71"/>
      <c r="BR267" s="40"/>
      <c r="BS267" s="71"/>
      <c r="BT267" s="75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</row>
    <row r="268" spans="1:118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40">
        <v>0</v>
      </c>
      <c r="AB268" s="67">
        <v>0</v>
      </c>
      <c r="AC268" s="67">
        <v>1</v>
      </c>
      <c r="AD268" s="67">
        <v>0</v>
      </c>
      <c r="AE268" s="20">
        <v>0</v>
      </c>
      <c r="AF268" s="20">
        <v>0</v>
      </c>
      <c r="AG268" s="20">
        <v>0</v>
      </c>
      <c r="AI268" s="74"/>
      <c r="AJ268" s="20">
        <v>0</v>
      </c>
      <c r="AK268" s="67"/>
      <c r="AL268" s="67"/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T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B268" s="20">
        <v>0</v>
      </c>
      <c r="BD268" s="20">
        <v>0</v>
      </c>
      <c r="BE268" s="20">
        <v>0</v>
      </c>
      <c r="BF268" s="20">
        <v>0</v>
      </c>
      <c r="BH268" s="40"/>
      <c r="BI268" s="40"/>
      <c r="BJ268" s="40"/>
      <c r="BK268" s="40"/>
      <c r="BL268" s="40"/>
      <c r="BM268" s="40"/>
      <c r="BN268" s="40"/>
      <c r="BO268" s="40"/>
      <c r="BP268" s="71"/>
      <c r="BQ268" s="71"/>
      <c r="BR268" s="40"/>
      <c r="BS268" s="71"/>
      <c r="BT268" s="75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</row>
    <row r="269" spans="1:118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40">
        <v>0</v>
      </c>
      <c r="AB269" s="67">
        <v>0</v>
      </c>
      <c r="AC269" s="67">
        <v>1</v>
      </c>
      <c r="AD269" s="67">
        <v>0</v>
      </c>
      <c r="AE269" s="20">
        <v>0</v>
      </c>
      <c r="AF269" s="20">
        <v>0</v>
      </c>
      <c r="AG269" s="20">
        <v>0</v>
      </c>
      <c r="AI269" s="74"/>
      <c r="AJ269" s="20">
        <v>0</v>
      </c>
      <c r="AK269" s="67"/>
      <c r="AL269" s="67"/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T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B269" s="20">
        <v>0</v>
      </c>
      <c r="BD269" s="20">
        <v>0</v>
      </c>
      <c r="BE269" s="20">
        <v>0</v>
      </c>
      <c r="BF269" s="20">
        <v>0</v>
      </c>
      <c r="BH269" s="40"/>
      <c r="BI269" s="40"/>
      <c r="BJ269" s="40"/>
      <c r="BK269" s="40"/>
      <c r="BL269" s="40"/>
      <c r="BM269" s="40"/>
      <c r="BN269" s="40"/>
      <c r="BO269" s="40"/>
      <c r="BP269" s="71"/>
      <c r="BQ269" s="71"/>
      <c r="BR269" s="40"/>
      <c r="BS269" s="71"/>
      <c r="BT269" s="75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</row>
    <row r="270" spans="1:118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40">
        <v>0</v>
      </c>
      <c r="AB270" s="67">
        <v>0</v>
      </c>
      <c r="AC270" s="67">
        <v>1</v>
      </c>
      <c r="AD270" s="67">
        <v>0</v>
      </c>
      <c r="AE270" s="20">
        <v>0</v>
      </c>
      <c r="AF270" s="20">
        <v>0</v>
      </c>
      <c r="AG270" s="20">
        <v>0</v>
      </c>
      <c r="AI270" s="74"/>
      <c r="AJ270" s="20">
        <v>0</v>
      </c>
      <c r="AK270" s="67"/>
      <c r="AL270" s="67"/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T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B270" s="20">
        <v>0</v>
      </c>
      <c r="BD270" s="20">
        <v>0</v>
      </c>
      <c r="BE270" s="20">
        <v>0</v>
      </c>
      <c r="BF270" s="20">
        <v>0</v>
      </c>
      <c r="BH270" s="40"/>
      <c r="BI270" s="40"/>
      <c r="BJ270" s="40"/>
      <c r="BK270" s="40"/>
      <c r="BL270" s="40"/>
      <c r="BM270" s="40"/>
      <c r="BN270" s="40"/>
      <c r="BO270" s="40"/>
      <c r="BP270" s="71"/>
      <c r="BQ270" s="71"/>
      <c r="BR270" s="40"/>
      <c r="BS270" s="71"/>
      <c r="BT270" s="75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</row>
    <row r="271" spans="1:118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40">
        <v>0</v>
      </c>
      <c r="AB271" s="67">
        <v>0</v>
      </c>
      <c r="AC271" s="67">
        <v>1</v>
      </c>
      <c r="AD271" s="67">
        <v>0</v>
      </c>
      <c r="AE271" s="20">
        <v>0</v>
      </c>
      <c r="AF271" s="20">
        <v>0</v>
      </c>
      <c r="AG271" s="20">
        <v>0</v>
      </c>
      <c r="AI271" s="74"/>
      <c r="AJ271" s="20">
        <v>0</v>
      </c>
      <c r="AK271" s="67"/>
      <c r="AL271" s="67"/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T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B271" s="20">
        <v>0</v>
      </c>
      <c r="BD271" s="20">
        <v>0</v>
      </c>
      <c r="BE271" s="20">
        <v>0</v>
      </c>
      <c r="BF271" s="20">
        <v>0</v>
      </c>
      <c r="BH271" s="40"/>
      <c r="BI271" s="40"/>
      <c r="BJ271" s="40"/>
      <c r="BK271" s="40"/>
      <c r="BL271" s="40"/>
      <c r="BM271" s="40"/>
      <c r="BN271" s="40"/>
      <c r="BO271" s="40"/>
      <c r="BP271" s="71"/>
      <c r="BQ271" s="71"/>
      <c r="BR271" s="40"/>
      <c r="BS271" s="71"/>
      <c r="BT271" s="75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</row>
    <row r="272" spans="1:118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40">
        <v>0</v>
      </c>
      <c r="AB272" s="67">
        <v>0</v>
      </c>
      <c r="AC272" s="67">
        <v>1</v>
      </c>
      <c r="AD272" s="67">
        <v>0</v>
      </c>
      <c r="AE272" s="20">
        <v>0</v>
      </c>
      <c r="AF272" s="20">
        <v>0</v>
      </c>
      <c r="AG272" s="20">
        <v>0</v>
      </c>
      <c r="AI272" s="74"/>
      <c r="AJ272" s="20">
        <v>0</v>
      </c>
      <c r="AK272" s="67"/>
      <c r="AL272" s="67"/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T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B272" s="20">
        <v>0</v>
      </c>
      <c r="BD272" s="20">
        <v>0</v>
      </c>
      <c r="BE272" s="20">
        <v>0</v>
      </c>
      <c r="BF272" s="20">
        <v>0</v>
      </c>
      <c r="BH272" s="40"/>
      <c r="BI272" s="40"/>
      <c r="BJ272" s="40"/>
      <c r="BK272" s="40"/>
      <c r="BL272" s="40"/>
      <c r="BM272" s="40"/>
      <c r="BN272" s="40"/>
      <c r="BO272" s="40"/>
      <c r="BP272" s="71"/>
      <c r="BQ272" s="71"/>
      <c r="BR272" s="40"/>
      <c r="BS272" s="71"/>
      <c r="BT272" s="75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</row>
    <row r="273" spans="1:118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40">
        <v>0</v>
      </c>
      <c r="AB273" s="67">
        <v>0</v>
      </c>
      <c r="AC273" s="67">
        <v>1</v>
      </c>
      <c r="AD273" s="67">
        <v>0</v>
      </c>
      <c r="AE273" s="20">
        <v>0</v>
      </c>
      <c r="AF273" s="20">
        <v>0</v>
      </c>
      <c r="AG273" s="20">
        <v>0</v>
      </c>
      <c r="AI273" s="74"/>
      <c r="AJ273" s="20">
        <v>0</v>
      </c>
      <c r="AK273" s="67"/>
      <c r="AL273" s="67"/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T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B273" s="20">
        <v>0</v>
      </c>
      <c r="BD273" s="20">
        <v>0</v>
      </c>
      <c r="BE273" s="20">
        <v>0</v>
      </c>
      <c r="BF273" s="20">
        <v>0</v>
      </c>
      <c r="BH273" s="40"/>
      <c r="BI273" s="40"/>
      <c r="BJ273" s="40"/>
      <c r="BK273" s="40"/>
      <c r="BL273" s="40"/>
      <c r="BM273" s="40"/>
      <c r="BN273" s="40"/>
      <c r="BO273" s="40"/>
      <c r="BP273" s="71"/>
      <c r="BQ273" s="71"/>
      <c r="BR273" s="40"/>
      <c r="BS273" s="71"/>
      <c r="BT273" s="75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</row>
    <row r="274" spans="1:118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40">
        <v>0</v>
      </c>
      <c r="AB274" s="67">
        <v>0</v>
      </c>
      <c r="AC274" s="67">
        <v>1</v>
      </c>
      <c r="AD274" s="67">
        <v>0</v>
      </c>
      <c r="AE274" s="20">
        <v>0</v>
      </c>
      <c r="AF274" s="20">
        <v>0</v>
      </c>
      <c r="AG274" s="20">
        <v>0</v>
      </c>
      <c r="AI274" s="74"/>
      <c r="AJ274" s="20">
        <v>0</v>
      </c>
      <c r="AK274" s="67"/>
      <c r="AL274" s="67"/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T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B274" s="20">
        <v>0</v>
      </c>
      <c r="BD274" s="20">
        <v>0</v>
      </c>
      <c r="BE274" s="20">
        <v>0</v>
      </c>
      <c r="BF274" s="20">
        <v>0</v>
      </c>
      <c r="BH274" s="40"/>
      <c r="BI274" s="40"/>
      <c r="BJ274" s="40"/>
      <c r="BK274" s="40"/>
      <c r="BL274" s="40"/>
      <c r="BM274" s="40"/>
      <c r="BN274" s="40"/>
      <c r="BO274" s="40"/>
      <c r="BP274" s="71"/>
      <c r="BQ274" s="71"/>
      <c r="BR274" s="40"/>
      <c r="BS274" s="71"/>
      <c r="BT274" s="75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</row>
    <row r="275" spans="1:118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40">
        <v>0</v>
      </c>
      <c r="AB275" s="67">
        <v>0</v>
      </c>
      <c r="AC275" s="67">
        <v>1</v>
      </c>
      <c r="AD275" s="67">
        <v>0</v>
      </c>
      <c r="AE275" s="20">
        <v>0</v>
      </c>
      <c r="AF275" s="20">
        <v>0</v>
      </c>
      <c r="AG275" s="20">
        <v>0</v>
      </c>
      <c r="AI275" s="74"/>
      <c r="AJ275" s="20">
        <v>0</v>
      </c>
      <c r="AK275" s="67"/>
      <c r="AL275" s="67"/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T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B275" s="20">
        <v>0</v>
      </c>
      <c r="BD275" s="20">
        <v>0</v>
      </c>
      <c r="BE275" s="20">
        <v>0</v>
      </c>
      <c r="BF275" s="20">
        <v>0</v>
      </c>
      <c r="BH275" s="40"/>
      <c r="BI275" s="40"/>
      <c r="BJ275" s="40"/>
      <c r="BK275" s="40"/>
      <c r="BL275" s="40"/>
      <c r="BM275" s="40"/>
      <c r="BN275" s="40"/>
      <c r="BO275" s="40"/>
      <c r="BP275" s="71"/>
      <c r="BQ275" s="71"/>
      <c r="BR275" s="40"/>
      <c r="BS275" s="71"/>
      <c r="BT275" s="75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</row>
    <row r="276" spans="1:118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40">
        <v>0</v>
      </c>
      <c r="AB276" s="67">
        <v>0</v>
      </c>
      <c r="AC276" s="67">
        <v>1</v>
      </c>
      <c r="AD276" s="67">
        <v>0</v>
      </c>
      <c r="AE276" s="20">
        <v>0</v>
      </c>
      <c r="AF276" s="20">
        <v>0</v>
      </c>
      <c r="AG276" s="20">
        <v>0</v>
      </c>
      <c r="AI276" s="74"/>
      <c r="AJ276" s="20">
        <v>0</v>
      </c>
      <c r="AK276" s="67"/>
      <c r="AL276" s="67"/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T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B276" s="20">
        <v>0</v>
      </c>
      <c r="BD276" s="20">
        <v>0</v>
      </c>
      <c r="BE276" s="20">
        <v>0</v>
      </c>
      <c r="BF276" s="20">
        <v>0</v>
      </c>
      <c r="BH276" s="40"/>
      <c r="BI276" s="40"/>
      <c r="BJ276" s="40"/>
      <c r="BK276" s="40"/>
      <c r="BL276" s="40"/>
      <c r="BM276" s="40"/>
      <c r="BN276" s="40"/>
      <c r="BO276" s="40"/>
      <c r="BP276" s="71"/>
      <c r="BQ276" s="71"/>
      <c r="BR276" s="40"/>
      <c r="BS276" s="71"/>
      <c r="BT276" s="75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</row>
    <row r="277" spans="1:118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40">
        <v>0</v>
      </c>
      <c r="AB277" s="67">
        <v>0</v>
      </c>
      <c r="AC277" s="67">
        <v>1</v>
      </c>
      <c r="AD277" s="67">
        <v>0</v>
      </c>
      <c r="AE277" s="20">
        <v>0</v>
      </c>
      <c r="AF277" s="20">
        <v>0</v>
      </c>
      <c r="AG277" s="20">
        <v>0</v>
      </c>
      <c r="AI277" s="74"/>
      <c r="AJ277" s="20">
        <v>0</v>
      </c>
      <c r="AK277" s="67"/>
      <c r="AL277" s="67"/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T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B277" s="20">
        <v>0</v>
      </c>
      <c r="BD277" s="20">
        <v>0</v>
      </c>
      <c r="BE277" s="20">
        <v>0</v>
      </c>
      <c r="BF277" s="20">
        <v>0</v>
      </c>
      <c r="BH277" s="40"/>
      <c r="BI277" s="40"/>
      <c r="BJ277" s="40"/>
      <c r="BK277" s="40"/>
      <c r="BL277" s="40"/>
      <c r="BM277" s="40"/>
      <c r="BN277" s="40"/>
      <c r="BO277" s="40"/>
      <c r="BP277" s="71"/>
      <c r="BQ277" s="71"/>
      <c r="BR277" s="40"/>
      <c r="BS277" s="71"/>
      <c r="BT277" s="75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</row>
    <row r="278" spans="1:118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40">
        <v>0</v>
      </c>
      <c r="AB278" s="67">
        <v>0</v>
      </c>
      <c r="AC278" s="67">
        <v>1</v>
      </c>
      <c r="AD278" s="67">
        <v>0</v>
      </c>
      <c r="AE278" s="20">
        <v>0</v>
      </c>
      <c r="AF278" s="20">
        <v>0</v>
      </c>
      <c r="AG278" s="20">
        <v>0</v>
      </c>
      <c r="AI278" s="74"/>
      <c r="AJ278" s="20">
        <v>0</v>
      </c>
      <c r="AK278" s="67"/>
      <c r="AL278" s="67"/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T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B278" s="20">
        <v>0</v>
      </c>
      <c r="BD278" s="20">
        <v>0</v>
      </c>
      <c r="BE278" s="20">
        <v>0</v>
      </c>
      <c r="BF278" s="20">
        <v>0</v>
      </c>
      <c r="BH278" s="40"/>
      <c r="BI278" s="40"/>
      <c r="BJ278" s="40"/>
      <c r="BK278" s="40"/>
      <c r="BL278" s="40"/>
      <c r="BM278" s="40"/>
      <c r="BN278" s="40"/>
      <c r="BO278" s="40"/>
      <c r="BP278" s="71"/>
      <c r="BQ278" s="71"/>
      <c r="BR278" s="40"/>
      <c r="BS278" s="71"/>
      <c r="BT278" s="75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  <c r="DN278" s="14"/>
    </row>
    <row r="279" spans="1:118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40">
        <v>0</v>
      </c>
      <c r="AB279" s="67">
        <v>0</v>
      </c>
      <c r="AC279" s="67">
        <v>1</v>
      </c>
      <c r="AD279" s="67">
        <v>0</v>
      </c>
      <c r="AE279" s="20">
        <v>0</v>
      </c>
      <c r="AF279" s="20">
        <v>0</v>
      </c>
      <c r="AG279" s="20">
        <v>0</v>
      </c>
      <c r="AI279" s="74"/>
      <c r="AJ279" s="20">
        <v>0</v>
      </c>
      <c r="AK279" s="67"/>
      <c r="AL279" s="67"/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T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B279" s="20">
        <v>0</v>
      </c>
      <c r="BD279" s="20">
        <v>0</v>
      </c>
      <c r="BE279" s="20">
        <v>0</v>
      </c>
      <c r="BF279" s="20">
        <v>0</v>
      </c>
      <c r="BH279" s="40"/>
      <c r="BI279" s="40"/>
      <c r="BJ279" s="40"/>
      <c r="BK279" s="40"/>
      <c r="BL279" s="40"/>
      <c r="BM279" s="40"/>
      <c r="BN279" s="40"/>
      <c r="BO279" s="40"/>
      <c r="BP279" s="71"/>
      <c r="BQ279" s="71"/>
      <c r="BR279" s="40"/>
      <c r="BS279" s="71"/>
      <c r="BT279" s="75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  <c r="DN279" s="14"/>
    </row>
    <row r="280" spans="1:118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40">
        <v>0</v>
      </c>
      <c r="AB280" s="67">
        <v>0</v>
      </c>
      <c r="AC280" s="67">
        <v>1</v>
      </c>
      <c r="AD280" s="67">
        <v>0</v>
      </c>
      <c r="AE280" s="20">
        <v>0</v>
      </c>
      <c r="AF280" s="20">
        <v>0</v>
      </c>
      <c r="AG280" s="20">
        <v>0</v>
      </c>
      <c r="AI280" s="74"/>
      <c r="AJ280" s="20">
        <v>0</v>
      </c>
      <c r="AK280" s="67"/>
      <c r="AL280" s="67"/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T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B280" s="20">
        <v>0</v>
      </c>
      <c r="BD280" s="20">
        <v>0</v>
      </c>
      <c r="BE280" s="20">
        <v>0</v>
      </c>
      <c r="BF280" s="20">
        <v>0</v>
      </c>
      <c r="BH280" s="40"/>
      <c r="BI280" s="40"/>
      <c r="BJ280" s="40"/>
      <c r="BK280" s="40"/>
      <c r="BL280" s="40"/>
      <c r="BM280" s="40"/>
      <c r="BN280" s="40"/>
      <c r="BO280" s="40"/>
      <c r="BP280" s="71"/>
      <c r="BQ280" s="71"/>
      <c r="BR280" s="40"/>
      <c r="BS280" s="71"/>
      <c r="BT280" s="75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  <c r="DN280" s="14"/>
    </row>
    <row r="281" spans="1:118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40">
        <v>0</v>
      </c>
      <c r="AB281" s="67">
        <v>0</v>
      </c>
      <c r="AC281" s="67">
        <v>1</v>
      </c>
      <c r="AD281" s="67">
        <v>0</v>
      </c>
      <c r="AE281" s="20">
        <v>0</v>
      </c>
      <c r="AF281" s="20">
        <v>0</v>
      </c>
      <c r="AG281" s="20">
        <v>0</v>
      </c>
      <c r="AI281" s="74"/>
      <c r="AJ281" s="20">
        <v>0</v>
      </c>
      <c r="AK281" s="67"/>
      <c r="AL281" s="67"/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T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B281" s="20">
        <v>0</v>
      </c>
      <c r="BD281" s="20">
        <v>0</v>
      </c>
      <c r="BE281" s="20">
        <v>0</v>
      </c>
      <c r="BF281" s="20">
        <v>0</v>
      </c>
      <c r="BH281" s="40"/>
      <c r="BI281" s="40"/>
      <c r="BJ281" s="40"/>
      <c r="BK281" s="40"/>
      <c r="BL281" s="40"/>
      <c r="BM281" s="40"/>
      <c r="BN281" s="40"/>
      <c r="BO281" s="40"/>
      <c r="BP281" s="71"/>
      <c r="BQ281" s="71"/>
      <c r="BR281" s="40"/>
      <c r="BS281" s="71"/>
      <c r="BT281" s="75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  <c r="DN281" s="14"/>
    </row>
    <row r="282" spans="1:118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40">
        <v>0</v>
      </c>
      <c r="AB282" s="67">
        <v>0</v>
      </c>
      <c r="AC282" s="67">
        <v>1</v>
      </c>
      <c r="AD282" s="67">
        <v>0</v>
      </c>
      <c r="AE282" s="20">
        <v>0</v>
      </c>
      <c r="AF282" s="20">
        <v>0</v>
      </c>
      <c r="AG282" s="20">
        <v>0</v>
      </c>
      <c r="AI282" s="74"/>
      <c r="AJ282" s="20">
        <v>0</v>
      </c>
      <c r="AK282" s="67"/>
      <c r="AL282" s="67"/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T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B282" s="20">
        <v>0</v>
      </c>
      <c r="BD282" s="20">
        <v>0</v>
      </c>
      <c r="BE282" s="20">
        <v>0</v>
      </c>
      <c r="BF282" s="20">
        <v>0</v>
      </c>
      <c r="BH282" s="40"/>
      <c r="BI282" s="40"/>
      <c r="BJ282" s="40"/>
      <c r="BK282" s="40"/>
      <c r="BL282" s="40"/>
      <c r="BM282" s="40"/>
      <c r="BN282" s="40"/>
      <c r="BO282" s="40"/>
      <c r="BP282" s="71"/>
      <c r="BQ282" s="71"/>
      <c r="BR282" s="40"/>
      <c r="BS282" s="71"/>
      <c r="BT282" s="75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  <c r="DN282" s="14"/>
    </row>
    <row r="283" spans="1:118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40">
        <v>0</v>
      </c>
      <c r="AB283" s="67">
        <v>0</v>
      </c>
      <c r="AC283" s="67">
        <v>1</v>
      </c>
      <c r="AD283" s="67">
        <v>0</v>
      </c>
      <c r="AE283" s="20">
        <v>0</v>
      </c>
      <c r="AF283" s="20">
        <v>0</v>
      </c>
      <c r="AG283" s="20">
        <v>0</v>
      </c>
      <c r="AI283" s="74"/>
      <c r="AJ283" s="20">
        <v>0</v>
      </c>
      <c r="AK283" s="67"/>
      <c r="AL283" s="67"/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T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B283" s="20">
        <v>0</v>
      </c>
      <c r="BD283" s="20">
        <v>0</v>
      </c>
      <c r="BE283" s="20">
        <v>0</v>
      </c>
      <c r="BF283" s="20">
        <v>0</v>
      </c>
      <c r="BH283" s="40"/>
      <c r="BI283" s="40"/>
      <c r="BJ283" s="40"/>
      <c r="BK283" s="40"/>
      <c r="BL283" s="40"/>
      <c r="BM283" s="40"/>
      <c r="BN283" s="40"/>
      <c r="BO283" s="40"/>
      <c r="BP283" s="71"/>
      <c r="BQ283" s="71"/>
      <c r="BR283" s="40"/>
      <c r="BS283" s="71"/>
      <c r="BT283" s="75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  <c r="DN283" s="14"/>
    </row>
    <row r="284" spans="1:118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40">
        <v>0</v>
      </c>
      <c r="AB284" s="67">
        <v>0</v>
      </c>
      <c r="AC284" s="67">
        <v>1</v>
      </c>
      <c r="AD284" s="67">
        <v>0</v>
      </c>
      <c r="AE284" s="20">
        <v>0</v>
      </c>
      <c r="AF284" s="20">
        <v>0</v>
      </c>
      <c r="AG284" s="20">
        <v>0</v>
      </c>
      <c r="AI284" s="74"/>
      <c r="AJ284" s="20">
        <v>0</v>
      </c>
      <c r="AK284" s="67"/>
      <c r="AL284" s="67"/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T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B284" s="20">
        <v>0</v>
      </c>
      <c r="BD284" s="20">
        <v>0</v>
      </c>
      <c r="BE284" s="20">
        <v>0</v>
      </c>
      <c r="BF284" s="20">
        <v>0</v>
      </c>
      <c r="BH284" s="40"/>
      <c r="BI284" s="40"/>
      <c r="BJ284" s="40"/>
      <c r="BK284" s="40"/>
      <c r="BL284" s="40"/>
      <c r="BM284" s="40"/>
      <c r="BN284" s="40"/>
      <c r="BO284" s="40"/>
      <c r="BP284" s="71"/>
      <c r="BQ284" s="71"/>
      <c r="BR284" s="40"/>
      <c r="BS284" s="71"/>
      <c r="BT284" s="75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  <c r="DN284" s="14"/>
    </row>
    <row r="285" spans="1:118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40">
        <v>0</v>
      </c>
      <c r="AB285" s="67">
        <v>0</v>
      </c>
      <c r="AC285" s="67">
        <v>1</v>
      </c>
      <c r="AD285" s="67">
        <v>0</v>
      </c>
      <c r="AE285" s="20">
        <v>0</v>
      </c>
      <c r="AF285" s="20">
        <v>0</v>
      </c>
      <c r="AG285" s="20">
        <v>0</v>
      </c>
      <c r="AI285" s="74"/>
      <c r="AJ285" s="20">
        <v>0</v>
      </c>
      <c r="AK285" s="67"/>
      <c r="AL285" s="67"/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T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B285" s="20">
        <v>0</v>
      </c>
      <c r="BD285" s="20">
        <v>0</v>
      </c>
      <c r="BE285" s="20">
        <v>0</v>
      </c>
      <c r="BF285" s="20">
        <v>0</v>
      </c>
      <c r="BH285" s="40"/>
      <c r="BI285" s="40"/>
      <c r="BJ285" s="40"/>
      <c r="BK285" s="40"/>
      <c r="BL285" s="40"/>
      <c r="BM285" s="40"/>
      <c r="BN285" s="40"/>
      <c r="BO285" s="40"/>
      <c r="BP285" s="71"/>
      <c r="BQ285" s="71"/>
      <c r="BR285" s="40"/>
      <c r="BS285" s="71"/>
      <c r="BT285" s="75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  <c r="DN285" s="14"/>
    </row>
    <row r="286" spans="1:118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40">
        <v>0</v>
      </c>
      <c r="AB286" s="67">
        <v>0</v>
      </c>
      <c r="AC286" s="67">
        <v>1</v>
      </c>
      <c r="AD286" s="67">
        <v>0</v>
      </c>
      <c r="AE286" s="20">
        <v>0</v>
      </c>
      <c r="AF286" s="20">
        <v>0</v>
      </c>
      <c r="AG286" s="20">
        <v>0</v>
      </c>
      <c r="AI286" s="74"/>
      <c r="AJ286" s="20">
        <v>0</v>
      </c>
      <c r="AK286" s="67"/>
      <c r="AL286" s="67"/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T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B286" s="20">
        <v>0</v>
      </c>
      <c r="BD286" s="20">
        <v>0</v>
      </c>
      <c r="BE286" s="20">
        <v>0</v>
      </c>
      <c r="BF286" s="20">
        <v>0</v>
      </c>
      <c r="BH286" s="40"/>
      <c r="BI286" s="40"/>
      <c r="BJ286" s="40"/>
      <c r="BK286" s="40"/>
      <c r="BL286" s="40"/>
      <c r="BM286" s="40"/>
      <c r="BN286" s="40"/>
      <c r="BO286" s="40"/>
      <c r="BP286" s="71"/>
      <c r="BQ286" s="71"/>
      <c r="BR286" s="40"/>
      <c r="BS286" s="71"/>
      <c r="BT286" s="75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  <c r="DN286" s="14"/>
    </row>
    <row r="287" spans="1:118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40">
        <v>0</v>
      </c>
      <c r="AB287" s="67">
        <v>0</v>
      </c>
      <c r="AC287" s="67">
        <v>1</v>
      </c>
      <c r="AD287" s="67">
        <v>0</v>
      </c>
      <c r="AE287" s="20">
        <v>0</v>
      </c>
      <c r="AF287" s="20">
        <v>0</v>
      </c>
      <c r="AG287" s="20">
        <v>0</v>
      </c>
      <c r="AI287" s="74"/>
      <c r="AJ287" s="20">
        <v>0</v>
      </c>
      <c r="AK287" s="67"/>
      <c r="AL287" s="67"/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T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B287" s="20">
        <v>0</v>
      </c>
      <c r="BD287" s="20">
        <v>0</v>
      </c>
      <c r="BE287" s="20">
        <v>0</v>
      </c>
      <c r="BF287" s="20">
        <v>0</v>
      </c>
      <c r="BH287" s="40"/>
      <c r="BI287" s="40"/>
      <c r="BJ287" s="40"/>
      <c r="BK287" s="40"/>
      <c r="BL287" s="40"/>
      <c r="BM287" s="40"/>
      <c r="BN287" s="40"/>
      <c r="BO287" s="40"/>
      <c r="BP287" s="71"/>
      <c r="BQ287" s="71"/>
      <c r="BR287" s="40"/>
      <c r="BS287" s="71"/>
      <c r="BT287" s="75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  <c r="DN287" s="14"/>
    </row>
    <row r="288" spans="1:118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40">
        <v>0</v>
      </c>
      <c r="AB288" s="67">
        <v>0</v>
      </c>
      <c r="AC288" s="67">
        <v>1</v>
      </c>
      <c r="AD288" s="67">
        <v>0</v>
      </c>
      <c r="AE288" s="20">
        <v>0</v>
      </c>
      <c r="AF288" s="20">
        <v>0</v>
      </c>
      <c r="AG288" s="20">
        <v>0</v>
      </c>
      <c r="AI288" s="74"/>
      <c r="AJ288" s="20">
        <v>0</v>
      </c>
      <c r="AK288" s="67"/>
      <c r="AL288" s="67"/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T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B288" s="20">
        <v>0</v>
      </c>
      <c r="BD288" s="20">
        <v>0</v>
      </c>
      <c r="BE288" s="20">
        <v>0</v>
      </c>
      <c r="BF288" s="20">
        <v>0</v>
      </c>
      <c r="BH288" s="40"/>
      <c r="BI288" s="40"/>
      <c r="BJ288" s="40"/>
      <c r="BK288" s="40"/>
      <c r="BL288" s="40"/>
      <c r="BM288" s="40"/>
      <c r="BN288" s="40"/>
      <c r="BO288" s="40"/>
      <c r="BP288" s="71"/>
      <c r="BQ288" s="71"/>
      <c r="BR288" s="40"/>
      <c r="BS288" s="71"/>
      <c r="BT288" s="75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  <c r="DN288" s="14"/>
    </row>
    <row r="289" spans="1:118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40">
        <v>0</v>
      </c>
      <c r="AB289" s="67">
        <v>0</v>
      </c>
      <c r="AC289" s="67">
        <v>1</v>
      </c>
      <c r="AD289" s="67">
        <v>0</v>
      </c>
      <c r="AE289" s="20">
        <v>0</v>
      </c>
      <c r="AF289" s="20">
        <v>0</v>
      </c>
      <c r="AG289" s="20">
        <v>0</v>
      </c>
      <c r="AI289" s="74"/>
      <c r="AJ289" s="20">
        <v>0</v>
      </c>
      <c r="AK289" s="67"/>
      <c r="AL289" s="67"/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T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B289" s="20">
        <v>0</v>
      </c>
      <c r="BD289" s="20">
        <v>0</v>
      </c>
      <c r="BE289" s="20">
        <v>0</v>
      </c>
      <c r="BF289" s="20">
        <v>0</v>
      </c>
      <c r="BH289" s="40"/>
      <c r="BI289" s="40"/>
      <c r="BJ289" s="40"/>
      <c r="BK289" s="40"/>
      <c r="BL289" s="40"/>
      <c r="BM289" s="40"/>
      <c r="BN289" s="40"/>
      <c r="BO289" s="40"/>
      <c r="BP289" s="71"/>
      <c r="BQ289" s="71"/>
      <c r="BR289" s="40"/>
      <c r="BS289" s="71"/>
      <c r="BT289" s="75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  <c r="DN289" s="14"/>
    </row>
    <row r="290" spans="1:118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40">
        <v>0</v>
      </c>
      <c r="AB290" s="67">
        <v>0</v>
      </c>
      <c r="AC290" s="67">
        <v>1</v>
      </c>
      <c r="AD290" s="67">
        <v>0</v>
      </c>
      <c r="AE290" s="20">
        <v>0</v>
      </c>
      <c r="AF290" s="20">
        <v>0</v>
      </c>
      <c r="AG290" s="20">
        <v>0</v>
      </c>
      <c r="AI290" s="74"/>
      <c r="AJ290" s="20">
        <v>0</v>
      </c>
      <c r="AK290" s="67"/>
      <c r="AL290" s="67"/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T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B290" s="20">
        <v>0</v>
      </c>
      <c r="BD290" s="20">
        <v>0</v>
      </c>
      <c r="BE290" s="20">
        <v>0</v>
      </c>
      <c r="BF290" s="20">
        <v>0</v>
      </c>
      <c r="BH290" s="40"/>
      <c r="BI290" s="40"/>
      <c r="BJ290" s="40"/>
      <c r="BK290" s="40"/>
      <c r="BL290" s="40"/>
      <c r="BM290" s="40"/>
      <c r="BN290" s="40"/>
      <c r="BO290" s="40"/>
      <c r="BP290" s="71"/>
      <c r="BQ290" s="71"/>
      <c r="BR290" s="40"/>
      <c r="BS290" s="71"/>
      <c r="BT290" s="75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  <c r="DN290" s="14"/>
    </row>
    <row r="291" spans="1:118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40">
        <v>0</v>
      </c>
      <c r="AB291" s="67">
        <v>0</v>
      </c>
      <c r="AC291" s="67">
        <v>1</v>
      </c>
      <c r="AD291" s="67">
        <v>0</v>
      </c>
      <c r="AE291" s="20">
        <v>0</v>
      </c>
      <c r="AF291" s="20">
        <v>0</v>
      </c>
      <c r="AG291" s="20">
        <v>0</v>
      </c>
      <c r="AI291" s="74"/>
      <c r="AJ291" s="20">
        <v>0</v>
      </c>
      <c r="AK291" s="67"/>
      <c r="AL291" s="67"/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T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B291" s="20">
        <v>0</v>
      </c>
      <c r="BD291" s="20">
        <v>0</v>
      </c>
      <c r="BE291" s="20">
        <v>0</v>
      </c>
      <c r="BF291" s="20">
        <v>0</v>
      </c>
      <c r="BH291" s="40"/>
      <c r="BI291" s="40"/>
      <c r="BJ291" s="40"/>
      <c r="BK291" s="40"/>
      <c r="BL291" s="40"/>
      <c r="BM291" s="40"/>
      <c r="BN291" s="40"/>
      <c r="BO291" s="40"/>
      <c r="BP291" s="71"/>
      <c r="BQ291" s="71"/>
      <c r="BR291" s="40"/>
      <c r="BS291" s="71"/>
      <c r="BT291" s="75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  <c r="DN291" s="14"/>
    </row>
    <row r="292" spans="1:118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40">
        <v>0</v>
      </c>
      <c r="AB292" s="67">
        <v>0</v>
      </c>
      <c r="AC292" s="67">
        <v>1</v>
      </c>
      <c r="AD292" s="67">
        <v>0</v>
      </c>
      <c r="AE292" s="20">
        <v>0</v>
      </c>
      <c r="AF292" s="20">
        <v>0</v>
      </c>
      <c r="AG292" s="20">
        <v>0</v>
      </c>
      <c r="AI292" s="74"/>
      <c r="AJ292" s="20">
        <v>0</v>
      </c>
      <c r="AK292" s="67"/>
      <c r="AL292" s="67"/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T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B292" s="20">
        <v>0</v>
      </c>
      <c r="BD292" s="20">
        <v>0</v>
      </c>
      <c r="BE292" s="20">
        <v>0</v>
      </c>
      <c r="BF292" s="20">
        <v>0</v>
      </c>
      <c r="BH292" s="40"/>
      <c r="BI292" s="40"/>
      <c r="BJ292" s="40"/>
      <c r="BK292" s="40"/>
      <c r="BL292" s="40"/>
      <c r="BM292" s="40"/>
      <c r="BN292" s="40"/>
      <c r="BO292" s="40"/>
      <c r="BP292" s="71"/>
      <c r="BQ292" s="71"/>
      <c r="BR292" s="40"/>
      <c r="BS292" s="71"/>
      <c r="BT292" s="75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  <c r="DN292" s="14"/>
    </row>
    <row r="293" spans="1:118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40">
        <v>0</v>
      </c>
      <c r="AB293" s="67">
        <v>0</v>
      </c>
      <c r="AC293" s="67">
        <v>1</v>
      </c>
      <c r="AD293" s="67">
        <v>0</v>
      </c>
      <c r="AE293" s="20">
        <v>0</v>
      </c>
      <c r="AF293" s="20">
        <v>0</v>
      </c>
      <c r="AG293" s="20">
        <v>0</v>
      </c>
      <c r="AI293" s="74"/>
      <c r="AJ293" s="20">
        <v>0</v>
      </c>
      <c r="AK293" s="67"/>
      <c r="AL293" s="67"/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T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B293" s="20">
        <v>0</v>
      </c>
      <c r="BD293" s="20">
        <v>0</v>
      </c>
      <c r="BE293" s="20">
        <v>0</v>
      </c>
      <c r="BF293" s="20">
        <v>0</v>
      </c>
      <c r="BH293" s="40"/>
      <c r="BI293" s="40"/>
      <c r="BJ293" s="40"/>
      <c r="BK293" s="40"/>
      <c r="BL293" s="40"/>
      <c r="BM293" s="40"/>
      <c r="BN293" s="40"/>
      <c r="BO293" s="40"/>
      <c r="BP293" s="71"/>
      <c r="BQ293" s="71"/>
      <c r="BR293" s="40"/>
      <c r="BS293" s="71"/>
      <c r="BT293" s="75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  <c r="DN293" s="14"/>
    </row>
    <row r="294" spans="1:118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40">
        <v>0</v>
      </c>
      <c r="AB294" s="67">
        <v>0</v>
      </c>
      <c r="AC294" s="67">
        <v>1</v>
      </c>
      <c r="AD294" s="67">
        <v>0</v>
      </c>
      <c r="AE294" s="20">
        <v>0</v>
      </c>
      <c r="AF294" s="20">
        <v>0</v>
      </c>
      <c r="AG294" s="20">
        <v>0</v>
      </c>
      <c r="AI294" s="74"/>
      <c r="AJ294" s="20">
        <v>0</v>
      </c>
      <c r="AK294" s="67"/>
      <c r="AL294" s="67"/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T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B294" s="20">
        <v>0</v>
      </c>
      <c r="BD294" s="20">
        <v>0</v>
      </c>
      <c r="BE294" s="20">
        <v>0</v>
      </c>
      <c r="BF294" s="20">
        <v>0</v>
      </c>
      <c r="BH294" s="40"/>
      <c r="BI294" s="40"/>
      <c r="BJ294" s="40"/>
      <c r="BK294" s="40"/>
      <c r="BL294" s="40"/>
      <c r="BM294" s="40"/>
      <c r="BN294" s="40"/>
      <c r="BO294" s="40"/>
      <c r="BP294" s="71"/>
      <c r="BQ294" s="71"/>
      <c r="BR294" s="40"/>
      <c r="BS294" s="71"/>
      <c r="BT294" s="75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  <c r="DN294" s="14"/>
    </row>
    <row r="295" spans="1:118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40">
        <v>0</v>
      </c>
      <c r="AB295" s="67">
        <v>0</v>
      </c>
      <c r="AC295" s="67">
        <v>1</v>
      </c>
      <c r="AD295" s="67">
        <v>0</v>
      </c>
      <c r="AE295" s="20">
        <v>0</v>
      </c>
      <c r="AF295" s="20">
        <v>0</v>
      </c>
      <c r="AG295" s="20">
        <v>0</v>
      </c>
      <c r="AI295" s="74"/>
      <c r="AJ295" s="20">
        <v>0</v>
      </c>
      <c r="AK295" s="67"/>
      <c r="AL295" s="67"/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T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B295" s="20">
        <v>0</v>
      </c>
      <c r="BD295" s="20">
        <v>0</v>
      </c>
      <c r="BE295" s="20">
        <v>0</v>
      </c>
      <c r="BF295" s="20">
        <v>0</v>
      </c>
      <c r="BH295" s="40"/>
      <c r="BI295" s="40"/>
      <c r="BJ295" s="40"/>
      <c r="BK295" s="40"/>
      <c r="BL295" s="40"/>
      <c r="BM295" s="40"/>
      <c r="BN295" s="40"/>
      <c r="BO295" s="40"/>
      <c r="BP295" s="71"/>
      <c r="BQ295" s="71"/>
      <c r="BR295" s="40"/>
      <c r="BS295" s="71"/>
      <c r="BT295" s="75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  <c r="DN295" s="14"/>
    </row>
    <row r="296" spans="1:118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40">
        <v>0</v>
      </c>
      <c r="AB296" s="67">
        <v>0</v>
      </c>
      <c r="AC296" s="67">
        <v>1</v>
      </c>
      <c r="AD296" s="67">
        <v>0</v>
      </c>
      <c r="AE296" s="20">
        <v>0</v>
      </c>
      <c r="AF296" s="20">
        <v>0</v>
      </c>
      <c r="AG296" s="20">
        <v>0</v>
      </c>
      <c r="AI296" s="74"/>
      <c r="AJ296" s="20">
        <v>0</v>
      </c>
      <c r="AK296" s="67"/>
      <c r="AL296" s="67"/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T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B296" s="20">
        <v>0</v>
      </c>
      <c r="BD296" s="20">
        <v>0</v>
      </c>
      <c r="BE296" s="20">
        <v>0</v>
      </c>
      <c r="BF296" s="20">
        <v>0</v>
      </c>
      <c r="BH296" s="40"/>
      <c r="BI296" s="40"/>
      <c r="BJ296" s="40"/>
      <c r="BK296" s="40"/>
      <c r="BL296" s="40"/>
      <c r="BM296" s="40"/>
      <c r="BN296" s="40"/>
      <c r="BO296" s="40"/>
      <c r="BP296" s="71"/>
      <c r="BQ296" s="71"/>
      <c r="BR296" s="40"/>
      <c r="BS296" s="71"/>
      <c r="BT296" s="75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  <c r="DN296" s="14"/>
    </row>
    <row r="297" spans="1:118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40">
        <v>0</v>
      </c>
      <c r="AB297" s="67">
        <v>0</v>
      </c>
      <c r="AC297" s="67">
        <v>1</v>
      </c>
      <c r="AD297" s="67">
        <v>0</v>
      </c>
      <c r="AE297" s="20">
        <v>0</v>
      </c>
      <c r="AF297" s="20">
        <v>0</v>
      </c>
      <c r="AG297" s="20">
        <v>0</v>
      </c>
      <c r="AI297" s="74"/>
      <c r="AJ297" s="20">
        <v>0</v>
      </c>
      <c r="AK297" s="67"/>
      <c r="AL297" s="67"/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T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B297" s="20">
        <v>0</v>
      </c>
      <c r="BD297" s="20">
        <v>0</v>
      </c>
      <c r="BE297" s="20">
        <v>0</v>
      </c>
      <c r="BF297" s="20">
        <v>0</v>
      </c>
      <c r="BH297" s="40"/>
      <c r="BI297" s="40"/>
      <c r="BJ297" s="40"/>
      <c r="BK297" s="40"/>
      <c r="BL297" s="40"/>
      <c r="BM297" s="40"/>
      <c r="BN297" s="40"/>
      <c r="BO297" s="40"/>
      <c r="BP297" s="71"/>
      <c r="BQ297" s="71"/>
      <c r="BR297" s="40"/>
      <c r="BS297" s="71"/>
      <c r="BT297" s="75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  <c r="DN297" s="14"/>
    </row>
    <row r="298" spans="1:118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40">
        <v>0</v>
      </c>
      <c r="AB298" s="67">
        <v>0</v>
      </c>
      <c r="AC298" s="67">
        <v>1</v>
      </c>
      <c r="AD298" s="67">
        <v>0</v>
      </c>
      <c r="AE298" s="20">
        <v>0</v>
      </c>
      <c r="AF298" s="20">
        <v>0</v>
      </c>
      <c r="AG298" s="20">
        <v>0</v>
      </c>
      <c r="AI298" s="74"/>
      <c r="AJ298" s="20">
        <v>0</v>
      </c>
      <c r="AK298" s="67"/>
      <c r="AL298" s="67"/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T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B298" s="20">
        <v>0</v>
      </c>
      <c r="BD298" s="20">
        <v>0</v>
      </c>
      <c r="BE298" s="20">
        <v>0</v>
      </c>
      <c r="BF298" s="20">
        <v>0</v>
      </c>
      <c r="BH298" s="40"/>
      <c r="BI298" s="40"/>
      <c r="BJ298" s="40"/>
      <c r="BK298" s="40"/>
      <c r="BL298" s="40"/>
      <c r="BM298" s="40"/>
      <c r="BN298" s="40"/>
      <c r="BO298" s="40"/>
      <c r="BP298" s="71"/>
      <c r="BQ298" s="71"/>
      <c r="BR298" s="40"/>
      <c r="BS298" s="71"/>
      <c r="BT298" s="75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  <c r="DN298" s="14"/>
    </row>
    <row r="299" spans="1:118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40">
        <v>0</v>
      </c>
      <c r="AB299" s="67">
        <v>0</v>
      </c>
      <c r="AC299" s="67">
        <v>1</v>
      </c>
      <c r="AD299" s="67">
        <v>0</v>
      </c>
      <c r="AE299" s="20">
        <v>0</v>
      </c>
      <c r="AF299" s="20">
        <v>0</v>
      </c>
      <c r="AG299" s="20">
        <v>0</v>
      </c>
      <c r="AI299" s="74"/>
      <c r="AJ299" s="20">
        <v>0</v>
      </c>
      <c r="AK299" s="67"/>
      <c r="AL299" s="67"/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T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B299" s="20">
        <v>0</v>
      </c>
      <c r="BD299" s="20">
        <v>0</v>
      </c>
      <c r="BE299" s="20">
        <v>0</v>
      </c>
      <c r="BF299" s="20">
        <v>0</v>
      </c>
      <c r="BH299" s="40"/>
      <c r="BI299" s="40"/>
      <c r="BJ299" s="40"/>
      <c r="BK299" s="40"/>
      <c r="BL299" s="40"/>
      <c r="BM299" s="40"/>
      <c r="BN299" s="40"/>
      <c r="BO299" s="40"/>
      <c r="BP299" s="71"/>
      <c r="BQ299" s="71"/>
      <c r="BR299" s="40"/>
      <c r="BS299" s="71"/>
      <c r="BT299" s="75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  <c r="DN299" s="14"/>
    </row>
    <row r="300" spans="1:118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40">
        <v>0</v>
      </c>
      <c r="AB300" s="67">
        <v>0</v>
      </c>
      <c r="AC300" s="67">
        <v>1</v>
      </c>
      <c r="AD300" s="67">
        <v>0</v>
      </c>
      <c r="AE300" s="20">
        <v>0</v>
      </c>
      <c r="AF300" s="20">
        <v>0</v>
      </c>
      <c r="AG300" s="20">
        <v>0</v>
      </c>
      <c r="AI300" s="74"/>
      <c r="AJ300" s="20">
        <v>0</v>
      </c>
      <c r="AK300" s="67"/>
      <c r="AL300" s="67"/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T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B300" s="20">
        <v>0</v>
      </c>
      <c r="BD300" s="20">
        <v>0</v>
      </c>
      <c r="BE300" s="20">
        <v>0</v>
      </c>
      <c r="BF300" s="20">
        <v>0</v>
      </c>
      <c r="BH300" s="40"/>
      <c r="BI300" s="40"/>
      <c r="BJ300" s="40"/>
      <c r="BK300" s="40"/>
      <c r="BL300" s="40"/>
      <c r="BM300" s="40"/>
      <c r="BN300" s="40"/>
      <c r="BO300" s="40"/>
      <c r="BP300" s="71"/>
      <c r="BQ300" s="71"/>
      <c r="BR300" s="40"/>
      <c r="BS300" s="71"/>
      <c r="BT300" s="75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  <c r="DN300" s="14"/>
    </row>
    <row r="301" spans="1:118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40">
        <v>0</v>
      </c>
      <c r="AB301" s="67">
        <v>0</v>
      </c>
      <c r="AC301" s="67">
        <v>1</v>
      </c>
      <c r="AD301" s="67">
        <v>0</v>
      </c>
      <c r="AE301" s="20">
        <v>0</v>
      </c>
      <c r="AF301" s="20">
        <v>0</v>
      </c>
      <c r="AG301" s="20">
        <v>0</v>
      </c>
      <c r="AI301" s="74"/>
      <c r="AJ301" s="20">
        <v>0</v>
      </c>
      <c r="AK301" s="67"/>
      <c r="AL301" s="67"/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T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B301" s="20">
        <v>0</v>
      </c>
      <c r="BD301" s="20">
        <v>0</v>
      </c>
      <c r="BE301" s="20">
        <v>0</v>
      </c>
      <c r="BF301" s="20">
        <v>0</v>
      </c>
      <c r="BH301" s="40"/>
      <c r="BI301" s="40"/>
      <c r="BJ301" s="40"/>
      <c r="BK301" s="40"/>
      <c r="BL301" s="40"/>
      <c r="BM301" s="40"/>
      <c r="BN301" s="40"/>
      <c r="BO301" s="40"/>
      <c r="BP301" s="71"/>
      <c r="BQ301" s="71"/>
      <c r="BR301" s="40"/>
      <c r="BS301" s="71"/>
      <c r="BT301" s="75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  <c r="DN301" s="14"/>
    </row>
    <row r="302" spans="1:118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40">
        <v>0</v>
      </c>
      <c r="AB302" s="67">
        <v>0</v>
      </c>
      <c r="AC302" s="67">
        <v>1</v>
      </c>
      <c r="AD302" s="67">
        <v>0</v>
      </c>
      <c r="AE302" s="20">
        <v>0</v>
      </c>
      <c r="AF302" s="20">
        <v>0</v>
      </c>
      <c r="AG302" s="20">
        <v>0</v>
      </c>
      <c r="AI302" s="74"/>
      <c r="AJ302" s="20">
        <v>0</v>
      </c>
      <c r="AK302" s="67"/>
      <c r="AL302" s="67"/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T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B302" s="20">
        <v>0</v>
      </c>
      <c r="BD302" s="20">
        <v>0</v>
      </c>
      <c r="BE302" s="20">
        <v>0</v>
      </c>
      <c r="BF302" s="20">
        <v>0</v>
      </c>
      <c r="BH302" s="40"/>
      <c r="BI302" s="40"/>
      <c r="BJ302" s="40"/>
      <c r="BK302" s="40"/>
      <c r="BL302" s="40"/>
      <c r="BM302" s="40"/>
      <c r="BN302" s="40"/>
      <c r="BO302" s="40"/>
      <c r="BP302" s="71"/>
      <c r="BQ302" s="71"/>
      <c r="BR302" s="40"/>
      <c r="BS302" s="71"/>
      <c r="BT302" s="75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</row>
    <row r="303" spans="1:118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40">
        <v>0</v>
      </c>
      <c r="AB303" s="67">
        <v>0</v>
      </c>
      <c r="AC303" s="67">
        <v>1</v>
      </c>
      <c r="AD303" s="67">
        <v>0</v>
      </c>
      <c r="AE303" s="20">
        <v>0</v>
      </c>
      <c r="AF303" s="20">
        <v>0</v>
      </c>
      <c r="AG303" s="20">
        <v>0</v>
      </c>
      <c r="AI303" s="74"/>
      <c r="AJ303" s="20">
        <v>0</v>
      </c>
      <c r="AK303" s="67"/>
      <c r="AL303" s="67"/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T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B303" s="20">
        <v>0</v>
      </c>
      <c r="BD303" s="20">
        <v>0</v>
      </c>
      <c r="BE303" s="20">
        <v>0</v>
      </c>
      <c r="BF303" s="20">
        <v>0</v>
      </c>
      <c r="BH303" s="40"/>
      <c r="BI303" s="40"/>
      <c r="BJ303" s="40"/>
      <c r="BK303" s="40"/>
      <c r="BL303" s="40"/>
      <c r="BM303" s="40"/>
      <c r="BN303" s="40"/>
      <c r="BO303" s="40"/>
      <c r="BP303" s="71"/>
      <c r="BQ303" s="71"/>
      <c r="BR303" s="40"/>
      <c r="BS303" s="71"/>
      <c r="BT303" s="75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</row>
    <row r="304" spans="1:118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40">
        <v>0</v>
      </c>
      <c r="AB304" s="67">
        <v>0</v>
      </c>
      <c r="AC304" s="67">
        <v>1</v>
      </c>
      <c r="AD304" s="67">
        <v>0</v>
      </c>
      <c r="AE304" s="20">
        <v>0</v>
      </c>
      <c r="AF304" s="20">
        <v>0</v>
      </c>
      <c r="AG304" s="20">
        <v>0</v>
      </c>
      <c r="AI304" s="74"/>
      <c r="AJ304" s="20">
        <v>0</v>
      </c>
      <c r="AK304" s="67"/>
      <c r="AL304" s="67"/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T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B304" s="20">
        <v>0</v>
      </c>
      <c r="BD304" s="20">
        <v>0</v>
      </c>
      <c r="BE304" s="20">
        <v>0</v>
      </c>
      <c r="BF304" s="20">
        <v>0</v>
      </c>
      <c r="BH304" s="40"/>
      <c r="BI304" s="40"/>
      <c r="BJ304" s="40"/>
      <c r="BK304" s="40"/>
      <c r="BL304" s="40"/>
      <c r="BM304" s="40"/>
      <c r="BN304" s="40"/>
      <c r="BO304" s="40"/>
      <c r="BP304" s="71"/>
      <c r="BQ304" s="71"/>
      <c r="BR304" s="40"/>
      <c r="BS304" s="71"/>
      <c r="BT304" s="75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</row>
    <row r="305" spans="1:118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40">
        <v>0</v>
      </c>
      <c r="AB305" s="67">
        <v>0</v>
      </c>
      <c r="AC305" s="67">
        <v>1</v>
      </c>
      <c r="AD305" s="67">
        <v>0</v>
      </c>
      <c r="AE305" s="20">
        <v>0</v>
      </c>
      <c r="AF305" s="20">
        <v>0</v>
      </c>
      <c r="AG305" s="20">
        <v>0</v>
      </c>
      <c r="AI305" s="74"/>
      <c r="AJ305" s="20">
        <v>0</v>
      </c>
      <c r="AK305" s="67"/>
      <c r="AL305" s="67"/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T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B305" s="20">
        <v>0</v>
      </c>
      <c r="BD305" s="20">
        <v>0</v>
      </c>
      <c r="BE305" s="20">
        <v>0</v>
      </c>
      <c r="BF305" s="20">
        <v>0</v>
      </c>
      <c r="BH305" s="40"/>
      <c r="BI305" s="40"/>
      <c r="BJ305" s="40"/>
      <c r="BK305" s="40"/>
      <c r="BL305" s="40"/>
      <c r="BM305" s="40"/>
      <c r="BN305" s="40"/>
      <c r="BO305" s="40"/>
      <c r="BP305" s="71"/>
      <c r="BQ305" s="71"/>
      <c r="BR305" s="40"/>
      <c r="BS305" s="71"/>
      <c r="BT305" s="75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</row>
    <row r="306" spans="1:118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40">
        <v>0</v>
      </c>
      <c r="AB306" s="67">
        <v>0</v>
      </c>
      <c r="AC306" s="67">
        <v>1</v>
      </c>
      <c r="AD306" s="67">
        <v>0</v>
      </c>
      <c r="AE306" s="20">
        <v>0</v>
      </c>
      <c r="AF306" s="20">
        <v>0</v>
      </c>
      <c r="AG306" s="20">
        <v>0</v>
      </c>
      <c r="AI306" s="74"/>
      <c r="AJ306" s="20">
        <v>0</v>
      </c>
      <c r="AK306" s="67"/>
      <c r="AL306" s="67"/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T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B306" s="20">
        <v>0</v>
      </c>
      <c r="BD306" s="20">
        <v>0</v>
      </c>
      <c r="BE306" s="20">
        <v>0</v>
      </c>
      <c r="BF306" s="20">
        <v>0</v>
      </c>
      <c r="BH306" s="40"/>
      <c r="BI306" s="40"/>
      <c r="BJ306" s="40"/>
      <c r="BK306" s="40"/>
      <c r="BL306" s="40"/>
      <c r="BM306" s="40"/>
      <c r="BN306" s="40"/>
      <c r="BO306" s="40"/>
      <c r="BP306" s="71"/>
      <c r="BQ306" s="71"/>
      <c r="BR306" s="40"/>
      <c r="BS306" s="71"/>
      <c r="BT306" s="75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</row>
    <row r="307" spans="1:118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40">
        <v>0</v>
      </c>
      <c r="AB307" s="67">
        <v>0</v>
      </c>
      <c r="AC307" s="67">
        <v>1</v>
      </c>
      <c r="AD307" s="67">
        <v>0</v>
      </c>
      <c r="AE307" s="20">
        <v>0</v>
      </c>
      <c r="AF307" s="20">
        <v>0</v>
      </c>
      <c r="AG307" s="20">
        <v>0</v>
      </c>
      <c r="AI307" s="74"/>
      <c r="AJ307" s="20">
        <v>0</v>
      </c>
      <c r="AK307" s="67"/>
      <c r="AL307" s="67"/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T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B307" s="20">
        <v>0</v>
      </c>
      <c r="BD307" s="20">
        <v>0</v>
      </c>
      <c r="BE307" s="20">
        <v>0</v>
      </c>
      <c r="BF307" s="20">
        <v>0</v>
      </c>
      <c r="BH307" s="40"/>
      <c r="BI307" s="40"/>
      <c r="BJ307" s="40"/>
      <c r="BK307" s="40"/>
      <c r="BL307" s="40"/>
      <c r="BM307" s="40"/>
      <c r="BN307" s="40"/>
      <c r="BO307" s="40"/>
      <c r="BP307" s="71"/>
      <c r="BQ307" s="71"/>
      <c r="BR307" s="40"/>
      <c r="BS307" s="71"/>
      <c r="BT307" s="75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</row>
    <row r="308" spans="1:118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40">
        <v>0</v>
      </c>
      <c r="AB308" s="67">
        <v>0</v>
      </c>
      <c r="AC308" s="67">
        <v>1</v>
      </c>
      <c r="AD308" s="67">
        <v>0</v>
      </c>
      <c r="AE308" s="20">
        <v>0</v>
      </c>
      <c r="AF308" s="20">
        <v>0</v>
      </c>
      <c r="AG308" s="20">
        <v>0</v>
      </c>
      <c r="AI308" s="74"/>
      <c r="AJ308" s="20">
        <v>0</v>
      </c>
      <c r="AK308" s="67"/>
      <c r="AL308" s="67"/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T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B308" s="20">
        <v>0</v>
      </c>
      <c r="BD308" s="20">
        <v>0</v>
      </c>
      <c r="BE308" s="20">
        <v>0</v>
      </c>
      <c r="BF308" s="20">
        <v>0</v>
      </c>
      <c r="BH308" s="40"/>
      <c r="BI308" s="40"/>
      <c r="BJ308" s="40"/>
      <c r="BK308" s="40"/>
      <c r="BL308" s="40"/>
      <c r="BM308" s="40"/>
      <c r="BN308" s="40"/>
      <c r="BO308" s="40"/>
      <c r="BP308" s="71"/>
      <c r="BQ308" s="71"/>
      <c r="BR308" s="40"/>
      <c r="BS308" s="71"/>
      <c r="BT308" s="75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</row>
    <row r="309" spans="1:118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40">
        <v>0</v>
      </c>
      <c r="AB309" s="67">
        <v>0</v>
      </c>
      <c r="AC309" s="67">
        <v>1</v>
      </c>
      <c r="AD309" s="67">
        <v>0</v>
      </c>
      <c r="AE309" s="20">
        <v>0</v>
      </c>
      <c r="AF309" s="20">
        <v>0</v>
      </c>
      <c r="AG309" s="20">
        <v>0</v>
      </c>
      <c r="AI309" s="74"/>
      <c r="AJ309" s="20">
        <v>0</v>
      </c>
      <c r="AK309" s="67"/>
      <c r="AL309" s="67"/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T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B309" s="20">
        <v>0</v>
      </c>
      <c r="BD309" s="20">
        <v>0</v>
      </c>
      <c r="BE309" s="20">
        <v>0</v>
      </c>
      <c r="BF309" s="20">
        <v>0</v>
      </c>
      <c r="BH309" s="40"/>
      <c r="BI309" s="40"/>
      <c r="BJ309" s="40"/>
      <c r="BK309" s="40"/>
      <c r="BL309" s="40"/>
      <c r="BM309" s="40"/>
      <c r="BN309" s="40"/>
      <c r="BO309" s="40"/>
      <c r="BP309" s="71"/>
      <c r="BQ309" s="71"/>
      <c r="BR309" s="40"/>
      <c r="BS309" s="71"/>
      <c r="BT309" s="75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</row>
    <row r="310" spans="1:118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40">
        <v>0</v>
      </c>
      <c r="AB310" s="67">
        <v>0</v>
      </c>
      <c r="AC310" s="67">
        <v>1</v>
      </c>
      <c r="AD310" s="67">
        <v>0</v>
      </c>
      <c r="AE310" s="20">
        <v>0</v>
      </c>
      <c r="AF310" s="20">
        <v>0</v>
      </c>
      <c r="AG310" s="20">
        <v>0</v>
      </c>
      <c r="AI310" s="74"/>
      <c r="AJ310" s="20">
        <v>0</v>
      </c>
      <c r="AK310" s="67"/>
      <c r="AL310" s="67"/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T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B310" s="20">
        <v>0</v>
      </c>
      <c r="BD310" s="20">
        <v>0</v>
      </c>
      <c r="BE310" s="20">
        <v>0</v>
      </c>
      <c r="BF310" s="20">
        <v>0</v>
      </c>
      <c r="BH310" s="40"/>
      <c r="BI310" s="40"/>
      <c r="BJ310" s="40"/>
      <c r="BK310" s="40"/>
      <c r="BL310" s="40"/>
      <c r="BM310" s="40"/>
      <c r="BN310" s="40"/>
      <c r="BO310" s="40"/>
      <c r="BP310" s="71"/>
      <c r="BQ310" s="71"/>
      <c r="BR310" s="40"/>
      <c r="BS310" s="71"/>
      <c r="BT310" s="75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</row>
    <row r="311" spans="1:118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40">
        <v>0</v>
      </c>
      <c r="AB311" s="67">
        <v>0</v>
      </c>
      <c r="AC311" s="67">
        <v>1</v>
      </c>
      <c r="AD311" s="67">
        <v>0</v>
      </c>
      <c r="AE311" s="20">
        <v>0</v>
      </c>
      <c r="AF311" s="20">
        <v>0</v>
      </c>
      <c r="AG311" s="20">
        <v>0</v>
      </c>
      <c r="AI311" s="74"/>
      <c r="AJ311" s="20">
        <v>0</v>
      </c>
      <c r="AK311" s="67"/>
      <c r="AL311" s="67"/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T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B311" s="20">
        <v>0</v>
      </c>
      <c r="BD311" s="20">
        <v>0</v>
      </c>
      <c r="BE311" s="20">
        <v>0</v>
      </c>
      <c r="BF311" s="20">
        <v>0</v>
      </c>
      <c r="BH311" s="40"/>
      <c r="BI311" s="40"/>
      <c r="BJ311" s="40"/>
      <c r="BK311" s="40"/>
      <c r="BL311" s="40"/>
      <c r="BM311" s="40"/>
      <c r="BN311" s="40"/>
      <c r="BO311" s="40"/>
      <c r="BP311" s="71"/>
      <c r="BQ311" s="71"/>
      <c r="BR311" s="40"/>
      <c r="BS311" s="71"/>
      <c r="BT311" s="75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</row>
    <row r="312" spans="1:118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40">
        <v>0</v>
      </c>
      <c r="AB312" s="67">
        <v>0</v>
      </c>
      <c r="AC312" s="67">
        <v>1</v>
      </c>
      <c r="AD312" s="67">
        <v>0</v>
      </c>
      <c r="AE312" s="20">
        <v>0</v>
      </c>
      <c r="AF312" s="20">
        <v>0</v>
      </c>
      <c r="AG312" s="20">
        <v>0</v>
      </c>
      <c r="AI312" s="74"/>
      <c r="AJ312" s="20">
        <v>0</v>
      </c>
      <c r="AK312" s="67"/>
      <c r="AL312" s="67"/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T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B312" s="20">
        <v>0</v>
      </c>
      <c r="BD312" s="20">
        <v>0</v>
      </c>
      <c r="BE312" s="20">
        <v>0</v>
      </c>
      <c r="BF312" s="20">
        <v>0</v>
      </c>
      <c r="BH312" s="40"/>
      <c r="BI312" s="40"/>
      <c r="BJ312" s="40"/>
      <c r="BK312" s="40"/>
      <c r="BL312" s="40"/>
      <c r="BM312" s="40"/>
      <c r="BN312" s="40"/>
      <c r="BO312" s="40"/>
      <c r="BP312" s="71"/>
      <c r="BQ312" s="71"/>
      <c r="BR312" s="40"/>
      <c r="BS312" s="71"/>
      <c r="BT312" s="75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</row>
    <row r="313" spans="1:118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40">
        <v>0</v>
      </c>
      <c r="AB313" s="67">
        <v>0</v>
      </c>
      <c r="AC313" s="67">
        <v>1</v>
      </c>
      <c r="AD313" s="67">
        <v>0</v>
      </c>
      <c r="AE313" s="20">
        <v>0</v>
      </c>
      <c r="AF313" s="20">
        <v>0</v>
      </c>
      <c r="AG313" s="20">
        <v>0</v>
      </c>
      <c r="AI313" s="74"/>
      <c r="AJ313" s="20">
        <v>0</v>
      </c>
      <c r="AK313" s="67"/>
      <c r="AL313" s="67"/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T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B313" s="20">
        <v>0</v>
      </c>
      <c r="BD313" s="20">
        <v>0</v>
      </c>
      <c r="BE313" s="20">
        <v>0</v>
      </c>
      <c r="BF313" s="20">
        <v>0</v>
      </c>
      <c r="BH313" s="40"/>
      <c r="BI313" s="40"/>
      <c r="BJ313" s="40"/>
      <c r="BK313" s="40"/>
      <c r="BL313" s="40"/>
      <c r="BM313" s="40"/>
      <c r="BN313" s="40"/>
      <c r="BO313" s="40"/>
      <c r="BP313" s="71"/>
      <c r="BQ313" s="71"/>
      <c r="BR313" s="40"/>
      <c r="BS313" s="71"/>
      <c r="BT313" s="75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</row>
    <row r="314" spans="1:118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40">
        <v>0</v>
      </c>
      <c r="AB314" s="67">
        <v>0</v>
      </c>
      <c r="AC314" s="67">
        <v>1</v>
      </c>
      <c r="AD314" s="67">
        <v>0</v>
      </c>
      <c r="AE314" s="20">
        <v>0</v>
      </c>
      <c r="AF314" s="20">
        <v>0</v>
      </c>
      <c r="AG314" s="20">
        <v>0</v>
      </c>
      <c r="AI314" s="74"/>
      <c r="AJ314" s="20">
        <v>0</v>
      </c>
      <c r="AK314" s="67"/>
      <c r="AL314" s="67"/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T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B314" s="20">
        <v>0</v>
      </c>
      <c r="BD314" s="20">
        <v>0</v>
      </c>
      <c r="BE314" s="20">
        <v>0</v>
      </c>
      <c r="BF314" s="20">
        <v>0</v>
      </c>
      <c r="BH314" s="40"/>
      <c r="BI314" s="40"/>
      <c r="BJ314" s="40"/>
      <c r="BK314" s="40"/>
      <c r="BL314" s="40"/>
      <c r="BM314" s="40"/>
      <c r="BN314" s="40"/>
      <c r="BO314" s="40"/>
      <c r="BP314" s="71"/>
      <c r="BQ314" s="71"/>
      <c r="BR314" s="40"/>
      <c r="BS314" s="71"/>
      <c r="BT314" s="75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  <c r="DN314" s="14"/>
    </row>
    <row r="315" spans="1:118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40">
        <v>0</v>
      </c>
      <c r="AB315" s="67">
        <v>0</v>
      </c>
      <c r="AC315" s="67">
        <v>1</v>
      </c>
      <c r="AD315" s="67">
        <v>0</v>
      </c>
      <c r="AE315" s="20">
        <v>0</v>
      </c>
      <c r="AF315" s="20">
        <v>0</v>
      </c>
      <c r="AG315" s="20">
        <v>0</v>
      </c>
      <c r="AI315" s="74"/>
      <c r="AJ315" s="20">
        <v>0</v>
      </c>
      <c r="AK315" s="67"/>
      <c r="AL315" s="67"/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T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B315" s="20">
        <v>0</v>
      </c>
      <c r="BD315" s="20">
        <v>0</v>
      </c>
      <c r="BE315" s="20">
        <v>0</v>
      </c>
      <c r="BF315" s="20">
        <v>0</v>
      </c>
      <c r="BH315" s="40"/>
      <c r="BI315" s="40"/>
      <c r="BJ315" s="40"/>
      <c r="BK315" s="40"/>
      <c r="BL315" s="40"/>
      <c r="BM315" s="40"/>
      <c r="BN315" s="40"/>
      <c r="BO315" s="40"/>
      <c r="BP315" s="71"/>
      <c r="BQ315" s="71"/>
      <c r="BR315" s="40"/>
      <c r="BS315" s="71"/>
      <c r="BT315" s="75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  <c r="DN315" s="14"/>
    </row>
    <row r="316" spans="1:118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40">
        <v>0</v>
      </c>
      <c r="AB316" s="67">
        <v>0</v>
      </c>
      <c r="AC316" s="67">
        <v>1</v>
      </c>
      <c r="AD316" s="67">
        <v>0</v>
      </c>
      <c r="AE316" s="20">
        <v>0</v>
      </c>
      <c r="AF316" s="20">
        <v>0</v>
      </c>
      <c r="AG316" s="20">
        <v>0</v>
      </c>
      <c r="AI316" s="74"/>
      <c r="AJ316" s="20">
        <v>0</v>
      </c>
      <c r="AK316" s="67"/>
      <c r="AL316" s="67"/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T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B316" s="20">
        <v>0</v>
      </c>
      <c r="BD316" s="20">
        <v>0</v>
      </c>
      <c r="BE316" s="20">
        <v>0</v>
      </c>
      <c r="BF316" s="20">
        <v>0</v>
      </c>
      <c r="BH316" s="40"/>
      <c r="BI316" s="40"/>
      <c r="BJ316" s="40"/>
      <c r="BK316" s="40"/>
      <c r="BL316" s="40"/>
      <c r="BM316" s="40"/>
      <c r="BN316" s="40"/>
      <c r="BO316" s="40"/>
      <c r="BP316" s="71"/>
      <c r="BQ316" s="71"/>
      <c r="BR316" s="40"/>
      <c r="BS316" s="71"/>
      <c r="BT316" s="75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  <c r="DN316" s="14"/>
    </row>
    <row r="317" spans="1:118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40">
        <v>0</v>
      </c>
      <c r="AB317" s="67">
        <v>0</v>
      </c>
      <c r="AC317" s="67">
        <v>1</v>
      </c>
      <c r="AD317" s="67">
        <v>0</v>
      </c>
      <c r="AE317" s="20">
        <v>0</v>
      </c>
      <c r="AF317" s="20">
        <v>0</v>
      </c>
      <c r="AG317" s="20">
        <v>0</v>
      </c>
      <c r="AI317" s="74"/>
      <c r="AJ317" s="20">
        <v>0</v>
      </c>
      <c r="AK317" s="67"/>
      <c r="AL317" s="67"/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T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B317" s="20">
        <v>0</v>
      </c>
      <c r="BD317" s="20">
        <v>0</v>
      </c>
      <c r="BE317" s="20">
        <v>0</v>
      </c>
      <c r="BF317" s="20">
        <v>0</v>
      </c>
      <c r="BH317" s="40"/>
      <c r="BI317" s="40"/>
      <c r="BJ317" s="40"/>
      <c r="BK317" s="40"/>
      <c r="BL317" s="40"/>
      <c r="BM317" s="40"/>
      <c r="BN317" s="40"/>
      <c r="BO317" s="40"/>
      <c r="BP317" s="71"/>
      <c r="BQ317" s="71"/>
      <c r="BR317" s="40"/>
      <c r="BS317" s="71"/>
      <c r="BT317" s="75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  <c r="DN317" s="14"/>
    </row>
    <row r="318" spans="1:118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40">
        <v>0</v>
      </c>
      <c r="AB318" s="67">
        <v>0</v>
      </c>
      <c r="AC318" s="67">
        <v>1</v>
      </c>
      <c r="AD318" s="67">
        <v>0</v>
      </c>
      <c r="AE318" s="20">
        <v>0</v>
      </c>
      <c r="AF318" s="20">
        <v>0</v>
      </c>
      <c r="AG318" s="20">
        <v>0</v>
      </c>
      <c r="AI318" s="74"/>
      <c r="AJ318" s="20">
        <v>0</v>
      </c>
      <c r="AK318" s="67"/>
      <c r="AL318" s="67"/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T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B318" s="20">
        <v>0</v>
      </c>
      <c r="BD318" s="20">
        <v>0</v>
      </c>
      <c r="BE318" s="20">
        <v>0</v>
      </c>
      <c r="BF318" s="20">
        <v>0</v>
      </c>
      <c r="BH318" s="40"/>
      <c r="BI318" s="40"/>
      <c r="BJ318" s="40"/>
      <c r="BK318" s="40"/>
      <c r="BL318" s="40"/>
      <c r="BM318" s="40"/>
      <c r="BN318" s="40"/>
      <c r="BO318" s="40"/>
      <c r="BP318" s="71"/>
      <c r="BQ318" s="71"/>
      <c r="BR318" s="40"/>
      <c r="BS318" s="71"/>
      <c r="BT318" s="75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  <c r="DN318" s="14"/>
    </row>
    <row r="319" spans="1:118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40">
        <v>0</v>
      </c>
      <c r="AB319" s="67">
        <v>0</v>
      </c>
      <c r="AC319" s="67">
        <v>1</v>
      </c>
      <c r="AD319" s="67">
        <v>0</v>
      </c>
      <c r="AE319" s="20">
        <v>0</v>
      </c>
      <c r="AF319" s="20">
        <v>0</v>
      </c>
      <c r="AG319" s="20">
        <v>0</v>
      </c>
      <c r="AI319" s="74"/>
      <c r="AJ319" s="20">
        <v>0</v>
      </c>
      <c r="AK319" s="67"/>
      <c r="AL319" s="67"/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T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B319" s="20">
        <v>0</v>
      </c>
      <c r="BD319" s="20">
        <v>0</v>
      </c>
      <c r="BE319" s="20">
        <v>0</v>
      </c>
      <c r="BF319" s="20">
        <v>0</v>
      </c>
      <c r="BH319" s="40"/>
      <c r="BI319" s="40"/>
      <c r="BJ319" s="40"/>
      <c r="BK319" s="40"/>
      <c r="BL319" s="40"/>
      <c r="BM319" s="40"/>
      <c r="BN319" s="40"/>
      <c r="BO319" s="40"/>
      <c r="BP319" s="71"/>
      <c r="BQ319" s="71"/>
      <c r="BR319" s="40"/>
      <c r="BS319" s="71"/>
      <c r="BT319" s="75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  <c r="DN319" s="14"/>
    </row>
    <row r="320" spans="1:118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40">
        <v>0</v>
      </c>
      <c r="AB320" s="67">
        <v>0</v>
      </c>
      <c r="AC320" s="67">
        <v>1</v>
      </c>
      <c r="AD320" s="67">
        <v>0</v>
      </c>
      <c r="AE320" s="20">
        <v>0</v>
      </c>
      <c r="AF320" s="20">
        <v>0</v>
      </c>
      <c r="AG320" s="20">
        <v>0</v>
      </c>
      <c r="AI320" s="74"/>
      <c r="AJ320" s="20">
        <v>0</v>
      </c>
      <c r="AK320" s="67"/>
      <c r="AL320" s="67"/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T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B320" s="20">
        <v>0</v>
      </c>
      <c r="BD320" s="20">
        <v>0</v>
      </c>
      <c r="BE320" s="20">
        <v>0</v>
      </c>
      <c r="BF320" s="20">
        <v>0</v>
      </c>
      <c r="BH320" s="40"/>
      <c r="BI320" s="40"/>
      <c r="BJ320" s="40"/>
      <c r="BK320" s="40"/>
      <c r="BL320" s="40"/>
      <c r="BM320" s="40"/>
      <c r="BN320" s="40"/>
      <c r="BO320" s="40"/>
      <c r="BP320" s="71"/>
      <c r="BQ320" s="71"/>
      <c r="BR320" s="40"/>
      <c r="BS320" s="71"/>
      <c r="BT320" s="75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  <c r="DN320" s="14"/>
    </row>
    <row r="321" spans="1:118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40">
        <v>0</v>
      </c>
      <c r="AB321" s="67">
        <v>0</v>
      </c>
      <c r="AC321" s="67">
        <v>1</v>
      </c>
      <c r="AD321" s="67">
        <v>0</v>
      </c>
      <c r="AE321" s="20">
        <v>0</v>
      </c>
      <c r="AF321" s="20">
        <v>0</v>
      </c>
      <c r="AG321" s="20">
        <v>0</v>
      </c>
      <c r="AI321" s="74"/>
      <c r="AJ321" s="20">
        <v>0</v>
      </c>
      <c r="AK321" s="67"/>
      <c r="AL321" s="67"/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T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B321" s="20">
        <v>0</v>
      </c>
      <c r="BD321" s="20">
        <v>0</v>
      </c>
      <c r="BE321" s="20">
        <v>0</v>
      </c>
      <c r="BF321" s="20">
        <v>0</v>
      </c>
      <c r="BH321" s="40"/>
      <c r="BI321" s="40"/>
      <c r="BJ321" s="40"/>
      <c r="BK321" s="40"/>
      <c r="BL321" s="40"/>
      <c r="BM321" s="40"/>
      <c r="BN321" s="40"/>
      <c r="BO321" s="40"/>
      <c r="BP321" s="71"/>
      <c r="BQ321" s="71"/>
      <c r="BR321" s="40"/>
      <c r="BS321" s="71"/>
      <c r="BT321" s="75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  <c r="DN321" s="14"/>
    </row>
    <row r="322" spans="1:118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40">
        <v>0</v>
      </c>
      <c r="AB322" s="67">
        <v>0</v>
      </c>
      <c r="AC322" s="67">
        <v>1</v>
      </c>
      <c r="AD322" s="67">
        <v>0</v>
      </c>
      <c r="AE322" s="20">
        <v>0</v>
      </c>
      <c r="AF322" s="20">
        <v>0</v>
      </c>
      <c r="AG322" s="20">
        <v>0</v>
      </c>
      <c r="AI322" s="74"/>
      <c r="AJ322" s="20">
        <v>0</v>
      </c>
      <c r="AK322" s="67"/>
      <c r="AL322" s="67"/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T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B322" s="20">
        <v>0</v>
      </c>
      <c r="BD322" s="20">
        <v>0</v>
      </c>
      <c r="BE322" s="20">
        <v>0</v>
      </c>
      <c r="BF322" s="20">
        <v>0</v>
      </c>
      <c r="BH322" s="40"/>
      <c r="BI322" s="40"/>
      <c r="BJ322" s="40"/>
      <c r="BK322" s="40"/>
      <c r="BL322" s="40"/>
      <c r="BM322" s="40"/>
      <c r="BN322" s="40"/>
      <c r="BO322" s="40"/>
      <c r="BP322" s="71"/>
      <c r="BQ322" s="71"/>
      <c r="BR322" s="40"/>
      <c r="BS322" s="71"/>
      <c r="BT322" s="75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</row>
    <row r="323" spans="1:118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40">
        <v>0</v>
      </c>
      <c r="AB323" s="67">
        <v>0</v>
      </c>
      <c r="AC323" s="67">
        <v>1</v>
      </c>
      <c r="AD323" s="67">
        <v>0</v>
      </c>
      <c r="AE323" s="20">
        <v>0</v>
      </c>
      <c r="AF323" s="20">
        <v>0</v>
      </c>
      <c r="AG323" s="20">
        <v>0</v>
      </c>
      <c r="AI323" s="74"/>
      <c r="AJ323" s="20">
        <v>0</v>
      </c>
      <c r="AK323" s="67"/>
      <c r="AL323" s="67"/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T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B323" s="20">
        <v>0</v>
      </c>
      <c r="BD323" s="20">
        <v>0</v>
      </c>
      <c r="BE323" s="20">
        <v>0</v>
      </c>
      <c r="BF323" s="20">
        <v>0</v>
      </c>
      <c r="BH323" s="40"/>
      <c r="BI323" s="40"/>
      <c r="BJ323" s="40"/>
      <c r="BK323" s="40"/>
      <c r="BL323" s="40"/>
      <c r="BM323" s="40"/>
      <c r="BN323" s="40"/>
      <c r="BO323" s="40"/>
      <c r="BP323" s="71"/>
      <c r="BQ323" s="71"/>
      <c r="BR323" s="40"/>
      <c r="BS323" s="71"/>
      <c r="BT323" s="75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</row>
    <row r="324" spans="1:118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40">
        <v>0</v>
      </c>
      <c r="AB324" s="67">
        <v>0</v>
      </c>
      <c r="AC324" s="67">
        <v>1</v>
      </c>
      <c r="AD324" s="67">
        <v>0</v>
      </c>
      <c r="AE324" s="20">
        <v>0</v>
      </c>
      <c r="AF324" s="20">
        <v>0</v>
      </c>
      <c r="AG324" s="20">
        <v>0</v>
      </c>
      <c r="AI324" s="74"/>
      <c r="AJ324" s="20">
        <v>0</v>
      </c>
      <c r="AK324" s="67"/>
      <c r="AL324" s="67"/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T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B324" s="20">
        <v>0</v>
      </c>
      <c r="BD324" s="20">
        <v>0</v>
      </c>
      <c r="BE324" s="20">
        <v>0</v>
      </c>
      <c r="BF324" s="20">
        <v>0</v>
      </c>
      <c r="BH324" s="40"/>
      <c r="BI324" s="40"/>
      <c r="BJ324" s="40"/>
      <c r="BK324" s="40"/>
      <c r="BL324" s="40"/>
      <c r="BM324" s="40"/>
      <c r="BN324" s="40"/>
      <c r="BO324" s="40"/>
      <c r="BP324" s="71"/>
      <c r="BQ324" s="71"/>
      <c r="BR324" s="40"/>
      <c r="BS324" s="71"/>
      <c r="BT324" s="75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</row>
    <row r="325" spans="1:118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40">
        <v>0</v>
      </c>
      <c r="AB325" s="67">
        <v>0</v>
      </c>
      <c r="AC325" s="67">
        <v>1</v>
      </c>
      <c r="AD325" s="67">
        <v>0</v>
      </c>
      <c r="AE325" s="20">
        <v>0</v>
      </c>
      <c r="AF325" s="20">
        <v>0</v>
      </c>
      <c r="AG325" s="20">
        <v>0</v>
      </c>
      <c r="AI325" s="74"/>
      <c r="AJ325" s="20">
        <v>0</v>
      </c>
      <c r="AK325" s="67"/>
      <c r="AL325" s="67"/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T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B325" s="20">
        <v>0</v>
      </c>
      <c r="BD325" s="20">
        <v>0</v>
      </c>
      <c r="BE325" s="20">
        <v>0</v>
      </c>
      <c r="BF325" s="20">
        <v>0</v>
      </c>
      <c r="BH325" s="40"/>
      <c r="BI325" s="40"/>
      <c r="BJ325" s="40"/>
      <c r="BK325" s="40"/>
      <c r="BL325" s="40"/>
      <c r="BM325" s="40"/>
      <c r="BN325" s="40"/>
      <c r="BO325" s="40"/>
      <c r="BP325" s="71"/>
      <c r="BQ325" s="71"/>
      <c r="BR325" s="40"/>
      <c r="BS325" s="71"/>
      <c r="BT325" s="75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</row>
    <row r="326" spans="1:118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40">
        <v>0</v>
      </c>
      <c r="AB326" s="67">
        <v>0</v>
      </c>
      <c r="AC326" s="67">
        <v>1</v>
      </c>
      <c r="AD326" s="67">
        <v>0</v>
      </c>
      <c r="AE326" s="20">
        <v>0</v>
      </c>
      <c r="AF326" s="20">
        <v>0</v>
      </c>
      <c r="AG326" s="20">
        <v>0</v>
      </c>
      <c r="AI326" s="74"/>
      <c r="AJ326" s="20">
        <v>0</v>
      </c>
      <c r="AK326" s="67"/>
      <c r="AL326" s="67"/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T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B326" s="20">
        <v>0</v>
      </c>
      <c r="BD326" s="20">
        <v>0</v>
      </c>
      <c r="BE326" s="20">
        <v>0</v>
      </c>
      <c r="BF326" s="20">
        <v>0</v>
      </c>
      <c r="BH326" s="40"/>
      <c r="BI326" s="40"/>
      <c r="BJ326" s="40"/>
      <c r="BK326" s="40"/>
      <c r="BL326" s="40"/>
      <c r="BM326" s="40"/>
      <c r="BN326" s="40"/>
      <c r="BO326" s="40"/>
      <c r="BP326" s="71"/>
      <c r="BQ326" s="71"/>
      <c r="BR326" s="40"/>
      <c r="BS326" s="71"/>
      <c r="BT326" s="75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  <c r="DN326" s="14"/>
    </row>
    <row r="327" spans="1:118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40">
        <v>0</v>
      </c>
      <c r="AB327" s="67">
        <v>0</v>
      </c>
      <c r="AC327" s="67">
        <v>1</v>
      </c>
      <c r="AD327" s="67">
        <v>0</v>
      </c>
      <c r="AE327" s="20">
        <v>0</v>
      </c>
      <c r="AF327" s="20">
        <v>0</v>
      </c>
      <c r="AG327" s="20">
        <v>0</v>
      </c>
      <c r="AI327" s="74"/>
      <c r="AJ327" s="20">
        <v>0</v>
      </c>
      <c r="AK327" s="67"/>
      <c r="AL327" s="67"/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T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B327" s="20">
        <v>0</v>
      </c>
      <c r="BD327" s="20">
        <v>0</v>
      </c>
      <c r="BE327" s="20">
        <v>0</v>
      </c>
      <c r="BF327" s="20">
        <v>0</v>
      </c>
      <c r="BH327" s="40"/>
      <c r="BI327" s="40"/>
      <c r="BJ327" s="40"/>
      <c r="BK327" s="40"/>
      <c r="BL327" s="40"/>
      <c r="BM327" s="40"/>
      <c r="BN327" s="40"/>
      <c r="BO327" s="40"/>
      <c r="BP327" s="71"/>
      <c r="BQ327" s="71"/>
      <c r="BR327" s="40"/>
      <c r="BS327" s="71"/>
      <c r="BT327" s="75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  <c r="DN327" s="14"/>
    </row>
    <row r="328" spans="1:118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40">
        <v>0</v>
      </c>
      <c r="AB328" s="67">
        <v>0</v>
      </c>
      <c r="AC328" s="67">
        <v>1</v>
      </c>
      <c r="AD328" s="67">
        <v>0</v>
      </c>
      <c r="AE328" s="20">
        <v>0</v>
      </c>
      <c r="AF328" s="20">
        <v>0</v>
      </c>
      <c r="AG328" s="20">
        <v>0</v>
      </c>
      <c r="AI328" s="74"/>
      <c r="AJ328" s="20">
        <v>0</v>
      </c>
      <c r="AK328" s="67"/>
      <c r="AL328" s="67"/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T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B328" s="20">
        <v>0</v>
      </c>
      <c r="BD328" s="20">
        <v>0</v>
      </c>
      <c r="BE328" s="20">
        <v>0</v>
      </c>
      <c r="BF328" s="20">
        <v>0</v>
      </c>
      <c r="BH328" s="40"/>
      <c r="BI328" s="40"/>
      <c r="BJ328" s="40"/>
      <c r="BK328" s="40"/>
      <c r="BL328" s="40"/>
      <c r="BM328" s="40"/>
      <c r="BN328" s="40"/>
      <c r="BO328" s="40"/>
      <c r="BP328" s="71"/>
      <c r="BQ328" s="71"/>
      <c r="BR328" s="40"/>
      <c r="BS328" s="71"/>
      <c r="BT328" s="75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  <c r="DN328" s="14"/>
    </row>
    <row r="329" spans="1:118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40">
        <v>0</v>
      </c>
      <c r="AB329" s="67">
        <v>0</v>
      </c>
      <c r="AC329" s="67">
        <v>1</v>
      </c>
      <c r="AD329" s="67">
        <v>0</v>
      </c>
      <c r="AE329" s="20">
        <v>0</v>
      </c>
      <c r="AF329" s="20">
        <v>0</v>
      </c>
      <c r="AG329" s="20">
        <v>0</v>
      </c>
      <c r="AI329" s="74"/>
      <c r="AJ329" s="20">
        <v>0</v>
      </c>
      <c r="AK329" s="67"/>
      <c r="AL329" s="67"/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T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B329" s="20">
        <v>0</v>
      </c>
      <c r="BD329" s="20">
        <v>0</v>
      </c>
      <c r="BE329" s="20">
        <v>0</v>
      </c>
      <c r="BF329" s="20">
        <v>0</v>
      </c>
      <c r="BH329" s="40"/>
      <c r="BI329" s="40"/>
      <c r="BJ329" s="40"/>
      <c r="BK329" s="40"/>
      <c r="BL329" s="40"/>
      <c r="BM329" s="40"/>
      <c r="BN329" s="40"/>
      <c r="BO329" s="40"/>
      <c r="BP329" s="71"/>
      <c r="BQ329" s="71"/>
      <c r="BR329" s="40"/>
      <c r="BS329" s="71"/>
      <c r="BT329" s="75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  <c r="DN329" s="14"/>
    </row>
    <row r="330" spans="1:118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40">
        <v>0</v>
      </c>
      <c r="AB330" s="67">
        <v>0</v>
      </c>
      <c r="AC330" s="67">
        <v>1</v>
      </c>
      <c r="AD330" s="67">
        <v>0</v>
      </c>
      <c r="AE330" s="20">
        <v>0</v>
      </c>
      <c r="AF330" s="20">
        <v>0</v>
      </c>
      <c r="AG330" s="20">
        <v>0</v>
      </c>
      <c r="AI330" s="74"/>
      <c r="AJ330" s="20">
        <v>0</v>
      </c>
      <c r="AK330" s="67"/>
      <c r="AL330" s="67"/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T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B330" s="20">
        <v>0</v>
      </c>
      <c r="BD330" s="20">
        <v>0</v>
      </c>
      <c r="BE330" s="20">
        <v>0</v>
      </c>
      <c r="BF330" s="20">
        <v>0</v>
      </c>
      <c r="BH330" s="40"/>
      <c r="BI330" s="40"/>
      <c r="BJ330" s="40"/>
      <c r="BK330" s="40"/>
      <c r="BL330" s="40"/>
      <c r="BM330" s="40"/>
      <c r="BN330" s="40"/>
      <c r="BO330" s="40"/>
      <c r="BP330" s="71"/>
      <c r="BQ330" s="71"/>
      <c r="BR330" s="40"/>
      <c r="BS330" s="71"/>
      <c r="BT330" s="75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  <c r="DN330" s="14"/>
    </row>
    <row r="331" spans="1:118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40">
        <v>0</v>
      </c>
      <c r="Y331" s="20">
        <v>0</v>
      </c>
      <c r="Z331" s="40">
        <v>0</v>
      </c>
      <c r="AA331" s="40">
        <v>0</v>
      </c>
      <c r="AB331" s="40">
        <v>0</v>
      </c>
      <c r="AC331" s="40">
        <v>1</v>
      </c>
      <c r="AD331" s="40">
        <v>0</v>
      </c>
      <c r="AE331" s="20">
        <v>0</v>
      </c>
      <c r="AF331" s="20">
        <v>0</v>
      </c>
      <c r="AG331" s="20">
        <v>0</v>
      </c>
      <c r="AI331" s="59"/>
      <c r="AJ331" s="20">
        <v>0</v>
      </c>
      <c r="AK331" s="67"/>
      <c r="AL331" s="67"/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T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B331" s="20">
        <v>0</v>
      </c>
      <c r="BD331" s="20">
        <v>0</v>
      </c>
      <c r="BE331" s="20">
        <v>0</v>
      </c>
      <c r="BF331" s="20">
        <v>0</v>
      </c>
      <c r="BH331" s="40"/>
      <c r="BI331" s="40"/>
      <c r="BJ331" s="40"/>
      <c r="BK331" s="40"/>
      <c r="BL331" s="40"/>
      <c r="BM331" s="40"/>
      <c r="BN331" s="40"/>
      <c r="BO331" s="40"/>
      <c r="BP331" s="71"/>
      <c r="BQ331" s="71"/>
      <c r="BR331" s="40"/>
      <c r="BS331" s="71"/>
      <c r="BT331" s="75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  <c r="DN331" s="14"/>
    </row>
    <row r="332" spans="1:118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Z332" s="40">
        <v>0</v>
      </c>
      <c r="AA332" s="40">
        <v>0</v>
      </c>
      <c r="AB332" s="40">
        <v>0</v>
      </c>
      <c r="AC332" s="40">
        <v>1</v>
      </c>
      <c r="AD332" s="40">
        <v>0</v>
      </c>
      <c r="AI332" s="59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71"/>
      <c r="BQ332" s="71"/>
      <c r="BR332" s="40"/>
      <c r="BS332" s="71"/>
      <c r="BT332" s="75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  <c r="DN332" s="14"/>
    </row>
    <row r="333" spans="1:118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C333" s="40"/>
      <c r="AD333" s="40"/>
      <c r="AI333" s="59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71"/>
      <c r="BQ333" s="71"/>
      <c r="BR333" s="40"/>
      <c r="BS333" s="71"/>
      <c r="BT333" s="75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  <c r="DN333" s="14"/>
    </row>
    <row r="334" spans="1:118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D334" s="40"/>
      <c r="AI334" s="59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71"/>
      <c r="BQ334" s="71"/>
      <c r="BR334" s="40"/>
      <c r="BS334" s="71"/>
      <c r="BT334" s="75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  <c r="DN334" s="14"/>
    </row>
    <row r="335" spans="1:118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D335" s="40"/>
      <c r="AI335" s="59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71"/>
      <c r="BQ335" s="71"/>
      <c r="BR335" s="40"/>
      <c r="BS335" s="71"/>
      <c r="BT335" s="75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  <c r="DN335" s="14"/>
    </row>
    <row r="336" spans="1:118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D336" s="40"/>
      <c r="AI336" s="59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71"/>
      <c r="BQ336" s="71"/>
      <c r="BR336" s="40"/>
      <c r="BS336" s="71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  <c r="DN336" s="14"/>
    </row>
    <row r="337" spans="1:118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D337" s="40"/>
      <c r="AI337" s="59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71"/>
      <c r="BQ337" s="71"/>
      <c r="BR337" s="40"/>
      <c r="BS337" s="71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  <c r="DN337" s="14"/>
    </row>
    <row r="338" spans="1:118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D338" s="40"/>
      <c r="AI338" s="59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71"/>
      <c r="BQ338" s="71"/>
      <c r="BR338" s="40"/>
      <c r="BS338" s="71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</row>
    <row r="339" spans="1:118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D339" s="40"/>
      <c r="AI339" s="59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71"/>
      <c r="BQ339" s="71"/>
      <c r="BR339" s="40"/>
      <c r="BS339" s="71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</row>
    <row r="340" spans="1:118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D340" s="40"/>
      <c r="AI340" s="59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71"/>
      <c r="BQ340" s="71"/>
      <c r="BR340" s="40"/>
      <c r="BS340" s="71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</row>
    <row r="341" spans="1:118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D341" s="40"/>
      <c r="AI341" s="59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71"/>
      <c r="BQ341" s="71"/>
      <c r="BR341" s="40"/>
      <c r="BS341" s="71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</row>
    <row r="342" spans="1:118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D342" s="40"/>
      <c r="AI342" s="59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71"/>
      <c r="BQ342" s="71"/>
      <c r="BR342" s="40"/>
      <c r="BS342" s="71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</row>
    <row r="343" spans="1:118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D343" s="40"/>
      <c r="AI343" s="59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71"/>
      <c r="BR343" s="40"/>
      <c r="BS343" s="71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</row>
    <row r="344" spans="1:118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D344" s="40"/>
      <c r="AI344" s="59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</row>
    <row r="345" spans="1:118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D345" s="40"/>
      <c r="AI345" s="59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</row>
    <row r="346" spans="1:118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D346" s="40"/>
      <c r="AI346" s="59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</row>
    <row r="347" spans="1:118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D347" s="40"/>
      <c r="AI347" s="59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</row>
    <row r="348" spans="1:118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D348" s="40"/>
      <c r="AI348" s="59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</row>
    <row r="349" spans="1:118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D349" s="40"/>
      <c r="AI349" s="59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</row>
    <row r="350" spans="1:118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D350" s="40"/>
      <c r="AI350" s="59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</row>
    <row r="351" spans="1:118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D351" s="40"/>
      <c r="AI351" s="59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</row>
    <row r="352" spans="1:118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D352" s="40"/>
      <c r="AI352" s="59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</row>
    <row r="353" spans="1:118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D353" s="40"/>
      <c r="AI353" s="59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</row>
    <row r="354" spans="1:118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D354" s="40"/>
      <c r="AI354" s="59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</row>
    <row r="355" spans="1:118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D355" s="40"/>
      <c r="AI355" s="59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</row>
    <row r="356" spans="1:118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D356" s="40"/>
      <c r="AI356" s="59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</row>
    <row r="357" spans="1:118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D357" s="40"/>
      <c r="AI357" s="59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</row>
    <row r="358" spans="1:118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D358" s="40"/>
      <c r="AI358" s="59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</row>
    <row r="359" spans="1:118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D359" s="40"/>
      <c r="AI359" s="59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</row>
    <row r="360" spans="1:118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D360" s="40"/>
      <c r="AI360" s="59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</row>
    <row r="361" spans="1:118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D361" s="40"/>
      <c r="AI361" s="59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</row>
    <row r="362" spans="1:118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D362" s="40"/>
      <c r="AI362" s="59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</row>
    <row r="363" spans="1:118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D363" s="40"/>
      <c r="AI363" s="59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</row>
    <row r="364" spans="1:118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D364" s="40"/>
      <c r="AI364" s="59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</row>
    <row r="365" spans="1:118">
      <c r="AI365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30" sqref="A30"/>
    </sheetView>
  </sheetViews>
  <sheetFormatPr defaultColWidth="9.109375" defaultRowHeight="13.2"/>
  <cols>
    <col min="1" max="1" width="15.88671875" style="90" customWidth="1"/>
    <col min="2" max="2" width="25.33203125" style="20" customWidth="1"/>
    <col min="3" max="3" width="4.33203125" style="20" customWidth="1"/>
    <col min="4" max="4" width="2" style="20" customWidth="1"/>
    <col min="5" max="5" width="15.88671875" style="20" customWidth="1"/>
    <col min="6" max="6" width="25.44140625" style="20" customWidth="1"/>
    <col min="7" max="7" width="3.88671875" style="20" customWidth="1"/>
    <col min="8" max="8" width="2.109375" style="20" customWidth="1"/>
    <col min="9" max="9" width="15.88671875" style="20" customWidth="1"/>
    <col min="10" max="10" width="25.44140625" style="20" customWidth="1"/>
    <col min="11" max="11" width="4" style="20" customWidth="1"/>
    <col min="12" max="12" width="2.6640625" style="20" customWidth="1"/>
    <col min="13" max="13" width="15.88671875" style="90" customWidth="1"/>
    <col min="14" max="14" width="25.33203125" style="20" customWidth="1"/>
    <col min="15" max="16" width="3" style="20" customWidth="1"/>
    <col min="17" max="17" width="15.88671875" style="20" customWidth="1"/>
    <col min="18" max="18" width="25.44140625" style="20" customWidth="1"/>
    <col min="19" max="20" width="3.5546875" style="20" customWidth="1"/>
    <col min="21" max="21" width="15.88671875" style="20" customWidth="1"/>
    <col min="22" max="22" width="25.44140625" style="20" customWidth="1"/>
    <col min="23" max="24" width="3.33203125" style="20" customWidth="1"/>
    <col min="25" max="25" width="15.88671875" style="90" customWidth="1"/>
    <col min="26" max="26" width="25.33203125" style="20" customWidth="1"/>
    <col min="27" max="27" width="6" style="20" bestFit="1" customWidth="1"/>
    <col min="28" max="28" width="3.44140625" style="20" customWidth="1"/>
    <col min="29" max="29" width="15.88671875" style="20" customWidth="1"/>
    <col min="30" max="30" width="25.44140625" style="20" customWidth="1"/>
    <col min="31" max="32" width="3.109375" style="20" customWidth="1"/>
    <col min="33" max="33" width="15.88671875" style="20" customWidth="1"/>
    <col min="34" max="34" width="25.44140625" style="20" customWidth="1"/>
    <col min="35" max="35" width="3.5546875" style="20" customWidth="1"/>
    <col min="36" max="36" width="2.6640625" style="20" customWidth="1"/>
    <col min="37" max="37" width="15.88671875" style="90" customWidth="1"/>
    <col min="38" max="38" width="25.33203125" style="20" customWidth="1"/>
    <col min="39" max="40" width="3" style="20" customWidth="1"/>
    <col min="41" max="41" width="15.88671875" style="20" customWidth="1"/>
    <col min="42" max="42" width="25.44140625" style="20" customWidth="1"/>
    <col min="43" max="44" width="3.5546875" style="20" customWidth="1"/>
    <col min="45" max="45" width="15.88671875" style="20" customWidth="1"/>
    <col min="46" max="46" width="25.44140625" style="20" customWidth="1"/>
    <col min="47" max="47" width="3.33203125" style="20" customWidth="1"/>
    <col min="48" max="48" width="5.5546875" style="20" customWidth="1"/>
    <col min="49" max="49" width="15.88671875" style="20" customWidth="1"/>
    <col min="50" max="50" width="25.44140625" style="20" customWidth="1"/>
    <col min="51" max="51" width="3.33203125" style="20" customWidth="1"/>
    <col min="52" max="52" width="9.109375" style="20"/>
    <col min="53" max="53" width="15.88671875" style="20" customWidth="1"/>
    <col min="54" max="54" width="25.44140625" style="20" customWidth="1"/>
    <col min="55" max="55" width="3.33203125" style="20" customWidth="1"/>
    <col min="56" max="56" width="9.109375" style="20"/>
    <col min="57" max="57" width="15.88671875" style="20" customWidth="1"/>
    <col min="58" max="58" width="25.44140625" style="20" customWidth="1"/>
    <col min="59" max="59" width="3.33203125" style="20" customWidth="1"/>
    <col min="60" max="60" width="9.109375" style="20"/>
    <col min="61" max="61" width="15.88671875" style="20" customWidth="1"/>
    <col min="62" max="62" width="25.44140625" style="20" customWidth="1"/>
    <col min="63" max="63" width="3.33203125" style="20" customWidth="1"/>
    <col min="64" max="64" width="9.109375" style="20"/>
    <col min="65" max="65" width="15.88671875" style="20" customWidth="1"/>
    <col min="66" max="66" width="25.44140625" style="20" customWidth="1"/>
    <col min="67" max="67" width="3.33203125" style="20" customWidth="1"/>
    <col min="68" max="16384" width="9.109375" style="20"/>
  </cols>
  <sheetData>
    <row r="1" spans="1:67" ht="13.8" thickBot="1"/>
    <row r="2" spans="1:67" ht="13.8" thickBot="1">
      <c r="A2" s="223" t="s">
        <v>95</v>
      </c>
      <c r="B2" s="224">
        <v>36731</v>
      </c>
      <c r="J2" s="225">
        <f ca="1">IF(WEEKDAY(TODAY())=2,TODAY()-3,TODAY()-1)</f>
        <v>36733</v>
      </c>
    </row>
    <row r="3" spans="1:67" ht="13.8" thickBot="1">
      <c r="B3"/>
      <c r="J3" s="225">
        <v>36586</v>
      </c>
    </row>
    <row r="4" spans="1:67" ht="13.8" thickBot="1">
      <c r="B4" s="313"/>
      <c r="J4" s="225">
        <f>WORKDAY(J3,-2)</f>
        <v>36584</v>
      </c>
    </row>
    <row r="5" spans="1:67" ht="13.8" thickBot="1">
      <c r="B5"/>
      <c r="J5" s="225">
        <f ca="1">IF((J2+1)&gt;=J4,EOMONTH(J3,0)+1,J3)</f>
        <v>36617</v>
      </c>
    </row>
    <row r="6" spans="1:67" ht="12.75" customHeight="1" thickBot="1">
      <c r="B6"/>
      <c r="J6" s="226">
        <v>0</v>
      </c>
    </row>
    <row r="8" spans="1:67" ht="13.8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7" t="s">
        <v>108</v>
      </c>
      <c r="B9" s="228" t="str">
        <f>VLOOKUP(C9,Tables!$B$34:$C$154,2)</f>
        <v>MICH_CG-GD</v>
      </c>
      <c r="C9" s="229">
        <v>63</v>
      </c>
      <c r="E9" s="227" t="s">
        <v>108</v>
      </c>
      <c r="F9" s="228" t="str">
        <f>VLOOKUP(G9,Tables!$B$34:$C$154,2)</f>
        <v>NGI/CHI. GATE</v>
      </c>
      <c r="G9" s="229">
        <v>61</v>
      </c>
      <c r="I9" s="227" t="s">
        <v>108</v>
      </c>
      <c r="J9" s="228" t="str">
        <f>VLOOKUP(K9,Tables!$B$34:$C$154,2)</f>
        <v>IF-TRANSCO/Z6</v>
      </c>
      <c r="K9" s="229">
        <v>54</v>
      </c>
      <c r="M9" s="227" t="s">
        <v>108</v>
      </c>
      <c r="N9" s="228" t="str">
        <f>VLOOKUP(O9,Tables!$B$34:$C$154,2)</f>
        <v>IF-TETCO/M3</v>
      </c>
      <c r="O9" s="229">
        <v>44</v>
      </c>
      <c r="Q9" s="227" t="s">
        <v>108</v>
      </c>
      <c r="R9" s="228" t="str">
        <f>VLOOKUP(S9,Tables!$B$34:$C$154,2)</f>
        <v>IF-CNG/APPALACH</v>
      </c>
      <c r="S9" s="229">
        <v>10</v>
      </c>
      <c r="U9" s="227" t="s">
        <v>108</v>
      </c>
      <c r="V9" s="228" t="str">
        <f>VLOOKUP(W9,Tables!$B$34:$C$154,2)</f>
        <v>IF-CGT/APPALAC</v>
      </c>
      <c r="W9" s="229">
        <v>8</v>
      </c>
      <c r="Y9" s="227" t="s">
        <v>108</v>
      </c>
      <c r="Z9" s="228" t="str">
        <f>VLOOKUP(AA9,Tables!$B$34:$C$154,2)</f>
        <v>NG</v>
      </c>
      <c r="AA9" s="229">
        <v>1</v>
      </c>
      <c r="AC9" s="227" t="s">
        <v>108</v>
      </c>
      <c r="AD9" s="228" t="str">
        <f>VLOOKUP(AE9,Tables!$B$34:$C$154,2)</f>
        <v>CAD/USD</v>
      </c>
      <c r="AE9" s="229">
        <v>3</v>
      </c>
      <c r="AG9" s="227" t="s">
        <v>108</v>
      </c>
      <c r="AH9" s="228" t="str">
        <f>VLOOKUP(AI9,Tables!$B$34:$C$154,2)</f>
        <v>INT</v>
      </c>
      <c r="AI9" s="229">
        <v>2</v>
      </c>
      <c r="AK9" s="227" t="s">
        <v>108</v>
      </c>
      <c r="AL9" s="228" t="str">
        <f>VLOOKUP(AM9,Tables!$B$34:$C$154,2)</f>
        <v>INT</v>
      </c>
      <c r="AM9" s="229">
        <v>2</v>
      </c>
      <c r="AO9" s="227" t="s">
        <v>108</v>
      </c>
      <c r="AP9" s="228" t="str">
        <f>VLOOKUP(AQ9,Tables!$B$34:$C$154,2)</f>
        <v>IF-NNG/VENT</v>
      </c>
      <c r="AQ9" s="229">
        <v>28</v>
      </c>
      <c r="AS9" s="227" t="s">
        <v>108</v>
      </c>
      <c r="AT9" s="228" t="str">
        <f>VLOOKUP(AU9,Tables!$B$34:$C$154,2)</f>
        <v>WAHA KCBT</v>
      </c>
      <c r="AU9" s="229">
        <v>65</v>
      </c>
      <c r="AW9" s="227" t="s">
        <v>108</v>
      </c>
      <c r="AX9" s="228" t="str">
        <f>VLOOKUP(AY9,Tables!$B$34:$C$154,2)</f>
        <v>ML7/CG</v>
      </c>
      <c r="AY9" s="229">
        <v>73</v>
      </c>
      <c r="BA9" s="227" t="s">
        <v>108</v>
      </c>
      <c r="BB9" s="228" t="str">
        <f>VLOOKUP(BC9,Tables!$B$34:$C$154,2)</f>
        <v>IF-FGT/Z3</v>
      </c>
      <c r="BC9" s="229">
        <v>16</v>
      </c>
      <c r="BE9" s="227" t="s">
        <v>108</v>
      </c>
      <c r="BF9" s="228" t="str">
        <f>VLOOKUP(BG9,Tables!$B$34:$C$154,2)</f>
        <v>NG</v>
      </c>
      <c r="BG9" s="229">
        <v>1</v>
      </c>
      <c r="BI9" s="227" t="s">
        <v>108</v>
      </c>
      <c r="BJ9" s="228" t="str">
        <f>VLOOKUP(BK9,Tables!$B$34:$C$154,2)</f>
        <v>IF-ANR/LA_OFFSH</v>
      </c>
      <c r="BK9" s="229">
        <v>4</v>
      </c>
      <c r="BM9" s="227" t="s">
        <v>108</v>
      </c>
      <c r="BN9" s="228" t="str">
        <f>VLOOKUP(BO9,Tables!$B$34:$C$154,2)</f>
        <v>CGPR-DAWN</v>
      </c>
      <c r="BO9" s="229">
        <v>67</v>
      </c>
    </row>
    <row r="10" spans="1:67" hidden="1">
      <c r="A10" s="230" t="s">
        <v>109</v>
      </c>
      <c r="B10" s="231" t="str">
        <f>VLOOKUP(C10,Tables!$B$18:$C$29,2)</f>
        <v>PR</v>
      </c>
      <c r="C10" s="232">
        <v>1</v>
      </c>
      <c r="E10" s="230" t="s">
        <v>109</v>
      </c>
      <c r="F10" s="231" t="str">
        <f>VLOOKUP(G10,Tables!$B$18:$C$29,2)</f>
        <v>PR</v>
      </c>
      <c r="G10" s="232">
        <v>1</v>
      </c>
      <c r="I10" s="230" t="s">
        <v>109</v>
      </c>
      <c r="J10" s="231" t="str">
        <f>VLOOKUP(K10,Tables!$B$18:$C$29,2)</f>
        <v>PR</v>
      </c>
      <c r="K10" s="232">
        <v>1</v>
      </c>
      <c r="M10" s="230" t="s">
        <v>109</v>
      </c>
      <c r="N10" s="231" t="str">
        <f>VLOOKUP(O10,Tables!$B$18:$C$29,2)</f>
        <v>PR</v>
      </c>
      <c r="O10" s="232">
        <v>1</v>
      </c>
      <c r="Q10" s="230" t="s">
        <v>109</v>
      </c>
      <c r="R10" s="231" t="str">
        <f>VLOOKUP(S10,Tables!$B$18:$C$29,2)</f>
        <v>PR</v>
      </c>
      <c r="S10" s="232">
        <v>1</v>
      </c>
      <c r="U10" s="230" t="s">
        <v>109</v>
      </c>
      <c r="V10" s="231" t="str">
        <f>VLOOKUP(W10,Tables!$B$18:$C$29,2)</f>
        <v>PR</v>
      </c>
      <c r="W10" s="232">
        <v>1</v>
      </c>
      <c r="Y10" s="230" t="s">
        <v>109</v>
      </c>
      <c r="Z10" s="231" t="str">
        <f>VLOOKUP(AA10,Tables!$B$18:$C$29,2)</f>
        <v>PR</v>
      </c>
      <c r="AA10" s="232">
        <v>1</v>
      </c>
      <c r="AC10" s="230" t="s">
        <v>109</v>
      </c>
      <c r="AD10" s="231" t="str">
        <f>VLOOKUP(AE10,Tables!$B$18:$C$29,2)</f>
        <v>FX</v>
      </c>
      <c r="AE10" s="232">
        <v>8</v>
      </c>
      <c r="AG10" s="230" t="s">
        <v>109</v>
      </c>
      <c r="AH10" s="231" t="str">
        <f>VLOOKUP(AI10,Tables!$B$18:$C$29,2)</f>
        <v>CAD</v>
      </c>
      <c r="AI10" s="232">
        <v>10</v>
      </c>
      <c r="AK10" s="230" t="s">
        <v>109</v>
      </c>
      <c r="AL10" s="231" t="str">
        <f>VLOOKUP(AM10,Tables!$B$18:$C$29,2)</f>
        <v>AA</v>
      </c>
      <c r="AM10" s="232">
        <v>4</v>
      </c>
      <c r="AO10" s="230" t="s">
        <v>109</v>
      </c>
      <c r="AP10" s="231" t="str">
        <f>VLOOKUP(AQ10,Tables!$B$18:$C$29,2)</f>
        <v>PR</v>
      </c>
      <c r="AQ10" s="232">
        <v>1</v>
      </c>
      <c r="AS10" s="230" t="s">
        <v>109</v>
      </c>
      <c r="AT10" s="231" t="str">
        <f>VLOOKUP(AU10,Tables!$B$18:$C$29,2)</f>
        <v>PR</v>
      </c>
      <c r="AU10" s="232">
        <v>1</v>
      </c>
      <c r="AW10" s="230" t="s">
        <v>109</v>
      </c>
      <c r="AX10" s="231" t="str">
        <f>VLOOKUP(AY10,Tables!$B$18:$C$29,2)</f>
        <v>PR</v>
      </c>
      <c r="AY10" s="232">
        <v>1</v>
      </c>
      <c r="BA10" s="230" t="s">
        <v>109</v>
      </c>
      <c r="BB10" s="231" t="str">
        <f>VLOOKUP(BC10,Tables!$B$18:$C$29,2)</f>
        <v>PR</v>
      </c>
      <c r="BC10" s="232">
        <v>1</v>
      </c>
      <c r="BE10" s="230" t="s">
        <v>109</v>
      </c>
      <c r="BF10" s="231" t="str">
        <f>VLOOKUP(BG10,Tables!$B$18:$C$29,2)</f>
        <v>VO</v>
      </c>
      <c r="BG10" s="232">
        <v>5</v>
      </c>
      <c r="BI10" s="230" t="s">
        <v>109</v>
      </c>
      <c r="BJ10" s="231" t="str">
        <f>VLOOKUP(BK10,Tables!$B$18:$C$29,2)</f>
        <v>PR</v>
      </c>
      <c r="BK10" s="232">
        <v>1</v>
      </c>
      <c r="BM10" s="230" t="s">
        <v>109</v>
      </c>
      <c r="BN10" s="231" t="str">
        <f>VLOOKUP(BO10,Tables!$B$18:$C$29,2)</f>
        <v>PR</v>
      </c>
      <c r="BO10" s="232">
        <v>1</v>
      </c>
    </row>
    <row r="11" spans="1:67" hidden="1">
      <c r="A11" s="230" t="s">
        <v>110</v>
      </c>
      <c r="B11" s="231" t="str">
        <f>VLOOKUP(C11,Tables!$B$4:$C$13,2)</f>
        <v>D</v>
      </c>
      <c r="C11" s="232">
        <v>2</v>
      </c>
      <c r="E11" s="230" t="s">
        <v>110</v>
      </c>
      <c r="F11" s="231" t="str">
        <f>VLOOKUP(G11,Tables!$B$4:$C$13,2)</f>
        <v>D</v>
      </c>
      <c r="G11" s="232">
        <v>2</v>
      </c>
      <c r="I11" s="230" t="s">
        <v>110</v>
      </c>
      <c r="J11" s="231" t="str">
        <f>VLOOKUP(K11,Tables!$B$4:$C$13,2)</f>
        <v>D</v>
      </c>
      <c r="K11" s="232">
        <v>2</v>
      </c>
      <c r="M11" s="230" t="s">
        <v>110</v>
      </c>
      <c r="N11" s="231" t="str">
        <f>VLOOKUP(O11,Tables!$B$4:$C$13,2)</f>
        <v>D</v>
      </c>
      <c r="O11" s="232">
        <v>2</v>
      </c>
      <c r="Q11" s="230" t="s">
        <v>110</v>
      </c>
      <c r="R11" s="231" t="str">
        <f>VLOOKUP(S11,Tables!$B$4:$C$13,2)</f>
        <v>D</v>
      </c>
      <c r="S11" s="232">
        <v>2</v>
      </c>
      <c r="U11" s="230" t="s">
        <v>110</v>
      </c>
      <c r="V11" s="231" t="str">
        <f>VLOOKUP(W11,Tables!$B$4:$C$13,2)</f>
        <v>D</v>
      </c>
      <c r="W11" s="232">
        <v>2</v>
      </c>
      <c r="Y11" s="230" t="s">
        <v>110</v>
      </c>
      <c r="Z11" s="231" t="str">
        <f>VLOOKUP(AA11,Tables!$B$4:$C$13,2)</f>
        <v>P</v>
      </c>
      <c r="AA11" s="232">
        <v>1</v>
      </c>
      <c r="AC11" s="230" t="s">
        <v>110</v>
      </c>
      <c r="AD11" s="231" t="str">
        <f>VLOOKUP(AE11,Tables!$B$4:$C$13,2)</f>
        <v>F</v>
      </c>
      <c r="AE11" s="232">
        <v>5</v>
      </c>
      <c r="AG11" s="230" t="s">
        <v>110</v>
      </c>
      <c r="AH11" s="231" t="str">
        <f>VLOOKUP(AI11,Tables!$B$4:$C$13,2)</f>
        <v>R</v>
      </c>
      <c r="AI11" s="232">
        <v>4</v>
      </c>
      <c r="AK11" s="230" t="s">
        <v>110</v>
      </c>
      <c r="AL11" s="231" t="str">
        <f>VLOOKUP(AM11,Tables!$B$4:$C$13,2)</f>
        <v>R</v>
      </c>
      <c r="AM11" s="232">
        <v>4</v>
      </c>
      <c r="AO11" s="230" t="s">
        <v>110</v>
      </c>
      <c r="AP11" s="231" t="str">
        <f>VLOOKUP(AQ11,Tables!$B$4:$C$13,2)</f>
        <v>D</v>
      </c>
      <c r="AQ11" s="232">
        <v>2</v>
      </c>
      <c r="AS11" s="230" t="s">
        <v>110</v>
      </c>
      <c r="AT11" s="231" t="str">
        <f>VLOOKUP(AU11,Tables!$B$4:$C$13,2)</f>
        <v>D</v>
      </c>
      <c r="AU11" s="232">
        <v>2</v>
      </c>
      <c r="AW11" s="230" t="s">
        <v>110</v>
      </c>
      <c r="AX11" s="231" t="str">
        <f>VLOOKUP(AY11,Tables!$B$4:$C$13,2)</f>
        <v>D</v>
      </c>
      <c r="AY11" s="232">
        <v>2</v>
      </c>
      <c r="BA11" s="230" t="s">
        <v>110</v>
      </c>
      <c r="BB11" s="231" t="str">
        <f>VLOOKUP(BC11,Tables!$B$4:$C$13,2)</f>
        <v>D</v>
      </c>
      <c r="BC11" s="232">
        <v>2</v>
      </c>
      <c r="BE11" s="230" t="s">
        <v>110</v>
      </c>
      <c r="BF11" s="231" t="str">
        <f>VLOOKUP(BG11,Tables!$B$4:$C$13,2)</f>
        <v>P</v>
      </c>
      <c r="BG11" s="232">
        <v>1</v>
      </c>
      <c r="BI11" s="230" t="s">
        <v>110</v>
      </c>
      <c r="BJ11" s="231" t="str">
        <f>VLOOKUP(BK11,Tables!$B$4:$C$13,2)</f>
        <v>D</v>
      </c>
      <c r="BK11" s="232">
        <v>2</v>
      </c>
      <c r="BM11" s="230" t="s">
        <v>110</v>
      </c>
      <c r="BN11" s="231" t="str">
        <f>VLOOKUP(BO11,Tables!$B$4:$C$13,2)</f>
        <v>D</v>
      </c>
      <c r="BO11" s="232">
        <v>2</v>
      </c>
    </row>
    <row r="12" spans="1:67" ht="13.8" hidden="1" thickBot="1">
      <c r="A12" s="233" t="s">
        <v>111</v>
      </c>
      <c r="B12" s="234">
        <f>VLOOKUP(C12,Tables!$B$4:$C$13,2)</f>
        <v>0</v>
      </c>
      <c r="C12" s="235">
        <v>7</v>
      </c>
      <c r="E12" s="233" t="s">
        <v>111</v>
      </c>
      <c r="F12" s="234">
        <f>VLOOKUP(G12,Tables!$B$4:$C$13,2)</f>
        <v>0</v>
      </c>
      <c r="G12" s="235">
        <v>7</v>
      </c>
      <c r="I12" s="233" t="s">
        <v>111</v>
      </c>
      <c r="J12" s="234">
        <f>VLOOKUP(K12,Tables!$B$4:$C$13,2)</f>
        <v>0</v>
      </c>
      <c r="K12" s="235">
        <v>7</v>
      </c>
      <c r="M12" s="233" t="s">
        <v>111</v>
      </c>
      <c r="N12" s="234">
        <f>VLOOKUP(O12,Tables!$B$4:$C$13,2)</f>
        <v>0</v>
      </c>
      <c r="O12" s="235">
        <v>7</v>
      </c>
      <c r="Q12" s="233" t="s">
        <v>111</v>
      </c>
      <c r="R12" s="234">
        <f>VLOOKUP(S12,Tables!$B$4:$C$13,2)</f>
        <v>0</v>
      </c>
      <c r="S12" s="235">
        <v>7</v>
      </c>
      <c r="U12" s="233" t="s">
        <v>111</v>
      </c>
      <c r="V12" s="234">
        <f>VLOOKUP(W12,Tables!$B$4:$C$13,2)</f>
        <v>0</v>
      </c>
      <c r="W12" s="235">
        <v>7</v>
      </c>
      <c r="Y12" s="233" t="s">
        <v>111</v>
      </c>
      <c r="Z12" s="234">
        <f>VLOOKUP(AA12,Tables!$B$4:$C$13,2)</f>
        <v>0</v>
      </c>
      <c r="AA12" s="235">
        <v>7</v>
      </c>
      <c r="AC12" s="233" t="s">
        <v>111</v>
      </c>
      <c r="AD12" s="234">
        <f>VLOOKUP(AE12,Tables!$B$4:$C$13,2)</f>
        <v>0</v>
      </c>
      <c r="AE12" s="235">
        <v>7</v>
      </c>
      <c r="AG12" s="233" t="s">
        <v>111</v>
      </c>
      <c r="AH12" s="234">
        <f>VLOOKUP(AI12,Tables!$B$4:$C$13,2)</f>
        <v>0</v>
      </c>
      <c r="AI12" s="235">
        <v>7</v>
      </c>
      <c r="AK12" s="233" t="s">
        <v>111</v>
      </c>
      <c r="AL12" s="234">
        <f>VLOOKUP(AM12,Tables!$B$4:$C$13,2)</f>
        <v>0</v>
      </c>
      <c r="AM12" s="235">
        <v>7</v>
      </c>
      <c r="AO12" s="233" t="s">
        <v>111</v>
      </c>
      <c r="AP12" s="234">
        <f>VLOOKUP(AQ12,Tables!$B$4:$C$13,2)</f>
        <v>0</v>
      </c>
      <c r="AQ12" s="235">
        <v>6</v>
      </c>
      <c r="AS12" s="233" t="s">
        <v>111</v>
      </c>
      <c r="AT12" s="234">
        <f>VLOOKUP(AU12,Tables!$B$4:$C$13,2)</f>
        <v>0</v>
      </c>
      <c r="AU12" s="235">
        <v>7</v>
      </c>
      <c r="AW12" s="233" t="s">
        <v>111</v>
      </c>
      <c r="AX12" s="234">
        <f>VLOOKUP(AY12,Tables!$B$4:$C$13,2)</f>
        <v>0</v>
      </c>
      <c r="AY12" s="235">
        <v>7</v>
      </c>
      <c r="BA12" s="233" t="s">
        <v>111</v>
      </c>
      <c r="BB12" s="234">
        <f>VLOOKUP(BC12,Tables!$B$4:$C$13,2)</f>
        <v>0</v>
      </c>
      <c r="BC12" s="235">
        <v>7</v>
      </c>
      <c r="BE12" s="233" t="s">
        <v>111</v>
      </c>
      <c r="BF12" s="234">
        <f>VLOOKUP(BG12,Tables!$B$4:$C$13,2)</f>
        <v>0</v>
      </c>
      <c r="BG12" s="235">
        <v>7</v>
      </c>
      <c r="BI12" s="233" t="s">
        <v>111</v>
      </c>
      <c r="BJ12" s="234">
        <f>VLOOKUP(BK12,Tables!$B$4:$C$13,2)</f>
        <v>0</v>
      </c>
      <c r="BK12" s="235">
        <v>7</v>
      </c>
      <c r="BM12" s="233" t="s">
        <v>111</v>
      </c>
      <c r="BN12" s="234">
        <f>VLOOKUP(BO12,Tables!$B$4:$C$13,2)</f>
        <v>0</v>
      </c>
      <c r="BO12" s="235">
        <v>7</v>
      </c>
    </row>
    <row r="13" spans="1:67" ht="18" customHeight="1"/>
    <row r="14" spans="1:67" ht="18" customHeight="1">
      <c r="BN14" s="363"/>
    </row>
    <row r="15" spans="1:67" ht="15" customHeight="1">
      <c r="A15" s="236" t="s">
        <v>112</v>
      </c>
      <c r="B15" s="237" t="s">
        <v>113</v>
      </c>
      <c r="E15" s="236" t="s">
        <v>112</v>
      </c>
      <c r="F15" s="237" t="s">
        <v>113</v>
      </c>
      <c r="H15"/>
      <c r="I15" s="236" t="s">
        <v>112</v>
      </c>
      <c r="J15" s="237" t="s">
        <v>113</v>
      </c>
      <c r="L15"/>
      <c r="M15" s="236" t="s">
        <v>112</v>
      </c>
      <c r="N15" s="237" t="s">
        <v>113</v>
      </c>
      <c r="Q15" s="236" t="s">
        <v>112</v>
      </c>
      <c r="R15" s="237" t="s">
        <v>113</v>
      </c>
      <c r="T15"/>
      <c r="U15" s="236" t="s">
        <v>112</v>
      </c>
      <c r="V15" s="237" t="s">
        <v>113</v>
      </c>
      <c r="X15"/>
      <c r="Y15" s="236" t="s">
        <v>112</v>
      </c>
      <c r="Z15" s="237" t="s">
        <v>113</v>
      </c>
      <c r="AC15" s="236" t="s">
        <v>112</v>
      </c>
      <c r="AD15" s="237" t="s">
        <v>113</v>
      </c>
      <c r="AF15"/>
      <c r="AG15" s="236" t="s">
        <v>112</v>
      </c>
      <c r="AH15" s="237" t="s">
        <v>113</v>
      </c>
      <c r="AJ15"/>
      <c r="AK15" s="236" t="s">
        <v>112</v>
      </c>
      <c r="AL15" s="237" t="s">
        <v>113</v>
      </c>
      <c r="AO15" s="236" t="s">
        <v>112</v>
      </c>
      <c r="AP15" s="237" t="s">
        <v>113</v>
      </c>
      <c r="AR15"/>
      <c r="AS15" s="236" t="s">
        <v>112</v>
      </c>
      <c r="AT15" s="237" t="s">
        <v>113</v>
      </c>
      <c r="AV15"/>
      <c r="AW15" s="236" t="s">
        <v>112</v>
      </c>
      <c r="AX15" s="237" t="s">
        <v>113</v>
      </c>
      <c r="BA15" s="236" t="s">
        <v>112</v>
      </c>
      <c r="BB15" s="237" t="s">
        <v>113</v>
      </c>
      <c r="BE15" s="236" t="s">
        <v>112</v>
      </c>
      <c r="BF15" s="237" t="s">
        <v>113</v>
      </c>
      <c r="BI15" s="236" t="s">
        <v>112</v>
      </c>
      <c r="BJ15" s="237" t="s">
        <v>113</v>
      </c>
      <c r="BM15" s="236" t="s">
        <v>112</v>
      </c>
      <c r="BN15" s="237" t="s">
        <v>113</v>
      </c>
    </row>
    <row r="16" spans="1:67" ht="15" customHeight="1">
      <c r="A16" s="236" t="s">
        <v>114</v>
      </c>
      <c r="B16" s="238" t="s">
        <v>115</v>
      </c>
      <c r="E16" s="236" t="s">
        <v>114</v>
      </c>
      <c r="F16" s="238" t="s">
        <v>115</v>
      </c>
      <c r="H16"/>
      <c r="I16" s="236" t="s">
        <v>114</v>
      </c>
      <c r="J16" s="238" t="s">
        <v>115</v>
      </c>
      <c r="L16"/>
      <c r="M16" s="236" t="s">
        <v>114</v>
      </c>
      <c r="N16" s="238" t="s">
        <v>115</v>
      </c>
      <c r="Q16" s="236" t="s">
        <v>114</v>
      </c>
      <c r="R16" s="238" t="s">
        <v>115</v>
      </c>
      <c r="T16"/>
      <c r="U16" s="236" t="s">
        <v>114</v>
      </c>
      <c r="V16" s="238" t="s">
        <v>115</v>
      </c>
      <c r="X16"/>
      <c r="Y16" s="236" t="s">
        <v>114</v>
      </c>
      <c r="Z16" s="238" t="s">
        <v>115</v>
      </c>
      <c r="AC16" s="236" t="s">
        <v>114</v>
      </c>
      <c r="AD16" s="238" t="s">
        <v>115</v>
      </c>
      <c r="AF16"/>
      <c r="AG16" s="236" t="s">
        <v>114</v>
      </c>
      <c r="AH16" s="238" t="s">
        <v>115</v>
      </c>
      <c r="AJ16"/>
      <c r="AK16" s="236" t="s">
        <v>114</v>
      </c>
      <c r="AL16" s="238" t="s">
        <v>115</v>
      </c>
      <c r="AO16" s="236" t="s">
        <v>114</v>
      </c>
      <c r="AP16" s="238" t="s">
        <v>115</v>
      </c>
      <c r="AR16"/>
      <c r="AS16" s="236" t="s">
        <v>114</v>
      </c>
      <c r="AT16" s="238" t="s">
        <v>115</v>
      </c>
      <c r="AV16"/>
      <c r="AW16" s="236" t="s">
        <v>114</v>
      </c>
      <c r="AX16" s="238" t="s">
        <v>115</v>
      </c>
      <c r="BA16" s="236" t="s">
        <v>114</v>
      </c>
      <c r="BB16" s="238" t="s">
        <v>115</v>
      </c>
      <c r="BE16" s="236" t="s">
        <v>114</v>
      </c>
      <c r="BF16" s="238" t="s">
        <v>115</v>
      </c>
      <c r="BI16" s="236" t="s">
        <v>114</v>
      </c>
      <c r="BJ16" s="238" t="s">
        <v>115</v>
      </c>
      <c r="BM16" s="236" t="s">
        <v>114</v>
      </c>
      <c r="BN16" s="238" t="s">
        <v>115</v>
      </c>
    </row>
    <row r="17" spans="1:70" ht="15" customHeight="1">
      <c r="A17" s="236" t="s">
        <v>116</v>
      </c>
      <c r="B17" s="238" t="s">
        <v>115</v>
      </c>
      <c r="E17" s="236" t="s">
        <v>116</v>
      </c>
      <c r="F17" s="238" t="s">
        <v>115</v>
      </c>
      <c r="H17"/>
      <c r="I17" s="236" t="s">
        <v>116</v>
      </c>
      <c r="J17" s="238" t="s">
        <v>115</v>
      </c>
      <c r="L17"/>
      <c r="M17" s="236" t="s">
        <v>116</v>
      </c>
      <c r="N17" s="238" t="s">
        <v>115</v>
      </c>
      <c r="Q17" s="236" t="s">
        <v>116</v>
      </c>
      <c r="R17" s="238" t="s">
        <v>115</v>
      </c>
      <c r="T17"/>
      <c r="U17" s="236" t="s">
        <v>116</v>
      </c>
      <c r="V17" s="238" t="s">
        <v>115</v>
      </c>
      <c r="X17"/>
      <c r="Y17" s="236" t="s">
        <v>116</v>
      </c>
      <c r="Z17" s="238" t="s">
        <v>115</v>
      </c>
      <c r="AC17" s="236" t="s">
        <v>116</v>
      </c>
      <c r="AD17" s="238" t="s">
        <v>115</v>
      </c>
      <c r="AF17"/>
      <c r="AG17" s="236" t="s">
        <v>116</v>
      </c>
      <c r="AH17" s="238" t="s">
        <v>115</v>
      </c>
      <c r="AJ17"/>
      <c r="AK17" s="236" t="s">
        <v>116</v>
      </c>
      <c r="AL17" s="238" t="s">
        <v>115</v>
      </c>
      <c r="AO17" s="236" t="s">
        <v>116</v>
      </c>
      <c r="AP17" s="238" t="s">
        <v>115</v>
      </c>
      <c r="AR17"/>
      <c r="AS17" s="236" t="s">
        <v>116</v>
      </c>
      <c r="AT17" s="238" t="s">
        <v>115</v>
      </c>
      <c r="AV17"/>
      <c r="AW17" s="236" t="s">
        <v>116</v>
      </c>
      <c r="AX17" s="238" t="s">
        <v>115</v>
      </c>
      <c r="BA17" s="236" t="s">
        <v>116</v>
      </c>
      <c r="BB17" s="238" t="s">
        <v>115</v>
      </c>
      <c r="BE17" s="236" t="s">
        <v>116</v>
      </c>
      <c r="BF17" s="238" t="s">
        <v>115</v>
      </c>
      <c r="BI17" s="236" t="s">
        <v>116</v>
      </c>
      <c r="BJ17" s="238" t="s">
        <v>115</v>
      </c>
      <c r="BM17" s="236" t="s">
        <v>116</v>
      </c>
      <c r="BN17" s="238" t="s">
        <v>115</v>
      </c>
    </row>
    <row r="18" spans="1:70" ht="15" customHeight="1">
      <c r="A18" s="236" t="s">
        <v>95</v>
      </c>
      <c r="B18" s="239">
        <f>B2</f>
        <v>36731</v>
      </c>
      <c r="E18" s="236" t="s">
        <v>95</v>
      </c>
      <c r="F18" s="239">
        <f>B18</f>
        <v>36731</v>
      </c>
      <c r="H18"/>
      <c r="I18" s="236" t="s">
        <v>95</v>
      </c>
      <c r="J18" s="239">
        <f>B18</f>
        <v>36731</v>
      </c>
      <c r="L18"/>
      <c r="M18" s="236" t="s">
        <v>95</v>
      </c>
      <c r="N18" s="239">
        <f>$B$2</f>
        <v>36731</v>
      </c>
      <c r="Q18" s="236" t="s">
        <v>95</v>
      </c>
      <c r="R18" s="239">
        <f>$B$2</f>
        <v>36731</v>
      </c>
      <c r="T18"/>
      <c r="U18" s="236" t="s">
        <v>95</v>
      </c>
      <c r="V18" s="239">
        <f>$B$2</f>
        <v>36731</v>
      </c>
      <c r="X18"/>
      <c r="Y18" s="236" t="s">
        <v>95</v>
      </c>
      <c r="Z18" s="239">
        <f>V18</f>
        <v>36731</v>
      </c>
      <c r="AC18" s="236" t="s">
        <v>95</v>
      </c>
      <c r="AD18" s="239">
        <f>Z18</f>
        <v>36731</v>
      </c>
      <c r="AF18"/>
      <c r="AG18" s="236" t="s">
        <v>95</v>
      </c>
      <c r="AH18" s="239">
        <f>AD18</f>
        <v>36731</v>
      </c>
      <c r="AJ18"/>
      <c r="AK18" s="236" t="s">
        <v>95</v>
      </c>
      <c r="AL18" s="239">
        <f>AH18</f>
        <v>36731</v>
      </c>
      <c r="AO18" s="236" t="s">
        <v>95</v>
      </c>
      <c r="AP18" s="239">
        <f>AL18</f>
        <v>36731</v>
      </c>
      <c r="AR18"/>
      <c r="AS18" s="236" t="s">
        <v>95</v>
      </c>
      <c r="AT18" s="239">
        <v>36647</v>
      </c>
      <c r="AV18"/>
      <c r="AW18" s="236" t="s">
        <v>95</v>
      </c>
      <c r="AX18" s="239">
        <f>AP18</f>
        <v>36731</v>
      </c>
      <c r="BA18" s="236" t="s">
        <v>95</v>
      </c>
      <c r="BB18" s="239">
        <v>36460</v>
      </c>
      <c r="BE18" s="236" t="s">
        <v>95</v>
      </c>
      <c r="BF18" s="239">
        <v>36713</v>
      </c>
      <c r="BI18" s="236" t="s">
        <v>95</v>
      </c>
      <c r="BJ18" s="239">
        <v>36732</v>
      </c>
      <c r="BM18" s="236" t="s">
        <v>95</v>
      </c>
      <c r="BN18" s="239">
        <v>36678</v>
      </c>
    </row>
    <row r="19" spans="1:70" ht="15" customHeight="1">
      <c r="A19" s="236" t="s">
        <v>108</v>
      </c>
      <c r="B19" s="240"/>
      <c r="E19" s="236" t="s">
        <v>108</v>
      </c>
      <c r="F19" s="240"/>
      <c r="H19"/>
      <c r="I19" s="236" t="s">
        <v>108</v>
      </c>
      <c r="J19" s="240"/>
      <c r="L19"/>
      <c r="M19" s="236" t="s">
        <v>108</v>
      </c>
      <c r="N19" s="240"/>
      <c r="Q19" s="236" t="s">
        <v>108</v>
      </c>
      <c r="R19" s="240"/>
      <c r="T19"/>
      <c r="U19" s="236" t="s">
        <v>108</v>
      </c>
      <c r="V19" s="240"/>
      <c r="X19"/>
      <c r="Y19" s="236" t="s">
        <v>108</v>
      </c>
      <c r="Z19" s="240"/>
      <c r="AC19" s="236" t="s">
        <v>108</v>
      </c>
      <c r="AD19" s="240"/>
      <c r="AF19"/>
      <c r="AG19" s="236" t="s">
        <v>108</v>
      </c>
      <c r="AH19" s="240"/>
      <c r="AJ19"/>
      <c r="AK19" s="236" t="s">
        <v>108</v>
      </c>
      <c r="AL19" s="240"/>
      <c r="AO19" s="236" t="s">
        <v>108</v>
      </c>
      <c r="AP19" s="240"/>
      <c r="AR19"/>
      <c r="AS19" s="236" t="s">
        <v>108</v>
      </c>
      <c r="AT19" s="240"/>
      <c r="AV19"/>
      <c r="AW19" s="236" t="s">
        <v>108</v>
      </c>
      <c r="AX19" s="240"/>
      <c r="BA19" s="236" t="s">
        <v>108</v>
      </c>
      <c r="BB19" s="240"/>
      <c r="BE19" s="236" t="s">
        <v>108</v>
      </c>
      <c r="BF19" s="240"/>
      <c r="BI19" s="236" t="s">
        <v>108</v>
      </c>
      <c r="BJ19" s="240"/>
      <c r="BM19" s="236" t="s">
        <v>108</v>
      </c>
      <c r="BN19" s="240"/>
    </row>
    <row r="20" spans="1:70" ht="15" customHeight="1">
      <c r="A20" s="236" t="s">
        <v>109</v>
      </c>
      <c r="B20" s="241"/>
      <c r="E20" s="236" t="s">
        <v>109</v>
      </c>
      <c r="F20" s="241"/>
      <c r="H20"/>
      <c r="I20" s="236" t="s">
        <v>109</v>
      </c>
      <c r="J20" s="241"/>
      <c r="L20"/>
      <c r="M20" s="236" t="s">
        <v>109</v>
      </c>
      <c r="N20" s="241"/>
      <c r="Q20" s="236" t="s">
        <v>109</v>
      </c>
      <c r="R20" s="241"/>
      <c r="T20"/>
      <c r="U20" s="236" t="s">
        <v>109</v>
      </c>
      <c r="V20" s="241"/>
      <c r="X20"/>
      <c r="Y20" s="236" t="s">
        <v>109</v>
      </c>
      <c r="Z20" s="241"/>
      <c r="AC20" s="236" t="s">
        <v>109</v>
      </c>
      <c r="AD20" s="241"/>
      <c r="AF20"/>
      <c r="AG20" s="236" t="s">
        <v>109</v>
      </c>
      <c r="AH20" s="241"/>
      <c r="AJ20"/>
      <c r="AK20" s="236" t="s">
        <v>109</v>
      </c>
      <c r="AL20" s="241"/>
      <c r="AO20" s="236" t="s">
        <v>109</v>
      </c>
      <c r="AP20" s="241"/>
      <c r="AR20"/>
      <c r="AS20" s="236" t="s">
        <v>109</v>
      </c>
      <c r="AT20" s="241"/>
      <c r="AV20"/>
      <c r="AW20" s="236" t="s">
        <v>109</v>
      </c>
      <c r="AX20" s="241"/>
      <c r="BA20" s="236" t="s">
        <v>109</v>
      </c>
      <c r="BB20" s="241"/>
      <c r="BE20" s="236" t="s">
        <v>109</v>
      </c>
      <c r="BF20" s="241"/>
      <c r="BI20" s="236" t="s">
        <v>109</v>
      </c>
      <c r="BJ20" s="241"/>
      <c r="BM20" s="236" t="s">
        <v>109</v>
      </c>
      <c r="BN20" s="241"/>
    </row>
    <row r="21" spans="1:70" ht="15" customHeight="1">
      <c r="A21" s="242" t="s">
        <v>110</v>
      </c>
      <c r="B21" s="241"/>
      <c r="E21" s="242" t="s">
        <v>110</v>
      </c>
      <c r="F21" s="241"/>
      <c r="H21"/>
      <c r="I21" s="242" t="s">
        <v>110</v>
      </c>
      <c r="J21" s="241"/>
      <c r="L21"/>
      <c r="M21" s="242" t="s">
        <v>110</v>
      </c>
      <c r="N21" s="241"/>
      <c r="Q21" s="242" t="s">
        <v>110</v>
      </c>
      <c r="R21" s="241"/>
      <c r="T21"/>
      <c r="U21" s="242" t="s">
        <v>110</v>
      </c>
      <c r="V21" s="241"/>
      <c r="X21"/>
      <c r="Y21" s="242" t="s">
        <v>110</v>
      </c>
      <c r="Z21" s="241"/>
      <c r="AC21" s="242" t="s">
        <v>110</v>
      </c>
      <c r="AD21" s="241"/>
      <c r="AF21"/>
      <c r="AG21" s="242" t="s">
        <v>110</v>
      </c>
      <c r="AH21" s="241"/>
      <c r="AJ21"/>
      <c r="AK21" s="242" t="s">
        <v>110</v>
      </c>
      <c r="AL21" s="241"/>
      <c r="AO21" s="242" t="s">
        <v>110</v>
      </c>
      <c r="AP21" s="241"/>
      <c r="AR21"/>
      <c r="AS21" s="242" t="s">
        <v>110</v>
      </c>
      <c r="AT21" s="241"/>
      <c r="AV21"/>
      <c r="AW21" s="242" t="s">
        <v>110</v>
      </c>
      <c r="AX21" s="241"/>
      <c r="BA21" s="242" t="s">
        <v>110</v>
      </c>
      <c r="BB21" s="241"/>
      <c r="BE21" s="242" t="s">
        <v>110</v>
      </c>
      <c r="BF21" s="241"/>
      <c r="BI21" s="242" t="s">
        <v>110</v>
      </c>
      <c r="BJ21" s="241"/>
      <c r="BM21" s="242" t="s">
        <v>110</v>
      </c>
      <c r="BN21" s="241"/>
    </row>
    <row r="22" spans="1:70" ht="15" customHeight="1">
      <c r="A22" s="242" t="s">
        <v>111</v>
      </c>
      <c r="B22" s="241"/>
      <c r="E22" s="242" t="s">
        <v>111</v>
      </c>
      <c r="F22" s="241"/>
      <c r="H22"/>
      <c r="I22" s="242" t="s">
        <v>111</v>
      </c>
      <c r="J22" s="241"/>
      <c r="L22"/>
      <c r="M22" s="242" t="s">
        <v>111</v>
      </c>
      <c r="N22" s="241"/>
      <c r="Q22" s="242" t="s">
        <v>111</v>
      </c>
      <c r="R22" s="241"/>
      <c r="T22"/>
      <c r="U22" s="242" t="s">
        <v>111</v>
      </c>
      <c r="V22" s="241"/>
      <c r="X22"/>
      <c r="Y22" s="242" t="s">
        <v>111</v>
      </c>
      <c r="Z22" s="241"/>
      <c r="AC22" s="242" t="s">
        <v>111</v>
      </c>
      <c r="AD22" s="241"/>
      <c r="AF22"/>
      <c r="AG22" s="242" t="s">
        <v>111</v>
      </c>
      <c r="AH22" s="241"/>
      <c r="AJ22"/>
      <c r="AK22" s="242" t="s">
        <v>111</v>
      </c>
      <c r="AL22" s="241"/>
      <c r="AO22" s="242" t="s">
        <v>111</v>
      </c>
      <c r="AP22" s="241"/>
      <c r="AR22"/>
      <c r="AS22" s="242" t="s">
        <v>111</v>
      </c>
      <c r="AT22" s="241"/>
      <c r="AV22"/>
      <c r="AW22" s="242" t="s">
        <v>111</v>
      </c>
      <c r="AX22" s="241"/>
      <c r="BA22" s="242" t="s">
        <v>111</v>
      </c>
      <c r="BB22" s="241"/>
      <c r="BE22" s="242" t="s">
        <v>111</v>
      </c>
      <c r="BF22" s="241"/>
      <c r="BI22" s="242" t="s">
        <v>111</v>
      </c>
      <c r="BJ22" s="241"/>
      <c r="BM22" s="242" t="s">
        <v>111</v>
      </c>
      <c r="BN22" s="241"/>
    </row>
    <row r="23" spans="1:70" ht="15" customHeight="1">
      <c r="A23" s="236" t="s">
        <v>117</v>
      </c>
      <c r="B23" s="243">
        <v>36708</v>
      </c>
      <c r="E23" s="236" t="s">
        <v>117</v>
      </c>
      <c r="F23" s="243">
        <f>B23</f>
        <v>36708</v>
      </c>
      <c r="H23"/>
      <c r="I23" s="236" t="s">
        <v>117</v>
      </c>
      <c r="J23" s="243">
        <f>F23</f>
        <v>36708</v>
      </c>
      <c r="L23"/>
      <c r="M23" s="236" t="s">
        <v>117</v>
      </c>
      <c r="N23" s="243">
        <f>J23</f>
        <v>36708</v>
      </c>
      <c r="Q23" s="236" t="s">
        <v>117</v>
      </c>
      <c r="R23" s="243">
        <f>N23</f>
        <v>36708</v>
      </c>
      <c r="T23"/>
      <c r="U23" s="236" t="s">
        <v>117</v>
      </c>
      <c r="V23" s="243">
        <f>R23</f>
        <v>36708</v>
      </c>
      <c r="X23"/>
      <c r="Y23" s="236" t="s">
        <v>117</v>
      </c>
      <c r="Z23" s="243">
        <v>36678</v>
      </c>
      <c r="AC23" s="236" t="s">
        <v>117</v>
      </c>
      <c r="AD23" s="243">
        <f>Z23</f>
        <v>36678</v>
      </c>
      <c r="AF23"/>
      <c r="AG23" s="236" t="s">
        <v>117</v>
      </c>
      <c r="AH23" s="243">
        <f>AD23</f>
        <v>36678</v>
      </c>
      <c r="AJ23"/>
      <c r="AK23" s="236" t="s">
        <v>117</v>
      </c>
      <c r="AL23" s="243">
        <f>AH23</f>
        <v>36678</v>
      </c>
      <c r="AO23" s="236" t="s">
        <v>117</v>
      </c>
      <c r="AP23" s="243">
        <f>B23</f>
        <v>36708</v>
      </c>
      <c r="AR23"/>
      <c r="AS23" s="236" t="s">
        <v>117</v>
      </c>
      <c r="AT23" s="243">
        <v>36617</v>
      </c>
      <c r="AV23"/>
      <c r="AW23" s="236" t="s">
        <v>117</v>
      </c>
      <c r="AX23" s="243">
        <f>B23</f>
        <v>36708</v>
      </c>
      <c r="BA23" s="236" t="s">
        <v>117</v>
      </c>
      <c r="BB23" s="243">
        <v>36465</v>
      </c>
      <c r="BE23" s="236" t="s">
        <v>117</v>
      </c>
      <c r="BF23" s="243">
        <v>36708</v>
      </c>
      <c r="BI23" s="236" t="s">
        <v>117</v>
      </c>
      <c r="BJ23" s="243">
        <v>36708</v>
      </c>
      <c r="BM23" s="236" t="s">
        <v>117</v>
      </c>
      <c r="BN23" s="243">
        <v>36708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4" t="s">
        <v>118</v>
      </c>
      <c r="B25" s="245" t="str">
        <f>CONCATENATE(B$9,"-",B$10,"-",B$11)</f>
        <v>MICH_CG-GD-PR-D</v>
      </c>
      <c r="E25" s="244" t="s">
        <v>118</v>
      </c>
      <c r="F25" s="245" t="str">
        <f>CONCATENATE(F$9,"-",F$10,"-",F$11)</f>
        <v>NGI/CHI. GATE-PR-D</v>
      </c>
      <c r="G25"/>
      <c r="I25" s="244" t="s">
        <v>118</v>
      </c>
      <c r="J25" s="245" t="str">
        <f>CONCATENATE(J$9,"-",J$10,"-",J$11)</f>
        <v>IF-TRANSCO/Z6-PR-D</v>
      </c>
      <c r="K25"/>
      <c r="M25" s="244" t="s">
        <v>118</v>
      </c>
      <c r="N25" s="245" t="str">
        <f>CONCATENATE(N$9,"-",N$10,"-",N$11)</f>
        <v>IF-TETCO/M3-PR-D</v>
      </c>
      <c r="Q25" s="244" t="s">
        <v>118</v>
      </c>
      <c r="R25" s="245" t="str">
        <f>CONCATENATE(R$9,"-",R$10,"-",R$11)</f>
        <v>IF-CNG/APPALACH-PR-D</v>
      </c>
      <c r="S25"/>
      <c r="U25" s="244" t="s">
        <v>118</v>
      </c>
      <c r="V25" s="245" t="str">
        <f>CONCATENATE(V$9,"-",V$10,"-",V$11)</f>
        <v>IF-CGT/APPALAC-PR-D</v>
      </c>
      <c r="W25"/>
      <c r="Y25" s="244" t="s">
        <v>118</v>
      </c>
      <c r="Z25" s="245" t="str">
        <f>CONCATENATE(Z$9,"-",Z$10,"-",Z$11)</f>
        <v>NG-PR-P</v>
      </c>
      <c r="AC25" s="244" t="s">
        <v>118</v>
      </c>
      <c r="AD25" s="245" t="str">
        <f>CONCATENATE(AD$9,"-",AD$10,"-",AD$11)</f>
        <v>CAD/USD-FX-F</v>
      </c>
      <c r="AE25"/>
      <c r="AG25" s="244" t="s">
        <v>118</v>
      </c>
      <c r="AH25" s="245" t="str">
        <f>CONCATENATE(AH$9,"-",AH$10,"-",AH$11)</f>
        <v>INT-CAD-R</v>
      </c>
      <c r="AI25"/>
      <c r="AK25" s="244" t="s">
        <v>118</v>
      </c>
      <c r="AL25" s="245" t="str">
        <f>CONCATENATE(AL$9,"-",AL$10,"-",AL$11)</f>
        <v>INT-AA-R</v>
      </c>
      <c r="AO25" s="244" t="s">
        <v>118</v>
      </c>
      <c r="AP25" s="245" t="str">
        <f>CONCATENATE(AP$9,"-",AP$10,"-",AP$11)</f>
        <v>IF-NNG/VENT-PR-D</v>
      </c>
      <c r="AQ25"/>
      <c r="AS25" s="244" t="s">
        <v>118</v>
      </c>
      <c r="AT25" s="245" t="str">
        <f>CONCATENATE(AT$9,"-",AT$10,"-",AT$11)</f>
        <v>WAHA KCBT-PR-D</v>
      </c>
      <c r="AU25"/>
      <c r="AW25" s="244" t="s">
        <v>118</v>
      </c>
      <c r="AX25" s="245" t="str">
        <f>CONCATENATE(AX$9,"-",AX$10,"-",AX$11)</f>
        <v>ML7/CG-PR-D</v>
      </c>
      <c r="AY25"/>
      <c r="BA25" s="244" t="s">
        <v>118</v>
      </c>
      <c r="BB25" s="245" t="str">
        <f>CONCATENATE(BB$9,"-",BB$10,"-",BB$11)</f>
        <v>IF-FGT/Z3-PR-D</v>
      </c>
      <c r="BC25"/>
      <c r="BE25" s="244" t="s">
        <v>118</v>
      </c>
      <c r="BF25" s="245" t="str">
        <f>CONCATENATE(BF$9,"-",BF$10,"-",BF$11)</f>
        <v>NG-VO-P</v>
      </c>
      <c r="BG25"/>
      <c r="BI25" s="244" t="s">
        <v>118</v>
      </c>
      <c r="BJ25" s="245" t="str">
        <f>CONCATENATE(BJ$9,"-",BJ$10,"-",BJ$11)</f>
        <v>IF-ANR/LA_OFFSH-PR-D</v>
      </c>
      <c r="BK25"/>
      <c r="BM25" s="244" t="s">
        <v>118</v>
      </c>
      <c r="BN25" s="245" t="str">
        <f>CONCATENATE(BN$9,"-",BN$10,"-",BN$11)</f>
        <v>CGPR-DAWN-PR-D</v>
      </c>
      <c r="BO25"/>
    </row>
    <row r="26" spans="1:70">
      <c r="A26" s="246"/>
      <c r="E26"/>
      <c r="F26"/>
      <c r="G26"/>
      <c r="I26"/>
      <c r="J26"/>
      <c r="K26"/>
      <c r="M26" s="246"/>
      <c r="Q26"/>
      <c r="R26"/>
      <c r="S26"/>
      <c r="U26"/>
      <c r="V26"/>
      <c r="W26"/>
      <c r="Y26" s="246"/>
      <c r="AC26"/>
      <c r="AD26"/>
      <c r="AE26"/>
      <c r="AG26"/>
      <c r="AH26"/>
      <c r="AI26"/>
      <c r="AK26" s="246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18"/>
      <c r="BR26">
        <v>3.0160000000000005</v>
      </c>
    </row>
    <row r="27" spans="1:70">
      <c r="A27" s="247">
        <v>36708</v>
      </c>
      <c r="B27">
        <v>8.0999990000000008E-2</v>
      </c>
      <c r="C27"/>
      <c r="D27"/>
      <c r="E27" s="247">
        <v>36708</v>
      </c>
      <c r="F27">
        <v>6.0999990000000004E-2</v>
      </c>
      <c r="G27"/>
      <c r="H27"/>
      <c r="I27" s="247">
        <v>36708</v>
      </c>
      <c r="J27">
        <v>0.56100000000000005</v>
      </c>
      <c r="K27"/>
      <c r="L27"/>
      <c r="M27" s="247">
        <v>36708</v>
      </c>
      <c r="N27">
        <v>0.35100000000000003</v>
      </c>
      <c r="O27"/>
      <c r="P27"/>
      <c r="Q27" s="247">
        <v>36708</v>
      </c>
      <c r="R27">
        <v>0.19100000000000003</v>
      </c>
      <c r="S27"/>
      <c r="T27"/>
      <c r="U27" s="247">
        <v>36708</v>
      </c>
      <c r="V27">
        <v>0.151</v>
      </c>
      <c r="W27"/>
      <c r="X27"/>
      <c r="Y27" s="247">
        <v>36678</v>
      </c>
      <c r="Z27">
        <v>4.4060000000000006</v>
      </c>
      <c r="AA27"/>
      <c r="AB27"/>
      <c r="AC27" s="247">
        <v>36708</v>
      </c>
      <c r="AD27">
        <v>1.4715</v>
      </c>
      <c r="AE27"/>
      <c r="AF27"/>
      <c r="AG27" s="247">
        <v>36708</v>
      </c>
      <c r="AH27">
        <v>1</v>
      </c>
      <c r="AI27"/>
      <c r="AJ27"/>
      <c r="AK27" s="247">
        <v>36708</v>
      </c>
      <c r="AL27">
        <v>1</v>
      </c>
      <c r="AM27"/>
      <c r="AN27"/>
      <c r="AO27" s="247">
        <v>36708</v>
      </c>
      <c r="AP27">
        <v>-0.159</v>
      </c>
      <c r="AQ27"/>
      <c r="AR27"/>
      <c r="AS27"/>
      <c r="AT27"/>
      <c r="AU27"/>
      <c r="AW27" s="247">
        <v>36708</v>
      </c>
      <c r="AX27">
        <v>8.0999990000000008E-2</v>
      </c>
      <c r="AY27"/>
      <c r="BA27" s="247">
        <v>36465</v>
      </c>
      <c r="BB27">
        <v>1.3000000000000001E-2</v>
      </c>
      <c r="BC27"/>
      <c r="BE27" s="247">
        <v>36708</v>
      </c>
      <c r="BF27">
        <v>0.6</v>
      </c>
      <c r="BG27"/>
      <c r="BH27" s="20">
        <f t="shared" ref="BH27:BH32" si="0">BF27+BJ27</f>
        <v>0.51100000000000001</v>
      </c>
      <c r="BI27" s="247">
        <v>36708</v>
      </c>
      <c r="BJ27">
        <v>-8.900000000000001E-2</v>
      </c>
      <c r="BK27"/>
      <c r="BM27" s="247">
        <v>36708</v>
      </c>
      <c r="BN27">
        <v>0.16300000000000001</v>
      </c>
      <c r="BO27"/>
      <c r="BQ27" s="418"/>
      <c r="BR27">
        <v>3.0110000000000001</v>
      </c>
    </row>
    <row r="28" spans="1:70">
      <c r="A28" s="247">
        <v>36739</v>
      </c>
      <c r="B28">
        <v>6.7500000000000004E-2</v>
      </c>
      <c r="C28"/>
      <c r="D28"/>
      <c r="E28" s="247">
        <v>36739</v>
      </c>
      <c r="F28">
        <v>5.7500000000000002E-2</v>
      </c>
      <c r="G28"/>
      <c r="H28"/>
      <c r="I28" s="247">
        <v>36739</v>
      </c>
      <c r="J28">
        <v>0.35499999999999998</v>
      </c>
      <c r="K28"/>
      <c r="L28"/>
      <c r="M28" s="247">
        <v>36739</v>
      </c>
      <c r="N28">
        <v>0.3</v>
      </c>
      <c r="O28"/>
      <c r="P28"/>
      <c r="Q28" s="247">
        <v>36739</v>
      </c>
      <c r="R28">
        <v>0.185</v>
      </c>
      <c r="S28"/>
      <c r="T28"/>
      <c r="U28" s="247">
        <v>36739</v>
      </c>
      <c r="V28">
        <v>0.16500000000000001</v>
      </c>
      <c r="W28"/>
      <c r="X28"/>
      <c r="Y28" s="247">
        <v>36708</v>
      </c>
      <c r="Z28">
        <v>4.3690000000000007</v>
      </c>
      <c r="AA28">
        <v>-0.43</v>
      </c>
      <c r="AB28"/>
      <c r="AC28" s="247">
        <v>36739</v>
      </c>
      <c r="AD28">
        <v>1.4711157411509999</v>
      </c>
      <c r="AE28"/>
      <c r="AF28"/>
      <c r="AG28" s="247">
        <v>36739</v>
      </c>
      <c r="AH28">
        <v>5.8743409147912998E-2</v>
      </c>
      <c r="AI28"/>
      <c r="AJ28"/>
      <c r="AK28" s="247">
        <v>36739</v>
      </c>
      <c r="AL28">
        <v>6.7689472612111015E-2</v>
      </c>
      <c r="AM28"/>
      <c r="AN28"/>
      <c r="AO28" s="247">
        <v>36739</v>
      </c>
      <c r="AP28">
        <v>-7.7499999999999999E-2</v>
      </c>
      <c r="AQ28"/>
      <c r="AR28"/>
      <c r="AS28"/>
      <c r="AT28"/>
      <c r="AU28"/>
      <c r="AW28" s="247">
        <v>36739</v>
      </c>
      <c r="AX28">
        <v>6.7500000000000004E-2</v>
      </c>
      <c r="AY28"/>
      <c r="BA28" s="247">
        <v>36495</v>
      </c>
      <c r="BB28">
        <v>5.0000000000000001E-3</v>
      </c>
      <c r="BC28"/>
      <c r="BE28" s="247">
        <v>36739</v>
      </c>
      <c r="BF28">
        <v>0.64</v>
      </c>
      <c r="BG28"/>
      <c r="BH28" s="20">
        <f t="shared" si="0"/>
        <v>0.55500000000000005</v>
      </c>
      <c r="BI28" s="247">
        <v>36739</v>
      </c>
      <c r="BJ28">
        <v>-8.5000000000000006E-2</v>
      </c>
      <c r="BK28"/>
      <c r="BM28" s="247">
        <v>36739</v>
      </c>
      <c r="BN28">
        <v>0.16500000000000001</v>
      </c>
      <c r="BP28"/>
      <c r="BQ28" s="418"/>
      <c r="BR28" s="20">
        <v>3.0920000000000001</v>
      </c>
    </row>
    <row r="29" spans="1:70">
      <c r="A29" s="247">
        <v>36770</v>
      </c>
      <c r="B29">
        <v>8.5000000000000006E-2</v>
      </c>
      <c r="C29"/>
      <c r="D29"/>
      <c r="E29" s="247">
        <v>36770</v>
      </c>
      <c r="F29">
        <v>0.06</v>
      </c>
      <c r="G29"/>
      <c r="H29"/>
      <c r="I29" s="247">
        <v>36770</v>
      </c>
      <c r="J29">
        <v>0.35</v>
      </c>
      <c r="K29"/>
      <c r="L29"/>
      <c r="M29" s="247">
        <v>36770</v>
      </c>
      <c r="N29">
        <v>0.35</v>
      </c>
      <c r="O29"/>
      <c r="P29"/>
      <c r="Q29" s="247">
        <v>36770</v>
      </c>
      <c r="R29">
        <v>0.2</v>
      </c>
      <c r="S29"/>
      <c r="T29"/>
      <c r="U29" s="247">
        <v>36770</v>
      </c>
      <c r="V29">
        <v>0.17499999999999999</v>
      </c>
      <c r="W29"/>
      <c r="X29"/>
      <c r="Y29" s="247">
        <v>36739</v>
      </c>
      <c r="Z29">
        <v>3.8340000000000005</v>
      </c>
      <c r="AA29">
        <v>-0.4</v>
      </c>
      <c r="AB29"/>
      <c r="AC29" s="247">
        <v>36770</v>
      </c>
      <c r="AD29">
        <v>1.4699913972300005</v>
      </c>
      <c r="AE29"/>
      <c r="AF29"/>
      <c r="AG29" s="247">
        <v>36770</v>
      </c>
      <c r="AH29">
        <v>5.8828128255962009E-2</v>
      </c>
      <c r="AI29"/>
      <c r="AJ29"/>
      <c r="AK29" s="247">
        <v>36770</v>
      </c>
      <c r="AL29">
        <v>6.8031294136617002E-2</v>
      </c>
      <c r="AM29"/>
      <c r="AN29"/>
      <c r="AO29" s="247">
        <v>36770</v>
      </c>
      <c r="AP29">
        <v>-7.4999999999999997E-2</v>
      </c>
      <c r="AQ29"/>
      <c r="AR29"/>
      <c r="AS29"/>
      <c r="AT29"/>
      <c r="AU29"/>
      <c r="AW29" s="247">
        <v>36770</v>
      </c>
      <c r="AX29">
        <v>8.5000000000000006E-2</v>
      </c>
      <c r="AY29"/>
      <c r="BA29" s="247">
        <v>36526</v>
      </c>
      <c r="BB29">
        <v>5.0000000000000001E-3</v>
      </c>
      <c r="BC29"/>
      <c r="BE29" s="247">
        <v>36770</v>
      </c>
      <c r="BF29">
        <v>0.66</v>
      </c>
      <c r="BG29"/>
      <c r="BH29" s="20">
        <f t="shared" si="0"/>
        <v>0.58250000000000002</v>
      </c>
      <c r="BI29" s="247">
        <v>36770</v>
      </c>
      <c r="BJ29">
        <v>-7.7499999999999999E-2</v>
      </c>
      <c r="BK29"/>
      <c r="BL29" s="20">
        <f>AVERAGE(BL31:BL35)</f>
        <v>-0.39800000000000002</v>
      </c>
      <c r="BM29" s="247">
        <v>36770</v>
      </c>
      <c r="BN29">
        <v>0.2</v>
      </c>
      <c r="BP29"/>
    </row>
    <row r="30" spans="1:70">
      <c r="A30" s="247">
        <v>36800</v>
      </c>
      <c r="B30">
        <v>0.11749999999999999</v>
      </c>
      <c r="C30"/>
      <c r="D30"/>
      <c r="E30" s="247">
        <v>36800</v>
      </c>
      <c r="F30">
        <v>7.7499999999999999E-2</v>
      </c>
      <c r="G30"/>
      <c r="H30"/>
      <c r="I30" s="247">
        <v>36800</v>
      </c>
      <c r="J30">
        <v>0.42</v>
      </c>
      <c r="K30"/>
      <c r="L30"/>
      <c r="M30" s="247">
        <v>36800</v>
      </c>
      <c r="N30">
        <v>0.35749999999999998</v>
      </c>
      <c r="O30"/>
      <c r="P30"/>
      <c r="Q30" s="247">
        <v>36800</v>
      </c>
      <c r="R30">
        <v>0.24</v>
      </c>
      <c r="S30"/>
      <c r="T30"/>
      <c r="U30" s="247">
        <v>36800</v>
      </c>
      <c r="V30">
        <v>0.185</v>
      </c>
      <c r="W30"/>
      <c r="X30"/>
      <c r="Y30" s="247">
        <v>36770</v>
      </c>
      <c r="Z30">
        <v>3.8369999999999997</v>
      </c>
      <c r="AA30">
        <v>-0.3</v>
      </c>
      <c r="AB30"/>
      <c r="AC30" s="247">
        <v>36800</v>
      </c>
      <c r="AD30">
        <v>1.468893699578</v>
      </c>
      <c r="AE30"/>
      <c r="AF30"/>
      <c r="AG30" s="247">
        <v>36800</v>
      </c>
      <c r="AH30">
        <v>5.9022962188271022E-2</v>
      </c>
      <c r="AI30"/>
      <c r="AJ30"/>
      <c r="AK30" s="247">
        <v>36800</v>
      </c>
      <c r="AL30">
        <v>6.8302253222598017E-2</v>
      </c>
      <c r="AM30"/>
      <c r="AN30"/>
      <c r="AO30" s="247">
        <v>36800</v>
      </c>
      <c r="AP30">
        <v>-7.2499999999999995E-2</v>
      </c>
      <c r="AQ30"/>
      <c r="AR30"/>
      <c r="AS30"/>
      <c r="AT30"/>
      <c r="AU30"/>
      <c r="AW30" s="247">
        <v>36800</v>
      </c>
      <c r="AX30">
        <v>0.11749999999999999</v>
      </c>
      <c r="AY30"/>
      <c r="BA30" s="247">
        <v>36557</v>
      </c>
      <c r="BB30">
        <v>5.0000000000000001E-3</v>
      </c>
      <c r="BC30"/>
      <c r="BE30" s="247">
        <v>36800</v>
      </c>
      <c r="BF30">
        <v>0.66500000000000004</v>
      </c>
      <c r="BG30"/>
      <c r="BH30" s="20">
        <f t="shared" si="0"/>
        <v>0.58750000000000002</v>
      </c>
      <c r="BI30" s="247">
        <v>36800</v>
      </c>
      <c r="BJ30">
        <v>-7.7499999999999999E-2</v>
      </c>
      <c r="BK30"/>
      <c r="BM30" s="247">
        <v>36800</v>
      </c>
      <c r="BN30">
        <v>0.22</v>
      </c>
    </row>
    <row r="31" spans="1:70">
      <c r="A31" s="247">
        <v>36831</v>
      </c>
      <c r="B31">
        <v>0.18</v>
      </c>
      <c r="C31"/>
      <c r="D31"/>
      <c r="E31" s="247">
        <v>36831</v>
      </c>
      <c r="F31">
        <v>0.1125</v>
      </c>
      <c r="G31"/>
      <c r="H31"/>
      <c r="I31" s="247">
        <v>36831</v>
      </c>
      <c r="J31">
        <v>0.6</v>
      </c>
      <c r="K31"/>
      <c r="L31"/>
      <c r="M31" s="247">
        <v>36831</v>
      </c>
      <c r="N31">
        <v>0.41</v>
      </c>
      <c r="O31"/>
      <c r="P31"/>
      <c r="Q31" s="247">
        <v>36831</v>
      </c>
      <c r="R31">
        <v>0.3</v>
      </c>
      <c r="S31"/>
      <c r="T31"/>
      <c r="U31" s="247">
        <v>36831</v>
      </c>
      <c r="V31">
        <v>0.24249999999999999</v>
      </c>
      <c r="W31"/>
      <c r="X31"/>
      <c r="Y31" s="247">
        <v>36800</v>
      </c>
      <c r="Z31">
        <v>3.8340000000000005</v>
      </c>
      <c r="AA31">
        <v>-0.3</v>
      </c>
      <c r="AB31"/>
      <c r="AC31" s="247">
        <v>36831</v>
      </c>
      <c r="AD31">
        <v>1.4676660346270001</v>
      </c>
      <c r="AE31"/>
      <c r="AF31"/>
      <c r="AG31" s="247">
        <v>36831</v>
      </c>
      <c r="AH31">
        <v>5.9141712801895015E-2</v>
      </c>
      <c r="AI31"/>
      <c r="AJ31"/>
      <c r="AK31" s="247">
        <v>36831</v>
      </c>
      <c r="AL31">
        <v>6.868874513195701E-2</v>
      </c>
      <c r="AM31"/>
      <c r="AN31"/>
      <c r="AO31" s="247">
        <v>36831</v>
      </c>
      <c r="AP31">
        <v>5.0000000000000001E-3</v>
      </c>
      <c r="AQ31"/>
      <c r="AR31"/>
      <c r="AS31"/>
      <c r="AT31"/>
      <c r="AU31"/>
      <c r="AW31" s="247">
        <v>36831</v>
      </c>
      <c r="AX31">
        <v>0.18</v>
      </c>
      <c r="AY31"/>
      <c r="BA31" s="247">
        <v>36586</v>
      </c>
      <c r="BB31">
        <v>5.0000000000000001E-3</v>
      </c>
      <c r="BC31"/>
      <c r="BE31" s="247">
        <v>36831</v>
      </c>
      <c r="BF31">
        <v>0.66500000000000004</v>
      </c>
      <c r="BG31"/>
      <c r="BH31" s="20">
        <f t="shared" si="0"/>
        <v>0.59000000000000008</v>
      </c>
      <c r="BI31" s="247">
        <v>36831</v>
      </c>
      <c r="BJ31">
        <v>-7.4999999999999997E-2</v>
      </c>
      <c r="BL31">
        <f>BJ31-BN31</f>
        <v>-0.37</v>
      </c>
      <c r="BM31" s="247">
        <v>36831</v>
      </c>
      <c r="BN31">
        <v>0.29499999999999998</v>
      </c>
    </row>
    <row r="32" spans="1:70">
      <c r="A32" s="247">
        <v>36861</v>
      </c>
      <c r="B32">
        <v>0.18</v>
      </c>
      <c r="C32"/>
      <c r="D32"/>
      <c r="E32" s="247">
        <v>36861</v>
      </c>
      <c r="F32">
        <v>0.1125</v>
      </c>
      <c r="G32"/>
      <c r="H32"/>
      <c r="I32" s="247">
        <v>36861</v>
      </c>
      <c r="J32">
        <v>1.42</v>
      </c>
      <c r="K32"/>
      <c r="L32"/>
      <c r="M32" s="247">
        <v>36861</v>
      </c>
      <c r="N32">
        <v>0.71499999999999997</v>
      </c>
      <c r="O32"/>
      <c r="P32"/>
      <c r="Q32" s="247">
        <v>36861</v>
      </c>
      <c r="R32">
        <v>0.35499999999999998</v>
      </c>
      <c r="S32"/>
      <c r="T32"/>
      <c r="U32" s="247">
        <v>36861</v>
      </c>
      <c r="V32">
        <v>0.28000000000000003</v>
      </c>
      <c r="W32"/>
      <c r="X32"/>
      <c r="Y32" s="247">
        <v>36831</v>
      </c>
      <c r="Z32">
        <v>3.907</v>
      </c>
      <c r="AA32">
        <v>-0.3</v>
      </c>
      <c r="AB32"/>
      <c r="AC32" s="247">
        <v>36861</v>
      </c>
      <c r="AD32">
        <v>1.4665109715780003</v>
      </c>
      <c r="AE32"/>
      <c r="AF32"/>
      <c r="AG32" s="247">
        <v>36861</v>
      </c>
      <c r="AH32">
        <v>5.9186606622595006E-2</v>
      </c>
      <c r="AI32"/>
      <c r="AJ32"/>
      <c r="AK32" s="247">
        <v>36861</v>
      </c>
      <c r="AL32">
        <v>6.8811818671209016E-2</v>
      </c>
      <c r="AM32"/>
      <c r="AN32"/>
      <c r="AO32" s="247">
        <v>36861</v>
      </c>
      <c r="AP32">
        <v>2.5000000000000001E-2</v>
      </c>
      <c r="AQ32"/>
      <c r="AR32"/>
      <c r="AS32"/>
      <c r="AT32"/>
      <c r="AU32"/>
      <c r="AW32" s="247">
        <v>36861</v>
      </c>
      <c r="AX32">
        <v>0.18</v>
      </c>
      <c r="AY32"/>
      <c r="BA32" s="247">
        <v>36617</v>
      </c>
      <c r="BB32">
        <v>5.0000000000000001E-3</v>
      </c>
      <c r="BC32"/>
      <c r="BE32" s="247">
        <v>36861</v>
      </c>
      <c r="BF32">
        <v>0.66500000000000004</v>
      </c>
      <c r="BG32"/>
      <c r="BH32" s="20">
        <f t="shared" si="0"/>
        <v>0.59000000000000008</v>
      </c>
      <c r="BI32" s="247">
        <v>36861</v>
      </c>
      <c r="BJ32">
        <v>-7.4999999999999997E-2</v>
      </c>
      <c r="BK32"/>
      <c r="BL32">
        <f>BJ32-BN32</f>
        <v>-0.375</v>
      </c>
      <c r="BM32" s="247">
        <v>36861</v>
      </c>
      <c r="BN32">
        <v>0.3</v>
      </c>
    </row>
    <row r="33" spans="1:68">
      <c r="A33" s="247">
        <v>36892</v>
      </c>
      <c r="B33">
        <v>0.22750000000000001</v>
      </c>
      <c r="C33"/>
      <c r="D33"/>
      <c r="E33" s="247">
        <v>36892</v>
      </c>
      <c r="F33">
        <v>0.12</v>
      </c>
      <c r="G33"/>
      <c r="H33"/>
      <c r="I33" s="247">
        <v>36892</v>
      </c>
      <c r="J33">
        <v>1.93</v>
      </c>
      <c r="K33"/>
      <c r="L33"/>
      <c r="M33" s="247">
        <v>36892</v>
      </c>
      <c r="N33">
        <v>0.96</v>
      </c>
      <c r="O33"/>
      <c r="P33"/>
      <c r="Q33" s="247">
        <v>36892</v>
      </c>
      <c r="R33">
        <v>0.435</v>
      </c>
      <c r="S33"/>
      <c r="T33"/>
      <c r="U33" s="247">
        <v>36892</v>
      </c>
      <c r="V33">
        <v>0.28499999999999998</v>
      </c>
      <c r="W33"/>
      <c r="X33"/>
      <c r="Y33" s="247">
        <v>36861</v>
      </c>
      <c r="Z33">
        <v>3.9870000000000001</v>
      </c>
      <c r="AA33">
        <v>-0.3</v>
      </c>
      <c r="AB33"/>
      <c r="AC33" s="247">
        <v>36892</v>
      </c>
      <c r="AD33">
        <v>1.4653020311149998</v>
      </c>
      <c r="AE33"/>
      <c r="AF33"/>
      <c r="AG33" s="247">
        <v>36892</v>
      </c>
      <c r="AH33">
        <v>5.9292358338411025E-2</v>
      </c>
      <c r="AI33"/>
      <c r="AJ33"/>
      <c r="AK33" s="247">
        <v>36892</v>
      </c>
      <c r="AL33">
        <v>6.8994347764890024E-2</v>
      </c>
      <c r="AM33"/>
      <c r="AN33"/>
      <c r="AO33" s="247">
        <v>36892</v>
      </c>
      <c r="AP33">
        <v>2.75E-2</v>
      </c>
      <c r="AQ33"/>
      <c r="AR33"/>
      <c r="AS33"/>
      <c r="AT33"/>
      <c r="AU33"/>
      <c r="AW33" s="247">
        <v>36892</v>
      </c>
      <c r="AX33">
        <v>0.22750000000000001</v>
      </c>
      <c r="AY33"/>
      <c r="BA33" s="247">
        <v>36647</v>
      </c>
      <c r="BB33">
        <v>5.0000000000000001E-3</v>
      </c>
      <c r="BC33"/>
      <c r="BE33" s="247">
        <v>36892</v>
      </c>
      <c r="BF33">
        <v>0.66500000000000004</v>
      </c>
      <c r="BG33"/>
      <c r="BI33" s="247">
        <v>36892</v>
      </c>
      <c r="BJ33">
        <v>-7.4999999999999997E-2</v>
      </c>
      <c r="BK33"/>
      <c r="BL33">
        <f>BJ33-BN33</f>
        <v>-0.39500000000000002</v>
      </c>
      <c r="BM33" s="247">
        <v>36892</v>
      </c>
      <c r="BN33">
        <v>0.32</v>
      </c>
    </row>
    <row r="34" spans="1:68">
      <c r="A34" s="247">
        <v>36923</v>
      </c>
      <c r="B34">
        <v>0.22500000000000001</v>
      </c>
      <c r="C34"/>
      <c r="D34"/>
      <c r="E34" s="247">
        <v>36923</v>
      </c>
      <c r="F34">
        <v>0.13</v>
      </c>
      <c r="G34"/>
      <c r="H34"/>
      <c r="I34" s="247">
        <v>36923</v>
      </c>
      <c r="J34">
        <v>1.85</v>
      </c>
      <c r="K34"/>
      <c r="L34"/>
      <c r="M34" s="247">
        <v>36923</v>
      </c>
      <c r="N34">
        <v>0.96</v>
      </c>
      <c r="O34"/>
      <c r="P34"/>
      <c r="Q34" s="247">
        <v>36923</v>
      </c>
      <c r="R34">
        <v>0.39500000000000002</v>
      </c>
      <c r="S34"/>
      <c r="T34"/>
      <c r="U34" s="247">
        <v>36923</v>
      </c>
      <c r="V34">
        <v>0.28000000000000003</v>
      </c>
      <c r="W34"/>
      <c r="X34"/>
      <c r="Y34" s="247">
        <v>36892</v>
      </c>
      <c r="Z34">
        <v>3.9790000000000005</v>
      </c>
      <c r="AA34">
        <v>-0.3</v>
      </c>
      <c r="AB34"/>
      <c r="AC34" s="247">
        <v>36923</v>
      </c>
      <c r="AD34">
        <v>1.4640642718440002</v>
      </c>
      <c r="AE34"/>
      <c r="AF34"/>
      <c r="AG34" s="247">
        <v>36923</v>
      </c>
      <c r="AH34">
        <v>5.9470191802999998E-2</v>
      </c>
      <c r="AI34"/>
      <c r="AJ34"/>
      <c r="AK34" s="247">
        <v>36923</v>
      </c>
      <c r="AL34">
        <v>6.9264519281895018E-2</v>
      </c>
      <c r="AM34"/>
      <c r="AN34"/>
      <c r="AO34" s="247">
        <v>36923</v>
      </c>
      <c r="AP34">
        <v>0.04</v>
      </c>
      <c r="AQ34"/>
      <c r="AR34"/>
      <c r="AS34"/>
      <c r="AT34"/>
      <c r="AU34"/>
      <c r="AW34" s="247">
        <v>36923</v>
      </c>
      <c r="AX34">
        <v>0.22500000000000001</v>
      </c>
      <c r="AY34"/>
      <c r="BA34" s="247">
        <v>36678</v>
      </c>
      <c r="BB34">
        <v>5.0000000000000001E-3</v>
      </c>
      <c r="BC34"/>
      <c r="BE34" s="247">
        <v>36923</v>
      </c>
      <c r="BF34">
        <v>0.63500000000000001</v>
      </c>
      <c r="BG34"/>
      <c r="BI34" s="247">
        <v>36923</v>
      </c>
      <c r="BJ34">
        <v>-7.4999999999999997E-2</v>
      </c>
      <c r="BK34"/>
      <c r="BL34">
        <f>BJ34-BN34</f>
        <v>-0.42499999999999999</v>
      </c>
      <c r="BM34" s="247">
        <v>36923</v>
      </c>
      <c r="BN34">
        <v>0.35</v>
      </c>
      <c r="BP34"/>
    </row>
    <row r="35" spans="1:68">
      <c r="A35" s="247">
        <v>36951</v>
      </c>
      <c r="B35">
        <v>0.23749999999999999</v>
      </c>
      <c r="C35"/>
      <c r="D35"/>
      <c r="E35" s="247">
        <v>36951</v>
      </c>
      <c r="F35">
        <v>0.13750000000000001</v>
      </c>
      <c r="G35"/>
      <c r="H35"/>
      <c r="I35" s="247">
        <v>36951</v>
      </c>
      <c r="J35">
        <v>0.89</v>
      </c>
      <c r="K35"/>
      <c r="L35"/>
      <c r="M35" s="247">
        <v>36951</v>
      </c>
      <c r="N35">
        <v>0.63</v>
      </c>
      <c r="O35"/>
      <c r="P35"/>
      <c r="Q35" s="247">
        <v>36951</v>
      </c>
      <c r="R35">
        <v>0.34</v>
      </c>
      <c r="S35"/>
      <c r="T35"/>
      <c r="U35" s="247">
        <v>36951</v>
      </c>
      <c r="V35">
        <v>0.24</v>
      </c>
      <c r="W35"/>
      <c r="X35"/>
      <c r="Y35" s="247">
        <v>36923</v>
      </c>
      <c r="Z35">
        <v>3.8190000000000004</v>
      </c>
      <c r="AA35">
        <v>-0.3</v>
      </c>
      <c r="AB35"/>
      <c r="AC35" s="247">
        <v>36951</v>
      </c>
      <c r="AD35">
        <v>1.4629283322839999</v>
      </c>
      <c r="AE35"/>
      <c r="AF35"/>
      <c r="AG35" s="247">
        <v>36951</v>
      </c>
      <c r="AH35">
        <v>5.9630815586499998E-2</v>
      </c>
      <c r="AI35"/>
      <c r="AJ35"/>
      <c r="AK35" s="247">
        <v>36951</v>
      </c>
      <c r="AL35">
        <v>6.9508545188974008E-2</v>
      </c>
      <c r="AM35"/>
      <c r="AN35"/>
      <c r="AO35" s="247">
        <v>36951</v>
      </c>
      <c r="AP35">
        <v>5.2499999999999998E-2</v>
      </c>
      <c r="AQ35"/>
      <c r="AR35"/>
      <c r="AS35"/>
      <c r="AT35"/>
      <c r="AU35"/>
      <c r="AW35" s="247">
        <v>36951</v>
      </c>
      <c r="AX35">
        <v>0.23749999999999999</v>
      </c>
      <c r="AY35"/>
      <c r="BA35" s="247">
        <v>36708</v>
      </c>
      <c r="BB35">
        <v>5.0000000000000001E-3</v>
      </c>
      <c r="BC35"/>
      <c r="BE35" s="247">
        <v>36951</v>
      </c>
      <c r="BF35">
        <v>0.56499999999999995</v>
      </c>
      <c r="BG35"/>
      <c r="BI35" s="247">
        <v>36951</v>
      </c>
      <c r="BJ35">
        <v>-7.4999999999999997E-2</v>
      </c>
      <c r="BK35"/>
      <c r="BL35">
        <f>BJ35-BN35</f>
        <v>-0.42499999999999999</v>
      </c>
      <c r="BM35" s="247">
        <v>36951</v>
      </c>
      <c r="BN35">
        <v>0.35</v>
      </c>
      <c r="BO35"/>
    </row>
    <row r="36" spans="1:68">
      <c r="A36" s="247">
        <v>36982</v>
      </c>
      <c r="B36">
        <v>0.13500000000000001</v>
      </c>
      <c r="C36"/>
      <c r="D36"/>
      <c r="E36" s="247">
        <v>36982</v>
      </c>
      <c r="F36">
        <v>6.5000000000000002E-2</v>
      </c>
      <c r="G36"/>
      <c r="H36"/>
      <c r="I36" s="247">
        <v>36982</v>
      </c>
      <c r="J36">
        <v>0.48</v>
      </c>
      <c r="K36"/>
      <c r="L36"/>
      <c r="M36" s="247">
        <v>36982</v>
      </c>
      <c r="N36">
        <v>0.35</v>
      </c>
      <c r="O36"/>
      <c r="P36"/>
      <c r="Q36" s="247">
        <v>36982</v>
      </c>
      <c r="R36">
        <v>0.23</v>
      </c>
      <c r="S36"/>
      <c r="T36"/>
      <c r="U36" s="247">
        <v>36982</v>
      </c>
      <c r="V36">
        <v>0.19</v>
      </c>
      <c r="W36"/>
      <c r="X36"/>
      <c r="Y36" s="247">
        <v>36951</v>
      </c>
      <c r="Z36">
        <v>3.6590000000000003</v>
      </c>
      <c r="AA36">
        <v>-0.3</v>
      </c>
      <c r="AB36"/>
      <c r="AC36" s="247">
        <v>36982</v>
      </c>
      <c r="AD36">
        <v>1.4616901648860003</v>
      </c>
      <c r="AE36"/>
      <c r="AF36"/>
      <c r="AG36" s="247">
        <v>36982</v>
      </c>
      <c r="AH36">
        <v>5.9787367974900009E-2</v>
      </c>
      <c r="AI36"/>
      <c r="AJ36"/>
      <c r="AK36" s="247">
        <v>36982</v>
      </c>
      <c r="AL36">
        <v>6.9717310723259027E-2</v>
      </c>
      <c r="AM36"/>
      <c r="AN36"/>
      <c r="AO36" s="247">
        <v>36982</v>
      </c>
      <c r="AP36">
        <v>-9.2499999999999999E-2</v>
      </c>
      <c r="AQ36"/>
      <c r="AR36"/>
      <c r="AS36"/>
      <c r="AT36"/>
      <c r="AU36"/>
      <c r="AW36" s="247">
        <v>36982</v>
      </c>
      <c r="AX36">
        <v>0.13500000000000001</v>
      </c>
      <c r="AY36"/>
      <c r="BA36" s="247">
        <v>36739</v>
      </c>
      <c r="BB36">
        <v>5.0000000000000001E-3</v>
      </c>
      <c r="BC36"/>
      <c r="BE36" s="247">
        <v>36982</v>
      </c>
      <c r="BF36">
        <v>0.47</v>
      </c>
      <c r="BG36"/>
      <c r="BI36" s="247">
        <v>36982</v>
      </c>
      <c r="BJ36">
        <v>-6.25E-2</v>
      </c>
      <c r="BK36"/>
      <c r="BM36" s="247">
        <v>36982</v>
      </c>
      <c r="BN36">
        <v>0.17499999999999999</v>
      </c>
      <c r="BP36" s="362">
        <f>BN36-BN38</f>
        <v>0</v>
      </c>
    </row>
    <row r="37" spans="1:68">
      <c r="A37" s="247">
        <v>37012</v>
      </c>
      <c r="B37">
        <v>0.1225</v>
      </c>
      <c r="C37"/>
      <c r="D37"/>
      <c r="E37" s="247">
        <v>37012</v>
      </c>
      <c r="F37">
        <v>5.7500000000000002E-2</v>
      </c>
      <c r="G37"/>
      <c r="H37"/>
      <c r="I37" s="247">
        <v>37012</v>
      </c>
      <c r="J37">
        <v>0.36499999999999999</v>
      </c>
      <c r="K37"/>
      <c r="L37"/>
      <c r="M37" s="247">
        <v>37012</v>
      </c>
      <c r="N37">
        <v>0.28749999999999998</v>
      </c>
      <c r="O37"/>
      <c r="P37"/>
      <c r="Q37" s="247">
        <v>37012</v>
      </c>
      <c r="R37">
        <v>0.22</v>
      </c>
      <c r="S37"/>
      <c r="T37"/>
      <c r="U37" s="247">
        <v>37012</v>
      </c>
      <c r="V37">
        <v>0.185</v>
      </c>
      <c r="W37"/>
      <c r="X37"/>
      <c r="Y37" s="247">
        <v>36982</v>
      </c>
      <c r="Z37">
        <v>3.5090000000000003</v>
      </c>
      <c r="AA37"/>
      <c r="AB37"/>
      <c r="AC37" s="247">
        <v>37012</v>
      </c>
      <c r="AD37">
        <v>1.4605634622280002</v>
      </c>
      <c r="AE37"/>
      <c r="AF37"/>
      <c r="AG37" s="247">
        <v>37012</v>
      </c>
      <c r="AH37">
        <v>5.9910354680046018E-2</v>
      </c>
      <c r="AI37"/>
      <c r="AJ37"/>
      <c r="AK37" s="247">
        <v>37012</v>
      </c>
      <c r="AL37">
        <v>6.9815727081304013E-2</v>
      </c>
      <c r="AM37"/>
      <c r="AN37"/>
      <c r="AO37" s="247">
        <v>37012</v>
      </c>
      <c r="AP37">
        <v>-9.2499999999999999E-2</v>
      </c>
      <c r="AQ37"/>
      <c r="AR37"/>
      <c r="AS37"/>
      <c r="AT37"/>
      <c r="AU37"/>
      <c r="AW37" s="247">
        <v>37012</v>
      </c>
      <c r="AX37">
        <v>0.1225</v>
      </c>
      <c r="AY37"/>
      <c r="BA37" s="247">
        <v>36770</v>
      </c>
      <c r="BB37">
        <v>5.0000000000000001E-3</v>
      </c>
      <c r="BC37"/>
      <c r="BE37" s="247">
        <v>37012</v>
      </c>
      <c r="BF37">
        <v>0.40749999999999997</v>
      </c>
      <c r="BG37"/>
      <c r="BI37" s="247">
        <v>37012</v>
      </c>
      <c r="BJ37">
        <v>-6.25E-2</v>
      </c>
      <c r="BK37"/>
      <c r="BM37" s="247">
        <v>37012</v>
      </c>
      <c r="BN37">
        <v>0.17499999999999999</v>
      </c>
      <c r="BO37"/>
    </row>
    <row r="38" spans="1:68">
      <c r="A38" s="247">
        <v>37043</v>
      </c>
      <c r="B38">
        <v>0.11749999999999999</v>
      </c>
      <c r="C38"/>
      <c r="D38"/>
      <c r="E38" s="247">
        <v>37043</v>
      </c>
      <c r="F38">
        <v>5.7500000000000002E-2</v>
      </c>
      <c r="G38"/>
      <c r="H38"/>
      <c r="I38" s="247">
        <v>37043</v>
      </c>
      <c r="J38">
        <v>0.35499999999999998</v>
      </c>
      <c r="K38"/>
      <c r="L38"/>
      <c r="M38" s="247">
        <v>37043</v>
      </c>
      <c r="N38">
        <v>0.28749999999999998</v>
      </c>
      <c r="O38"/>
      <c r="P38"/>
      <c r="Q38" s="247">
        <v>37043</v>
      </c>
      <c r="R38">
        <v>0.22</v>
      </c>
      <c r="S38"/>
      <c r="T38"/>
      <c r="U38" s="247">
        <v>37043</v>
      </c>
      <c r="V38">
        <v>0.185</v>
      </c>
      <c r="W38"/>
      <c r="X38"/>
      <c r="Y38" s="247">
        <v>37012</v>
      </c>
      <c r="Z38">
        <v>3.4760000000000004</v>
      </c>
      <c r="AA38"/>
      <c r="AB38"/>
      <c r="AC38" s="247">
        <v>37043</v>
      </c>
      <c r="AD38">
        <v>1.4594062355080002</v>
      </c>
      <c r="AE38"/>
      <c r="AF38"/>
      <c r="AG38" s="247">
        <v>37043</v>
      </c>
      <c r="AH38">
        <v>6.0037440947309992E-2</v>
      </c>
      <c r="AI38"/>
      <c r="AJ38"/>
      <c r="AK38" s="247">
        <v>37043</v>
      </c>
      <c r="AL38">
        <v>6.9917423987981023E-2</v>
      </c>
      <c r="AM38"/>
      <c r="AN38"/>
      <c r="AO38" s="247">
        <v>37043</v>
      </c>
      <c r="AP38">
        <v>-9.2499999999999999E-2</v>
      </c>
      <c r="AQ38"/>
      <c r="AR38"/>
      <c r="AS38"/>
      <c r="AT38"/>
      <c r="AU38"/>
      <c r="AW38" s="247">
        <v>37043</v>
      </c>
      <c r="AX38">
        <v>0.11749999999999999</v>
      </c>
      <c r="AY38"/>
      <c r="BA38" s="247">
        <v>36800</v>
      </c>
      <c r="BB38">
        <v>5.0000000000000001E-3</v>
      </c>
      <c r="BC38"/>
      <c r="BE38" s="247">
        <v>37043</v>
      </c>
      <c r="BF38">
        <v>0.39750000000000002</v>
      </c>
      <c r="BG38"/>
      <c r="BI38" s="247">
        <v>37043</v>
      </c>
      <c r="BJ38">
        <v>-6.25E-2</v>
      </c>
      <c r="BK38"/>
      <c r="BM38" s="247">
        <v>37043</v>
      </c>
      <c r="BN38">
        <v>0.17499999999999999</v>
      </c>
      <c r="BO38"/>
    </row>
    <row r="39" spans="1:68">
      <c r="A39" s="247">
        <v>37073</v>
      </c>
      <c r="B39">
        <v>0.11</v>
      </c>
      <c r="C39"/>
      <c r="D39"/>
      <c r="E39" s="247">
        <v>37073</v>
      </c>
      <c r="F39">
        <v>5.5E-2</v>
      </c>
      <c r="G39"/>
      <c r="H39"/>
      <c r="I39" s="247">
        <v>37073</v>
      </c>
      <c r="J39">
        <v>0.42</v>
      </c>
      <c r="K39"/>
      <c r="L39"/>
      <c r="M39" s="247">
        <v>37073</v>
      </c>
      <c r="N39">
        <v>0.3</v>
      </c>
      <c r="O39"/>
      <c r="P39"/>
      <c r="Q39" s="247">
        <v>37073</v>
      </c>
      <c r="R39">
        <v>0.23250000000000001</v>
      </c>
      <c r="S39"/>
      <c r="T39"/>
      <c r="U39" s="247">
        <v>37073</v>
      </c>
      <c r="V39">
        <v>0.185</v>
      </c>
      <c r="W39"/>
      <c r="X39"/>
      <c r="Y39" s="247">
        <v>37043</v>
      </c>
      <c r="Z39">
        <v>3.4640000000000004</v>
      </c>
      <c r="AA39"/>
      <c r="AB39"/>
      <c r="AC39" s="247">
        <v>37073</v>
      </c>
      <c r="AD39">
        <v>1.4582859079020001</v>
      </c>
      <c r="AE39"/>
      <c r="AF39"/>
      <c r="AG39" s="247">
        <v>37073</v>
      </c>
      <c r="AH39">
        <v>6.0150202323297021E-2</v>
      </c>
      <c r="AI39"/>
      <c r="AJ39"/>
      <c r="AK39" s="247">
        <v>37073</v>
      </c>
      <c r="AL39">
        <v>7.0010992076028011E-2</v>
      </c>
      <c r="AM39"/>
      <c r="AN39"/>
      <c r="AO39" s="247">
        <v>37073</v>
      </c>
      <c r="AP39">
        <v>-9.2499999999999999E-2</v>
      </c>
      <c r="AQ39"/>
      <c r="AR39"/>
      <c r="AS39"/>
      <c r="AT39"/>
      <c r="AU39"/>
      <c r="AW39" s="247">
        <v>37073</v>
      </c>
      <c r="AX39">
        <v>0.11</v>
      </c>
      <c r="AY39"/>
      <c r="BA39" s="247">
        <v>36831</v>
      </c>
      <c r="BB39">
        <v>5.0000000000000001E-3</v>
      </c>
      <c r="BC39"/>
      <c r="BE39" s="247">
        <v>37073</v>
      </c>
      <c r="BF39">
        <v>0.38500000000000001</v>
      </c>
      <c r="BG39"/>
      <c r="BI39" s="247">
        <v>37073</v>
      </c>
      <c r="BJ39">
        <v>-6.25E-2</v>
      </c>
      <c r="BK39"/>
      <c r="BM39" s="247">
        <v>37073</v>
      </c>
      <c r="BN39">
        <v>0.17499999999999999</v>
      </c>
      <c r="BO39"/>
    </row>
    <row r="40" spans="1:68">
      <c r="A40" s="247">
        <v>37104</v>
      </c>
      <c r="B40">
        <v>0.1075</v>
      </c>
      <c r="C40"/>
      <c r="D40"/>
      <c r="E40" s="247">
        <v>37104</v>
      </c>
      <c r="F40">
        <v>5.7500000000000002E-2</v>
      </c>
      <c r="G40"/>
      <c r="H40"/>
      <c r="I40" s="247">
        <v>37104</v>
      </c>
      <c r="J40">
        <v>0.42</v>
      </c>
      <c r="K40"/>
      <c r="L40"/>
      <c r="M40" s="247">
        <v>37104</v>
      </c>
      <c r="N40">
        <v>0.3</v>
      </c>
      <c r="O40"/>
      <c r="P40"/>
      <c r="Q40" s="247">
        <v>37104</v>
      </c>
      <c r="R40">
        <v>0.23250000000000001</v>
      </c>
      <c r="S40"/>
      <c r="T40"/>
      <c r="U40" s="247">
        <v>37104</v>
      </c>
      <c r="V40">
        <v>0.185</v>
      </c>
      <c r="W40"/>
      <c r="X40"/>
      <c r="Y40" s="247">
        <v>37073</v>
      </c>
      <c r="Z40">
        <v>3.4530000000000003</v>
      </c>
      <c r="AA40"/>
      <c r="AB40"/>
      <c r="AC40" s="247">
        <v>37104</v>
      </c>
      <c r="AD40">
        <v>1.4571259950370004</v>
      </c>
      <c r="AE40"/>
      <c r="AF40"/>
      <c r="AG40" s="247">
        <v>37104</v>
      </c>
      <c r="AH40">
        <v>6.0252205902098004E-2</v>
      </c>
      <c r="AI40"/>
      <c r="AJ40"/>
      <c r="AK40" s="247">
        <v>37104</v>
      </c>
      <c r="AL40">
        <v>7.0098569351276022E-2</v>
      </c>
      <c r="AM40"/>
      <c r="AN40"/>
      <c r="AO40" s="247">
        <v>37104</v>
      </c>
      <c r="AP40">
        <v>-9.2499999999999999E-2</v>
      </c>
      <c r="AQ40"/>
      <c r="AR40"/>
      <c r="AS40"/>
      <c r="AT40"/>
      <c r="AU40"/>
      <c r="AW40" s="247">
        <v>37104</v>
      </c>
      <c r="AX40">
        <v>0.1075</v>
      </c>
      <c r="AY40"/>
      <c r="BA40" s="247">
        <v>36861</v>
      </c>
      <c r="BB40">
        <v>5.0000000000000001E-3</v>
      </c>
      <c r="BC40"/>
      <c r="BE40" s="247">
        <v>37104</v>
      </c>
      <c r="BF40">
        <v>0.38500000000000001</v>
      </c>
      <c r="BG40"/>
      <c r="BI40" s="247">
        <v>37104</v>
      </c>
      <c r="BJ40">
        <v>-6.25E-2</v>
      </c>
      <c r="BK40"/>
      <c r="BM40" s="247">
        <v>37104</v>
      </c>
      <c r="BN40">
        <v>0.17499999999999999</v>
      </c>
      <c r="BO40"/>
    </row>
    <row r="41" spans="1:68">
      <c r="A41" s="247">
        <v>37135</v>
      </c>
      <c r="B41">
        <v>0.1075</v>
      </c>
      <c r="C41"/>
      <c r="D41"/>
      <c r="E41" s="247">
        <v>37135</v>
      </c>
      <c r="F41">
        <v>6.25E-2</v>
      </c>
      <c r="G41"/>
      <c r="H41"/>
      <c r="I41" s="247">
        <v>37135</v>
      </c>
      <c r="J41">
        <v>0.35499999999999998</v>
      </c>
      <c r="K41"/>
      <c r="L41"/>
      <c r="M41" s="247">
        <v>37135</v>
      </c>
      <c r="N41">
        <v>0.28999999999999998</v>
      </c>
      <c r="O41"/>
      <c r="P41"/>
      <c r="Q41" s="247">
        <v>37135</v>
      </c>
      <c r="R41">
        <v>0.21</v>
      </c>
      <c r="S41"/>
      <c r="T41"/>
      <c r="U41" s="247">
        <v>37135</v>
      </c>
      <c r="V41">
        <v>0.18</v>
      </c>
      <c r="W41"/>
      <c r="X41"/>
      <c r="Y41" s="247">
        <v>37104</v>
      </c>
      <c r="Z41">
        <v>3.45</v>
      </c>
      <c r="AA41"/>
      <c r="AB41"/>
      <c r="AC41" s="247">
        <v>37135</v>
      </c>
      <c r="AD41">
        <v>1.4559705638510001</v>
      </c>
      <c r="AE41"/>
      <c r="AF41"/>
      <c r="AG41" s="247">
        <v>37135</v>
      </c>
      <c r="AH41">
        <v>6.035420948435502E-2</v>
      </c>
      <c r="AI41"/>
      <c r="AJ41"/>
      <c r="AK41" s="247">
        <v>37135</v>
      </c>
      <c r="AL41">
        <v>7.0186146629060003E-2</v>
      </c>
      <c r="AM41"/>
      <c r="AN41"/>
      <c r="AO41" s="247">
        <v>37135</v>
      </c>
      <c r="AP41">
        <v>-9.2499999999999999E-2</v>
      </c>
      <c r="AQ41"/>
      <c r="AR41"/>
      <c r="AS41"/>
      <c r="AT41"/>
      <c r="AU41"/>
      <c r="AW41" s="247">
        <v>37135</v>
      </c>
      <c r="AX41">
        <v>0.1075</v>
      </c>
      <c r="AY41"/>
      <c r="BA41" s="247">
        <v>36892</v>
      </c>
      <c r="BB41">
        <v>5.0000000000000001E-3</v>
      </c>
      <c r="BC41"/>
      <c r="BE41" s="247">
        <v>37135</v>
      </c>
      <c r="BF41">
        <v>0.38500000000000001</v>
      </c>
      <c r="BG41"/>
      <c r="BI41" s="247">
        <v>37135</v>
      </c>
      <c r="BJ41">
        <v>-6.25E-2</v>
      </c>
      <c r="BK41"/>
      <c r="BM41" s="247">
        <v>37135</v>
      </c>
      <c r="BN41">
        <v>0.17499999999999999</v>
      </c>
      <c r="BO41"/>
    </row>
    <row r="42" spans="1:68">
      <c r="A42" s="247">
        <v>37165</v>
      </c>
      <c r="B42">
        <v>0.1225</v>
      </c>
      <c r="C42"/>
      <c r="D42"/>
      <c r="E42" s="247">
        <v>37165</v>
      </c>
      <c r="F42">
        <v>8.2500000000000004E-2</v>
      </c>
      <c r="G42"/>
      <c r="H42"/>
      <c r="I42" s="247">
        <v>37165</v>
      </c>
      <c r="J42">
        <v>0.42499999999999999</v>
      </c>
      <c r="K42"/>
      <c r="L42"/>
      <c r="M42" s="247">
        <v>37165</v>
      </c>
      <c r="N42">
        <v>0.3</v>
      </c>
      <c r="O42"/>
      <c r="P42"/>
      <c r="Q42" s="247">
        <v>37165</v>
      </c>
      <c r="R42">
        <v>0.23</v>
      </c>
      <c r="S42"/>
      <c r="T42"/>
      <c r="U42" s="247">
        <v>37165</v>
      </c>
      <c r="V42">
        <v>0.185</v>
      </c>
      <c r="W42"/>
      <c r="X42"/>
      <c r="Y42" s="247">
        <v>37135</v>
      </c>
      <c r="Z42">
        <v>3.44</v>
      </c>
      <c r="AA42"/>
      <c r="AB42"/>
      <c r="AC42" s="247">
        <v>37165</v>
      </c>
      <c r="AD42">
        <v>1.4548651760639999</v>
      </c>
      <c r="AE42"/>
      <c r="AF42"/>
      <c r="AG42" s="247">
        <v>37165</v>
      </c>
      <c r="AH42">
        <v>6.044843952520302E-2</v>
      </c>
      <c r="AI42"/>
      <c r="AJ42"/>
      <c r="AK42" s="247">
        <v>37165</v>
      </c>
      <c r="AL42">
        <v>7.0261331624264026E-2</v>
      </c>
      <c r="AM42"/>
      <c r="AN42"/>
      <c r="AO42" s="247">
        <v>37165</v>
      </c>
      <c r="AP42">
        <v>-9.2499999999999999E-2</v>
      </c>
      <c r="AQ42"/>
      <c r="AR42"/>
      <c r="AS42"/>
      <c r="AT42"/>
      <c r="AU42"/>
      <c r="AW42" s="247">
        <v>37165</v>
      </c>
      <c r="AX42">
        <v>0.1225</v>
      </c>
      <c r="AY42"/>
      <c r="BA42" s="247">
        <v>36923</v>
      </c>
      <c r="BB42">
        <v>5.0000000000000001E-3</v>
      </c>
      <c r="BC42"/>
      <c r="BE42" s="247">
        <v>37165</v>
      </c>
      <c r="BF42">
        <v>0.38500000000000001</v>
      </c>
      <c r="BG42"/>
      <c r="BI42" s="247">
        <v>37165</v>
      </c>
      <c r="BJ42">
        <v>-6.25E-2</v>
      </c>
      <c r="BK42"/>
      <c r="BM42" s="247">
        <v>37165</v>
      </c>
      <c r="BN42">
        <v>0.17499999999999999</v>
      </c>
      <c r="BO42"/>
    </row>
    <row r="43" spans="1:68">
      <c r="A43" s="247">
        <v>37196</v>
      </c>
      <c r="B43">
        <v>0.19</v>
      </c>
      <c r="C43"/>
      <c r="D43"/>
      <c r="E43" s="247">
        <v>37196</v>
      </c>
      <c r="F43">
        <v>9.5000000000000001E-2</v>
      </c>
      <c r="G43"/>
      <c r="H43"/>
      <c r="I43" s="247">
        <v>37196</v>
      </c>
      <c r="J43">
        <v>0.71</v>
      </c>
      <c r="K43"/>
      <c r="L43"/>
      <c r="M43" s="247">
        <v>37196</v>
      </c>
      <c r="N43">
        <v>0.44</v>
      </c>
      <c r="O43"/>
      <c r="P43"/>
      <c r="Q43" s="247">
        <v>37196</v>
      </c>
      <c r="R43">
        <v>0.28499999999999998</v>
      </c>
      <c r="S43"/>
      <c r="T43"/>
      <c r="U43" s="247">
        <v>37196</v>
      </c>
      <c r="V43">
        <v>0.245</v>
      </c>
      <c r="W43"/>
      <c r="X43"/>
      <c r="Y43" s="247">
        <v>37165</v>
      </c>
      <c r="Z43">
        <v>3.46</v>
      </c>
      <c r="AA43"/>
      <c r="AB43"/>
      <c r="AC43" s="247">
        <v>37196</v>
      </c>
      <c r="AD43">
        <v>1.453745785225</v>
      </c>
      <c r="AE43"/>
      <c r="AF43"/>
      <c r="AG43" s="247">
        <v>37196</v>
      </c>
      <c r="AH43">
        <v>6.0539752628894022E-2</v>
      </c>
      <c r="AI43"/>
      <c r="AJ43"/>
      <c r="AK43" s="247">
        <v>37196</v>
      </c>
      <c r="AL43">
        <v>7.0323355295232023E-2</v>
      </c>
      <c r="AM43"/>
      <c r="AN43"/>
      <c r="AO43" s="247">
        <v>37196</v>
      </c>
      <c r="AP43">
        <v>1.4999999999999999E-2</v>
      </c>
      <c r="AQ43"/>
      <c r="AR43"/>
      <c r="AS43"/>
      <c r="AT43"/>
      <c r="AU43"/>
      <c r="AW43" s="247">
        <v>37196</v>
      </c>
      <c r="AX43">
        <v>0.19</v>
      </c>
      <c r="AY43"/>
      <c r="BA43" s="247">
        <v>36951</v>
      </c>
      <c r="BB43">
        <v>5.0000000000000001E-3</v>
      </c>
      <c r="BC43"/>
      <c r="BE43" s="247">
        <v>37196</v>
      </c>
      <c r="BF43">
        <v>0.39</v>
      </c>
      <c r="BG43"/>
      <c r="BI43" s="247">
        <v>37196</v>
      </c>
      <c r="BJ43">
        <v>-6.25E-2</v>
      </c>
      <c r="BK43"/>
      <c r="BM43" s="247">
        <v>37196</v>
      </c>
      <c r="BN43">
        <v>0.28499999999999998</v>
      </c>
      <c r="BO43"/>
    </row>
    <row r="44" spans="1:68">
      <c r="A44" s="247">
        <v>37226</v>
      </c>
      <c r="B44">
        <v>0.23</v>
      </c>
      <c r="C44"/>
      <c r="D44"/>
      <c r="E44" s="247">
        <v>37226</v>
      </c>
      <c r="F44">
        <v>0.13500000000000001</v>
      </c>
      <c r="G44"/>
      <c r="H44"/>
      <c r="I44" s="247">
        <v>37226</v>
      </c>
      <c r="J44">
        <v>1.2</v>
      </c>
      <c r="K44"/>
      <c r="L44"/>
      <c r="M44" s="247">
        <v>37226</v>
      </c>
      <c r="N44">
        <v>0.76</v>
      </c>
      <c r="O44"/>
      <c r="P44"/>
      <c r="Q44" s="247">
        <v>37226</v>
      </c>
      <c r="R44">
        <v>0.375</v>
      </c>
      <c r="S44"/>
      <c r="T44"/>
      <c r="U44" s="247">
        <v>37226</v>
      </c>
      <c r="V44">
        <v>0.32500000000000001</v>
      </c>
      <c r="W44"/>
      <c r="X44"/>
      <c r="Y44" s="247">
        <v>37196</v>
      </c>
      <c r="Z44">
        <v>3.5670000000000002</v>
      </c>
      <c r="AA44"/>
      <c r="AB44"/>
      <c r="AC44" s="247">
        <v>37226</v>
      </c>
      <c r="AD44">
        <v>1.4526700614440002</v>
      </c>
      <c r="AE44"/>
      <c r="AF44"/>
      <c r="AG44" s="247">
        <v>37226</v>
      </c>
      <c r="AH44">
        <v>6.0628120151231021E-2</v>
      </c>
      <c r="AI44"/>
      <c r="AJ44"/>
      <c r="AK44" s="247">
        <v>37226</v>
      </c>
      <c r="AL44">
        <v>7.0383378203832017E-2</v>
      </c>
      <c r="AM44"/>
      <c r="AN44"/>
      <c r="AO44" s="247">
        <v>37226</v>
      </c>
      <c r="AP44">
        <v>2.2499999999999999E-2</v>
      </c>
      <c r="AQ44"/>
      <c r="AR44"/>
      <c r="AS44"/>
      <c r="AT44"/>
      <c r="AU44"/>
      <c r="AW44" s="247">
        <v>37226</v>
      </c>
      <c r="AX44">
        <v>0.23</v>
      </c>
      <c r="AY44"/>
      <c r="BA44" s="247">
        <v>36982</v>
      </c>
      <c r="BB44">
        <v>6.0000000000000001E-3</v>
      </c>
      <c r="BC44"/>
      <c r="BE44" s="247">
        <v>37226</v>
      </c>
      <c r="BF44">
        <v>0.39250000000000002</v>
      </c>
      <c r="BG44"/>
      <c r="BI44" s="247">
        <v>37226</v>
      </c>
      <c r="BJ44">
        <v>-6.25E-2</v>
      </c>
      <c r="BK44"/>
      <c r="BM44" s="247">
        <v>37226</v>
      </c>
      <c r="BN44">
        <v>0.28999999999999998</v>
      </c>
      <c r="BO44"/>
    </row>
    <row r="45" spans="1:68">
      <c r="A45" s="247">
        <v>37257</v>
      </c>
      <c r="B45">
        <v>0.24249999999999999</v>
      </c>
      <c r="C45"/>
      <c r="D45"/>
      <c r="E45" s="247">
        <v>37257</v>
      </c>
      <c r="F45">
        <v>0.14749999999999999</v>
      </c>
      <c r="G45"/>
      <c r="H45"/>
      <c r="I45" s="247">
        <v>37257</v>
      </c>
      <c r="J45">
        <v>1.53</v>
      </c>
      <c r="K45"/>
      <c r="L45"/>
      <c r="M45" s="247">
        <v>37257</v>
      </c>
      <c r="N45">
        <v>0.91</v>
      </c>
      <c r="O45"/>
      <c r="P45"/>
      <c r="Q45" s="247">
        <v>37257</v>
      </c>
      <c r="R45">
        <v>0.45500000000000002</v>
      </c>
      <c r="S45"/>
      <c r="T45"/>
      <c r="U45" s="247">
        <v>37257</v>
      </c>
      <c r="V45">
        <v>0.34499999999999997</v>
      </c>
      <c r="W45"/>
      <c r="X45"/>
      <c r="Y45" s="247">
        <v>37226</v>
      </c>
      <c r="Z45">
        <v>3.6720000000000002</v>
      </c>
      <c r="AA45"/>
      <c r="AB45"/>
      <c r="AC45" s="247">
        <v>37257</v>
      </c>
      <c r="AD45">
        <v>1.4515605411660002</v>
      </c>
      <c r="AE45"/>
      <c r="AF45"/>
      <c r="AG45" s="247">
        <v>37257</v>
      </c>
      <c r="AH45">
        <v>6.0719433260372012E-2</v>
      </c>
      <c r="AI45"/>
      <c r="AJ45"/>
      <c r="AK45" s="247">
        <v>37257</v>
      </c>
      <c r="AL45">
        <v>7.0448224126180015E-2</v>
      </c>
      <c r="AM45"/>
      <c r="AN45"/>
      <c r="AO45" s="247">
        <v>37257</v>
      </c>
      <c r="AP45">
        <v>3.7499999999999999E-2</v>
      </c>
      <c r="AQ45"/>
      <c r="AR45"/>
      <c r="AS45"/>
      <c r="AT45"/>
      <c r="AU45"/>
      <c r="AW45" s="247">
        <v>37257</v>
      </c>
      <c r="AX45">
        <v>0.24249999999999999</v>
      </c>
      <c r="AY45"/>
      <c r="BA45" s="247">
        <v>37012</v>
      </c>
      <c r="BB45">
        <v>6.0000000000000001E-3</v>
      </c>
      <c r="BC45"/>
      <c r="BE45" s="247">
        <v>37257</v>
      </c>
      <c r="BF45">
        <v>0.39750000000000002</v>
      </c>
      <c r="BG45"/>
      <c r="BI45" s="247">
        <v>37257</v>
      </c>
      <c r="BJ45">
        <v>-6.25E-2</v>
      </c>
      <c r="BK45"/>
      <c r="BM45" s="247">
        <v>37257</v>
      </c>
      <c r="BN45">
        <v>0.31</v>
      </c>
      <c r="BO45"/>
    </row>
    <row r="46" spans="1:68">
      <c r="A46" s="247">
        <v>37288</v>
      </c>
      <c r="B46">
        <v>0.22</v>
      </c>
      <c r="C46"/>
      <c r="D46"/>
      <c r="E46" s="247">
        <v>37288</v>
      </c>
      <c r="F46">
        <v>0.125</v>
      </c>
      <c r="G46"/>
      <c r="H46"/>
      <c r="I46" s="247">
        <v>37288</v>
      </c>
      <c r="J46">
        <v>1.45</v>
      </c>
      <c r="K46"/>
      <c r="L46"/>
      <c r="M46" s="247">
        <v>37288</v>
      </c>
      <c r="N46">
        <v>0.9</v>
      </c>
      <c r="O46"/>
      <c r="P46"/>
      <c r="Q46" s="247">
        <v>37288</v>
      </c>
      <c r="R46">
        <v>0.45</v>
      </c>
      <c r="S46"/>
      <c r="T46"/>
      <c r="U46" s="247">
        <v>37288</v>
      </c>
      <c r="V46">
        <v>0.34499999999999997</v>
      </c>
      <c r="W46"/>
      <c r="X46"/>
      <c r="Y46" s="247">
        <v>37257</v>
      </c>
      <c r="Z46">
        <v>3.69</v>
      </c>
      <c r="AA46"/>
      <c r="AB46"/>
      <c r="AC46" s="247">
        <v>37288</v>
      </c>
      <c r="AD46">
        <v>1.4504498673090003</v>
      </c>
      <c r="AE46"/>
      <c r="AF46"/>
      <c r="AG46" s="247">
        <v>37288</v>
      </c>
      <c r="AH46">
        <v>6.081074637228201E-2</v>
      </c>
      <c r="AI46"/>
      <c r="AJ46"/>
      <c r="AK46" s="247">
        <v>37288</v>
      </c>
      <c r="AL46">
        <v>7.0516977779222986E-2</v>
      </c>
      <c r="AM46"/>
      <c r="AN46"/>
      <c r="AO46" s="247">
        <v>37288</v>
      </c>
      <c r="AP46">
        <v>3.7499999999999999E-2</v>
      </c>
      <c r="AQ46"/>
      <c r="AR46"/>
      <c r="AS46"/>
      <c r="AT46"/>
      <c r="AU46"/>
      <c r="AW46" s="247">
        <v>37288</v>
      </c>
      <c r="AX46">
        <v>0.22</v>
      </c>
      <c r="AY46"/>
      <c r="BA46" s="247">
        <v>37043</v>
      </c>
      <c r="BB46">
        <v>6.0000000000000001E-3</v>
      </c>
      <c r="BC46"/>
      <c r="BE46" s="247">
        <v>37288</v>
      </c>
      <c r="BF46">
        <v>0.39</v>
      </c>
      <c r="BG46"/>
      <c r="BI46" s="247">
        <v>37288</v>
      </c>
      <c r="BJ46">
        <v>-6.25E-2</v>
      </c>
      <c r="BK46"/>
      <c r="BM46" s="247">
        <v>37288</v>
      </c>
      <c r="BN46">
        <v>0.34</v>
      </c>
      <c r="BO46"/>
    </row>
    <row r="47" spans="1:68">
      <c r="A47" s="247">
        <v>37316</v>
      </c>
      <c r="B47">
        <v>0.2175</v>
      </c>
      <c r="C47"/>
      <c r="D47"/>
      <c r="E47" s="247">
        <v>37316</v>
      </c>
      <c r="F47">
        <v>0.1225</v>
      </c>
      <c r="G47"/>
      <c r="H47"/>
      <c r="I47" s="247">
        <v>37316</v>
      </c>
      <c r="J47">
        <v>0.88</v>
      </c>
      <c r="K47"/>
      <c r="L47"/>
      <c r="M47" s="247">
        <v>37316</v>
      </c>
      <c r="N47">
        <v>0.58750000000000002</v>
      </c>
      <c r="O47"/>
      <c r="P47"/>
      <c r="Q47" s="247">
        <v>37316</v>
      </c>
      <c r="R47">
        <v>0.34</v>
      </c>
      <c r="S47"/>
      <c r="T47"/>
      <c r="U47" s="247">
        <v>37316</v>
      </c>
      <c r="V47">
        <v>0.26500000000000001</v>
      </c>
      <c r="W47"/>
      <c r="X47"/>
      <c r="Y47" s="247">
        <v>37288</v>
      </c>
      <c r="Z47">
        <v>3.5550000000000002</v>
      </c>
      <c r="AA47"/>
      <c r="AB47"/>
      <c r="AC47" s="247">
        <v>37316</v>
      </c>
      <c r="AD47">
        <v>1.4494521013830004</v>
      </c>
      <c r="AE47"/>
      <c r="AF47"/>
      <c r="AG47" s="247">
        <v>37316</v>
      </c>
      <c r="AH47">
        <v>6.0893222733807012E-2</v>
      </c>
      <c r="AI47"/>
      <c r="AJ47"/>
      <c r="AK47" s="247">
        <v>37316</v>
      </c>
      <c r="AL47">
        <v>7.0579077854281996E-2</v>
      </c>
      <c r="AM47"/>
      <c r="AN47"/>
      <c r="AO47" s="247">
        <v>37316</v>
      </c>
      <c r="AP47">
        <v>3.7499999999999999E-2</v>
      </c>
      <c r="AQ47"/>
      <c r="AR47"/>
      <c r="AS47"/>
      <c r="AT47"/>
      <c r="AU47"/>
      <c r="AW47" s="247">
        <v>37316</v>
      </c>
      <c r="AX47">
        <v>0.2175</v>
      </c>
      <c r="AY47"/>
      <c r="BA47" s="247">
        <v>37073</v>
      </c>
      <c r="BB47">
        <v>6.0000000000000001E-3</v>
      </c>
      <c r="BC47"/>
      <c r="BE47" s="247">
        <v>37316</v>
      </c>
      <c r="BF47">
        <v>0.36249999999999999</v>
      </c>
      <c r="BG47"/>
      <c r="BI47" s="247">
        <v>37316</v>
      </c>
      <c r="BJ47">
        <v>-6.25E-2</v>
      </c>
      <c r="BK47"/>
      <c r="BM47" s="247">
        <v>37316</v>
      </c>
      <c r="BN47">
        <v>0.34</v>
      </c>
      <c r="BO47"/>
    </row>
    <row r="48" spans="1:68">
      <c r="A48" s="247">
        <v>37347</v>
      </c>
      <c r="B48">
        <v>0.14499999999999999</v>
      </c>
      <c r="C48"/>
      <c r="D48"/>
      <c r="E48" s="247">
        <v>37347</v>
      </c>
      <c r="F48">
        <v>7.4999999999999997E-2</v>
      </c>
      <c r="G48"/>
      <c r="H48"/>
      <c r="I48" s="247">
        <v>37347</v>
      </c>
      <c r="J48">
        <v>0.45</v>
      </c>
      <c r="K48"/>
      <c r="L48"/>
      <c r="M48" s="247">
        <v>37347</v>
      </c>
      <c r="N48">
        <v>0.35499999999999998</v>
      </c>
      <c r="O48"/>
      <c r="P48"/>
      <c r="Q48" s="247">
        <v>37347</v>
      </c>
      <c r="R48">
        <v>0.19750000000000001</v>
      </c>
      <c r="S48"/>
      <c r="T48"/>
      <c r="U48" s="247">
        <v>37347</v>
      </c>
      <c r="V48">
        <v>0.17749999999999999</v>
      </c>
      <c r="W48"/>
      <c r="X48"/>
      <c r="Y48" s="247">
        <v>37316</v>
      </c>
      <c r="Z48">
        <v>3.42</v>
      </c>
      <c r="AA48"/>
      <c r="AB48"/>
      <c r="AC48" s="247">
        <v>37347</v>
      </c>
      <c r="AD48">
        <v>1.4483961020980001</v>
      </c>
      <c r="AE48"/>
      <c r="AF48"/>
      <c r="AG48" s="247">
        <v>37347</v>
      </c>
      <c r="AH48">
        <v>6.0984535850988002E-2</v>
      </c>
      <c r="AI48"/>
      <c r="AJ48"/>
      <c r="AK48" s="247">
        <v>37347</v>
      </c>
      <c r="AL48">
        <v>7.0629830339537E-2</v>
      </c>
      <c r="AM48"/>
      <c r="AN48"/>
      <c r="AO48" s="247">
        <v>37347</v>
      </c>
      <c r="AP48">
        <v>-7.0000000000000007E-2</v>
      </c>
      <c r="AQ48"/>
      <c r="AR48"/>
      <c r="AS48"/>
      <c r="AT48"/>
      <c r="AU48"/>
      <c r="AW48" s="247">
        <v>37347</v>
      </c>
      <c r="AX48">
        <v>0.14499999999999999</v>
      </c>
      <c r="AY48"/>
      <c r="BA48" s="247">
        <v>37104</v>
      </c>
      <c r="BB48">
        <v>6.0000000000000001E-3</v>
      </c>
      <c r="BC48"/>
      <c r="BE48" s="247">
        <v>37347</v>
      </c>
      <c r="BF48">
        <v>0.31</v>
      </c>
      <c r="BG48"/>
      <c r="BI48" s="247">
        <v>37347</v>
      </c>
      <c r="BJ48">
        <v>-5.7500000000000002E-2</v>
      </c>
      <c r="BK48"/>
      <c r="BM48" s="247">
        <v>37347</v>
      </c>
      <c r="BN48">
        <v>0.17</v>
      </c>
      <c r="BO48"/>
    </row>
    <row r="49" spans="1:67">
      <c r="A49" s="247">
        <v>37377</v>
      </c>
      <c r="B49">
        <v>0.13500000000000001</v>
      </c>
      <c r="C49"/>
      <c r="D49"/>
      <c r="E49" s="247">
        <v>37377</v>
      </c>
      <c r="F49">
        <v>6.5000000000000002E-2</v>
      </c>
      <c r="G49"/>
      <c r="H49"/>
      <c r="I49" s="247">
        <v>37377</v>
      </c>
      <c r="J49">
        <v>0.36499999999999999</v>
      </c>
      <c r="K49"/>
      <c r="L49"/>
      <c r="M49" s="247">
        <v>37377</v>
      </c>
      <c r="N49">
        <v>0.28749999999999998</v>
      </c>
      <c r="O49"/>
      <c r="P49"/>
      <c r="Q49" s="247">
        <v>37377</v>
      </c>
      <c r="R49">
        <v>0.17249999999999999</v>
      </c>
      <c r="S49"/>
      <c r="T49"/>
      <c r="U49" s="247">
        <v>37377</v>
      </c>
      <c r="V49">
        <v>0.16250000000000001</v>
      </c>
      <c r="W49"/>
      <c r="X49"/>
      <c r="Y49" s="247">
        <v>37347</v>
      </c>
      <c r="Z49">
        <v>3.2749999999999999</v>
      </c>
      <c r="AA49"/>
      <c r="AB49"/>
      <c r="AC49" s="247">
        <v>37377</v>
      </c>
      <c r="AD49">
        <v>1.4474506508279998</v>
      </c>
      <c r="AE49"/>
      <c r="AF49"/>
      <c r="AG49" s="247">
        <v>37377</v>
      </c>
      <c r="AH49">
        <v>6.1072903386380009E-2</v>
      </c>
      <c r="AI49"/>
      <c r="AJ49"/>
      <c r="AK49" s="247">
        <v>37377</v>
      </c>
      <c r="AL49">
        <v>7.0652176880466017E-2</v>
      </c>
      <c r="AM49"/>
      <c r="AN49"/>
      <c r="AO49" s="247">
        <v>37377</v>
      </c>
      <c r="AP49">
        <v>-8.5000000000000006E-2</v>
      </c>
      <c r="AQ49"/>
      <c r="AR49"/>
      <c r="AS49"/>
      <c r="AT49"/>
      <c r="AU49"/>
      <c r="AW49" s="247">
        <v>37377</v>
      </c>
      <c r="AX49">
        <v>0.13500000000000001</v>
      </c>
      <c r="AY49"/>
      <c r="BA49" s="247">
        <v>37135</v>
      </c>
      <c r="BB49">
        <v>6.0000000000000001E-3</v>
      </c>
      <c r="BC49"/>
      <c r="BE49" s="247">
        <v>37377</v>
      </c>
      <c r="BF49">
        <v>0.3</v>
      </c>
      <c r="BG49"/>
      <c r="BI49" s="247">
        <v>37377</v>
      </c>
      <c r="BJ49">
        <v>-5.7500000000000002E-2</v>
      </c>
      <c r="BK49"/>
      <c r="BM49" s="247">
        <v>37377</v>
      </c>
      <c r="BN49">
        <v>0.17</v>
      </c>
      <c r="BO49"/>
    </row>
    <row r="50" spans="1:67">
      <c r="A50" s="247">
        <v>37408</v>
      </c>
      <c r="B50">
        <v>0.13</v>
      </c>
      <c r="C50"/>
      <c r="D50"/>
      <c r="E50" s="247">
        <v>37408</v>
      </c>
      <c r="F50">
        <v>0.06</v>
      </c>
      <c r="G50"/>
      <c r="H50"/>
      <c r="I50" s="247">
        <v>37408</v>
      </c>
      <c r="J50">
        <v>0.35499999999999998</v>
      </c>
      <c r="K50"/>
      <c r="L50"/>
      <c r="M50" s="247">
        <v>37408</v>
      </c>
      <c r="N50">
        <v>0.28749999999999998</v>
      </c>
      <c r="O50"/>
      <c r="P50"/>
      <c r="Q50" s="247">
        <v>37408</v>
      </c>
      <c r="R50">
        <v>0.17249999999999999</v>
      </c>
      <c r="S50"/>
      <c r="T50"/>
      <c r="U50" s="247">
        <v>37408</v>
      </c>
      <c r="V50">
        <v>0.16250000000000001</v>
      </c>
      <c r="W50"/>
      <c r="X50"/>
      <c r="Y50" s="247">
        <v>37377</v>
      </c>
      <c r="Z50">
        <v>3.23</v>
      </c>
      <c r="AA50"/>
      <c r="AB50"/>
      <c r="AC50" s="247">
        <v>37408</v>
      </c>
      <c r="AD50">
        <v>1.4464903409340002</v>
      </c>
      <c r="AE50"/>
      <c r="AF50"/>
      <c r="AG50" s="247">
        <v>37408</v>
      </c>
      <c r="AH50">
        <v>6.1164216509010015E-2</v>
      </c>
      <c r="AI50"/>
      <c r="AJ50"/>
      <c r="AK50" s="247">
        <v>37408</v>
      </c>
      <c r="AL50">
        <v>7.0675268306264999E-2</v>
      </c>
      <c r="AM50"/>
      <c r="AN50"/>
      <c r="AO50" s="247">
        <v>37408</v>
      </c>
      <c r="AP50">
        <v>-9.5000000000000001E-2</v>
      </c>
      <c r="AQ50"/>
      <c r="AR50"/>
      <c r="AS50"/>
      <c r="AT50"/>
      <c r="AU50"/>
      <c r="AW50" s="247">
        <v>37408</v>
      </c>
      <c r="AX50">
        <v>0.13</v>
      </c>
      <c r="AY50"/>
      <c r="BA50" s="247">
        <v>37165</v>
      </c>
      <c r="BB50">
        <v>6.0000000000000001E-3</v>
      </c>
      <c r="BC50"/>
      <c r="BE50" s="247">
        <v>37408</v>
      </c>
      <c r="BF50">
        <v>0.29749999999999999</v>
      </c>
      <c r="BG50"/>
      <c r="BI50" s="247">
        <v>37408</v>
      </c>
      <c r="BJ50">
        <v>-5.7500000000000002E-2</v>
      </c>
      <c r="BK50"/>
      <c r="BM50" s="247">
        <v>37408</v>
      </c>
      <c r="BN50">
        <v>0.17</v>
      </c>
      <c r="BO50"/>
    </row>
    <row r="51" spans="1:67">
      <c r="A51" s="247">
        <v>37438</v>
      </c>
      <c r="B51">
        <v>0.12</v>
      </c>
      <c r="C51"/>
      <c r="D51"/>
      <c r="E51" s="247">
        <v>37438</v>
      </c>
      <c r="F51">
        <v>0.05</v>
      </c>
      <c r="G51"/>
      <c r="H51"/>
      <c r="I51" s="247">
        <v>37438</v>
      </c>
      <c r="J51">
        <v>0.39</v>
      </c>
      <c r="K51"/>
      <c r="L51"/>
      <c r="M51" s="247">
        <v>37438</v>
      </c>
      <c r="N51">
        <v>0.3</v>
      </c>
      <c r="O51"/>
      <c r="P51"/>
      <c r="Q51" s="247">
        <v>37438</v>
      </c>
      <c r="R51">
        <v>0.185</v>
      </c>
      <c r="S51"/>
      <c r="T51"/>
      <c r="U51" s="247">
        <v>37438</v>
      </c>
      <c r="V51">
        <v>0.16250000000000001</v>
      </c>
      <c r="W51"/>
      <c r="X51"/>
      <c r="Y51" s="247">
        <v>37408</v>
      </c>
      <c r="Z51">
        <v>3.22</v>
      </c>
      <c r="AA51"/>
      <c r="AB51"/>
      <c r="AC51" s="247">
        <v>37438</v>
      </c>
      <c r="AD51">
        <v>1.4455841549470003</v>
      </c>
      <c r="AE51"/>
      <c r="AF51"/>
      <c r="AG51" s="247">
        <v>37438</v>
      </c>
      <c r="AH51">
        <v>6.1252584049674999E-2</v>
      </c>
      <c r="AI51"/>
      <c r="AJ51"/>
      <c r="AK51" s="247">
        <v>37438</v>
      </c>
      <c r="AL51">
        <v>7.0695014011771015E-2</v>
      </c>
      <c r="AM51"/>
      <c r="AN51"/>
      <c r="AO51" s="247">
        <v>37438</v>
      </c>
      <c r="AP51">
        <v>-9.5000000000000001E-2</v>
      </c>
      <c r="AQ51"/>
      <c r="AR51"/>
      <c r="AS51"/>
      <c r="AT51"/>
      <c r="AU51"/>
      <c r="AW51" s="247">
        <v>37438</v>
      </c>
      <c r="AX51">
        <v>0.12</v>
      </c>
      <c r="AY51"/>
      <c r="BA51" s="247">
        <v>37196</v>
      </c>
      <c r="BB51">
        <v>6.0000000000000001E-3</v>
      </c>
      <c r="BC51"/>
      <c r="BE51" s="247">
        <v>37438</v>
      </c>
      <c r="BF51">
        <v>0.29499999999999998</v>
      </c>
      <c r="BG51"/>
      <c r="BI51" s="247">
        <v>37438</v>
      </c>
      <c r="BJ51">
        <v>-5.7500000000000002E-2</v>
      </c>
      <c r="BK51"/>
      <c r="BM51" s="247">
        <v>37438</v>
      </c>
      <c r="BN51">
        <v>0.17</v>
      </c>
      <c r="BO51"/>
    </row>
    <row r="52" spans="1:67">
      <c r="A52" s="247">
        <v>37469</v>
      </c>
      <c r="B52">
        <v>0.11749999999999999</v>
      </c>
      <c r="C52"/>
      <c r="D52"/>
      <c r="E52" s="247">
        <v>37469</v>
      </c>
      <c r="F52">
        <v>4.7500000000000001E-2</v>
      </c>
      <c r="G52"/>
      <c r="H52"/>
      <c r="I52" s="247">
        <v>37469</v>
      </c>
      <c r="J52">
        <v>0.45500000000000002</v>
      </c>
      <c r="K52"/>
      <c r="L52"/>
      <c r="M52" s="247">
        <v>37469</v>
      </c>
      <c r="N52">
        <v>0.3</v>
      </c>
      <c r="O52"/>
      <c r="P52"/>
      <c r="Q52" s="247">
        <v>37469</v>
      </c>
      <c r="R52">
        <v>0.185</v>
      </c>
      <c r="S52"/>
      <c r="T52"/>
      <c r="U52" s="247">
        <v>37469</v>
      </c>
      <c r="V52">
        <v>0.16250000000000001</v>
      </c>
      <c r="W52"/>
      <c r="X52"/>
      <c r="Y52" s="247">
        <v>37438</v>
      </c>
      <c r="Z52">
        <v>3.22</v>
      </c>
      <c r="AA52"/>
      <c r="AB52"/>
      <c r="AC52" s="247">
        <v>37469</v>
      </c>
      <c r="AD52">
        <v>1.4446148299980002</v>
      </c>
      <c r="AE52"/>
      <c r="AF52"/>
      <c r="AG52" s="247">
        <v>37469</v>
      </c>
      <c r="AH52">
        <v>6.132200214762102E-2</v>
      </c>
      <c r="AI52"/>
      <c r="AJ52"/>
      <c r="AK52" s="247">
        <v>37469</v>
      </c>
      <c r="AL52">
        <v>7.0711136210739017E-2</v>
      </c>
      <c r="AM52"/>
      <c r="AN52"/>
      <c r="AO52" s="247">
        <v>37469</v>
      </c>
      <c r="AP52">
        <v>-9.5000000000000001E-2</v>
      </c>
      <c r="AQ52"/>
      <c r="AR52"/>
      <c r="AS52"/>
      <c r="AT52"/>
      <c r="AU52"/>
      <c r="AW52" s="247">
        <v>37469</v>
      </c>
      <c r="AX52">
        <v>0.11749999999999999</v>
      </c>
      <c r="AY52"/>
      <c r="BA52" s="247">
        <v>37226</v>
      </c>
      <c r="BB52">
        <v>6.0000000000000001E-3</v>
      </c>
      <c r="BC52"/>
      <c r="BE52" s="247">
        <v>37469</v>
      </c>
      <c r="BF52">
        <v>0.29499999999999998</v>
      </c>
      <c r="BG52"/>
      <c r="BI52" s="247">
        <v>37469</v>
      </c>
      <c r="BJ52">
        <v>-5.7500000000000002E-2</v>
      </c>
      <c r="BK52"/>
      <c r="BM52" s="247">
        <v>37469</v>
      </c>
      <c r="BN52">
        <v>0.17</v>
      </c>
      <c r="BO52"/>
    </row>
    <row r="53" spans="1:67">
      <c r="A53" s="247">
        <v>37500</v>
      </c>
      <c r="B53">
        <v>0.115</v>
      </c>
      <c r="C53"/>
      <c r="D53"/>
      <c r="E53" s="247">
        <v>37500</v>
      </c>
      <c r="F53">
        <v>4.4999999999999998E-2</v>
      </c>
      <c r="G53"/>
      <c r="H53"/>
      <c r="I53" s="247">
        <v>37500</v>
      </c>
      <c r="J53">
        <v>0.35499999999999998</v>
      </c>
      <c r="K53"/>
      <c r="L53"/>
      <c r="M53" s="247">
        <v>37500</v>
      </c>
      <c r="N53">
        <v>0.28999999999999998</v>
      </c>
      <c r="O53"/>
      <c r="P53"/>
      <c r="Q53" s="247">
        <v>37500</v>
      </c>
      <c r="R53">
        <v>0.16250000000000001</v>
      </c>
      <c r="S53"/>
      <c r="T53"/>
      <c r="U53" s="247">
        <v>37500</v>
      </c>
      <c r="V53">
        <v>0.16250000000000001</v>
      </c>
      <c r="W53"/>
      <c r="X53"/>
      <c r="Y53" s="247">
        <v>37469</v>
      </c>
      <c r="Z53">
        <v>3.22</v>
      </c>
      <c r="AA53"/>
      <c r="AB53"/>
      <c r="AC53" s="247">
        <v>37500</v>
      </c>
      <c r="AD53">
        <v>1.4435227216480002</v>
      </c>
      <c r="AE53"/>
      <c r="AF53"/>
      <c r="AG53" s="247">
        <v>37500</v>
      </c>
      <c r="AH53">
        <v>6.1345440683349024E-2</v>
      </c>
      <c r="AI53"/>
      <c r="AJ53"/>
      <c r="AK53" s="247">
        <v>37500</v>
      </c>
      <c r="AL53">
        <v>7.0727258409794019E-2</v>
      </c>
      <c r="AM53"/>
      <c r="AN53"/>
      <c r="AO53" s="247">
        <v>37500</v>
      </c>
      <c r="AP53">
        <v>-8.5000000000000006E-2</v>
      </c>
      <c r="AQ53"/>
      <c r="AR53"/>
      <c r="AS53"/>
      <c r="AT53"/>
      <c r="AU53"/>
      <c r="AW53" s="247">
        <v>37500</v>
      </c>
      <c r="AX53">
        <v>0.115</v>
      </c>
      <c r="AY53"/>
      <c r="BA53" s="247">
        <v>37257</v>
      </c>
      <c r="BB53">
        <v>6.0000000000000001E-3</v>
      </c>
      <c r="BC53"/>
      <c r="BE53" s="247">
        <v>37500</v>
      </c>
      <c r="BF53">
        <v>0.29499999999999998</v>
      </c>
      <c r="BG53"/>
      <c r="BI53" s="247">
        <v>37500</v>
      </c>
      <c r="BJ53">
        <v>-5.7500000000000002E-2</v>
      </c>
      <c r="BK53"/>
      <c r="BM53" s="247">
        <v>37500</v>
      </c>
      <c r="BN53">
        <v>0.17</v>
      </c>
      <c r="BO53"/>
    </row>
    <row r="54" spans="1:67">
      <c r="A54" s="247">
        <v>37530</v>
      </c>
      <c r="B54">
        <v>0.13</v>
      </c>
      <c r="C54"/>
      <c r="D54"/>
      <c r="E54" s="247">
        <v>37530</v>
      </c>
      <c r="F54">
        <v>0.06</v>
      </c>
      <c r="G54"/>
      <c r="H54"/>
      <c r="I54" s="247">
        <v>37530</v>
      </c>
      <c r="J54">
        <v>0.42499999999999999</v>
      </c>
      <c r="K54"/>
      <c r="L54"/>
      <c r="M54" s="247">
        <v>37530</v>
      </c>
      <c r="N54">
        <v>0.36249999999999999</v>
      </c>
      <c r="O54"/>
      <c r="P54"/>
      <c r="Q54" s="247">
        <v>37530</v>
      </c>
      <c r="R54">
        <v>0.185</v>
      </c>
      <c r="S54"/>
      <c r="T54"/>
      <c r="U54" s="247">
        <v>37530</v>
      </c>
      <c r="V54">
        <v>0.16500000000000001</v>
      </c>
      <c r="W54"/>
      <c r="X54"/>
      <c r="Y54" s="247">
        <v>37500</v>
      </c>
      <c r="Z54">
        <v>3.21</v>
      </c>
      <c r="AA54"/>
      <c r="AB54"/>
      <c r="AC54" s="247">
        <v>37530</v>
      </c>
      <c r="AD54">
        <v>1.4424766689690001</v>
      </c>
      <c r="AE54"/>
      <c r="AF54"/>
      <c r="AG54" s="247">
        <v>37530</v>
      </c>
      <c r="AH54">
        <v>6.136812313745401E-2</v>
      </c>
      <c r="AI54"/>
      <c r="AJ54"/>
      <c r="AK54" s="247">
        <v>37530</v>
      </c>
      <c r="AL54">
        <v>7.0740124708909988E-2</v>
      </c>
      <c r="AM54"/>
      <c r="AN54"/>
      <c r="AO54" s="247">
        <v>37530</v>
      </c>
      <c r="AP54">
        <v>-7.0000000000000007E-2</v>
      </c>
      <c r="AQ54"/>
      <c r="AR54"/>
      <c r="AS54"/>
      <c r="AT54"/>
      <c r="AU54"/>
      <c r="AW54" s="247">
        <v>37530</v>
      </c>
      <c r="AX54">
        <v>0.13</v>
      </c>
      <c r="AY54"/>
      <c r="BA54" s="247">
        <v>37288</v>
      </c>
      <c r="BB54">
        <v>6.0000000000000001E-3</v>
      </c>
      <c r="BC54"/>
      <c r="BE54" s="247">
        <v>37530</v>
      </c>
      <c r="BF54">
        <v>0.3</v>
      </c>
      <c r="BG54"/>
      <c r="BI54" s="247">
        <v>37530</v>
      </c>
      <c r="BJ54">
        <v>-5.7500000000000002E-2</v>
      </c>
      <c r="BK54"/>
      <c r="BM54" s="247">
        <v>37530</v>
      </c>
      <c r="BN54">
        <v>0.17</v>
      </c>
      <c r="BO54"/>
    </row>
    <row r="55" spans="1:67">
      <c r="A55" s="247">
        <v>37561</v>
      </c>
      <c r="B55">
        <v>0.1925</v>
      </c>
      <c r="C55"/>
      <c r="D55"/>
      <c r="E55" s="247">
        <v>37561</v>
      </c>
      <c r="F55">
        <v>0.1075</v>
      </c>
      <c r="G55"/>
      <c r="H55"/>
      <c r="I55" s="247">
        <v>37561</v>
      </c>
      <c r="J55">
        <v>0.71</v>
      </c>
      <c r="K55"/>
      <c r="L55"/>
      <c r="M55" s="247">
        <v>37561</v>
      </c>
      <c r="N55">
        <v>0.44</v>
      </c>
      <c r="O55"/>
      <c r="P55"/>
      <c r="Q55" s="247">
        <v>37561</v>
      </c>
      <c r="R55">
        <v>0.28749999999999998</v>
      </c>
      <c r="S55"/>
      <c r="T55"/>
      <c r="U55" s="247">
        <v>37561</v>
      </c>
      <c r="V55">
        <v>0.24</v>
      </c>
      <c r="W55"/>
      <c r="X55"/>
      <c r="Y55" s="247">
        <v>37530</v>
      </c>
      <c r="Z55">
        <v>3.23</v>
      </c>
      <c r="AA55"/>
      <c r="AB55"/>
      <c r="AC55" s="247">
        <v>37561</v>
      </c>
      <c r="AD55">
        <v>1.4414113945770002</v>
      </c>
      <c r="AE55"/>
      <c r="AF55"/>
      <c r="AG55" s="247">
        <v>37561</v>
      </c>
      <c r="AH55">
        <v>6.1391561673541019E-2</v>
      </c>
      <c r="AI55"/>
      <c r="AJ55"/>
      <c r="AK55" s="247">
        <v>37561</v>
      </c>
      <c r="AL55">
        <v>7.0749493016059012E-2</v>
      </c>
      <c r="AM55"/>
      <c r="AN55"/>
      <c r="AO55" s="247">
        <v>37561</v>
      </c>
      <c r="AP55">
        <v>-5.0000000000000001E-3</v>
      </c>
      <c r="AQ55"/>
      <c r="AR55"/>
      <c r="AS55"/>
      <c r="AT55"/>
      <c r="AU55"/>
      <c r="AW55" s="247">
        <v>37561</v>
      </c>
      <c r="AX55">
        <v>0.1925</v>
      </c>
      <c r="AY55"/>
      <c r="BA55" s="247">
        <v>37316</v>
      </c>
      <c r="BB55">
        <v>6.0000000000000001E-3</v>
      </c>
      <c r="BC55"/>
      <c r="BE55" s="247">
        <v>37561</v>
      </c>
      <c r="BF55">
        <v>0.30499999999999999</v>
      </c>
      <c r="BG55"/>
      <c r="BI55" s="247">
        <v>37561</v>
      </c>
      <c r="BJ55">
        <v>-0.06</v>
      </c>
      <c r="BK55"/>
      <c r="BM55" s="247">
        <v>37561</v>
      </c>
      <c r="BN55">
        <v>0.29499999999999998</v>
      </c>
      <c r="BO55"/>
    </row>
    <row r="56" spans="1:67">
      <c r="A56" s="247">
        <v>37591</v>
      </c>
      <c r="B56">
        <v>0.23250000000000001</v>
      </c>
      <c r="C56"/>
      <c r="D56"/>
      <c r="E56" s="247">
        <v>37591</v>
      </c>
      <c r="F56">
        <v>0.14749999999999999</v>
      </c>
      <c r="G56"/>
      <c r="H56"/>
      <c r="I56" s="247">
        <v>37591</v>
      </c>
      <c r="J56">
        <v>1.2</v>
      </c>
      <c r="K56"/>
      <c r="L56"/>
      <c r="M56" s="247">
        <v>37591</v>
      </c>
      <c r="N56">
        <v>0.76</v>
      </c>
      <c r="O56"/>
      <c r="P56"/>
      <c r="Q56" s="247">
        <v>37591</v>
      </c>
      <c r="R56">
        <v>0.33750000000000002</v>
      </c>
      <c r="S56"/>
      <c r="T56"/>
      <c r="U56" s="247">
        <v>37591</v>
      </c>
      <c r="V56">
        <v>0.29499999999999998</v>
      </c>
      <c r="W56"/>
      <c r="X56"/>
      <c r="Y56" s="247">
        <v>37561</v>
      </c>
      <c r="Z56">
        <v>3.3390000000000004</v>
      </c>
      <c r="AA56"/>
      <c r="AB56"/>
      <c r="AC56" s="247">
        <v>37591</v>
      </c>
      <c r="AD56">
        <v>1.4403844197710003</v>
      </c>
      <c r="AE56"/>
      <c r="AF56"/>
      <c r="AG56" s="247">
        <v>37591</v>
      </c>
      <c r="AH56">
        <v>6.1414244127999992E-2</v>
      </c>
      <c r="AI56"/>
      <c r="AJ56"/>
      <c r="AK56" s="247">
        <v>37591</v>
      </c>
      <c r="AL56">
        <v>7.0758559119779005E-2</v>
      </c>
      <c r="AM56"/>
      <c r="AN56"/>
      <c r="AO56" s="247">
        <v>37591</v>
      </c>
      <c r="AP56">
        <v>2.5000000000000001E-3</v>
      </c>
      <c r="AQ56"/>
      <c r="AR56"/>
      <c r="AS56"/>
      <c r="AT56"/>
      <c r="AU56"/>
      <c r="AW56" s="247">
        <v>37591</v>
      </c>
      <c r="AX56">
        <v>0.23250000000000001</v>
      </c>
      <c r="AY56"/>
      <c r="BA56" s="247">
        <v>37347</v>
      </c>
      <c r="BB56">
        <v>7.000000000000001E-3</v>
      </c>
      <c r="BC56"/>
      <c r="BE56" s="247">
        <v>37591</v>
      </c>
      <c r="BF56">
        <v>0.3075</v>
      </c>
      <c r="BG56"/>
      <c r="BI56" s="247">
        <v>37591</v>
      </c>
      <c r="BJ56">
        <v>-0.06</v>
      </c>
      <c r="BK56"/>
      <c r="BM56" s="247">
        <v>37591</v>
      </c>
      <c r="BN56">
        <v>0.3</v>
      </c>
      <c r="BO56"/>
    </row>
    <row r="57" spans="1:67">
      <c r="A57" s="247">
        <v>37622</v>
      </c>
      <c r="B57">
        <v>0.245</v>
      </c>
      <c r="C57"/>
      <c r="D57"/>
      <c r="E57" s="247">
        <v>37622</v>
      </c>
      <c r="F57">
        <v>0.16</v>
      </c>
      <c r="G57"/>
      <c r="H57"/>
      <c r="I57" s="247">
        <v>37622</v>
      </c>
      <c r="J57">
        <v>1.53</v>
      </c>
      <c r="K57"/>
      <c r="L57"/>
      <c r="M57" s="247">
        <v>37622</v>
      </c>
      <c r="N57">
        <v>0.91</v>
      </c>
      <c r="O57"/>
      <c r="P57"/>
      <c r="Q57" s="247">
        <v>37622</v>
      </c>
      <c r="R57">
        <v>0.4375</v>
      </c>
      <c r="S57"/>
      <c r="T57"/>
      <c r="U57" s="247">
        <v>37622</v>
      </c>
      <c r="V57">
        <v>0.34250000000000003</v>
      </c>
      <c r="W57"/>
      <c r="X57"/>
      <c r="Y57" s="247">
        <v>37591</v>
      </c>
      <c r="Z57">
        <v>3.4440000000000004</v>
      </c>
      <c r="AA57"/>
      <c r="AB57"/>
      <c r="AC57" s="247">
        <v>37622</v>
      </c>
      <c r="AD57">
        <v>1.4393047336620002</v>
      </c>
      <c r="AE57"/>
      <c r="AF57"/>
      <c r="AG57" s="247">
        <v>37622</v>
      </c>
      <c r="AH57">
        <v>6.1437682664439004E-2</v>
      </c>
      <c r="AI57"/>
      <c r="AJ57"/>
      <c r="AK57" s="247">
        <v>37622</v>
      </c>
      <c r="AL57">
        <v>7.0774551350138007E-2</v>
      </c>
      <c r="AM57"/>
      <c r="AN57"/>
      <c r="AO57" s="247">
        <v>37622</v>
      </c>
      <c r="AP57">
        <v>1.7500000000000002E-2</v>
      </c>
      <c r="AQ57"/>
      <c r="AR57"/>
      <c r="AS57"/>
      <c r="AT57"/>
      <c r="AU57"/>
      <c r="AW57" s="247">
        <v>37622</v>
      </c>
      <c r="AX57">
        <v>0.245</v>
      </c>
      <c r="AY57"/>
      <c r="BA57" s="247">
        <v>37377</v>
      </c>
      <c r="BB57">
        <v>7.000000000000001E-3</v>
      </c>
      <c r="BC57"/>
      <c r="BE57" s="247">
        <v>37622</v>
      </c>
      <c r="BF57">
        <v>0.315</v>
      </c>
      <c r="BG57"/>
      <c r="BI57" s="247">
        <v>37622</v>
      </c>
      <c r="BJ57">
        <v>-0.06</v>
      </c>
      <c r="BK57"/>
      <c r="BM57" s="247">
        <v>37622</v>
      </c>
      <c r="BN57">
        <v>0.32</v>
      </c>
      <c r="BO57"/>
    </row>
    <row r="58" spans="1:67">
      <c r="A58" s="247">
        <v>37653</v>
      </c>
      <c r="B58">
        <v>0.2225</v>
      </c>
      <c r="C58"/>
      <c r="D58"/>
      <c r="E58" s="247">
        <v>37653</v>
      </c>
      <c r="F58">
        <v>0.13750000000000001</v>
      </c>
      <c r="G58"/>
      <c r="H58"/>
      <c r="I58" s="247">
        <v>37653</v>
      </c>
      <c r="J58">
        <v>1.45</v>
      </c>
      <c r="K58"/>
      <c r="L58"/>
      <c r="M58" s="247">
        <v>37653</v>
      </c>
      <c r="N58">
        <v>0.9</v>
      </c>
      <c r="O58"/>
      <c r="P58"/>
      <c r="Q58" s="247">
        <v>37653</v>
      </c>
      <c r="R58">
        <v>0.435</v>
      </c>
      <c r="S58"/>
      <c r="T58"/>
      <c r="U58" s="247">
        <v>37653</v>
      </c>
      <c r="V58">
        <v>0.33750000000000002</v>
      </c>
      <c r="W58"/>
      <c r="X58"/>
      <c r="Y58" s="247">
        <v>37622</v>
      </c>
      <c r="Z58">
        <v>3.4649999999999999</v>
      </c>
      <c r="AA58"/>
      <c r="AB58"/>
      <c r="AC58" s="247">
        <v>37653</v>
      </c>
      <c r="AD58">
        <v>1.4381993425450004</v>
      </c>
      <c r="AE58"/>
      <c r="AF58"/>
      <c r="AG58" s="247">
        <v>37653</v>
      </c>
      <c r="AH58">
        <v>6.1461121201067996E-2</v>
      </c>
      <c r="AI58"/>
      <c r="AJ58"/>
      <c r="AK58" s="247">
        <v>37653</v>
      </c>
      <c r="AL58">
        <v>7.079858691589902E-2</v>
      </c>
      <c r="AM58"/>
      <c r="AN58"/>
      <c r="AO58" s="247">
        <v>37653</v>
      </c>
      <c r="AP58">
        <v>1.7500000000000002E-2</v>
      </c>
      <c r="AQ58"/>
      <c r="AR58"/>
      <c r="AS58"/>
      <c r="AT58"/>
      <c r="AU58"/>
      <c r="AW58" s="247">
        <v>37653</v>
      </c>
      <c r="AX58">
        <v>0.2225</v>
      </c>
      <c r="AY58"/>
      <c r="BA58" s="247">
        <v>37408</v>
      </c>
      <c r="BB58">
        <v>7.000000000000001E-3</v>
      </c>
      <c r="BC58"/>
      <c r="BE58" s="247">
        <v>37653</v>
      </c>
      <c r="BF58">
        <v>0.30499999999999999</v>
      </c>
      <c r="BG58"/>
      <c r="BI58" s="247">
        <v>37653</v>
      </c>
      <c r="BJ58">
        <v>-0.06</v>
      </c>
      <c r="BK58"/>
      <c r="BM58" s="247">
        <v>37653</v>
      </c>
      <c r="BN58">
        <v>0.35</v>
      </c>
      <c r="BO58"/>
    </row>
    <row r="59" spans="1:67">
      <c r="A59" s="247">
        <v>37681</v>
      </c>
      <c r="B59">
        <v>0.22</v>
      </c>
      <c r="C59"/>
      <c r="D59"/>
      <c r="E59" s="247">
        <v>37681</v>
      </c>
      <c r="F59">
        <v>0.13500000000000001</v>
      </c>
      <c r="G59"/>
      <c r="H59"/>
      <c r="I59" s="247">
        <v>37681</v>
      </c>
      <c r="J59">
        <v>0.88</v>
      </c>
      <c r="K59"/>
      <c r="L59"/>
      <c r="M59" s="247">
        <v>37681</v>
      </c>
      <c r="N59">
        <v>0.58750000000000002</v>
      </c>
      <c r="O59"/>
      <c r="P59"/>
      <c r="Q59" s="247">
        <v>37681</v>
      </c>
      <c r="R59">
        <v>0.30249999999999999</v>
      </c>
      <c r="S59"/>
      <c r="T59"/>
      <c r="U59" s="247">
        <v>37681</v>
      </c>
      <c r="V59">
        <v>0.26</v>
      </c>
      <c r="W59"/>
      <c r="X59"/>
      <c r="Y59" s="247">
        <v>37653</v>
      </c>
      <c r="Z59">
        <v>3.335</v>
      </c>
      <c r="AA59"/>
      <c r="AB59"/>
      <c r="AC59" s="247">
        <v>37681</v>
      </c>
      <c r="AD59">
        <v>1.4372015550889998</v>
      </c>
      <c r="AE59"/>
      <c r="AF59"/>
      <c r="AG59" s="247">
        <v>37681</v>
      </c>
      <c r="AH59">
        <v>6.1482291492374018E-2</v>
      </c>
      <c r="AI59"/>
      <c r="AJ59"/>
      <c r="AK59" s="247">
        <v>37681</v>
      </c>
      <c r="AL59">
        <v>7.0820296459332008E-2</v>
      </c>
      <c r="AM59"/>
      <c r="AN59"/>
      <c r="AO59" s="247">
        <v>37681</v>
      </c>
      <c r="AP59">
        <v>1.7500000000000002E-2</v>
      </c>
      <c r="AQ59"/>
      <c r="AR59"/>
      <c r="AS59"/>
      <c r="AT59"/>
      <c r="AU59"/>
      <c r="AW59" s="247">
        <v>37681</v>
      </c>
      <c r="AX59">
        <v>0.22</v>
      </c>
      <c r="AY59"/>
      <c r="BA59" s="247">
        <v>37438</v>
      </c>
      <c r="BB59">
        <v>7.000000000000001E-3</v>
      </c>
      <c r="BC59"/>
      <c r="BE59" s="247">
        <v>37681</v>
      </c>
      <c r="BF59">
        <v>0.29749999999999999</v>
      </c>
      <c r="BG59"/>
      <c r="BI59" s="247">
        <v>37681</v>
      </c>
      <c r="BJ59">
        <v>-0.06</v>
      </c>
      <c r="BK59"/>
      <c r="BM59" s="247">
        <v>37681</v>
      </c>
      <c r="BN59">
        <v>0.35</v>
      </c>
      <c r="BO59"/>
    </row>
    <row r="60" spans="1:67">
      <c r="A60" s="247">
        <v>37712</v>
      </c>
      <c r="B60">
        <v>0.14749999999999999</v>
      </c>
      <c r="C60"/>
      <c r="D60"/>
      <c r="E60" s="247">
        <v>37712</v>
      </c>
      <c r="F60">
        <v>7.0000000000000007E-2</v>
      </c>
      <c r="G60"/>
      <c r="H60"/>
      <c r="I60" s="247">
        <v>37712</v>
      </c>
      <c r="J60">
        <v>0.45</v>
      </c>
      <c r="K60"/>
      <c r="L60"/>
      <c r="M60" s="247">
        <v>37712</v>
      </c>
      <c r="N60">
        <v>0.35499999999999998</v>
      </c>
      <c r="O60"/>
      <c r="P60"/>
      <c r="Q60" s="247">
        <v>37712</v>
      </c>
      <c r="R60">
        <v>0.19750000000000001</v>
      </c>
      <c r="S60"/>
      <c r="T60"/>
      <c r="U60" s="247">
        <v>37712</v>
      </c>
      <c r="V60">
        <v>0.17749999999999999</v>
      </c>
      <c r="W60"/>
      <c r="X60"/>
      <c r="Y60" s="247">
        <v>37681</v>
      </c>
      <c r="Z60">
        <v>3.1949999999999998</v>
      </c>
      <c r="AA60"/>
      <c r="AB60"/>
      <c r="AC60" s="247">
        <v>37712</v>
      </c>
      <c r="AD60">
        <v>1.4361333547880002</v>
      </c>
      <c r="AE60"/>
      <c r="AF60"/>
      <c r="AG60" s="247">
        <v>37712</v>
      </c>
      <c r="AH60">
        <v>6.1505730029349018E-2</v>
      </c>
      <c r="AI60"/>
      <c r="AJ60"/>
      <c r="AK60" s="247">
        <v>37712</v>
      </c>
      <c r="AL60">
        <v>7.0834752368945028E-2</v>
      </c>
      <c r="AM60"/>
      <c r="AN60"/>
      <c r="AO60" s="247">
        <v>37712</v>
      </c>
      <c r="AP60">
        <v>-7.4999999999999997E-2</v>
      </c>
      <c r="AQ60"/>
      <c r="AR60"/>
      <c r="AS60"/>
      <c r="AT60"/>
      <c r="AU60"/>
      <c r="AW60" s="247">
        <v>37712</v>
      </c>
      <c r="AX60">
        <v>0.14749999999999999</v>
      </c>
      <c r="AY60"/>
      <c r="BA60" s="247">
        <v>37469</v>
      </c>
      <c r="BB60">
        <v>7.000000000000001E-3</v>
      </c>
      <c r="BC60"/>
      <c r="BE60" s="247">
        <v>37712</v>
      </c>
      <c r="BF60">
        <v>0.26750000000000002</v>
      </c>
      <c r="BG60"/>
      <c r="BI60" s="247">
        <v>37712</v>
      </c>
      <c r="BJ60">
        <v>-5.7500000000000002E-2</v>
      </c>
      <c r="BK60"/>
      <c r="BM60" s="247">
        <v>37712</v>
      </c>
      <c r="BN60">
        <v>0.17</v>
      </c>
      <c r="BO60"/>
    </row>
    <row r="61" spans="1:67">
      <c r="A61" s="247">
        <v>37742</v>
      </c>
      <c r="B61">
        <v>0.13750000000000001</v>
      </c>
      <c r="C61"/>
      <c r="D61"/>
      <c r="E61" s="247">
        <v>37742</v>
      </c>
      <c r="F61">
        <v>0.06</v>
      </c>
      <c r="G61"/>
      <c r="H61"/>
      <c r="I61" s="247">
        <v>37742</v>
      </c>
      <c r="J61">
        <v>0.36499999999999999</v>
      </c>
      <c r="K61"/>
      <c r="L61"/>
      <c r="M61" s="247">
        <v>37742</v>
      </c>
      <c r="N61">
        <v>0.28749999999999998</v>
      </c>
      <c r="O61"/>
      <c r="P61"/>
      <c r="Q61" s="247">
        <v>37742</v>
      </c>
      <c r="R61">
        <v>0.17249999999999999</v>
      </c>
      <c r="S61"/>
      <c r="T61"/>
      <c r="U61" s="247">
        <v>37742</v>
      </c>
      <c r="V61">
        <v>0.16250000000000001</v>
      </c>
      <c r="W61"/>
      <c r="X61"/>
      <c r="Y61" s="247">
        <v>37712</v>
      </c>
      <c r="Z61">
        <v>3.0550000000000002</v>
      </c>
      <c r="AA61"/>
      <c r="AB61"/>
      <c r="AC61" s="247">
        <v>37742</v>
      </c>
      <c r="AD61">
        <v>1.4351510463520001</v>
      </c>
      <c r="AE61"/>
      <c r="AF61"/>
      <c r="AG61" s="247">
        <v>37742</v>
      </c>
      <c r="AH61">
        <v>6.1528412484661017E-2</v>
      </c>
      <c r="AI61"/>
      <c r="AJ61"/>
      <c r="AK61" s="247">
        <v>37742</v>
      </c>
      <c r="AL61">
        <v>7.0836100568352003E-2</v>
      </c>
      <c r="AM61"/>
      <c r="AN61"/>
      <c r="AO61" s="247">
        <v>37742</v>
      </c>
      <c r="AP61">
        <v>-0.09</v>
      </c>
      <c r="AQ61"/>
      <c r="AR61"/>
      <c r="AS61"/>
      <c r="AT61"/>
      <c r="AU61"/>
      <c r="AW61" s="247">
        <v>37742</v>
      </c>
      <c r="AX61">
        <v>0.13750000000000001</v>
      </c>
      <c r="AY61"/>
      <c r="BA61" s="247">
        <v>37500</v>
      </c>
      <c r="BB61">
        <v>7.000000000000001E-3</v>
      </c>
      <c r="BC61"/>
      <c r="BE61" s="247">
        <v>37742</v>
      </c>
      <c r="BF61">
        <v>0.26250000000000001</v>
      </c>
      <c r="BG61"/>
      <c r="BI61" s="247">
        <v>37742</v>
      </c>
      <c r="BJ61">
        <v>-5.7500000000000002E-2</v>
      </c>
      <c r="BK61"/>
      <c r="BM61" s="247">
        <v>37742</v>
      </c>
      <c r="BN61">
        <v>0.17</v>
      </c>
      <c r="BO61"/>
    </row>
    <row r="62" spans="1:67">
      <c r="A62" s="247">
        <v>37773</v>
      </c>
      <c r="B62">
        <v>0.13250000000000001</v>
      </c>
      <c r="C62"/>
      <c r="D62"/>
      <c r="E62" s="247">
        <v>37773</v>
      </c>
      <c r="F62">
        <v>5.5E-2</v>
      </c>
      <c r="G62"/>
      <c r="H62"/>
      <c r="I62" s="247">
        <v>37773</v>
      </c>
      <c r="J62">
        <v>0.35499999999999998</v>
      </c>
      <c r="K62"/>
      <c r="L62"/>
      <c r="M62" s="247">
        <v>37773</v>
      </c>
      <c r="N62">
        <v>0.28749999999999998</v>
      </c>
      <c r="O62"/>
      <c r="P62"/>
      <c r="Q62" s="247">
        <v>37773</v>
      </c>
      <c r="R62">
        <v>0.17249999999999999</v>
      </c>
      <c r="S62"/>
      <c r="T62"/>
      <c r="U62" s="247">
        <v>37773</v>
      </c>
      <c r="V62">
        <v>0.16250000000000001</v>
      </c>
      <c r="W62"/>
      <c r="X62"/>
      <c r="Y62" s="247">
        <v>37742</v>
      </c>
      <c r="Z62">
        <v>3.0449999999999999</v>
      </c>
      <c r="AA62"/>
      <c r="AB62"/>
      <c r="AC62" s="247">
        <v>37773</v>
      </c>
      <c r="AD62">
        <v>1.4341418231940002</v>
      </c>
      <c r="AE62"/>
      <c r="AF62"/>
      <c r="AG62" s="247">
        <v>37773</v>
      </c>
      <c r="AH62">
        <v>6.1551851022000018E-2</v>
      </c>
      <c r="AI62"/>
      <c r="AJ62"/>
      <c r="AK62" s="247">
        <v>37773</v>
      </c>
      <c r="AL62">
        <v>7.0837493707740007E-2</v>
      </c>
      <c r="AM62"/>
      <c r="AN62"/>
      <c r="AO62" s="247">
        <v>37773</v>
      </c>
      <c r="AP62">
        <v>-0.1</v>
      </c>
      <c r="AQ62"/>
      <c r="AR62"/>
      <c r="AS62"/>
      <c r="AT62"/>
      <c r="AU62"/>
      <c r="AW62" s="247">
        <v>37773</v>
      </c>
      <c r="AX62">
        <v>0.13250000000000001</v>
      </c>
      <c r="AY62"/>
      <c r="BA62" s="247">
        <v>37530</v>
      </c>
      <c r="BB62">
        <v>7.000000000000001E-3</v>
      </c>
      <c r="BC62"/>
      <c r="BE62" s="247">
        <v>37773</v>
      </c>
      <c r="BF62">
        <v>0.26250000000000001</v>
      </c>
      <c r="BG62"/>
      <c r="BI62" s="247">
        <v>37773</v>
      </c>
      <c r="BJ62">
        <v>-5.7500000000000002E-2</v>
      </c>
      <c r="BK62"/>
      <c r="BM62" s="247">
        <v>37773</v>
      </c>
      <c r="BN62">
        <v>0.17</v>
      </c>
      <c r="BO62"/>
    </row>
    <row r="63" spans="1:67">
      <c r="A63" s="247">
        <v>37803</v>
      </c>
      <c r="B63">
        <v>0.1225</v>
      </c>
      <c r="C63"/>
      <c r="D63"/>
      <c r="E63" s="247">
        <v>37803</v>
      </c>
      <c r="F63">
        <v>4.4999999999999998E-2</v>
      </c>
      <c r="G63"/>
      <c r="H63"/>
      <c r="I63" s="247">
        <v>37803</v>
      </c>
      <c r="J63">
        <v>0.39</v>
      </c>
      <c r="K63"/>
      <c r="L63"/>
      <c r="M63" s="247">
        <v>37803</v>
      </c>
      <c r="N63">
        <v>0.3</v>
      </c>
      <c r="O63"/>
      <c r="P63"/>
      <c r="Q63" s="247">
        <v>37803</v>
      </c>
      <c r="R63">
        <v>0.185</v>
      </c>
      <c r="S63"/>
      <c r="T63"/>
      <c r="U63" s="247">
        <v>37803</v>
      </c>
      <c r="V63">
        <v>0.16250000000000001</v>
      </c>
      <c r="W63"/>
      <c r="X63"/>
      <c r="Y63" s="247">
        <v>37773</v>
      </c>
      <c r="Z63">
        <v>3.0750000000000002</v>
      </c>
      <c r="AA63"/>
      <c r="AB63"/>
      <c r="AC63" s="247">
        <v>37803</v>
      </c>
      <c r="AD63">
        <v>1.4331656117860003</v>
      </c>
      <c r="AE63"/>
      <c r="AF63"/>
      <c r="AG63" s="247">
        <v>37803</v>
      </c>
      <c r="AH63">
        <v>6.1574533477654007E-2</v>
      </c>
      <c r="AI63"/>
      <c r="AJ63"/>
      <c r="AK63" s="247">
        <v>37803</v>
      </c>
      <c r="AL63">
        <v>7.0840111952927012E-2</v>
      </c>
      <c r="AM63"/>
      <c r="AN63"/>
      <c r="AO63" s="247">
        <v>37803</v>
      </c>
      <c r="AP63">
        <v>-0.1</v>
      </c>
      <c r="AQ63"/>
      <c r="AR63"/>
      <c r="AS63"/>
      <c r="AT63"/>
      <c r="AU63"/>
      <c r="AW63" s="247">
        <v>37803</v>
      </c>
      <c r="AX63">
        <v>0.1225</v>
      </c>
      <c r="AY63"/>
      <c r="BA63" s="247">
        <v>37561</v>
      </c>
      <c r="BB63">
        <v>7.000000000000001E-3</v>
      </c>
      <c r="BC63"/>
      <c r="BE63" s="247">
        <v>37803</v>
      </c>
      <c r="BF63">
        <v>0.26250000000000001</v>
      </c>
      <c r="BG63"/>
      <c r="BI63" s="247">
        <v>37803</v>
      </c>
      <c r="BJ63">
        <v>-5.7500000000000002E-2</v>
      </c>
      <c r="BK63"/>
      <c r="BM63" s="247">
        <v>37803</v>
      </c>
      <c r="BN63">
        <v>0.17</v>
      </c>
      <c r="BO63"/>
    </row>
    <row r="64" spans="1:67">
      <c r="A64" s="247">
        <v>37834</v>
      </c>
      <c r="B64">
        <v>0.12</v>
      </c>
      <c r="C64"/>
      <c r="D64"/>
      <c r="E64" s="247">
        <v>37834</v>
      </c>
      <c r="F64">
        <v>4.2500000000000003E-2</v>
      </c>
      <c r="G64"/>
      <c r="H64"/>
      <c r="I64" s="247">
        <v>37834</v>
      </c>
      <c r="J64">
        <v>0.45500000000000002</v>
      </c>
      <c r="K64"/>
      <c r="L64"/>
      <c r="M64" s="247">
        <v>37834</v>
      </c>
      <c r="N64">
        <v>0.3</v>
      </c>
      <c r="O64"/>
      <c r="P64"/>
      <c r="Q64" s="247">
        <v>37834</v>
      </c>
      <c r="R64">
        <v>0.185</v>
      </c>
      <c r="S64"/>
      <c r="T64"/>
      <c r="U64" s="247">
        <v>37834</v>
      </c>
      <c r="V64">
        <v>0.16250000000000001</v>
      </c>
      <c r="W64"/>
      <c r="X64"/>
      <c r="Y64" s="247">
        <v>37803</v>
      </c>
      <c r="Z64">
        <v>3.0750000000000002</v>
      </c>
      <c r="AA64"/>
      <c r="AB64"/>
      <c r="AC64" s="247">
        <v>37834</v>
      </c>
      <c r="AD64">
        <v>1.4321543157580001</v>
      </c>
      <c r="AE64"/>
      <c r="AF64"/>
      <c r="AG64" s="247">
        <v>37834</v>
      </c>
      <c r="AH64">
        <v>6.1597875696098009E-2</v>
      </c>
      <c r="AI64"/>
      <c r="AJ64"/>
      <c r="AK64" s="247">
        <v>37834</v>
      </c>
      <c r="AL64">
        <v>7.0844643923805017E-2</v>
      </c>
      <c r="AM64"/>
      <c r="AN64"/>
      <c r="AO64" s="247">
        <v>37834</v>
      </c>
      <c r="AP64">
        <v>-0.1</v>
      </c>
      <c r="AQ64"/>
      <c r="AR64"/>
      <c r="AS64"/>
      <c r="AT64"/>
      <c r="AU64"/>
      <c r="AW64" s="247">
        <v>37834</v>
      </c>
      <c r="AX64">
        <v>0.12</v>
      </c>
      <c r="AY64"/>
      <c r="BA64" s="247">
        <v>37591</v>
      </c>
      <c r="BB64">
        <v>7.000000000000001E-3</v>
      </c>
      <c r="BC64"/>
      <c r="BE64" s="247">
        <v>37834</v>
      </c>
      <c r="BF64">
        <v>0.26250000000000001</v>
      </c>
      <c r="BG64"/>
      <c r="BI64" s="247">
        <v>37834</v>
      </c>
      <c r="BJ64">
        <v>-5.7500000000000002E-2</v>
      </c>
      <c r="BK64"/>
      <c r="BM64" s="247">
        <v>37834</v>
      </c>
      <c r="BN64">
        <v>0.17</v>
      </c>
      <c r="BO64"/>
    </row>
    <row r="65" spans="1:67">
      <c r="A65" s="247">
        <v>37865</v>
      </c>
      <c r="B65">
        <v>0.11749999999999999</v>
      </c>
      <c r="C65"/>
      <c r="D65"/>
      <c r="E65" s="247">
        <v>37865</v>
      </c>
      <c r="F65">
        <v>0.04</v>
      </c>
      <c r="G65"/>
      <c r="H65"/>
      <c r="I65" s="247">
        <v>37865</v>
      </c>
      <c r="J65">
        <v>0.35499999999999998</v>
      </c>
      <c r="K65"/>
      <c r="L65"/>
      <c r="M65" s="247">
        <v>37865</v>
      </c>
      <c r="N65">
        <v>0.28999999999999998</v>
      </c>
      <c r="O65"/>
      <c r="P65"/>
      <c r="Q65" s="247">
        <v>37865</v>
      </c>
      <c r="R65">
        <v>0.16250000000000001</v>
      </c>
      <c r="S65"/>
      <c r="T65"/>
      <c r="U65" s="247">
        <v>37865</v>
      </c>
      <c r="V65">
        <v>0.16250000000000001</v>
      </c>
      <c r="W65"/>
      <c r="X65"/>
      <c r="Y65" s="247">
        <v>37834</v>
      </c>
      <c r="Z65">
        <v>3.12</v>
      </c>
      <c r="AA65"/>
      <c r="AB65"/>
      <c r="AC65" s="247">
        <v>37865</v>
      </c>
      <c r="AD65">
        <v>1.4311474132429998</v>
      </c>
      <c r="AE65"/>
      <c r="AF65"/>
      <c r="AG65" s="247">
        <v>37865</v>
      </c>
      <c r="AH65">
        <v>6.1621042788811024E-2</v>
      </c>
      <c r="AI65"/>
      <c r="AJ65"/>
      <c r="AK65" s="247">
        <v>37865</v>
      </c>
      <c r="AL65">
        <v>7.0849175894690003E-2</v>
      </c>
      <c r="AM65"/>
      <c r="AN65"/>
      <c r="AO65" s="247">
        <v>37865</v>
      </c>
      <c r="AP65">
        <v>-0.09</v>
      </c>
      <c r="AQ65"/>
      <c r="AR65"/>
      <c r="AS65"/>
      <c r="AT65"/>
      <c r="AU65"/>
      <c r="AW65" s="247">
        <v>37865</v>
      </c>
      <c r="AX65">
        <v>0.11749999999999999</v>
      </c>
      <c r="AY65"/>
      <c r="BA65" s="247">
        <v>37622</v>
      </c>
      <c r="BB65">
        <v>7.000000000000001E-3</v>
      </c>
      <c r="BC65"/>
      <c r="BE65" s="247">
        <v>37865</v>
      </c>
      <c r="BF65">
        <v>0.26250000000000001</v>
      </c>
      <c r="BG65"/>
      <c r="BI65" s="247">
        <v>37865</v>
      </c>
      <c r="BJ65">
        <v>-5.7500000000000002E-2</v>
      </c>
      <c r="BK65"/>
      <c r="BM65" s="247">
        <v>37865</v>
      </c>
      <c r="BN65">
        <v>0.17</v>
      </c>
      <c r="BO65"/>
    </row>
    <row r="66" spans="1:67">
      <c r="A66" s="247">
        <v>37895</v>
      </c>
      <c r="B66">
        <v>0.13250000000000001</v>
      </c>
      <c r="C66"/>
      <c r="D66"/>
      <c r="E66" s="247">
        <v>37895</v>
      </c>
      <c r="F66">
        <v>5.5E-2</v>
      </c>
      <c r="G66"/>
      <c r="H66"/>
      <c r="I66" s="247">
        <v>37895</v>
      </c>
      <c r="J66">
        <v>0.42499999999999999</v>
      </c>
      <c r="K66"/>
      <c r="L66"/>
      <c r="M66" s="247">
        <v>37895</v>
      </c>
      <c r="N66">
        <v>0.36249999999999999</v>
      </c>
      <c r="O66"/>
      <c r="P66"/>
      <c r="Q66" s="247">
        <v>37895</v>
      </c>
      <c r="R66">
        <v>0.185</v>
      </c>
      <c r="S66"/>
      <c r="T66"/>
      <c r="U66" s="247">
        <v>37895</v>
      </c>
      <c r="V66">
        <v>0.16500000000000001</v>
      </c>
      <c r="W66"/>
      <c r="X66"/>
      <c r="Y66" s="247">
        <v>37865</v>
      </c>
      <c r="Z66">
        <v>3.11</v>
      </c>
      <c r="AA66"/>
      <c r="AB66"/>
      <c r="AC66" s="247">
        <v>37895</v>
      </c>
      <c r="AD66">
        <v>1.4301773215</v>
      </c>
      <c r="AE66"/>
      <c r="AF66"/>
      <c r="AG66" s="247">
        <v>37895</v>
      </c>
      <c r="AH66">
        <v>6.1643462556122013E-2</v>
      </c>
      <c r="AI66"/>
      <c r="AJ66"/>
      <c r="AK66" s="247">
        <v>37895</v>
      </c>
      <c r="AL66">
        <v>7.0853680907846009E-2</v>
      </c>
      <c r="AM66"/>
      <c r="AN66"/>
      <c r="AO66" s="247">
        <v>37895</v>
      </c>
      <c r="AP66">
        <v>-7.4999999999999997E-2</v>
      </c>
      <c r="AQ66"/>
      <c r="AR66"/>
      <c r="AS66"/>
      <c r="AT66"/>
      <c r="AU66"/>
      <c r="AW66" s="247">
        <v>37895</v>
      </c>
      <c r="AX66">
        <v>0.13250000000000001</v>
      </c>
      <c r="AY66"/>
      <c r="BA66" s="247">
        <v>37653</v>
      </c>
      <c r="BB66">
        <v>7.000000000000001E-3</v>
      </c>
      <c r="BC66"/>
      <c r="BE66" s="247">
        <v>37895</v>
      </c>
      <c r="BF66">
        <v>0.26250000000000001</v>
      </c>
      <c r="BG66"/>
      <c r="BI66" s="247">
        <v>37895</v>
      </c>
      <c r="BJ66">
        <v>-5.7500000000000002E-2</v>
      </c>
      <c r="BK66"/>
      <c r="BM66" s="247">
        <v>37895</v>
      </c>
      <c r="BN66">
        <v>0.17</v>
      </c>
      <c r="BO66"/>
    </row>
    <row r="67" spans="1:67">
      <c r="A67" s="247">
        <v>37926</v>
      </c>
      <c r="B67">
        <v>0.19500000000000001</v>
      </c>
      <c r="C67"/>
      <c r="D67"/>
      <c r="E67" s="247">
        <v>37926</v>
      </c>
      <c r="F67">
        <v>0.105</v>
      </c>
      <c r="G67"/>
      <c r="H67"/>
      <c r="I67" s="247">
        <v>37926</v>
      </c>
      <c r="J67">
        <v>0.71499999999999997</v>
      </c>
      <c r="K67"/>
      <c r="L67"/>
      <c r="M67" s="247">
        <v>37926</v>
      </c>
      <c r="N67">
        <v>0.44500000000000001</v>
      </c>
      <c r="O67"/>
      <c r="P67"/>
      <c r="Q67" s="247">
        <v>37926</v>
      </c>
      <c r="R67">
        <v>0.28749999999999998</v>
      </c>
      <c r="S67"/>
      <c r="T67"/>
      <c r="U67" s="247">
        <v>37926</v>
      </c>
      <c r="V67">
        <v>0.24</v>
      </c>
      <c r="W67"/>
      <c r="X67"/>
      <c r="Y67" s="247">
        <v>37895</v>
      </c>
      <c r="Z67">
        <v>3.13</v>
      </c>
      <c r="AA67"/>
      <c r="AB67"/>
      <c r="AC67" s="247">
        <v>37926</v>
      </c>
      <c r="AD67">
        <v>1.4291791961220002</v>
      </c>
      <c r="AE67"/>
      <c r="AF67"/>
      <c r="AG67" s="247">
        <v>37926</v>
      </c>
      <c r="AH67">
        <v>6.1666629649186011E-2</v>
      </c>
      <c r="AI67"/>
      <c r="AJ67"/>
      <c r="AK67" s="247">
        <v>37926</v>
      </c>
      <c r="AL67">
        <v>7.0858485884198005E-2</v>
      </c>
      <c r="AM67"/>
      <c r="AN67"/>
      <c r="AO67" s="247">
        <v>37926</v>
      </c>
      <c r="AP67">
        <v>-0.02</v>
      </c>
      <c r="AQ67"/>
      <c r="AR67"/>
      <c r="AS67"/>
      <c r="AT67"/>
      <c r="AU67"/>
      <c r="AW67" s="247">
        <v>37926</v>
      </c>
      <c r="AX67">
        <v>0.19500000000000001</v>
      </c>
      <c r="AY67"/>
      <c r="BA67" s="247">
        <v>37681</v>
      </c>
      <c r="BB67">
        <v>8.5000000000000006E-3</v>
      </c>
      <c r="BC67"/>
      <c r="BE67" s="247">
        <v>37926</v>
      </c>
      <c r="BF67">
        <v>0.26750000000000002</v>
      </c>
      <c r="BG67"/>
      <c r="BI67" s="247">
        <v>37926</v>
      </c>
      <c r="BJ67">
        <v>-0.06</v>
      </c>
      <c r="BK67"/>
      <c r="BM67" s="247">
        <v>37926</v>
      </c>
      <c r="BN67">
        <v>0.29499999999999998</v>
      </c>
      <c r="BO67"/>
    </row>
    <row r="68" spans="1:67">
      <c r="A68" s="247">
        <v>37956</v>
      </c>
      <c r="B68">
        <v>0.23499999999999999</v>
      </c>
      <c r="C68"/>
      <c r="D68"/>
      <c r="E68" s="247">
        <v>37956</v>
      </c>
      <c r="F68">
        <v>0.14499999999999999</v>
      </c>
      <c r="G68"/>
      <c r="H68"/>
      <c r="I68" s="247">
        <v>37956</v>
      </c>
      <c r="J68">
        <v>1.21</v>
      </c>
      <c r="K68"/>
      <c r="L68"/>
      <c r="M68" s="247">
        <v>37956</v>
      </c>
      <c r="N68">
        <v>0.77</v>
      </c>
      <c r="O68"/>
      <c r="P68"/>
      <c r="Q68" s="247">
        <v>37956</v>
      </c>
      <c r="R68">
        <v>0.33750000000000002</v>
      </c>
      <c r="S68"/>
      <c r="T68"/>
      <c r="U68" s="247">
        <v>37956</v>
      </c>
      <c r="V68">
        <v>0.29499999999999998</v>
      </c>
      <c r="W68"/>
      <c r="X68"/>
      <c r="Y68" s="247">
        <v>37926</v>
      </c>
      <c r="Z68">
        <v>3.2390000000000003</v>
      </c>
      <c r="AA68"/>
      <c r="AB68"/>
      <c r="AC68" s="247">
        <v>37956</v>
      </c>
      <c r="AD68">
        <v>1.4282180470500001</v>
      </c>
      <c r="AE68"/>
      <c r="AF68"/>
      <c r="AG68" s="247">
        <v>37956</v>
      </c>
      <c r="AH68">
        <v>6.1689049416837019E-2</v>
      </c>
      <c r="AI68"/>
      <c r="AJ68"/>
      <c r="AK68" s="247">
        <v>37956</v>
      </c>
      <c r="AL68">
        <v>7.086313586131901E-2</v>
      </c>
      <c r="AM68"/>
      <c r="AN68"/>
      <c r="AO68" s="247">
        <v>37956</v>
      </c>
      <c r="AP68">
        <v>-1.2500000000000001E-2</v>
      </c>
      <c r="AQ68"/>
      <c r="AR68"/>
      <c r="AS68"/>
      <c r="AT68"/>
      <c r="AU68"/>
      <c r="AW68" s="247">
        <v>37956</v>
      </c>
      <c r="AX68">
        <v>0.23499999999999999</v>
      </c>
      <c r="AY68"/>
      <c r="BA68" s="247">
        <v>37712</v>
      </c>
      <c r="BB68">
        <v>9.5000000000000015E-3</v>
      </c>
      <c r="BC68"/>
      <c r="BE68" s="247">
        <v>37956</v>
      </c>
      <c r="BF68">
        <v>0.27</v>
      </c>
      <c r="BG68"/>
      <c r="BI68" s="247">
        <v>37956</v>
      </c>
      <c r="BJ68">
        <v>-0.06</v>
      </c>
      <c r="BK68"/>
      <c r="BM68" s="247">
        <v>37956</v>
      </c>
      <c r="BN68">
        <v>0.3</v>
      </c>
      <c r="BO68"/>
    </row>
    <row r="69" spans="1:67">
      <c r="A69" s="247">
        <v>37987</v>
      </c>
      <c r="B69">
        <v>0.2475</v>
      </c>
      <c r="C69"/>
      <c r="D69"/>
      <c r="E69" s="247">
        <v>37987</v>
      </c>
      <c r="F69">
        <v>0.18</v>
      </c>
      <c r="G69"/>
      <c r="H69"/>
      <c r="I69" s="247">
        <v>37987</v>
      </c>
      <c r="J69">
        <v>1.5449999999999999</v>
      </c>
      <c r="K69"/>
      <c r="L69"/>
      <c r="M69" s="247">
        <v>37987</v>
      </c>
      <c r="N69">
        <v>0.92500000000000004</v>
      </c>
      <c r="O69"/>
      <c r="P69"/>
      <c r="Q69" s="247">
        <v>37987</v>
      </c>
      <c r="R69">
        <v>0.4375</v>
      </c>
      <c r="S69"/>
      <c r="T69"/>
      <c r="U69" s="247">
        <v>37987</v>
      </c>
      <c r="V69">
        <v>0.34250000000000003</v>
      </c>
      <c r="W69"/>
      <c r="X69"/>
      <c r="Y69" s="247">
        <v>37956</v>
      </c>
      <c r="Z69">
        <v>3.3440000000000003</v>
      </c>
      <c r="AA69"/>
      <c r="AB69"/>
      <c r="AC69" s="247">
        <v>37987</v>
      </c>
      <c r="AD69">
        <v>1.4272026387300003</v>
      </c>
      <c r="AE69"/>
      <c r="AF69"/>
      <c r="AG69" s="247">
        <v>37987</v>
      </c>
      <c r="AH69">
        <v>6.1712216510251008E-2</v>
      </c>
      <c r="AI69"/>
      <c r="AJ69"/>
      <c r="AK69" s="247">
        <v>37987</v>
      </c>
      <c r="AL69">
        <v>7.0873655116771031E-2</v>
      </c>
      <c r="AM69"/>
      <c r="AN69"/>
      <c r="AO69" s="247">
        <v>37987</v>
      </c>
      <c r="AP69">
        <v>2.5000000000000001E-3</v>
      </c>
      <c r="AQ69"/>
      <c r="AR69"/>
      <c r="AS69"/>
      <c r="AT69"/>
      <c r="AU69"/>
      <c r="AW69" s="247">
        <v>37987</v>
      </c>
      <c r="AX69">
        <v>0.2475</v>
      </c>
      <c r="AY69"/>
      <c r="BA69" s="247">
        <v>37742</v>
      </c>
      <c r="BB69">
        <v>9.5000000000000015E-3</v>
      </c>
      <c r="BC69"/>
      <c r="BE69" s="247">
        <v>37987</v>
      </c>
      <c r="BF69">
        <v>0.27500000000000002</v>
      </c>
      <c r="BG69"/>
      <c r="BI69" s="247">
        <v>37987</v>
      </c>
      <c r="BJ69">
        <v>-0.06</v>
      </c>
      <c r="BK69"/>
      <c r="BM69" s="247">
        <v>37987</v>
      </c>
      <c r="BN69">
        <v>0.32</v>
      </c>
      <c r="BO69"/>
    </row>
    <row r="70" spans="1:67">
      <c r="A70" s="247">
        <v>38018</v>
      </c>
      <c r="B70">
        <v>0.22500000000000001</v>
      </c>
      <c r="C70"/>
      <c r="D70"/>
      <c r="E70" s="247">
        <v>38018</v>
      </c>
      <c r="F70">
        <v>0.155</v>
      </c>
      <c r="G70"/>
      <c r="H70"/>
      <c r="I70" s="247">
        <v>38018</v>
      </c>
      <c r="J70">
        <v>1.4650000000000001</v>
      </c>
      <c r="K70"/>
      <c r="L70"/>
      <c r="M70" s="247">
        <v>38018</v>
      </c>
      <c r="N70">
        <v>0.91500000000000004</v>
      </c>
      <c r="O70"/>
      <c r="P70"/>
      <c r="Q70" s="247">
        <v>38018</v>
      </c>
      <c r="R70">
        <v>0.435</v>
      </c>
      <c r="S70"/>
      <c r="T70"/>
      <c r="U70" s="247">
        <v>38018</v>
      </c>
      <c r="V70">
        <v>0.33750000000000002</v>
      </c>
      <c r="W70"/>
      <c r="X70"/>
      <c r="Y70" s="247">
        <v>37987</v>
      </c>
      <c r="Z70">
        <v>3.427</v>
      </c>
      <c r="AA70"/>
      <c r="AB70"/>
      <c r="AC70" s="247">
        <v>38018</v>
      </c>
      <c r="AD70">
        <v>1.4261612817490001</v>
      </c>
      <c r="AE70"/>
      <c r="AF70"/>
      <c r="AG70" s="247">
        <v>38018</v>
      </c>
      <c r="AH70">
        <v>6.1735383603844007E-2</v>
      </c>
      <c r="AI70"/>
      <c r="AJ70"/>
      <c r="AK70" s="247">
        <v>38018</v>
      </c>
      <c r="AL70">
        <v>7.0890269603317013E-2</v>
      </c>
      <c r="AM70"/>
      <c r="AN70"/>
      <c r="AO70" s="247">
        <v>38018</v>
      </c>
      <c r="AP70">
        <v>2.5000000000000001E-3</v>
      </c>
      <c r="AQ70"/>
      <c r="AR70"/>
      <c r="AS70"/>
      <c r="AT70"/>
      <c r="AU70"/>
      <c r="AW70" s="247">
        <v>38018</v>
      </c>
      <c r="AX70">
        <v>0.22500000000000001</v>
      </c>
      <c r="AY70"/>
      <c r="BA70" s="247">
        <v>37773</v>
      </c>
      <c r="BB70">
        <v>9.5000000000000015E-3</v>
      </c>
      <c r="BC70"/>
      <c r="BE70" s="247">
        <v>38018</v>
      </c>
      <c r="BF70">
        <v>0.27</v>
      </c>
      <c r="BG70"/>
      <c r="BI70" s="247">
        <v>38018</v>
      </c>
      <c r="BJ70">
        <v>-0.06</v>
      </c>
      <c r="BK70"/>
      <c r="BM70" s="247">
        <v>38018</v>
      </c>
      <c r="BN70">
        <v>0.35</v>
      </c>
      <c r="BO70"/>
    </row>
    <row r="71" spans="1:67">
      <c r="A71" s="247">
        <v>38047</v>
      </c>
      <c r="B71">
        <v>0.2225</v>
      </c>
      <c r="C71"/>
      <c r="D71"/>
      <c r="E71" s="247">
        <v>38047</v>
      </c>
      <c r="F71">
        <v>0.1525</v>
      </c>
      <c r="G71"/>
      <c r="H71"/>
      <c r="I71" s="247">
        <v>38047</v>
      </c>
      <c r="J71">
        <v>0.88500000000000001</v>
      </c>
      <c r="K71"/>
      <c r="L71"/>
      <c r="M71" s="247">
        <v>38047</v>
      </c>
      <c r="N71">
        <v>0.59250000000000003</v>
      </c>
      <c r="O71"/>
      <c r="P71"/>
      <c r="Q71" s="247">
        <v>38047</v>
      </c>
      <c r="R71">
        <v>0.30249999999999999</v>
      </c>
      <c r="S71"/>
      <c r="T71"/>
      <c r="U71" s="247">
        <v>38047</v>
      </c>
      <c r="V71">
        <v>0.26</v>
      </c>
      <c r="W71"/>
      <c r="X71"/>
      <c r="Y71" s="247">
        <v>38018</v>
      </c>
      <c r="Z71">
        <v>3.3010000000000002</v>
      </c>
      <c r="AA71"/>
      <c r="AB71"/>
      <c r="AC71" s="247">
        <v>38047</v>
      </c>
      <c r="AD71">
        <v>1.4251892041500001</v>
      </c>
      <c r="AE71"/>
      <c r="AF71"/>
      <c r="AG71" s="247">
        <v>38047</v>
      </c>
      <c r="AH71">
        <v>6.1757056046399014E-2</v>
      </c>
      <c r="AI71"/>
      <c r="AJ71"/>
      <c r="AK71" s="247">
        <v>38047</v>
      </c>
      <c r="AL71">
        <v>7.0905812187588999E-2</v>
      </c>
      <c r="AM71"/>
      <c r="AN71"/>
      <c r="AO71" s="247">
        <v>38047</v>
      </c>
      <c r="AP71">
        <v>2.5000000000000001E-3</v>
      </c>
      <c r="AQ71"/>
      <c r="AR71"/>
      <c r="AS71"/>
      <c r="AT71"/>
      <c r="AU71"/>
      <c r="AW71" s="247">
        <v>38047</v>
      </c>
      <c r="AX71">
        <v>0.2225</v>
      </c>
      <c r="AY71"/>
      <c r="BA71" s="247">
        <v>37803</v>
      </c>
      <c r="BB71">
        <v>9.5000000000000015E-3</v>
      </c>
      <c r="BC71"/>
      <c r="BE71" s="247">
        <v>38047</v>
      </c>
      <c r="BF71">
        <v>0.26500000000000001</v>
      </c>
      <c r="BG71"/>
      <c r="BI71" s="247">
        <v>38047</v>
      </c>
      <c r="BJ71">
        <v>-0.06</v>
      </c>
      <c r="BK71"/>
      <c r="BM71" s="247">
        <v>38047</v>
      </c>
      <c r="BN71">
        <v>0.35</v>
      </c>
      <c r="BO71"/>
    </row>
    <row r="72" spans="1:67">
      <c r="A72" s="247">
        <v>38078</v>
      </c>
      <c r="B72">
        <v>0.15</v>
      </c>
      <c r="C72"/>
      <c r="D72"/>
      <c r="E72" s="247">
        <v>38078</v>
      </c>
      <c r="F72">
        <v>7.2499999999999995E-2</v>
      </c>
      <c r="G72"/>
      <c r="H72"/>
      <c r="I72" s="247">
        <v>38078</v>
      </c>
      <c r="J72">
        <v>0.45</v>
      </c>
      <c r="K72"/>
      <c r="L72"/>
      <c r="M72" s="247">
        <v>38078</v>
      </c>
      <c r="N72">
        <v>0.35499999999999998</v>
      </c>
      <c r="O72"/>
      <c r="P72"/>
      <c r="Q72" s="247">
        <v>38078</v>
      </c>
      <c r="R72">
        <v>0.19750000000000001</v>
      </c>
      <c r="S72"/>
      <c r="T72"/>
      <c r="U72" s="247">
        <v>38078</v>
      </c>
      <c r="V72">
        <v>0.17749999999999999</v>
      </c>
      <c r="W72"/>
      <c r="X72"/>
      <c r="Y72" s="247">
        <v>38047</v>
      </c>
      <c r="Z72">
        <v>3.1640000000000006</v>
      </c>
      <c r="AA72"/>
      <c r="AB72"/>
      <c r="AC72" s="247">
        <v>38078</v>
      </c>
      <c r="AD72">
        <v>1.4241844103330001</v>
      </c>
      <c r="AE72"/>
      <c r="AF72"/>
      <c r="AG72" s="247">
        <v>38078</v>
      </c>
      <c r="AH72">
        <v>6.1780223140336016E-2</v>
      </c>
      <c r="AI72"/>
      <c r="AJ72"/>
      <c r="AK72" s="247">
        <v>38078</v>
      </c>
      <c r="AL72">
        <v>7.0916114645701009E-2</v>
      </c>
      <c r="AM72"/>
      <c r="AN72"/>
      <c r="AO72" s="247">
        <v>38078</v>
      </c>
      <c r="AP72">
        <v>-8.5000000000000006E-2</v>
      </c>
      <c r="AQ72"/>
      <c r="AR72"/>
      <c r="AS72"/>
      <c r="AT72"/>
      <c r="AU72"/>
      <c r="AW72" s="247">
        <v>38078</v>
      </c>
      <c r="AX72">
        <v>0.15</v>
      </c>
      <c r="AY72"/>
      <c r="BA72" s="247">
        <v>37834</v>
      </c>
      <c r="BB72">
        <v>9.5000000000000015E-3</v>
      </c>
      <c r="BC72"/>
      <c r="BE72" s="247">
        <v>38078</v>
      </c>
      <c r="BF72">
        <v>0.245</v>
      </c>
      <c r="BG72"/>
      <c r="BI72" s="247">
        <v>38078</v>
      </c>
      <c r="BJ72">
        <v>-5.7500000000000002E-2</v>
      </c>
      <c r="BK72"/>
      <c r="BM72" s="247">
        <v>38078</v>
      </c>
      <c r="BN72">
        <v>0.17</v>
      </c>
      <c r="BO72"/>
    </row>
    <row r="73" spans="1:67">
      <c r="A73" s="247">
        <v>38108</v>
      </c>
      <c r="B73">
        <v>0.14000000000000001</v>
      </c>
      <c r="C73"/>
      <c r="D73"/>
      <c r="E73" s="247">
        <v>38108</v>
      </c>
      <c r="F73">
        <v>6.25E-2</v>
      </c>
      <c r="G73"/>
      <c r="H73"/>
      <c r="I73" s="247">
        <v>38108</v>
      </c>
      <c r="J73">
        <v>0.36499999999999999</v>
      </c>
      <c r="K73"/>
      <c r="L73"/>
      <c r="M73" s="247">
        <v>38108</v>
      </c>
      <c r="N73">
        <v>0.28749999999999998</v>
      </c>
      <c r="O73"/>
      <c r="P73"/>
      <c r="Q73" s="247">
        <v>38108</v>
      </c>
      <c r="R73">
        <v>0.17249999999999999</v>
      </c>
      <c r="S73"/>
      <c r="T73"/>
      <c r="U73" s="247">
        <v>38108</v>
      </c>
      <c r="V73">
        <v>0.16250000000000001</v>
      </c>
      <c r="W73"/>
      <c r="X73"/>
      <c r="Y73" s="247">
        <v>38078</v>
      </c>
      <c r="Z73">
        <v>3.0270000000000001</v>
      </c>
      <c r="AA73"/>
      <c r="AB73"/>
      <c r="AC73" s="247">
        <v>38108</v>
      </c>
      <c r="AD73">
        <v>1.4232494200290002</v>
      </c>
      <c r="AE73"/>
      <c r="AF73"/>
      <c r="AG73" s="247">
        <v>38108</v>
      </c>
      <c r="AH73">
        <v>6.1802642908832008E-2</v>
      </c>
      <c r="AI73"/>
      <c r="AJ73"/>
      <c r="AK73" s="247">
        <v>38108</v>
      </c>
      <c r="AL73">
        <v>7.0919569124044013E-2</v>
      </c>
      <c r="AM73"/>
      <c r="AN73"/>
      <c r="AO73" s="247">
        <v>38108</v>
      </c>
      <c r="AP73">
        <v>-0.1</v>
      </c>
      <c r="AQ73"/>
      <c r="AR73"/>
      <c r="AS73"/>
      <c r="AT73"/>
      <c r="AU73"/>
      <c r="AW73" s="247">
        <v>38108</v>
      </c>
      <c r="AX73">
        <v>0.14000000000000001</v>
      </c>
      <c r="AY73"/>
      <c r="BA73" s="247">
        <v>37865</v>
      </c>
      <c r="BB73">
        <v>9.5000000000000015E-3</v>
      </c>
      <c r="BC73"/>
      <c r="BE73" s="247">
        <v>38108</v>
      </c>
      <c r="BF73">
        <v>0.245</v>
      </c>
      <c r="BG73"/>
      <c r="BI73" s="247">
        <v>38108</v>
      </c>
      <c r="BJ73">
        <v>-5.7500000000000002E-2</v>
      </c>
      <c r="BK73"/>
      <c r="BM73" s="247">
        <v>38108</v>
      </c>
      <c r="BN73">
        <v>0.17</v>
      </c>
      <c r="BO73"/>
    </row>
    <row r="74" spans="1:67">
      <c r="A74" s="247">
        <v>38139</v>
      </c>
      <c r="B74">
        <v>0.13500000000000001</v>
      </c>
      <c r="C74"/>
      <c r="D74"/>
      <c r="E74" s="247">
        <v>38139</v>
      </c>
      <c r="F74">
        <v>5.7500000000000002E-2</v>
      </c>
      <c r="G74"/>
      <c r="H74"/>
      <c r="I74" s="247">
        <v>38139</v>
      </c>
      <c r="J74">
        <v>0.35499999999999998</v>
      </c>
      <c r="K74"/>
      <c r="L74"/>
      <c r="M74" s="247">
        <v>38139</v>
      </c>
      <c r="N74">
        <v>0.28749999999999998</v>
      </c>
      <c r="O74"/>
      <c r="P74"/>
      <c r="Q74" s="247">
        <v>38139</v>
      </c>
      <c r="R74">
        <v>0.17249999999999999</v>
      </c>
      <c r="S74"/>
      <c r="T74"/>
      <c r="U74" s="247">
        <v>38139</v>
      </c>
      <c r="V74">
        <v>0.16250000000000001</v>
      </c>
      <c r="W74"/>
      <c r="X74"/>
      <c r="Y74" s="247">
        <v>38108</v>
      </c>
      <c r="Z74">
        <v>3.0180000000000002</v>
      </c>
      <c r="AA74"/>
      <c r="AB74"/>
      <c r="AC74" s="247">
        <v>38139</v>
      </c>
      <c r="AD74">
        <v>1.4222884260940001</v>
      </c>
      <c r="AE74"/>
      <c r="AF74"/>
      <c r="AG74" s="247">
        <v>38139</v>
      </c>
      <c r="AH74">
        <v>6.1825810003120013E-2</v>
      </c>
      <c r="AI74"/>
      <c r="AJ74"/>
      <c r="AK74" s="247">
        <v>38139</v>
      </c>
      <c r="AL74">
        <v>7.0923138751668002E-2</v>
      </c>
      <c r="AM74"/>
      <c r="AN74"/>
      <c r="AO74" s="247">
        <v>38139</v>
      </c>
      <c r="AP74">
        <v>-0.11</v>
      </c>
      <c r="AQ74"/>
      <c r="AR74"/>
      <c r="AS74"/>
      <c r="AT74"/>
      <c r="AU74"/>
      <c r="AW74" s="247">
        <v>38139</v>
      </c>
      <c r="AX74">
        <v>0.13500000000000001</v>
      </c>
      <c r="AY74"/>
      <c r="BA74" s="247">
        <v>37895</v>
      </c>
      <c r="BB74">
        <v>9.5000000000000015E-3</v>
      </c>
      <c r="BC74"/>
      <c r="BE74" s="247">
        <v>38139</v>
      </c>
      <c r="BF74">
        <v>0.245</v>
      </c>
      <c r="BG74"/>
      <c r="BI74" s="247">
        <v>38139</v>
      </c>
      <c r="BJ74">
        <v>-5.7500000000000002E-2</v>
      </c>
      <c r="BK74"/>
      <c r="BM74" s="247">
        <v>38139</v>
      </c>
      <c r="BN74">
        <v>0.17</v>
      </c>
      <c r="BO74"/>
    </row>
    <row r="75" spans="1:67">
      <c r="A75" s="247">
        <v>38169</v>
      </c>
      <c r="B75">
        <v>0.125</v>
      </c>
      <c r="C75"/>
      <c r="D75"/>
      <c r="E75" s="247">
        <v>38169</v>
      </c>
      <c r="F75">
        <v>4.7500000000000001E-2</v>
      </c>
      <c r="G75"/>
      <c r="H75"/>
      <c r="I75" s="247">
        <v>38169</v>
      </c>
      <c r="J75">
        <v>0.39</v>
      </c>
      <c r="K75"/>
      <c r="L75"/>
      <c r="M75" s="247">
        <v>38169</v>
      </c>
      <c r="N75">
        <v>0.3</v>
      </c>
      <c r="O75"/>
      <c r="P75"/>
      <c r="Q75" s="247">
        <v>38169</v>
      </c>
      <c r="R75">
        <v>0.185</v>
      </c>
      <c r="S75"/>
      <c r="T75"/>
      <c r="U75" s="247">
        <v>38169</v>
      </c>
      <c r="V75">
        <v>0.16250000000000001</v>
      </c>
      <c r="W75"/>
      <c r="X75"/>
      <c r="Y75" s="247">
        <v>38139</v>
      </c>
      <c r="Z75">
        <v>3.0490000000000004</v>
      </c>
      <c r="AA75"/>
      <c r="AB75"/>
      <c r="AC75" s="247">
        <v>38169</v>
      </c>
      <c r="AD75">
        <v>1.4213224879040001</v>
      </c>
      <c r="AE75"/>
      <c r="AF75"/>
      <c r="AG75" s="247">
        <v>38169</v>
      </c>
      <c r="AH75">
        <v>6.1848229771956031E-2</v>
      </c>
      <c r="AI75"/>
      <c r="AJ75"/>
      <c r="AK75" s="247">
        <v>38169</v>
      </c>
      <c r="AL75">
        <v>7.0934151387775007E-2</v>
      </c>
      <c r="AM75"/>
      <c r="AN75"/>
      <c r="AO75" s="247">
        <v>38169</v>
      </c>
      <c r="AP75">
        <v>-0.11</v>
      </c>
      <c r="AQ75"/>
      <c r="AR75"/>
      <c r="AS75"/>
      <c r="AT75"/>
      <c r="AU75"/>
      <c r="AW75" s="247">
        <v>38169</v>
      </c>
      <c r="AX75">
        <v>0.125</v>
      </c>
      <c r="AY75"/>
      <c r="BA75" s="247">
        <v>37926</v>
      </c>
      <c r="BB75">
        <v>9.0000000000000011E-3</v>
      </c>
      <c r="BC75"/>
      <c r="BE75" s="247">
        <v>38169</v>
      </c>
      <c r="BF75">
        <v>0.24249999999999999</v>
      </c>
      <c r="BG75"/>
      <c r="BI75" s="247">
        <v>38169</v>
      </c>
      <c r="BJ75">
        <v>-5.7500000000000002E-2</v>
      </c>
      <c r="BK75"/>
      <c r="BM75" s="247">
        <v>38169</v>
      </c>
      <c r="BN75">
        <v>0.17</v>
      </c>
      <c r="BO75"/>
    </row>
    <row r="76" spans="1:67">
      <c r="A76" s="247">
        <v>38200</v>
      </c>
      <c r="B76">
        <v>0.1225</v>
      </c>
      <c r="C76"/>
      <c r="D76"/>
      <c r="E76" s="247">
        <v>38200</v>
      </c>
      <c r="F76">
        <v>4.4999999999999998E-2</v>
      </c>
      <c r="G76"/>
      <c r="H76"/>
      <c r="I76" s="247">
        <v>38200</v>
      </c>
      <c r="J76">
        <v>0.45500000000000002</v>
      </c>
      <c r="K76"/>
      <c r="L76"/>
      <c r="M76" s="247">
        <v>38200</v>
      </c>
      <c r="N76">
        <v>0.3</v>
      </c>
      <c r="O76"/>
      <c r="P76"/>
      <c r="Q76" s="247">
        <v>38200</v>
      </c>
      <c r="R76">
        <v>0.185</v>
      </c>
      <c r="S76"/>
      <c r="T76"/>
      <c r="U76" s="247">
        <v>38200</v>
      </c>
      <c r="V76">
        <v>0.16250000000000001</v>
      </c>
      <c r="W76"/>
      <c r="X76"/>
      <c r="Y76" s="247">
        <v>38169</v>
      </c>
      <c r="Z76">
        <v>3.0490000000000004</v>
      </c>
      <c r="AA76"/>
      <c r="AB76"/>
      <c r="AC76" s="247">
        <v>38200</v>
      </c>
      <c r="AD76">
        <v>1.4202784226200005</v>
      </c>
      <c r="AE76"/>
      <c r="AF76"/>
      <c r="AG76" s="247">
        <v>38200</v>
      </c>
      <c r="AH76">
        <v>6.1871396866595013E-2</v>
      </c>
      <c r="AI76"/>
      <c r="AJ76"/>
      <c r="AK76" s="247">
        <v>38200</v>
      </c>
      <c r="AL76">
        <v>7.0954456936251006E-2</v>
      </c>
      <c r="AM76"/>
      <c r="AN76"/>
      <c r="AO76" s="247">
        <v>38200</v>
      </c>
      <c r="AP76">
        <v>-0.11</v>
      </c>
      <c r="AQ76"/>
      <c r="AR76"/>
      <c r="AS76"/>
      <c r="AT76"/>
      <c r="AU76"/>
      <c r="AW76" s="247">
        <v>38200</v>
      </c>
      <c r="AX76">
        <v>0.1225</v>
      </c>
      <c r="AY76"/>
      <c r="BA76" s="247">
        <v>37956</v>
      </c>
      <c r="BB76">
        <v>9.0000000000000011E-3</v>
      </c>
      <c r="BC76"/>
      <c r="BE76" s="247">
        <v>38200</v>
      </c>
      <c r="BF76">
        <v>0.24249999999999999</v>
      </c>
      <c r="BG76"/>
      <c r="BI76" s="247">
        <v>38200</v>
      </c>
      <c r="BJ76">
        <v>-5.7500000000000002E-2</v>
      </c>
      <c r="BK76"/>
      <c r="BM76" s="247">
        <v>38200</v>
      </c>
      <c r="BN76">
        <v>0.17</v>
      </c>
      <c r="BO76"/>
    </row>
    <row r="77" spans="1:67">
      <c r="A77" s="247">
        <v>38231</v>
      </c>
      <c r="B77">
        <v>0.12</v>
      </c>
      <c r="C77"/>
      <c r="D77"/>
      <c r="E77" s="247">
        <v>38231</v>
      </c>
      <c r="F77">
        <v>4.2500000000000003E-2</v>
      </c>
      <c r="G77"/>
      <c r="H77"/>
      <c r="I77" s="247">
        <v>38231</v>
      </c>
      <c r="J77">
        <v>0.35499999999999998</v>
      </c>
      <c r="K77"/>
      <c r="L77"/>
      <c r="M77" s="247">
        <v>38231</v>
      </c>
      <c r="N77">
        <v>0.28999999999999998</v>
      </c>
      <c r="O77"/>
      <c r="P77"/>
      <c r="Q77" s="247">
        <v>38231</v>
      </c>
      <c r="R77">
        <v>0.16250000000000001</v>
      </c>
      <c r="S77"/>
      <c r="T77"/>
      <c r="U77" s="247">
        <v>38231</v>
      </c>
      <c r="V77">
        <v>0.16250000000000001</v>
      </c>
      <c r="W77"/>
      <c r="X77"/>
      <c r="Y77" s="247">
        <v>38200</v>
      </c>
      <c r="Z77">
        <v>3.0940000000000003</v>
      </c>
      <c r="AA77"/>
      <c r="AB77"/>
      <c r="AC77" s="247">
        <v>38231</v>
      </c>
      <c r="AD77">
        <v>1.4192358134350003</v>
      </c>
      <c r="AE77"/>
      <c r="AF77"/>
      <c r="AG77" s="247">
        <v>38231</v>
      </c>
      <c r="AH77">
        <v>6.189456396141102E-2</v>
      </c>
      <c r="AI77"/>
      <c r="AJ77"/>
      <c r="AK77" s="247">
        <v>38231</v>
      </c>
      <c r="AL77">
        <v>7.0974762484862008E-2</v>
      </c>
      <c r="AM77"/>
      <c r="AN77"/>
      <c r="AO77" s="247">
        <v>38231</v>
      </c>
      <c r="AP77">
        <v>-0.1</v>
      </c>
      <c r="AQ77"/>
      <c r="AR77"/>
      <c r="AS77"/>
      <c r="AT77"/>
      <c r="AU77"/>
      <c r="AW77" s="247">
        <v>38231</v>
      </c>
      <c r="AX77">
        <v>0.12</v>
      </c>
      <c r="AY77"/>
      <c r="BA77" s="247">
        <v>37987</v>
      </c>
      <c r="BB77">
        <v>9.0000000000000011E-3</v>
      </c>
      <c r="BC77"/>
      <c r="BE77" s="247">
        <v>38231</v>
      </c>
      <c r="BF77">
        <v>0.24249999999999999</v>
      </c>
      <c r="BG77"/>
      <c r="BI77" s="247">
        <v>38231</v>
      </c>
      <c r="BJ77">
        <v>-5.7500000000000002E-2</v>
      </c>
      <c r="BK77"/>
      <c r="BM77" s="247">
        <v>38231</v>
      </c>
      <c r="BN77">
        <v>0.17</v>
      </c>
      <c r="BO77"/>
    </row>
    <row r="78" spans="1:67">
      <c r="A78" s="247">
        <v>38261</v>
      </c>
      <c r="B78">
        <v>0.13500000000000001</v>
      </c>
      <c r="C78"/>
      <c r="D78"/>
      <c r="E78" s="247">
        <v>38261</v>
      </c>
      <c r="F78">
        <v>5.7500000000000002E-2</v>
      </c>
      <c r="G78"/>
      <c r="H78"/>
      <c r="I78" s="247">
        <v>38261</v>
      </c>
      <c r="J78">
        <v>0.42499999999999999</v>
      </c>
      <c r="K78"/>
      <c r="L78"/>
      <c r="M78" s="247">
        <v>38261</v>
      </c>
      <c r="N78">
        <v>0.36249999999999999</v>
      </c>
      <c r="O78"/>
      <c r="P78"/>
      <c r="Q78" s="247">
        <v>38261</v>
      </c>
      <c r="R78">
        <v>0.185</v>
      </c>
      <c r="S78"/>
      <c r="T78"/>
      <c r="U78" s="247">
        <v>38261</v>
      </c>
      <c r="V78">
        <v>0.16500000000000001</v>
      </c>
      <c r="W78"/>
      <c r="X78"/>
      <c r="Y78" s="247">
        <v>38231</v>
      </c>
      <c r="Z78">
        <v>3.0830000000000002</v>
      </c>
      <c r="AA78"/>
      <c r="AB78"/>
      <c r="AC78" s="247">
        <v>38261</v>
      </c>
      <c r="AD78">
        <v>1.4182282212240001</v>
      </c>
      <c r="AE78"/>
      <c r="AF78"/>
      <c r="AG78" s="247">
        <v>38261</v>
      </c>
      <c r="AH78">
        <v>6.1916983730759018E-2</v>
      </c>
      <c r="AI78"/>
      <c r="AJ78"/>
      <c r="AK78" s="247">
        <v>38261</v>
      </c>
      <c r="AL78">
        <v>7.0994413015907004E-2</v>
      </c>
      <c r="AM78"/>
      <c r="AN78"/>
      <c r="AO78" s="247">
        <v>38261</v>
      </c>
      <c r="AP78">
        <v>-8.5000000000000006E-2</v>
      </c>
      <c r="AQ78"/>
      <c r="AR78"/>
      <c r="AS78"/>
      <c r="AT78"/>
      <c r="AU78"/>
      <c r="AW78" s="247">
        <v>38261</v>
      </c>
      <c r="AX78">
        <v>0.13500000000000001</v>
      </c>
      <c r="AY78"/>
      <c r="BA78" s="247">
        <v>38018</v>
      </c>
      <c r="BB78">
        <v>9.0000000000000011E-3</v>
      </c>
      <c r="BC78"/>
      <c r="BE78" s="247">
        <v>38261</v>
      </c>
      <c r="BF78">
        <v>0.24249999999999999</v>
      </c>
      <c r="BG78"/>
      <c r="BI78" s="247">
        <v>38261</v>
      </c>
      <c r="BJ78">
        <v>-5.7500000000000002E-2</v>
      </c>
      <c r="BK78"/>
      <c r="BM78" s="247">
        <v>38261</v>
      </c>
      <c r="BN78">
        <v>0.17</v>
      </c>
      <c r="BO78"/>
    </row>
    <row r="79" spans="1:67">
      <c r="A79" s="247">
        <v>38292</v>
      </c>
      <c r="B79">
        <v>0.19750000000000001</v>
      </c>
      <c r="C79"/>
      <c r="D79"/>
      <c r="E79" s="247">
        <v>38292</v>
      </c>
      <c r="F79">
        <v>0.1075</v>
      </c>
      <c r="G79"/>
      <c r="H79"/>
      <c r="I79" s="247">
        <v>38292</v>
      </c>
      <c r="J79">
        <v>0.72</v>
      </c>
      <c r="K79"/>
      <c r="L79"/>
      <c r="M79" s="247">
        <v>38292</v>
      </c>
      <c r="N79">
        <v>0.45</v>
      </c>
      <c r="O79"/>
      <c r="P79"/>
      <c r="Q79" s="247">
        <v>38292</v>
      </c>
      <c r="R79">
        <v>0.28749999999999998</v>
      </c>
      <c r="S79"/>
      <c r="T79"/>
      <c r="U79" s="247">
        <v>38292</v>
      </c>
      <c r="V79">
        <v>0.24</v>
      </c>
      <c r="W79"/>
      <c r="X79"/>
      <c r="Y79" s="247">
        <v>38261</v>
      </c>
      <c r="Z79">
        <v>3.1019999999999999</v>
      </c>
      <c r="AA79"/>
      <c r="AB79"/>
      <c r="AC79" s="247">
        <v>38292</v>
      </c>
      <c r="AD79">
        <v>1.4171884711320004</v>
      </c>
      <c r="AE79"/>
      <c r="AF79"/>
      <c r="AG79" s="247">
        <v>38292</v>
      </c>
      <c r="AH79">
        <v>6.1940150825926014E-2</v>
      </c>
      <c r="AI79"/>
      <c r="AJ79"/>
      <c r="AK79" s="247">
        <v>38292</v>
      </c>
      <c r="AL79">
        <v>7.1014718564786014E-2</v>
      </c>
      <c r="AM79"/>
      <c r="AN79"/>
      <c r="AO79" s="247">
        <v>38292</v>
      </c>
      <c r="AP79">
        <v>-2.5000000000000001E-2</v>
      </c>
      <c r="AQ79"/>
      <c r="AR79"/>
      <c r="AS79"/>
      <c r="AT79"/>
      <c r="AU79"/>
      <c r="AW79" s="247">
        <v>38292</v>
      </c>
      <c r="AX79">
        <v>0.19750000000000001</v>
      </c>
      <c r="AY79"/>
      <c r="BA79" s="247">
        <v>38047</v>
      </c>
      <c r="BB79">
        <v>9.0000000000000011E-3</v>
      </c>
      <c r="BC79"/>
      <c r="BE79" s="247">
        <v>38292</v>
      </c>
      <c r="BF79">
        <v>0.245</v>
      </c>
      <c r="BG79"/>
      <c r="BI79" s="247">
        <v>38292</v>
      </c>
      <c r="BJ79">
        <v>-5.2499999999999998E-2</v>
      </c>
      <c r="BK79"/>
      <c r="BM79" s="247">
        <v>38292</v>
      </c>
      <c r="BN79">
        <v>0.29499999999999998</v>
      </c>
      <c r="BO79"/>
    </row>
    <row r="80" spans="1:67">
      <c r="A80" s="247">
        <v>38322</v>
      </c>
      <c r="B80">
        <v>0.23749999999999999</v>
      </c>
      <c r="C80"/>
      <c r="D80"/>
      <c r="E80" s="247">
        <v>38322</v>
      </c>
      <c r="F80">
        <v>0.14749999999999999</v>
      </c>
      <c r="G80"/>
      <c r="H80"/>
      <c r="I80" s="247">
        <v>38322</v>
      </c>
      <c r="J80">
        <v>1.22</v>
      </c>
      <c r="K80"/>
      <c r="L80"/>
      <c r="M80" s="247">
        <v>38322</v>
      </c>
      <c r="N80">
        <v>0.78</v>
      </c>
      <c r="O80"/>
      <c r="P80"/>
      <c r="Q80" s="247">
        <v>38322</v>
      </c>
      <c r="R80">
        <v>0.33750000000000002</v>
      </c>
      <c r="S80"/>
      <c r="T80"/>
      <c r="U80" s="247">
        <v>38322</v>
      </c>
      <c r="V80">
        <v>0.29499999999999998</v>
      </c>
      <c r="W80"/>
      <c r="X80"/>
      <c r="Y80" s="247">
        <v>38292</v>
      </c>
      <c r="Z80">
        <v>3.2060000000000004</v>
      </c>
      <c r="AA80"/>
      <c r="AB80"/>
      <c r="AC80" s="247">
        <v>38322</v>
      </c>
      <c r="AD80">
        <v>1.4161836418560001</v>
      </c>
      <c r="AE80"/>
      <c r="AF80"/>
      <c r="AG80" s="247">
        <v>38322</v>
      </c>
      <c r="AH80">
        <v>6.1962570595612013E-2</v>
      </c>
      <c r="AI80"/>
      <c r="AJ80"/>
      <c r="AK80" s="247">
        <v>38322</v>
      </c>
      <c r="AL80">
        <v>7.1034369096089012E-2</v>
      </c>
      <c r="AM80"/>
      <c r="AN80"/>
      <c r="AO80" s="247">
        <v>38322</v>
      </c>
      <c r="AP80">
        <v>-1.7500000000000002E-2</v>
      </c>
      <c r="AQ80"/>
      <c r="AR80"/>
      <c r="AS80"/>
      <c r="AT80"/>
      <c r="AU80"/>
      <c r="AW80" s="247">
        <v>38322</v>
      </c>
      <c r="AX80">
        <v>0.23749999999999999</v>
      </c>
      <c r="AY80"/>
      <c r="BA80" s="247">
        <v>38078</v>
      </c>
      <c r="BB80">
        <v>9.5000000000000015E-3</v>
      </c>
      <c r="BC80"/>
      <c r="BE80" s="247">
        <v>38322</v>
      </c>
      <c r="BF80">
        <v>0.2475</v>
      </c>
      <c r="BG80"/>
      <c r="BI80" s="247">
        <v>38322</v>
      </c>
      <c r="BJ80">
        <v>-5.2499999999999998E-2</v>
      </c>
      <c r="BK80"/>
      <c r="BM80" s="247">
        <v>38322</v>
      </c>
      <c r="BN80">
        <v>0.3</v>
      </c>
      <c r="BO80"/>
    </row>
    <row r="81" spans="1:67">
      <c r="A81" s="247">
        <v>38353</v>
      </c>
      <c r="B81">
        <v>0.25</v>
      </c>
      <c r="C81"/>
      <c r="D81"/>
      <c r="E81" s="247">
        <v>38353</v>
      </c>
      <c r="F81">
        <v>0.1825</v>
      </c>
      <c r="G81"/>
      <c r="H81"/>
      <c r="I81" s="247">
        <v>38353</v>
      </c>
      <c r="J81">
        <v>1.56</v>
      </c>
      <c r="K81"/>
      <c r="L81"/>
      <c r="M81" s="247">
        <v>38353</v>
      </c>
      <c r="N81">
        <v>0.94</v>
      </c>
      <c r="O81"/>
      <c r="P81"/>
      <c r="Q81" s="247">
        <v>38353</v>
      </c>
      <c r="R81">
        <v>0.4375</v>
      </c>
      <c r="S81"/>
      <c r="T81"/>
      <c r="U81" s="247">
        <v>38353</v>
      </c>
      <c r="V81">
        <v>0.34250000000000003</v>
      </c>
      <c r="W81"/>
      <c r="X81"/>
      <c r="Y81" s="247">
        <v>38322</v>
      </c>
      <c r="Z81">
        <v>3.3080000000000003</v>
      </c>
      <c r="AA81"/>
      <c r="AB81"/>
      <c r="AC81" s="247">
        <v>38353</v>
      </c>
      <c r="AD81">
        <v>1.4151467427419999</v>
      </c>
      <c r="AE81"/>
      <c r="AF81"/>
      <c r="AG81" s="247">
        <v>38353</v>
      </c>
      <c r="AH81">
        <v>6.1985737691131013E-2</v>
      </c>
      <c r="AI81"/>
      <c r="AJ81"/>
      <c r="AK81" s="247">
        <v>38353</v>
      </c>
      <c r="AL81">
        <v>7.1054674645237015E-2</v>
      </c>
      <c r="AM81"/>
      <c r="AN81"/>
      <c r="AO81" s="247">
        <v>38353</v>
      </c>
      <c r="AP81">
        <v>-2.5000000000000001E-3</v>
      </c>
      <c r="AQ81"/>
      <c r="AR81"/>
      <c r="AS81"/>
      <c r="AT81"/>
      <c r="AU81"/>
      <c r="AW81" s="247">
        <v>38353</v>
      </c>
      <c r="AX81">
        <v>0.25</v>
      </c>
      <c r="AY81"/>
      <c r="BA81" s="247">
        <v>38108</v>
      </c>
      <c r="BB81">
        <v>9.5000000000000015E-3</v>
      </c>
      <c r="BC81"/>
      <c r="BE81" s="247">
        <v>38353</v>
      </c>
      <c r="BF81">
        <v>0.2525</v>
      </c>
      <c r="BG81"/>
      <c r="BI81" s="247">
        <v>38353</v>
      </c>
      <c r="BJ81">
        <v>-5.2499999999999998E-2</v>
      </c>
      <c r="BK81"/>
      <c r="BM81" s="247">
        <v>38353</v>
      </c>
      <c r="BN81">
        <v>0.32</v>
      </c>
      <c r="BO81"/>
    </row>
    <row r="82" spans="1:67">
      <c r="A82" s="247">
        <v>38384</v>
      </c>
      <c r="B82">
        <v>0.22750000000000001</v>
      </c>
      <c r="C82"/>
      <c r="D82"/>
      <c r="E82" s="247">
        <v>38384</v>
      </c>
      <c r="F82">
        <v>0.16250000000000001</v>
      </c>
      <c r="G82"/>
      <c r="H82"/>
      <c r="I82" s="247">
        <v>38384</v>
      </c>
      <c r="J82">
        <v>1.48</v>
      </c>
      <c r="K82"/>
      <c r="L82"/>
      <c r="M82" s="247">
        <v>38384</v>
      </c>
      <c r="N82">
        <v>0.93</v>
      </c>
      <c r="O82"/>
      <c r="P82"/>
      <c r="Q82" s="247">
        <v>38384</v>
      </c>
      <c r="R82">
        <v>0.435</v>
      </c>
      <c r="S82"/>
      <c r="T82"/>
      <c r="U82" s="247">
        <v>38384</v>
      </c>
      <c r="V82">
        <v>0.33750000000000002</v>
      </c>
      <c r="W82"/>
      <c r="X82"/>
      <c r="Y82" s="247">
        <v>38353</v>
      </c>
      <c r="Z82">
        <v>3.4240000000000004</v>
      </c>
      <c r="AA82"/>
      <c r="AB82"/>
      <c r="AC82" s="247">
        <v>38384</v>
      </c>
      <c r="AD82">
        <v>1.4141112893850001</v>
      </c>
      <c r="AE82"/>
      <c r="AF82"/>
      <c r="AG82" s="247">
        <v>38384</v>
      </c>
      <c r="AH82">
        <v>6.200890478682701E-2</v>
      </c>
      <c r="AI82"/>
      <c r="AJ82"/>
      <c r="AK82" s="247">
        <v>38384</v>
      </c>
      <c r="AL82">
        <v>7.1074980194521034E-2</v>
      </c>
      <c r="AM82"/>
      <c r="AN82"/>
      <c r="AO82" s="247">
        <v>38384</v>
      </c>
      <c r="AP82">
        <v>-2.5000000000000001E-3</v>
      </c>
      <c r="AQ82"/>
      <c r="AR82"/>
      <c r="AS82"/>
      <c r="AT82"/>
      <c r="AU82"/>
      <c r="AW82" s="247">
        <v>38384</v>
      </c>
      <c r="AX82">
        <v>0.22750000000000001</v>
      </c>
      <c r="AY82"/>
      <c r="BA82" s="247">
        <v>38139</v>
      </c>
      <c r="BB82">
        <v>9.5000000000000015E-3</v>
      </c>
      <c r="BC82"/>
      <c r="BE82" s="247">
        <v>38384</v>
      </c>
      <c r="BF82">
        <v>0.2475</v>
      </c>
      <c r="BG82"/>
      <c r="BI82" s="247">
        <v>38384</v>
      </c>
      <c r="BJ82">
        <v>-5.2499999999999998E-2</v>
      </c>
      <c r="BK82"/>
      <c r="BM82" s="247">
        <v>38384</v>
      </c>
      <c r="BN82">
        <v>0.35</v>
      </c>
      <c r="BO82"/>
    </row>
    <row r="83" spans="1:67">
      <c r="A83" s="247">
        <v>38412</v>
      </c>
      <c r="B83">
        <v>0.22500000000000001</v>
      </c>
      <c r="C83"/>
      <c r="D83"/>
      <c r="E83" s="247">
        <v>38412</v>
      </c>
      <c r="F83">
        <v>0.16250000000000001</v>
      </c>
      <c r="G83"/>
      <c r="H83"/>
      <c r="I83" s="247">
        <v>38412</v>
      </c>
      <c r="J83">
        <v>0.89</v>
      </c>
      <c r="K83"/>
      <c r="L83"/>
      <c r="M83" s="247">
        <v>38412</v>
      </c>
      <c r="N83">
        <v>0.59750000000000003</v>
      </c>
      <c r="O83"/>
      <c r="P83"/>
      <c r="Q83" s="247">
        <v>38412</v>
      </c>
      <c r="R83">
        <v>0.30249999999999999</v>
      </c>
      <c r="S83"/>
      <c r="T83"/>
      <c r="U83" s="247">
        <v>38412</v>
      </c>
      <c r="V83">
        <v>0.26</v>
      </c>
      <c r="W83"/>
      <c r="X83"/>
      <c r="Y83" s="247">
        <v>38384</v>
      </c>
      <c r="Z83">
        <v>3.302</v>
      </c>
      <c r="AA83"/>
      <c r="AB83"/>
      <c r="AC83" s="247">
        <v>38412</v>
      </c>
      <c r="AD83">
        <v>1.4131772821180002</v>
      </c>
      <c r="AE83"/>
      <c r="AF83"/>
      <c r="AG83" s="247">
        <v>38412</v>
      </c>
      <c r="AH83">
        <v>6.2029829905672997E-2</v>
      </c>
      <c r="AI83"/>
      <c r="AJ83"/>
      <c r="AK83" s="247">
        <v>38412</v>
      </c>
      <c r="AL83">
        <v>7.1093320690766015E-2</v>
      </c>
      <c r="AM83"/>
      <c r="AN83"/>
      <c r="AO83" s="247">
        <v>38412</v>
      </c>
      <c r="AP83">
        <v>-2.5000000000000001E-3</v>
      </c>
      <c r="AQ83"/>
      <c r="AR83"/>
      <c r="AS83"/>
      <c r="AT83"/>
      <c r="AU83"/>
      <c r="AW83" s="247">
        <v>38412</v>
      </c>
      <c r="AX83">
        <v>0.22500000000000001</v>
      </c>
      <c r="AY83"/>
      <c r="BA83" s="247">
        <v>38169</v>
      </c>
      <c r="BB83">
        <v>9.5000000000000015E-3</v>
      </c>
      <c r="BC83"/>
      <c r="BE83" s="247">
        <v>38412</v>
      </c>
      <c r="BF83">
        <v>0.245</v>
      </c>
      <c r="BG83"/>
      <c r="BI83" s="247">
        <v>38412</v>
      </c>
      <c r="BJ83">
        <v>-5.2499999999999998E-2</v>
      </c>
      <c r="BK83"/>
      <c r="BM83" s="247">
        <v>38412</v>
      </c>
      <c r="BN83">
        <v>0.35</v>
      </c>
      <c r="BO83"/>
    </row>
    <row r="84" spans="1:67">
      <c r="A84" s="247">
        <v>38443</v>
      </c>
      <c r="B84">
        <v>0.1525</v>
      </c>
      <c r="C84"/>
      <c r="D84"/>
      <c r="E84" s="247">
        <v>38443</v>
      </c>
      <c r="F84">
        <v>6.7500000000000004E-2</v>
      </c>
      <c r="G84"/>
      <c r="H84"/>
      <c r="I84" s="247">
        <v>38443</v>
      </c>
      <c r="J84">
        <v>0.45</v>
      </c>
      <c r="K84"/>
      <c r="L84"/>
      <c r="M84" s="247">
        <v>38443</v>
      </c>
      <c r="N84">
        <v>0.35499999999999998</v>
      </c>
      <c r="O84"/>
      <c r="P84"/>
      <c r="Q84" s="247">
        <v>38443</v>
      </c>
      <c r="R84">
        <v>0.19750000000000001</v>
      </c>
      <c r="S84"/>
      <c r="T84"/>
      <c r="U84" s="247">
        <v>38443</v>
      </c>
      <c r="V84">
        <v>0.17749999999999999</v>
      </c>
      <c r="W84"/>
      <c r="X84"/>
      <c r="Y84" s="247">
        <v>38412</v>
      </c>
      <c r="Z84">
        <v>3.1680000000000001</v>
      </c>
      <c r="AA84"/>
      <c r="AB84"/>
      <c r="AC84" s="247">
        <v>38443</v>
      </c>
      <c r="AD84">
        <v>1.4121445746080001</v>
      </c>
      <c r="AE84"/>
      <c r="AF84"/>
      <c r="AG84" s="247">
        <v>38443</v>
      </c>
      <c r="AH84">
        <v>6.205299700170902E-2</v>
      </c>
      <c r="AI84"/>
      <c r="AJ84"/>
      <c r="AK84" s="247">
        <v>38443</v>
      </c>
      <c r="AL84">
        <v>7.1113626240309022E-2</v>
      </c>
      <c r="AM84"/>
      <c r="AN84"/>
      <c r="AO84" s="247">
        <v>38443</v>
      </c>
      <c r="AP84">
        <v>-0.09</v>
      </c>
      <c r="AQ84"/>
      <c r="AR84"/>
      <c r="AS84"/>
      <c r="AT84"/>
      <c r="AU84"/>
      <c r="AW84" s="247">
        <v>38443</v>
      </c>
      <c r="AX84">
        <v>0.1525</v>
      </c>
      <c r="AY84"/>
      <c r="BA84" s="247">
        <v>38200</v>
      </c>
      <c r="BB84">
        <v>9.5000000000000015E-3</v>
      </c>
      <c r="BC84"/>
      <c r="BE84" s="247">
        <v>38443</v>
      </c>
      <c r="BF84">
        <v>0.23250000000000001</v>
      </c>
      <c r="BG84"/>
      <c r="BI84" s="247">
        <v>38443</v>
      </c>
      <c r="BJ84">
        <v>-5.5E-2</v>
      </c>
      <c r="BK84"/>
      <c r="BM84" s="247">
        <v>38443</v>
      </c>
      <c r="BN84">
        <v>0.17</v>
      </c>
      <c r="BO84"/>
    </row>
    <row r="85" spans="1:67">
      <c r="A85" s="247">
        <v>38473</v>
      </c>
      <c r="B85">
        <v>0.14249999999999999</v>
      </c>
      <c r="C85"/>
      <c r="D85"/>
      <c r="E85" s="247">
        <v>38473</v>
      </c>
      <c r="F85">
        <v>7.7499999999999999E-2</v>
      </c>
      <c r="G85"/>
      <c r="H85"/>
      <c r="I85" s="247">
        <v>38473</v>
      </c>
      <c r="J85">
        <v>0.36499999999999999</v>
      </c>
      <c r="K85"/>
      <c r="L85"/>
      <c r="M85" s="247">
        <v>38473</v>
      </c>
      <c r="N85">
        <v>0.28749999999999998</v>
      </c>
      <c r="O85"/>
      <c r="P85"/>
      <c r="Q85" s="247">
        <v>38473</v>
      </c>
      <c r="R85">
        <v>0.17249999999999999</v>
      </c>
      <c r="S85"/>
      <c r="T85"/>
      <c r="U85" s="247">
        <v>38473</v>
      </c>
      <c r="V85">
        <v>0.16250000000000001</v>
      </c>
      <c r="W85"/>
      <c r="X85"/>
      <c r="Y85" s="247">
        <v>38443</v>
      </c>
      <c r="Z85">
        <v>3.0340000000000003</v>
      </c>
      <c r="AA85"/>
      <c r="AB85"/>
      <c r="AC85" s="247">
        <v>38473</v>
      </c>
      <c r="AD85">
        <v>1.411146551066</v>
      </c>
      <c r="AE85"/>
      <c r="AF85"/>
      <c r="AG85" s="247">
        <v>38473</v>
      </c>
      <c r="AH85">
        <v>6.2075416772235013E-2</v>
      </c>
      <c r="AI85"/>
      <c r="AJ85"/>
      <c r="AK85" s="247">
        <v>38473</v>
      </c>
      <c r="AL85">
        <v>7.1133276772255019E-2</v>
      </c>
      <c r="AM85"/>
      <c r="AN85"/>
      <c r="AO85" s="247">
        <v>38473</v>
      </c>
      <c r="AP85">
        <v>-0.105</v>
      </c>
      <c r="AQ85"/>
      <c r="AR85"/>
      <c r="AS85"/>
      <c r="AT85"/>
      <c r="AU85"/>
      <c r="AW85" s="247">
        <v>38473</v>
      </c>
      <c r="AX85">
        <v>0.14249999999999999</v>
      </c>
      <c r="AY85"/>
      <c r="BA85" s="247">
        <v>38231</v>
      </c>
      <c r="BB85">
        <v>9.5000000000000015E-3</v>
      </c>
      <c r="BC85"/>
      <c r="BE85" s="247">
        <v>38473</v>
      </c>
      <c r="BF85">
        <v>0.23250000000000001</v>
      </c>
      <c r="BG85"/>
      <c r="BI85" s="247">
        <v>38473</v>
      </c>
      <c r="BJ85">
        <v>-5.5E-2</v>
      </c>
      <c r="BK85"/>
      <c r="BM85" s="247">
        <v>38473</v>
      </c>
      <c r="BN85">
        <v>0.17</v>
      </c>
      <c r="BO85"/>
    </row>
    <row r="86" spans="1:67">
      <c r="A86" s="247">
        <v>38504</v>
      </c>
      <c r="B86">
        <v>0.13750000000000001</v>
      </c>
      <c r="C86"/>
      <c r="D86"/>
      <c r="E86" s="247">
        <v>38504</v>
      </c>
      <c r="F86">
        <v>7.2499999999999995E-2</v>
      </c>
      <c r="G86"/>
      <c r="H86"/>
      <c r="I86" s="247">
        <v>38504</v>
      </c>
      <c r="J86">
        <v>0.35499999999999998</v>
      </c>
      <c r="K86"/>
      <c r="L86"/>
      <c r="M86" s="247">
        <v>38504</v>
      </c>
      <c r="N86">
        <v>0.28749999999999998</v>
      </c>
      <c r="O86"/>
      <c r="P86"/>
      <c r="Q86" s="247">
        <v>38504</v>
      </c>
      <c r="R86">
        <v>0.17249999999999999</v>
      </c>
      <c r="S86"/>
      <c r="T86"/>
      <c r="U86" s="247">
        <v>38504</v>
      </c>
      <c r="V86">
        <v>0.16250000000000001</v>
      </c>
      <c r="W86"/>
      <c r="X86"/>
      <c r="Y86" s="247">
        <v>38473</v>
      </c>
      <c r="Z86">
        <v>3.0260000000000002</v>
      </c>
      <c r="AA86"/>
      <c r="AB86"/>
      <c r="AC86" s="247">
        <v>38504</v>
      </c>
      <c r="AD86">
        <v>1.4101166745710001</v>
      </c>
      <c r="AE86"/>
      <c r="AF86"/>
      <c r="AG86" s="247">
        <v>38504</v>
      </c>
      <c r="AH86">
        <v>6.2098583868621021E-2</v>
      </c>
      <c r="AI86"/>
      <c r="AJ86"/>
      <c r="AK86" s="247">
        <v>38504</v>
      </c>
      <c r="AL86">
        <v>7.115358232206602E-2</v>
      </c>
      <c r="AM86"/>
      <c r="AN86"/>
      <c r="AO86" s="247">
        <v>38504</v>
      </c>
      <c r="AP86">
        <v>-0.115</v>
      </c>
      <c r="AQ86"/>
      <c r="AR86"/>
      <c r="AS86"/>
      <c r="AT86"/>
      <c r="AU86"/>
      <c r="AW86" s="247">
        <v>38504</v>
      </c>
      <c r="AX86">
        <v>0.13750000000000001</v>
      </c>
      <c r="AY86"/>
      <c r="BA86" s="247">
        <v>38261</v>
      </c>
      <c r="BB86">
        <v>9.5000000000000015E-3</v>
      </c>
      <c r="BC86"/>
      <c r="BE86" s="247">
        <v>38504</v>
      </c>
      <c r="BF86">
        <v>0.23250000000000001</v>
      </c>
      <c r="BG86"/>
      <c r="BI86" s="247">
        <v>38504</v>
      </c>
      <c r="BJ86">
        <v>-5.5E-2</v>
      </c>
      <c r="BK86"/>
      <c r="BM86" s="247">
        <v>38504</v>
      </c>
      <c r="BN86">
        <v>0.17</v>
      </c>
      <c r="BO86"/>
    </row>
    <row r="87" spans="1:67">
      <c r="A87" s="247">
        <v>38534</v>
      </c>
      <c r="B87">
        <v>0.1275</v>
      </c>
      <c r="C87"/>
      <c r="D87"/>
      <c r="E87" s="247">
        <v>38534</v>
      </c>
      <c r="F87">
        <v>6.25E-2</v>
      </c>
      <c r="G87"/>
      <c r="H87"/>
      <c r="I87" s="247">
        <v>38534</v>
      </c>
      <c r="J87">
        <v>0.39</v>
      </c>
      <c r="K87"/>
      <c r="L87"/>
      <c r="M87" s="247">
        <v>38534</v>
      </c>
      <c r="N87">
        <v>0.3</v>
      </c>
      <c r="O87"/>
      <c r="P87"/>
      <c r="Q87" s="247">
        <v>38534</v>
      </c>
      <c r="R87">
        <v>0.185</v>
      </c>
      <c r="S87"/>
      <c r="T87"/>
      <c r="U87" s="247">
        <v>38534</v>
      </c>
      <c r="V87">
        <v>0.16250000000000001</v>
      </c>
      <c r="W87"/>
      <c r="X87"/>
      <c r="Y87" s="247">
        <v>38504</v>
      </c>
      <c r="Z87">
        <v>3.0580000000000003</v>
      </c>
      <c r="AA87"/>
      <c r="AB87"/>
      <c r="AC87" s="247">
        <v>38534</v>
      </c>
      <c r="AD87">
        <v>1.4091213868380001</v>
      </c>
      <c r="AE87"/>
      <c r="AF87"/>
      <c r="AG87" s="247">
        <v>38534</v>
      </c>
      <c r="AH87">
        <v>6.2121003639486014E-2</v>
      </c>
      <c r="AI87"/>
      <c r="AJ87"/>
      <c r="AK87" s="247">
        <v>38534</v>
      </c>
      <c r="AL87">
        <v>7.1173232854272003E-2</v>
      </c>
      <c r="AM87"/>
      <c r="AN87"/>
      <c r="AO87" s="247">
        <v>38534</v>
      </c>
      <c r="AP87">
        <v>-0.115</v>
      </c>
      <c r="AQ87"/>
      <c r="AR87"/>
      <c r="AS87"/>
      <c r="AT87"/>
      <c r="AU87"/>
      <c r="AW87" s="247">
        <v>38534</v>
      </c>
      <c r="AX87">
        <v>0.1275</v>
      </c>
      <c r="AY87"/>
      <c r="BA87" s="247">
        <v>38292</v>
      </c>
      <c r="BB87">
        <v>0.01</v>
      </c>
      <c r="BC87"/>
      <c r="BE87" s="247">
        <v>38534</v>
      </c>
      <c r="BF87">
        <v>0.23250000000000001</v>
      </c>
      <c r="BG87"/>
      <c r="BI87" s="247">
        <v>38534</v>
      </c>
      <c r="BJ87">
        <v>-5.5E-2</v>
      </c>
      <c r="BK87"/>
      <c r="BM87" s="247">
        <v>38534</v>
      </c>
      <c r="BN87">
        <v>0.17</v>
      </c>
      <c r="BO87"/>
    </row>
    <row r="88" spans="1:67">
      <c r="A88" s="247">
        <v>38565</v>
      </c>
      <c r="B88">
        <v>0.125</v>
      </c>
      <c r="C88"/>
      <c r="D88"/>
      <c r="E88" s="247">
        <v>38565</v>
      </c>
      <c r="F88">
        <v>0.06</v>
      </c>
      <c r="G88"/>
      <c r="H88"/>
      <c r="I88" s="247">
        <v>38565</v>
      </c>
      <c r="J88">
        <v>0.45500000000000002</v>
      </c>
      <c r="K88"/>
      <c r="L88"/>
      <c r="M88" s="247">
        <v>38565</v>
      </c>
      <c r="N88">
        <v>0.3</v>
      </c>
      <c r="O88"/>
      <c r="P88"/>
      <c r="Q88" s="247">
        <v>38565</v>
      </c>
      <c r="R88">
        <v>0.185</v>
      </c>
      <c r="S88"/>
      <c r="T88"/>
      <c r="U88" s="247">
        <v>38565</v>
      </c>
      <c r="V88">
        <v>0.16250000000000001</v>
      </c>
      <c r="W88"/>
      <c r="X88"/>
      <c r="Y88" s="247">
        <v>38534</v>
      </c>
      <c r="Z88">
        <v>3.0580000000000003</v>
      </c>
      <c r="AA88"/>
      <c r="AB88"/>
      <c r="AC88" s="247">
        <v>38565</v>
      </c>
      <c r="AD88">
        <v>1.408062373615</v>
      </c>
      <c r="AE88"/>
      <c r="AF88"/>
      <c r="AG88" s="247">
        <v>38565</v>
      </c>
      <c r="AH88">
        <v>6.2143307697000001E-2</v>
      </c>
      <c r="AI88"/>
      <c r="AJ88"/>
      <c r="AK88" s="247">
        <v>38565</v>
      </c>
      <c r="AL88">
        <v>7.1197345142741023E-2</v>
      </c>
      <c r="AM88"/>
      <c r="AN88"/>
      <c r="AO88" s="247">
        <v>38565</v>
      </c>
      <c r="AP88">
        <v>-0.115</v>
      </c>
      <c r="AQ88"/>
      <c r="AR88"/>
      <c r="AS88"/>
      <c r="AT88"/>
      <c r="AU88"/>
      <c r="AW88" s="247">
        <v>38565</v>
      </c>
      <c r="AX88">
        <v>0.125</v>
      </c>
      <c r="AY88"/>
      <c r="BA88" s="247">
        <v>38322</v>
      </c>
      <c r="BB88">
        <v>0.01</v>
      </c>
      <c r="BC88"/>
      <c r="BE88" s="247">
        <v>38565</v>
      </c>
      <c r="BF88">
        <v>0.23250000000000001</v>
      </c>
      <c r="BG88"/>
      <c r="BI88" s="247">
        <v>38565</v>
      </c>
      <c r="BJ88">
        <v>-5.5E-2</v>
      </c>
      <c r="BK88"/>
      <c r="BM88" s="247">
        <v>38565</v>
      </c>
      <c r="BN88">
        <v>0.17</v>
      </c>
      <c r="BO88"/>
    </row>
    <row r="89" spans="1:67">
      <c r="A89" s="247">
        <v>38596</v>
      </c>
      <c r="B89">
        <v>0.1225</v>
      </c>
      <c r="C89"/>
      <c r="D89"/>
      <c r="E89" s="247">
        <v>38596</v>
      </c>
      <c r="F89">
        <v>5.7500000000000002E-2</v>
      </c>
      <c r="G89"/>
      <c r="H89"/>
      <c r="I89" s="247">
        <v>38596</v>
      </c>
      <c r="J89">
        <v>0.35499999999999998</v>
      </c>
      <c r="K89"/>
      <c r="L89"/>
      <c r="M89" s="247">
        <v>38596</v>
      </c>
      <c r="N89">
        <v>0.28999999999999998</v>
      </c>
      <c r="O89"/>
      <c r="P89"/>
      <c r="Q89" s="247">
        <v>38596</v>
      </c>
      <c r="R89">
        <v>0.16250000000000001</v>
      </c>
      <c r="S89"/>
      <c r="T89"/>
      <c r="U89" s="247">
        <v>38596</v>
      </c>
      <c r="V89">
        <v>0.16250000000000001</v>
      </c>
      <c r="W89"/>
      <c r="X89"/>
      <c r="Y89" s="247">
        <v>38565</v>
      </c>
      <c r="Z89">
        <v>3.1030000000000002</v>
      </c>
      <c r="AA89"/>
      <c r="AB89"/>
      <c r="AC89" s="247">
        <v>38596</v>
      </c>
      <c r="AD89">
        <v>1.4069021266290003</v>
      </c>
      <c r="AE89"/>
      <c r="AF89"/>
      <c r="AG89" s="247">
        <v>38596</v>
      </c>
      <c r="AH89">
        <v>6.2164042592428026E-2</v>
      </c>
      <c r="AI89"/>
      <c r="AJ89"/>
      <c r="AK89" s="247">
        <v>38596</v>
      </c>
      <c r="AL89">
        <v>7.1234509106019014E-2</v>
      </c>
      <c r="AM89"/>
      <c r="AN89"/>
      <c r="AO89" s="247">
        <v>38596</v>
      </c>
      <c r="AP89">
        <v>-0.105</v>
      </c>
      <c r="AQ89"/>
      <c r="AR89"/>
      <c r="AS89"/>
      <c r="AT89"/>
      <c r="AU89"/>
      <c r="AW89" s="247">
        <v>38596</v>
      </c>
      <c r="AX89">
        <v>0.1225</v>
      </c>
      <c r="AY89"/>
      <c r="BA89" s="247">
        <v>38353</v>
      </c>
      <c r="BB89">
        <v>0.01</v>
      </c>
      <c r="BC89"/>
      <c r="BE89" s="247">
        <v>38596</v>
      </c>
      <c r="BF89">
        <v>0.23250000000000001</v>
      </c>
      <c r="BG89"/>
      <c r="BI89" s="247">
        <v>38596</v>
      </c>
      <c r="BJ89">
        <v>-5.5E-2</v>
      </c>
      <c r="BK89"/>
      <c r="BM89" s="247">
        <v>38596</v>
      </c>
      <c r="BN89">
        <v>0.17</v>
      </c>
      <c r="BO89"/>
    </row>
    <row r="90" spans="1:67">
      <c r="A90" s="247">
        <v>38626</v>
      </c>
      <c r="B90">
        <v>0.13750000000000001</v>
      </c>
      <c r="C90"/>
      <c r="D90"/>
      <c r="E90" s="247">
        <v>38626</v>
      </c>
      <c r="F90">
        <v>7.2499999999999995E-2</v>
      </c>
      <c r="G90"/>
      <c r="H90"/>
      <c r="I90" s="247">
        <v>38626</v>
      </c>
      <c r="J90">
        <v>0.42499999999999999</v>
      </c>
      <c r="K90"/>
      <c r="L90"/>
      <c r="M90" s="247">
        <v>38626</v>
      </c>
      <c r="N90">
        <v>0.36249999999999999</v>
      </c>
      <c r="O90"/>
      <c r="P90"/>
      <c r="Q90" s="247">
        <v>38626</v>
      </c>
      <c r="R90">
        <v>0.185</v>
      </c>
      <c r="S90"/>
      <c r="T90"/>
      <c r="U90" s="247">
        <v>38626</v>
      </c>
      <c r="V90">
        <v>0.16500000000000001</v>
      </c>
      <c r="W90"/>
      <c r="X90"/>
      <c r="Y90" s="247">
        <v>38596</v>
      </c>
      <c r="Z90">
        <v>3.0910000000000002</v>
      </c>
      <c r="AA90"/>
      <c r="AB90"/>
      <c r="AC90" s="247">
        <v>38626</v>
      </c>
      <c r="AD90">
        <v>1.4057766359120001</v>
      </c>
      <c r="AE90"/>
      <c r="AF90"/>
      <c r="AG90" s="247">
        <v>38626</v>
      </c>
      <c r="AH90">
        <v>6.2184108620402009E-2</v>
      </c>
      <c r="AI90"/>
      <c r="AJ90"/>
      <c r="AK90" s="247">
        <v>38626</v>
      </c>
      <c r="AL90">
        <v>7.1270474232207004E-2</v>
      </c>
      <c r="AM90"/>
      <c r="AN90"/>
      <c r="AO90" s="247">
        <v>38626</v>
      </c>
      <c r="AP90">
        <v>-0.09</v>
      </c>
      <c r="AQ90"/>
      <c r="AR90"/>
      <c r="AS90"/>
      <c r="AT90"/>
      <c r="AU90"/>
      <c r="AW90" s="247">
        <v>38626</v>
      </c>
      <c r="AX90">
        <v>0.13750000000000001</v>
      </c>
      <c r="AY90"/>
      <c r="BA90" s="247">
        <v>38384</v>
      </c>
      <c r="BB90">
        <v>0.01</v>
      </c>
      <c r="BC90"/>
      <c r="BE90" s="247">
        <v>38626</v>
      </c>
      <c r="BF90">
        <v>0.23</v>
      </c>
      <c r="BG90"/>
      <c r="BI90" s="247">
        <v>38626</v>
      </c>
      <c r="BJ90">
        <v>-5.5E-2</v>
      </c>
      <c r="BK90"/>
      <c r="BM90" s="247">
        <v>38626</v>
      </c>
      <c r="BN90">
        <v>0.17</v>
      </c>
      <c r="BO90"/>
    </row>
    <row r="91" spans="1:67">
      <c r="A91" s="247">
        <v>38657</v>
      </c>
      <c r="B91">
        <v>0.2</v>
      </c>
      <c r="C91"/>
      <c r="D91"/>
      <c r="E91" s="247">
        <v>38657</v>
      </c>
      <c r="F91">
        <v>0.13</v>
      </c>
      <c r="G91"/>
      <c r="H91"/>
      <c r="I91" s="247">
        <v>38657</v>
      </c>
      <c r="J91">
        <v>0.72499999999999998</v>
      </c>
      <c r="K91"/>
      <c r="L91"/>
      <c r="M91" s="247">
        <v>38657</v>
      </c>
      <c r="N91">
        <v>0.45500000000000002</v>
      </c>
      <c r="O91"/>
      <c r="P91"/>
      <c r="Q91" s="247">
        <v>38657</v>
      </c>
      <c r="R91">
        <v>0.28749999999999998</v>
      </c>
      <c r="S91"/>
      <c r="T91"/>
      <c r="U91" s="247">
        <v>38657</v>
      </c>
      <c r="V91">
        <v>0.24</v>
      </c>
      <c r="W91"/>
      <c r="X91"/>
      <c r="Y91" s="247">
        <v>38626</v>
      </c>
      <c r="Z91">
        <v>3.1090000000000004</v>
      </c>
      <c r="AA91"/>
      <c r="AB91"/>
      <c r="AC91" s="247">
        <v>38657</v>
      </c>
      <c r="AD91">
        <v>1.4046108772170005</v>
      </c>
      <c r="AE91"/>
      <c r="AF91"/>
      <c r="AG91" s="247">
        <v>38657</v>
      </c>
      <c r="AH91">
        <v>6.2204843516115001E-2</v>
      </c>
      <c r="AI91"/>
      <c r="AJ91"/>
      <c r="AK91" s="247">
        <v>38657</v>
      </c>
      <c r="AL91">
        <v>7.1307638196383E-2</v>
      </c>
      <c r="AM91"/>
      <c r="AN91"/>
      <c r="AO91" s="247">
        <v>38657</v>
      </c>
      <c r="AP91">
        <v>-2.5000000000000001E-2</v>
      </c>
      <c r="AQ91"/>
      <c r="AR91"/>
      <c r="AS91"/>
      <c r="AT91"/>
      <c r="AU91"/>
      <c r="AW91" s="247">
        <v>38657</v>
      </c>
      <c r="AX91">
        <v>0.2</v>
      </c>
      <c r="AY91"/>
      <c r="BA91" s="247">
        <v>38412</v>
      </c>
      <c r="BB91">
        <v>0.01</v>
      </c>
      <c r="BC91"/>
      <c r="BE91" s="247">
        <v>38657</v>
      </c>
      <c r="BF91">
        <v>0.23</v>
      </c>
      <c r="BG91"/>
      <c r="BI91" s="247">
        <v>38657</v>
      </c>
      <c r="BJ91">
        <v>-0.06</v>
      </c>
      <c r="BK91"/>
      <c r="BM91" s="247">
        <v>38657</v>
      </c>
      <c r="BN91">
        <v>0.29499999999999998</v>
      </c>
      <c r="BO91"/>
    </row>
    <row r="92" spans="1:67">
      <c r="A92" s="247">
        <v>38687</v>
      </c>
      <c r="B92">
        <v>0.24</v>
      </c>
      <c r="C92"/>
      <c r="D92"/>
      <c r="E92" s="247">
        <v>38687</v>
      </c>
      <c r="F92">
        <v>0.17</v>
      </c>
      <c r="G92"/>
      <c r="H92"/>
      <c r="I92" s="247">
        <v>38687</v>
      </c>
      <c r="J92">
        <v>1.23</v>
      </c>
      <c r="K92"/>
      <c r="L92"/>
      <c r="M92" s="247">
        <v>38687</v>
      </c>
      <c r="N92">
        <v>0.79</v>
      </c>
      <c r="O92"/>
      <c r="P92"/>
      <c r="Q92" s="247">
        <v>38687</v>
      </c>
      <c r="R92">
        <v>0.33750000000000002</v>
      </c>
      <c r="S92"/>
      <c r="T92"/>
      <c r="U92" s="247">
        <v>38687</v>
      </c>
      <c r="V92">
        <v>0.29499999999999998</v>
      </c>
      <c r="W92"/>
      <c r="X92"/>
      <c r="Y92" s="247">
        <v>38657</v>
      </c>
      <c r="Z92">
        <v>3.2080000000000002</v>
      </c>
      <c r="AA92"/>
      <c r="AB92"/>
      <c r="AC92" s="247">
        <v>38687</v>
      </c>
      <c r="AD92">
        <v>1.4034800689000002</v>
      </c>
      <c r="AE92"/>
      <c r="AF92"/>
      <c r="AG92" s="247">
        <v>38687</v>
      </c>
      <c r="AH92">
        <v>6.2224909544361016E-2</v>
      </c>
      <c r="AI92"/>
      <c r="AJ92"/>
      <c r="AK92" s="247">
        <v>38687</v>
      </c>
      <c r="AL92">
        <v>7.1343603323439031E-2</v>
      </c>
      <c r="AM92"/>
      <c r="AN92"/>
      <c r="AO92" s="247">
        <v>38687</v>
      </c>
      <c r="AP92">
        <v>-1.7500000000000002E-2</v>
      </c>
      <c r="AQ92"/>
      <c r="AR92"/>
      <c r="AS92"/>
      <c r="AT92"/>
      <c r="AU92"/>
      <c r="AW92" s="247">
        <v>38687</v>
      </c>
      <c r="AX92">
        <v>0.24</v>
      </c>
      <c r="AY92"/>
      <c r="BA92" s="247">
        <v>38443</v>
      </c>
      <c r="BB92">
        <v>1.0500000000000001E-2</v>
      </c>
      <c r="BC92"/>
      <c r="BE92" s="247">
        <v>38687</v>
      </c>
      <c r="BF92">
        <v>0.23250000000000001</v>
      </c>
      <c r="BG92"/>
      <c r="BI92" s="247">
        <v>38687</v>
      </c>
      <c r="BJ92">
        <v>-0.06</v>
      </c>
      <c r="BK92"/>
      <c r="BM92" s="247">
        <v>38687</v>
      </c>
      <c r="BN92">
        <v>0.3</v>
      </c>
      <c r="BO92"/>
    </row>
    <row r="93" spans="1:67">
      <c r="A93" s="247">
        <v>38718</v>
      </c>
      <c r="B93">
        <v>0.2525</v>
      </c>
      <c r="C93"/>
      <c r="D93"/>
      <c r="E93" s="247">
        <v>38718</v>
      </c>
      <c r="F93">
        <v>0.215</v>
      </c>
      <c r="G93"/>
      <c r="H93"/>
      <c r="I93" s="247">
        <v>38718</v>
      </c>
      <c r="J93">
        <v>1.575</v>
      </c>
      <c r="K93"/>
      <c r="L93"/>
      <c r="M93" s="247">
        <v>38718</v>
      </c>
      <c r="N93">
        <v>0.95499999999999996</v>
      </c>
      <c r="O93"/>
      <c r="P93"/>
      <c r="Q93" s="247">
        <v>38718</v>
      </c>
      <c r="R93">
        <v>0.4375</v>
      </c>
      <c r="S93"/>
      <c r="T93"/>
      <c r="U93" s="247">
        <v>38718</v>
      </c>
      <c r="V93">
        <v>0.34250000000000003</v>
      </c>
      <c r="W93"/>
      <c r="X93"/>
      <c r="Y93" s="247">
        <v>38687</v>
      </c>
      <c r="Z93">
        <v>3.3069999999999999</v>
      </c>
      <c r="AA93"/>
      <c r="AB93"/>
      <c r="AC93" s="247">
        <v>38718</v>
      </c>
      <c r="AD93">
        <v>1.4023088322290003</v>
      </c>
      <c r="AE93"/>
      <c r="AF93"/>
      <c r="AG93" s="247">
        <v>38718</v>
      </c>
      <c r="AH93">
        <v>6.2245644440355012E-2</v>
      </c>
      <c r="AI93"/>
      <c r="AJ93"/>
      <c r="AK93" s="247">
        <v>38718</v>
      </c>
      <c r="AL93">
        <v>7.1380767288514002E-2</v>
      </c>
      <c r="AM93"/>
      <c r="AN93"/>
      <c r="AO93" s="247">
        <v>38718</v>
      </c>
      <c r="AP93">
        <v>-2.5000000000000001E-3</v>
      </c>
      <c r="AQ93"/>
      <c r="AR93"/>
      <c r="AS93"/>
      <c r="AT93"/>
      <c r="AU93"/>
      <c r="AW93" s="247">
        <v>38718</v>
      </c>
      <c r="AX93">
        <v>0.2525</v>
      </c>
      <c r="AY93"/>
      <c r="BA93" s="247">
        <v>38473</v>
      </c>
      <c r="BB93">
        <v>1.0500000000000001E-2</v>
      </c>
      <c r="BC93"/>
      <c r="BE93" s="247">
        <v>38718</v>
      </c>
      <c r="BF93">
        <v>0.23499999999999999</v>
      </c>
      <c r="BG93"/>
      <c r="BI93" s="247">
        <v>38718</v>
      </c>
      <c r="BJ93">
        <v>-0.06</v>
      </c>
      <c r="BK93"/>
      <c r="BM93" s="247">
        <v>38718</v>
      </c>
      <c r="BN93">
        <v>0.32</v>
      </c>
      <c r="BO93"/>
    </row>
    <row r="94" spans="1:67">
      <c r="A94" s="247">
        <v>38749</v>
      </c>
      <c r="B94">
        <v>0.23</v>
      </c>
      <c r="C94"/>
      <c r="D94"/>
      <c r="E94" s="247">
        <v>38749</v>
      </c>
      <c r="F94">
        <v>0.19</v>
      </c>
      <c r="G94"/>
      <c r="H94"/>
      <c r="I94" s="247">
        <v>38749</v>
      </c>
      <c r="J94">
        <v>1.4950000000000001</v>
      </c>
      <c r="K94"/>
      <c r="L94"/>
      <c r="M94" s="247">
        <v>38749</v>
      </c>
      <c r="N94">
        <v>0.94499999999999995</v>
      </c>
      <c r="O94"/>
      <c r="P94"/>
      <c r="Q94" s="247">
        <v>38749</v>
      </c>
      <c r="R94">
        <v>0.435</v>
      </c>
      <c r="S94"/>
      <c r="T94"/>
      <c r="U94" s="247">
        <v>38749</v>
      </c>
      <c r="V94">
        <v>0.33750000000000002</v>
      </c>
      <c r="W94"/>
      <c r="X94"/>
      <c r="Y94" s="247">
        <v>38718</v>
      </c>
      <c r="Z94">
        <v>3.4360000000000004</v>
      </c>
      <c r="AA94"/>
      <c r="AB94"/>
      <c r="AC94" s="247">
        <v>38749</v>
      </c>
      <c r="AD94">
        <v>1.4011348246340001</v>
      </c>
      <c r="AE94"/>
      <c r="AF94"/>
      <c r="AG94" s="247">
        <v>38749</v>
      </c>
      <c r="AH94">
        <v>6.2266379336492012E-2</v>
      </c>
      <c r="AI94"/>
      <c r="AJ94"/>
      <c r="AK94" s="247">
        <v>38749</v>
      </c>
      <c r="AL94">
        <v>7.1417931254044012E-2</v>
      </c>
      <c r="AM94"/>
      <c r="AN94"/>
      <c r="AO94" s="247">
        <v>38749</v>
      </c>
      <c r="AP94">
        <v>-2.5000000000000001E-3</v>
      </c>
      <c r="AQ94"/>
      <c r="AR94"/>
      <c r="AS94"/>
      <c r="AT94"/>
      <c r="AU94"/>
      <c r="AW94" s="247">
        <v>38749</v>
      </c>
      <c r="AX94">
        <v>0.23</v>
      </c>
      <c r="AY94"/>
      <c r="BA94" s="247">
        <v>38504</v>
      </c>
      <c r="BB94">
        <v>1.0500000000000001E-2</v>
      </c>
      <c r="BC94"/>
      <c r="BE94" s="247">
        <v>38749</v>
      </c>
      <c r="BF94">
        <v>0.23</v>
      </c>
      <c r="BG94"/>
      <c r="BI94" s="247">
        <v>38749</v>
      </c>
      <c r="BJ94">
        <v>-0.06</v>
      </c>
      <c r="BK94"/>
      <c r="BM94" s="247">
        <v>38749</v>
      </c>
      <c r="BN94">
        <v>0.35</v>
      </c>
      <c r="BO94"/>
    </row>
    <row r="95" spans="1:67">
      <c r="A95" s="247">
        <v>38777</v>
      </c>
      <c r="B95">
        <v>0.22750000000000001</v>
      </c>
      <c r="C95"/>
      <c r="D95"/>
      <c r="E95" s="247">
        <v>38777</v>
      </c>
      <c r="F95">
        <v>0.1875</v>
      </c>
      <c r="G95"/>
      <c r="H95"/>
      <c r="I95" s="247">
        <v>38777</v>
      </c>
      <c r="J95">
        <v>0.89500000000000002</v>
      </c>
      <c r="K95"/>
      <c r="L95"/>
      <c r="M95" s="247">
        <v>38777</v>
      </c>
      <c r="N95">
        <v>0.60250000000000004</v>
      </c>
      <c r="O95"/>
      <c r="P95"/>
      <c r="Q95" s="247">
        <v>38777</v>
      </c>
      <c r="R95">
        <v>0.30249999999999999</v>
      </c>
      <c r="S95"/>
      <c r="T95"/>
      <c r="U95" s="247">
        <v>38777</v>
      </c>
      <c r="V95">
        <v>0.26</v>
      </c>
      <c r="W95"/>
      <c r="X95"/>
      <c r="Y95" s="247">
        <v>38749</v>
      </c>
      <c r="Z95">
        <v>3.3180000000000001</v>
      </c>
      <c r="AA95"/>
      <c r="AB95"/>
      <c r="AC95" s="247">
        <v>38777</v>
      </c>
      <c r="AD95">
        <v>1.4000720562910001</v>
      </c>
      <c r="AE95"/>
      <c r="AF95"/>
      <c r="AG95" s="247">
        <v>38777</v>
      </c>
      <c r="AH95">
        <v>6.2285107629899007E-2</v>
      </c>
      <c r="AI95"/>
      <c r="AJ95"/>
      <c r="AK95" s="247">
        <v>38777</v>
      </c>
      <c r="AL95">
        <v>7.145149870717403E-2</v>
      </c>
      <c r="AM95"/>
      <c r="AN95"/>
      <c r="AO95" s="247">
        <v>38777</v>
      </c>
      <c r="AP95">
        <v>-2.5000000000000001E-3</v>
      </c>
      <c r="AQ95"/>
      <c r="AR95"/>
      <c r="AS95"/>
      <c r="AT95"/>
      <c r="AU95"/>
      <c r="AW95" s="247">
        <v>38777</v>
      </c>
      <c r="AX95">
        <v>0.22750000000000001</v>
      </c>
      <c r="AY95"/>
      <c r="BA95" s="247">
        <v>38534</v>
      </c>
      <c r="BB95">
        <v>1.0500000000000001E-2</v>
      </c>
      <c r="BC95"/>
      <c r="BE95" s="247">
        <v>38777</v>
      </c>
      <c r="BF95">
        <v>0.19</v>
      </c>
      <c r="BG95"/>
      <c r="BI95" s="247">
        <v>38777</v>
      </c>
      <c r="BJ95">
        <v>-0.06</v>
      </c>
      <c r="BK95"/>
      <c r="BM95" s="247">
        <v>38777</v>
      </c>
      <c r="BN95">
        <v>0.35</v>
      </c>
      <c r="BO95"/>
    </row>
    <row r="96" spans="1:67">
      <c r="A96" s="247">
        <v>38808</v>
      </c>
      <c r="B96">
        <v>0.155</v>
      </c>
      <c r="C96"/>
      <c r="D96"/>
      <c r="E96" s="247">
        <v>38808</v>
      </c>
      <c r="F96">
        <v>8.7499999999999994E-2</v>
      </c>
      <c r="G96"/>
      <c r="H96"/>
      <c r="I96" s="247">
        <v>38808</v>
      </c>
      <c r="J96">
        <v>0.45</v>
      </c>
      <c r="K96"/>
      <c r="L96"/>
      <c r="M96" s="247">
        <v>38808</v>
      </c>
      <c r="N96">
        <v>0.35499999999999998</v>
      </c>
      <c r="O96"/>
      <c r="P96"/>
      <c r="Q96" s="247">
        <v>38808</v>
      </c>
      <c r="R96">
        <v>0.19750000000000001</v>
      </c>
      <c r="S96"/>
      <c r="T96"/>
      <c r="U96" s="247">
        <v>38808</v>
      </c>
      <c r="V96">
        <v>0.17749999999999999</v>
      </c>
      <c r="W96"/>
      <c r="X96"/>
      <c r="Y96" s="247">
        <v>38777</v>
      </c>
      <c r="Z96">
        <v>3.1869999999999998</v>
      </c>
      <c r="AA96"/>
      <c r="AB96"/>
      <c r="AC96" s="247">
        <v>38808</v>
      </c>
      <c r="AD96">
        <v>1.3988927992020004</v>
      </c>
      <c r="AE96"/>
      <c r="AF96"/>
      <c r="AG96" s="247">
        <v>38808</v>
      </c>
      <c r="AH96">
        <v>6.2305842526308004E-2</v>
      </c>
      <c r="AI96"/>
      <c r="AJ96"/>
      <c r="AK96" s="247">
        <v>38808</v>
      </c>
      <c r="AL96">
        <v>7.1488662673574024E-2</v>
      </c>
      <c r="AM96"/>
      <c r="AN96"/>
      <c r="AO96" s="247">
        <v>38808</v>
      </c>
      <c r="AP96">
        <v>-0.13</v>
      </c>
      <c r="AQ96"/>
      <c r="AR96"/>
      <c r="AS96"/>
      <c r="AT96"/>
      <c r="AU96"/>
      <c r="AW96" s="247">
        <v>38808</v>
      </c>
      <c r="AX96">
        <v>0.155</v>
      </c>
      <c r="AY96"/>
      <c r="BA96" s="247">
        <v>38565</v>
      </c>
      <c r="BB96">
        <v>1.0500000000000001E-2</v>
      </c>
      <c r="BC96"/>
      <c r="BE96" s="247">
        <v>38808</v>
      </c>
      <c r="BF96">
        <v>0.1575</v>
      </c>
      <c r="BG96"/>
      <c r="BI96" s="247">
        <v>38808</v>
      </c>
      <c r="BJ96">
        <v>-5.7500000000000002E-2</v>
      </c>
      <c r="BK96"/>
      <c r="BM96" s="247">
        <v>38808</v>
      </c>
      <c r="BN96">
        <v>0.17</v>
      </c>
      <c r="BO96"/>
    </row>
    <row r="97" spans="1:67">
      <c r="A97" s="247">
        <v>38838</v>
      </c>
      <c r="B97">
        <v>0.14499999999999999</v>
      </c>
      <c r="C97"/>
      <c r="D97"/>
      <c r="E97" s="247">
        <v>38838</v>
      </c>
      <c r="F97">
        <v>9.7500000000000003E-2</v>
      </c>
      <c r="G97"/>
      <c r="H97"/>
      <c r="I97" s="247">
        <v>38838</v>
      </c>
      <c r="J97">
        <v>0.36499999999999999</v>
      </c>
      <c r="K97"/>
      <c r="L97"/>
      <c r="M97" s="247">
        <v>38838</v>
      </c>
      <c r="N97">
        <v>0.28749999999999998</v>
      </c>
      <c r="O97"/>
      <c r="P97"/>
      <c r="Q97" s="247">
        <v>38838</v>
      </c>
      <c r="R97">
        <v>0.17249999999999999</v>
      </c>
      <c r="S97"/>
      <c r="T97"/>
      <c r="U97" s="247">
        <v>38838</v>
      </c>
      <c r="V97">
        <v>0.16250000000000001</v>
      </c>
      <c r="W97"/>
      <c r="X97"/>
      <c r="Y97" s="247">
        <v>38808</v>
      </c>
      <c r="Z97">
        <v>3.0560000000000005</v>
      </c>
      <c r="AA97"/>
      <c r="AB97"/>
      <c r="AC97" s="247">
        <v>38838</v>
      </c>
      <c r="AD97">
        <v>1.3977489685270001</v>
      </c>
      <c r="AE97"/>
      <c r="AF97"/>
      <c r="AG97" s="247">
        <v>38838</v>
      </c>
      <c r="AH97">
        <v>6.2325908555226017E-2</v>
      </c>
      <c r="AI97"/>
      <c r="AJ97"/>
      <c r="AK97" s="247">
        <v>38838</v>
      </c>
      <c r="AL97">
        <v>7.1524627802781016E-2</v>
      </c>
      <c r="AM97"/>
      <c r="AN97"/>
      <c r="AO97" s="247">
        <v>38838</v>
      </c>
      <c r="AP97">
        <v>-0.14499999999999999</v>
      </c>
      <c r="AQ97"/>
      <c r="AR97"/>
      <c r="AS97"/>
      <c r="AT97"/>
      <c r="AU97"/>
      <c r="AW97" s="247">
        <v>38838</v>
      </c>
      <c r="AX97">
        <v>0.14499999999999999</v>
      </c>
      <c r="AY97"/>
      <c r="BA97" s="247">
        <v>38596</v>
      </c>
      <c r="BB97">
        <v>1.0500000000000001E-2</v>
      </c>
      <c r="BC97"/>
      <c r="BE97" s="247">
        <v>38838</v>
      </c>
      <c r="BF97">
        <v>0.1575</v>
      </c>
      <c r="BG97"/>
      <c r="BI97" s="247">
        <v>38838</v>
      </c>
      <c r="BJ97">
        <v>-5.7500000000000002E-2</v>
      </c>
      <c r="BK97"/>
      <c r="BM97" s="247">
        <v>38838</v>
      </c>
      <c r="BN97">
        <v>0.17</v>
      </c>
      <c r="BO97"/>
    </row>
    <row r="98" spans="1:67">
      <c r="A98" s="247">
        <v>38869</v>
      </c>
      <c r="B98">
        <v>0.14000000000000001</v>
      </c>
      <c r="C98"/>
      <c r="D98"/>
      <c r="E98" s="247">
        <v>38869</v>
      </c>
      <c r="F98">
        <v>9.2499999999999999E-2</v>
      </c>
      <c r="G98"/>
      <c r="H98"/>
      <c r="I98" s="247">
        <v>38869</v>
      </c>
      <c r="J98">
        <v>0.35499999999999998</v>
      </c>
      <c r="K98"/>
      <c r="L98"/>
      <c r="M98" s="247">
        <v>38869</v>
      </c>
      <c r="N98">
        <v>0.28749999999999998</v>
      </c>
      <c r="O98"/>
      <c r="P98"/>
      <c r="Q98" s="247">
        <v>38869</v>
      </c>
      <c r="R98">
        <v>0.17249999999999999</v>
      </c>
      <c r="S98"/>
      <c r="T98"/>
      <c r="U98" s="247">
        <v>38869</v>
      </c>
      <c r="V98">
        <v>0.16250000000000001</v>
      </c>
      <c r="W98"/>
      <c r="X98"/>
      <c r="Y98" s="247">
        <v>38838</v>
      </c>
      <c r="Z98">
        <v>3.0490000000000004</v>
      </c>
      <c r="AA98"/>
      <c r="AB98"/>
      <c r="AC98" s="247">
        <v>38869</v>
      </c>
      <c r="AD98">
        <v>1.3965643174470004</v>
      </c>
      <c r="AE98"/>
      <c r="AF98"/>
      <c r="AG98" s="247">
        <v>38869</v>
      </c>
      <c r="AH98">
        <v>6.2346643451915006E-2</v>
      </c>
      <c r="AI98"/>
      <c r="AJ98"/>
      <c r="AK98" s="247">
        <v>38869</v>
      </c>
      <c r="AL98">
        <v>7.1561791770079014E-2</v>
      </c>
      <c r="AM98"/>
      <c r="AN98"/>
      <c r="AO98" s="247">
        <v>38869</v>
      </c>
      <c r="AP98">
        <v>-0.155</v>
      </c>
      <c r="AQ98"/>
      <c r="AR98"/>
      <c r="AS98"/>
      <c r="AT98"/>
      <c r="AU98"/>
      <c r="AW98" s="247">
        <v>38869</v>
      </c>
      <c r="AX98">
        <v>0.14000000000000001</v>
      </c>
      <c r="AY98"/>
      <c r="BA98" s="247">
        <v>38626</v>
      </c>
      <c r="BB98">
        <v>1.0500000000000001E-2</v>
      </c>
      <c r="BC98"/>
      <c r="BE98" s="247">
        <v>38869</v>
      </c>
      <c r="BF98">
        <v>0.1575</v>
      </c>
      <c r="BG98"/>
      <c r="BI98" s="247">
        <v>38869</v>
      </c>
      <c r="BJ98">
        <v>-5.7500000000000002E-2</v>
      </c>
      <c r="BK98"/>
      <c r="BM98" s="247">
        <v>38869</v>
      </c>
      <c r="BN98">
        <v>0.17</v>
      </c>
      <c r="BO98"/>
    </row>
    <row r="99" spans="1:67">
      <c r="A99" s="247">
        <v>38899</v>
      </c>
      <c r="B99">
        <v>0.13</v>
      </c>
      <c r="C99"/>
      <c r="D99"/>
      <c r="E99" s="247">
        <v>38899</v>
      </c>
      <c r="F99">
        <v>8.2500000000000004E-2</v>
      </c>
      <c r="G99"/>
      <c r="H99"/>
      <c r="I99" s="247">
        <v>38899</v>
      </c>
      <c r="J99">
        <v>0.39</v>
      </c>
      <c r="K99"/>
      <c r="L99"/>
      <c r="M99" s="247">
        <v>38899</v>
      </c>
      <c r="N99">
        <v>0.3</v>
      </c>
      <c r="O99"/>
      <c r="P99"/>
      <c r="Q99" s="247">
        <v>38899</v>
      </c>
      <c r="R99">
        <v>0.185</v>
      </c>
      <c r="S99"/>
      <c r="T99"/>
      <c r="U99" s="247">
        <v>38899</v>
      </c>
      <c r="V99">
        <v>0.16250000000000001</v>
      </c>
      <c r="W99"/>
      <c r="X99"/>
      <c r="Y99" s="247">
        <v>38869</v>
      </c>
      <c r="Z99">
        <v>3.0819999999999999</v>
      </c>
      <c r="AA99"/>
      <c r="AB99"/>
      <c r="AC99" s="247">
        <v>38899</v>
      </c>
      <c r="AD99">
        <v>1.3954152832750004</v>
      </c>
      <c r="AE99"/>
      <c r="AF99"/>
      <c r="AG99" s="247">
        <v>38899</v>
      </c>
      <c r="AH99">
        <v>6.2366709481105016E-2</v>
      </c>
      <c r="AI99"/>
      <c r="AJ99"/>
      <c r="AK99" s="247">
        <v>38899</v>
      </c>
      <c r="AL99">
        <v>7.1597756900156032E-2</v>
      </c>
      <c r="AM99"/>
      <c r="AN99"/>
      <c r="AO99" s="247">
        <v>38899</v>
      </c>
      <c r="AP99">
        <v>-0.155</v>
      </c>
      <c r="AQ99"/>
      <c r="AR99"/>
      <c r="AS99"/>
      <c r="AT99"/>
      <c r="AU99"/>
      <c r="AW99" s="247">
        <v>38899</v>
      </c>
      <c r="AX99">
        <v>0.13</v>
      </c>
      <c r="AY99"/>
      <c r="BA99" s="247">
        <v>38657</v>
      </c>
      <c r="BB99">
        <v>0.01</v>
      </c>
      <c r="BC99"/>
      <c r="BE99" s="247">
        <v>38899</v>
      </c>
      <c r="BF99">
        <v>0.1575</v>
      </c>
      <c r="BG99"/>
      <c r="BI99" s="247">
        <v>38899</v>
      </c>
      <c r="BJ99">
        <v>-5.7500000000000002E-2</v>
      </c>
      <c r="BK99"/>
      <c r="BM99" s="247">
        <v>38899</v>
      </c>
      <c r="BN99">
        <v>0.17</v>
      </c>
      <c r="BO99"/>
    </row>
    <row r="100" spans="1:67">
      <c r="A100" s="247">
        <v>38930</v>
      </c>
      <c r="B100">
        <v>0.1275</v>
      </c>
      <c r="C100"/>
      <c r="D100"/>
      <c r="E100" s="247">
        <v>38930</v>
      </c>
      <c r="F100">
        <v>0.08</v>
      </c>
      <c r="G100"/>
      <c r="H100"/>
      <c r="I100" s="247">
        <v>38930</v>
      </c>
      <c r="J100">
        <v>0.45500000000000002</v>
      </c>
      <c r="K100"/>
      <c r="L100"/>
      <c r="M100" s="247">
        <v>38930</v>
      </c>
      <c r="N100">
        <v>0.3</v>
      </c>
      <c r="O100"/>
      <c r="P100"/>
      <c r="Q100" s="247">
        <v>38930</v>
      </c>
      <c r="R100">
        <v>0.185</v>
      </c>
      <c r="S100"/>
      <c r="T100"/>
      <c r="U100" s="247">
        <v>38930</v>
      </c>
      <c r="V100">
        <v>0.16250000000000001</v>
      </c>
      <c r="W100"/>
      <c r="X100"/>
      <c r="Y100" s="247">
        <v>38899</v>
      </c>
      <c r="Z100">
        <v>3.0819999999999999</v>
      </c>
      <c r="AA100"/>
      <c r="AB100"/>
      <c r="AC100" s="247">
        <v>38930</v>
      </c>
      <c r="AD100">
        <v>1.394225272321</v>
      </c>
      <c r="AE100"/>
      <c r="AF100"/>
      <c r="AG100" s="247">
        <v>38930</v>
      </c>
      <c r="AH100">
        <v>6.2387444378075009E-2</v>
      </c>
      <c r="AI100"/>
      <c r="AJ100"/>
      <c r="AK100" s="247">
        <v>38930</v>
      </c>
      <c r="AL100">
        <v>7.1634920868351021E-2</v>
      </c>
      <c r="AM100"/>
      <c r="AN100"/>
      <c r="AO100" s="247">
        <v>38930</v>
      </c>
      <c r="AP100">
        <v>-0.155</v>
      </c>
      <c r="AQ100"/>
      <c r="AR100"/>
      <c r="AS100"/>
      <c r="AT100"/>
      <c r="AU100"/>
      <c r="AW100" s="247">
        <v>38930</v>
      </c>
      <c r="AX100">
        <v>0.1275</v>
      </c>
      <c r="AY100"/>
      <c r="BA100" s="247">
        <v>38687</v>
      </c>
      <c r="BB100">
        <v>0.01</v>
      </c>
      <c r="BC100"/>
      <c r="BE100" s="247">
        <v>38930</v>
      </c>
      <c r="BF100">
        <v>0.1575</v>
      </c>
      <c r="BG100"/>
      <c r="BI100" s="247">
        <v>38930</v>
      </c>
      <c r="BJ100">
        <v>-5.7500000000000002E-2</v>
      </c>
      <c r="BK100"/>
      <c r="BM100" s="247">
        <v>38930</v>
      </c>
      <c r="BN100">
        <v>0.17</v>
      </c>
      <c r="BO100"/>
    </row>
    <row r="101" spans="1:67">
      <c r="A101" s="247">
        <v>38961</v>
      </c>
      <c r="B101">
        <v>0.125</v>
      </c>
      <c r="C101"/>
      <c r="D101"/>
      <c r="E101" s="247">
        <v>38961</v>
      </c>
      <c r="F101">
        <v>7.7499999999999999E-2</v>
      </c>
      <c r="G101"/>
      <c r="H101"/>
      <c r="I101" s="247">
        <v>38961</v>
      </c>
      <c r="J101">
        <v>0.35499999999999998</v>
      </c>
      <c r="K101"/>
      <c r="L101"/>
      <c r="M101" s="247">
        <v>38961</v>
      </c>
      <c r="N101">
        <v>0.28999999999999998</v>
      </c>
      <c r="O101"/>
      <c r="P101"/>
      <c r="Q101" s="247">
        <v>38961</v>
      </c>
      <c r="R101">
        <v>0.16250000000000001</v>
      </c>
      <c r="S101"/>
      <c r="T101"/>
      <c r="U101" s="247">
        <v>38961</v>
      </c>
      <c r="V101">
        <v>0.16250000000000001</v>
      </c>
      <c r="W101"/>
      <c r="X101"/>
      <c r="Y101" s="247">
        <v>38930</v>
      </c>
      <c r="Z101">
        <v>3.1269999999999998</v>
      </c>
      <c r="AA101"/>
      <c r="AB101"/>
      <c r="AC101" s="247">
        <v>38961</v>
      </c>
      <c r="AD101">
        <v>1.3930325506050005</v>
      </c>
      <c r="AE101"/>
      <c r="AF101"/>
      <c r="AG101" s="247">
        <v>38961</v>
      </c>
      <c r="AH101">
        <v>6.2408179275187999E-2</v>
      </c>
      <c r="AI101"/>
      <c r="AJ101"/>
      <c r="AK101" s="247">
        <v>38961</v>
      </c>
      <c r="AL101">
        <v>7.1672084837003019E-2</v>
      </c>
      <c r="AM101"/>
      <c r="AN101"/>
      <c r="AO101" s="247">
        <v>38961</v>
      </c>
      <c r="AP101">
        <v>-0.14499999999999999</v>
      </c>
      <c r="AQ101"/>
      <c r="AR101"/>
      <c r="AS101"/>
      <c r="AT101"/>
      <c r="AU101"/>
      <c r="AW101" s="247">
        <v>38961</v>
      </c>
      <c r="AX101">
        <v>0.125</v>
      </c>
      <c r="AY101"/>
      <c r="BA101" s="247">
        <v>38718</v>
      </c>
      <c r="BB101">
        <v>0.01</v>
      </c>
      <c r="BC101"/>
      <c r="BE101" s="247">
        <v>38961</v>
      </c>
      <c r="BF101">
        <v>0.1575</v>
      </c>
      <c r="BG101"/>
      <c r="BI101" s="247">
        <v>38961</v>
      </c>
      <c r="BJ101">
        <v>-5.7500000000000002E-2</v>
      </c>
      <c r="BK101"/>
      <c r="BM101" s="247">
        <v>38961</v>
      </c>
      <c r="BN101">
        <v>0.17</v>
      </c>
      <c r="BO101"/>
    </row>
    <row r="102" spans="1:67">
      <c r="A102" s="247">
        <v>38991</v>
      </c>
      <c r="B102">
        <v>0.14000000000000001</v>
      </c>
      <c r="C102"/>
      <c r="D102"/>
      <c r="E102" s="247">
        <v>38991</v>
      </c>
      <c r="F102">
        <v>9.2499999999999999E-2</v>
      </c>
      <c r="G102"/>
      <c r="H102"/>
      <c r="I102" s="247">
        <v>38991</v>
      </c>
      <c r="J102">
        <v>0.42499999999999999</v>
      </c>
      <c r="K102"/>
      <c r="L102"/>
      <c r="M102" s="247">
        <v>38991</v>
      </c>
      <c r="N102">
        <v>0.36249999999999999</v>
      </c>
      <c r="O102"/>
      <c r="P102"/>
      <c r="Q102" s="247">
        <v>38991</v>
      </c>
      <c r="R102">
        <v>0.185</v>
      </c>
      <c r="S102"/>
      <c r="T102"/>
      <c r="U102" s="247">
        <v>38991</v>
      </c>
      <c r="V102">
        <v>0.16500000000000001</v>
      </c>
      <c r="W102"/>
      <c r="X102"/>
      <c r="Y102" s="247">
        <v>38961</v>
      </c>
      <c r="Z102">
        <v>3.1140000000000003</v>
      </c>
      <c r="AA102"/>
      <c r="AB102"/>
      <c r="AC102" s="247">
        <v>38991</v>
      </c>
      <c r="AD102">
        <v>1.3918757311140002</v>
      </c>
      <c r="AE102"/>
      <c r="AF102"/>
      <c r="AG102" s="247">
        <v>38991</v>
      </c>
      <c r="AH102">
        <v>6.2428245304787008E-2</v>
      </c>
      <c r="AI102"/>
      <c r="AJ102"/>
      <c r="AK102" s="247">
        <v>38991</v>
      </c>
      <c r="AL102">
        <v>7.1708049968391016E-2</v>
      </c>
      <c r="AM102"/>
      <c r="AN102"/>
      <c r="AO102" s="247">
        <v>38991</v>
      </c>
      <c r="AP102">
        <v>-0.13</v>
      </c>
      <c r="AQ102"/>
      <c r="AR102"/>
      <c r="AS102"/>
      <c r="AT102"/>
      <c r="AU102"/>
      <c r="AW102" s="247">
        <v>38991</v>
      </c>
      <c r="AX102">
        <v>0.14000000000000001</v>
      </c>
      <c r="AY102"/>
      <c r="BA102" s="247">
        <v>38749</v>
      </c>
      <c r="BB102">
        <v>0.01</v>
      </c>
      <c r="BC102"/>
      <c r="BE102" s="247">
        <v>38991</v>
      </c>
      <c r="BF102">
        <v>0.1575</v>
      </c>
      <c r="BG102"/>
      <c r="BI102" s="247">
        <v>38991</v>
      </c>
      <c r="BJ102">
        <v>-5.7500000000000002E-2</v>
      </c>
      <c r="BK102"/>
      <c r="BM102" s="247">
        <v>38991</v>
      </c>
      <c r="BN102">
        <v>0.17</v>
      </c>
      <c r="BO102"/>
    </row>
    <row r="103" spans="1:67">
      <c r="A103" s="247">
        <v>39022</v>
      </c>
      <c r="B103">
        <v>0.20250000000000001</v>
      </c>
      <c r="C103"/>
      <c r="D103"/>
      <c r="E103" s="247">
        <v>39022</v>
      </c>
      <c r="F103">
        <v>0.13500000000000001</v>
      </c>
      <c r="G103"/>
      <c r="H103"/>
      <c r="I103" s="247">
        <v>39022</v>
      </c>
      <c r="J103">
        <v>0.72499999999999998</v>
      </c>
      <c r="K103"/>
      <c r="L103"/>
      <c r="M103" s="247">
        <v>39022</v>
      </c>
      <c r="N103">
        <v>0.45500000000000002</v>
      </c>
      <c r="O103"/>
      <c r="P103"/>
      <c r="Q103" s="247">
        <v>39022</v>
      </c>
      <c r="R103">
        <v>0.28749999999999998</v>
      </c>
      <c r="S103"/>
      <c r="T103"/>
      <c r="U103" s="247">
        <v>39022</v>
      </c>
      <c r="V103">
        <v>0.24</v>
      </c>
      <c r="W103"/>
      <c r="X103"/>
      <c r="Y103" s="247">
        <v>38991</v>
      </c>
      <c r="Z103">
        <v>3.1310000000000002</v>
      </c>
      <c r="AA103"/>
      <c r="AB103"/>
      <c r="AC103" s="247">
        <v>39022</v>
      </c>
      <c r="AD103">
        <v>1.3906777011770002</v>
      </c>
      <c r="AE103"/>
      <c r="AF103"/>
      <c r="AG103" s="247">
        <v>39022</v>
      </c>
      <c r="AH103">
        <v>6.2448980202181009E-2</v>
      </c>
      <c r="AI103"/>
      <c r="AJ103"/>
      <c r="AK103" s="247">
        <v>39022</v>
      </c>
      <c r="AL103">
        <v>7.1745213937940006E-2</v>
      </c>
      <c r="AM103"/>
      <c r="AN103"/>
      <c r="AO103" s="247">
        <v>39022</v>
      </c>
      <c r="AP103">
        <v>-9.2499999999999999E-2</v>
      </c>
      <c r="AQ103"/>
      <c r="AR103"/>
      <c r="AS103"/>
      <c r="AT103"/>
      <c r="AU103"/>
      <c r="AW103" s="247">
        <v>39022</v>
      </c>
      <c r="AX103">
        <v>0.20250000000000001</v>
      </c>
      <c r="AY103"/>
      <c r="BA103" s="247">
        <v>38777</v>
      </c>
      <c r="BB103">
        <v>0.01</v>
      </c>
      <c r="BC103"/>
      <c r="BE103" s="247">
        <v>39022</v>
      </c>
      <c r="BF103">
        <v>0.1575</v>
      </c>
      <c r="BG103"/>
      <c r="BI103" s="247">
        <v>39022</v>
      </c>
      <c r="BJ103">
        <v>-5.7500000000000002E-2</v>
      </c>
      <c r="BK103"/>
      <c r="BM103" s="247">
        <v>39022</v>
      </c>
      <c r="BN103">
        <v>0.29499999999999998</v>
      </c>
      <c r="BO103"/>
    </row>
    <row r="104" spans="1:67">
      <c r="A104" s="247">
        <v>39052</v>
      </c>
      <c r="B104">
        <v>0.24249999999999999</v>
      </c>
      <c r="C104"/>
      <c r="D104"/>
      <c r="E104" s="247">
        <v>39052</v>
      </c>
      <c r="F104">
        <v>0.17499999999999999</v>
      </c>
      <c r="G104"/>
      <c r="H104"/>
      <c r="I104" s="247">
        <v>39052</v>
      </c>
      <c r="J104">
        <v>1.23</v>
      </c>
      <c r="K104"/>
      <c r="L104"/>
      <c r="M104" s="247">
        <v>39052</v>
      </c>
      <c r="N104">
        <v>0.79</v>
      </c>
      <c r="O104"/>
      <c r="P104"/>
      <c r="Q104" s="247">
        <v>39052</v>
      </c>
      <c r="R104">
        <v>0.33750000000000002</v>
      </c>
      <c r="S104"/>
      <c r="T104"/>
      <c r="U104" s="247">
        <v>39052</v>
      </c>
      <c r="V104">
        <v>0.29499999999999998</v>
      </c>
      <c r="W104"/>
      <c r="X104"/>
      <c r="Y104" s="247">
        <v>39022</v>
      </c>
      <c r="Z104">
        <v>3.2250000000000001</v>
      </c>
      <c r="AA104"/>
      <c r="AB104"/>
      <c r="AC104" s="247">
        <v>39052</v>
      </c>
      <c r="AD104">
        <v>1.3895157613200002</v>
      </c>
      <c r="AE104"/>
      <c r="AF104"/>
      <c r="AG104" s="247">
        <v>39052</v>
      </c>
      <c r="AH104">
        <v>6.246904623205201E-2</v>
      </c>
      <c r="AI104"/>
      <c r="AJ104"/>
      <c r="AK104" s="247">
        <v>39052</v>
      </c>
      <c r="AL104">
        <v>7.1781179070197015E-2</v>
      </c>
      <c r="AM104"/>
      <c r="AN104"/>
      <c r="AO104" s="247">
        <v>39052</v>
      </c>
      <c r="AP104">
        <v>-8.5000000000000006E-2</v>
      </c>
      <c r="AQ104"/>
      <c r="AR104"/>
      <c r="AS104"/>
      <c r="AT104"/>
      <c r="AU104"/>
      <c r="AW104" s="247">
        <v>39052</v>
      </c>
      <c r="AX104">
        <v>0.24249999999999999</v>
      </c>
      <c r="AY104"/>
      <c r="BA104" s="247">
        <v>38808</v>
      </c>
      <c r="BB104">
        <v>1.0500000000000001E-2</v>
      </c>
      <c r="BC104"/>
      <c r="BE104" s="247">
        <v>39052</v>
      </c>
      <c r="BF104">
        <v>0.1575</v>
      </c>
      <c r="BG104"/>
      <c r="BI104" s="247">
        <v>39052</v>
      </c>
      <c r="BJ104">
        <v>-5.7500000000000002E-2</v>
      </c>
      <c r="BK104"/>
      <c r="BM104" s="247">
        <v>39052</v>
      </c>
      <c r="BN104">
        <v>0.3</v>
      </c>
      <c r="BO104"/>
    </row>
    <row r="105" spans="1:67">
      <c r="A105" s="247">
        <v>39083</v>
      </c>
      <c r="B105">
        <v>0.255</v>
      </c>
      <c r="C105"/>
      <c r="D105"/>
      <c r="E105" s="247">
        <v>39083</v>
      </c>
      <c r="F105">
        <v>0.22</v>
      </c>
      <c r="G105"/>
      <c r="H105"/>
      <c r="I105" s="247">
        <v>39083</v>
      </c>
      <c r="J105">
        <v>1.575</v>
      </c>
      <c r="K105"/>
      <c r="L105"/>
      <c r="M105" s="247">
        <v>39083</v>
      </c>
      <c r="N105">
        <v>0.95499999999999996</v>
      </c>
      <c r="O105"/>
      <c r="P105"/>
      <c r="Q105" s="247">
        <v>39083</v>
      </c>
      <c r="R105">
        <v>0.4375</v>
      </c>
      <c r="S105"/>
      <c r="T105"/>
      <c r="U105" s="247">
        <v>39083</v>
      </c>
      <c r="V105">
        <v>0.34250000000000003</v>
      </c>
      <c r="W105"/>
      <c r="X105"/>
      <c r="Y105" s="247">
        <v>39052</v>
      </c>
      <c r="Z105">
        <v>3.3210000000000002</v>
      </c>
      <c r="AA105"/>
      <c r="AB105"/>
      <c r="AC105" s="247">
        <v>39083</v>
      </c>
      <c r="AD105">
        <v>1.3883124575420001</v>
      </c>
      <c r="AE105"/>
      <c r="AF105"/>
      <c r="AG105" s="247">
        <v>39083</v>
      </c>
      <c r="AH105">
        <v>6.2489781129726016E-2</v>
      </c>
      <c r="AI105"/>
      <c r="AJ105"/>
      <c r="AK105" s="247">
        <v>39083</v>
      </c>
      <c r="AL105">
        <v>7.1818343040644023E-2</v>
      </c>
      <c r="AM105"/>
      <c r="AN105"/>
      <c r="AO105" s="247">
        <v>39083</v>
      </c>
      <c r="AP105">
        <v>-7.0000000000000007E-2</v>
      </c>
      <c r="AQ105"/>
      <c r="AR105"/>
      <c r="AS105"/>
      <c r="AT105"/>
      <c r="AU105"/>
      <c r="AW105" s="247">
        <v>39083</v>
      </c>
      <c r="AX105">
        <v>0.255</v>
      </c>
      <c r="AY105"/>
      <c r="BA105" s="247">
        <v>38838</v>
      </c>
      <c r="BB105">
        <v>1.0500000000000001E-2</v>
      </c>
      <c r="BC105"/>
      <c r="BE105" s="247">
        <v>39083</v>
      </c>
      <c r="BF105">
        <v>0.1575</v>
      </c>
      <c r="BG105"/>
      <c r="BI105" s="247">
        <v>39083</v>
      </c>
      <c r="BJ105">
        <v>-5.7500000000000002E-2</v>
      </c>
      <c r="BK105"/>
      <c r="BM105" s="247">
        <v>39083</v>
      </c>
      <c r="BN105">
        <v>0.32</v>
      </c>
      <c r="BO105"/>
    </row>
    <row r="106" spans="1:67">
      <c r="A106" s="247">
        <v>39114</v>
      </c>
      <c r="B106">
        <v>0.23250000000000001</v>
      </c>
      <c r="C106"/>
      <c r="D106"/>
      <c r="E106" s="247">
        <v>39114</v>
      </c>
      <c r="F106">
        <v>0.19500000000000001</v>
      </c>
      <c r="G106"/>
      <c r="H106"/>
      <c r="I106" s="247">
        <v>39114</v>
      </c>
      <c r="J106">
        <v>1.4950000000000001</v>
      </c>
      <c r="K106"/>
      <c r="L106"/>
      <c r="M106" s="247">
        <v>39114</v>
      </c>
      <c r="N106">
        <v>0.94499999999999995</v>
      </c>
      <c r="O106"/>
      <c r="P106"/>
      <c r="Q106" s="247">
        <v>39114</v>
      </c>
      <c r="R106">
        <v>0.435</v>
      </c>
      <c r="S106"/>
      <c r="T106"/>
      <c r="U106" s="247">
        <v>39114</v>
      </c>
      <c r="V106">
        <v>0.33750000000000002</v>
      </c>
      <c r="W106"/>
      <c r="X106"/>
      <c r="Y106" s="247">
        <v>39083</v>
      </c>
      <c r="Z106">
        <v>3.4630000000000001</v>
      </c>
      <c r="AA106"/>
      <c r="AB106"/>
      <c r="AC106" s="247">
        <v>39114</v>
      </c>
      <c r="AD106">
        <v>1.3871064868229999</v>
      </c>
      <c r="AE106"/>
      <c r="AF106"/>
      <c r="AG106" s="247">
        <v>39114</v>
      </c>
      <c r="AH106">
        <v>6.2510516027542998E-2</v>
      </c>
      <c r="AI106"/>
      <c r="AJ106"/>
      <c r="AK106" s="247">
        <v>39114</v>
      </c>
      <c r="AL106">
        <v>7.1855507011548025E-2</v>
      </c>
      <c r="AM106"/>
      <c r="AN106"/>
      <c r="AO106" s="247">
        <v>39114</v>
      </c>
      <c r="AP106">
        <v>-7.0000000000000007E-2</v>
      </c>
      <c r="AQ106"/>
      <c r="AR106"/>
      <c r="AS106"/>
      <c r="AT106"/>
      <c r="AU106"/>
      <c r="AW106" s="247">
        <v>39114</v>
      </c>
      <c r="AX106">
        <v>0.23250000000000001</v>
      </c>
      <c r="AY106"/>
      <c r="BA106" s="247">
        <v>38869</v>
      </c>
      <c r="BB106">
        <v>1.0500000000000001E-2</v>
      </c>
      <c r="BC106"/>
      <c r="BE106" s="247">
        <v>39114</v>
      </c>
      <c r="BF106">
        <v>0.1575</v>
      </c>
      <c r="BG106"/>
      <c r="BI106" s="247">
        <v>39114</v>
      </c>
      <c r="BJ106">
        <v>-5.7500000000000002E-2</v>
      </c>
      <c r="BK106"/>
      <c r="BM106" s="247">
        <v>39114</v>
      </c>
      <c r="BN106">
        <v>0.35</v>
      </c>
      <c r="BO106"/>
    </row>
    <row r="107" spans="1:67">
      <c r="A107" s="247">
        <v>39142</v>
      </c>
      <c r="B107">
        <v>0.23</v>
      </c>
      <c r="C107"/>
      <c r="D107"/>
      <c r="E107" s="247">
        <v>39142</v>
      </c>
      <c r="F107">
        <v>0.1925</v>
      </c>
      <c r="G107"/>
      <c r="H107"/>
      <c r="I107" s="247">
        <v>39142</v>
      </c>
      <c r="J107">
        <v>0.89500000000000002</v>
      </c>
      <c r="K107"/>
      <c r="L107"/>
      <c r="M107" s="247">
        <v>39142</v>
      </c>
      <c r="N107">
        <v>0.60250000000000004</v>
      </c>
      <c r="O107"/>
      <c r="P107"/>
      <c r="Q107" s="247">
        <v>39142</v>
      </c>
      <c r="R107">
        <v>0.30249999999999999</v>
      </c>
      <c r="S107"/>
      <c r="T107"/>
      <c r="U107" s="247">
        <v>39142</v>
      </c>
      <c r="V107">
        <v>0.26</v>
      </c>
      <c r="W107"/>
      <c r="X107"/>
      <c r="Y107" s="247">
        <v>39114</v>
      </c>
      <c r="Z107">
        <v>3.3490000000000002</v>
      </c>
      <c r="AA107"/>
      <c r="AB107"/>
      <c r="AC107" s="247">
        <v>39142</v>
      </c>
      <c r="AD107">
        <v>1.3860149380740001</v>
      </c>
      <c r="AE107"/>
      <c r="AF107"/>
      <c r="AG107" s="247">
        <v>39142</v>
      </c>
      <c r="AH107">
        <v>6.2529244322468008E-2</v>
      </c>
      <c r="AI107"/>
      <c r="AJ107"/>
      <c r="AK107" s="247">
        <v>39142</v>
      </c>
      <c r="AL107">
        <v>7.1889074469530009E-2</v>
      </c>
      <c r="AM107"/>
      <c r="AN107"/>
      <c r="AO107" s="247">
        <v>39142</v>
      </c>
      <c r="AP107">
        <v>-7.0000000000000007E-2</v>
      </c>
      <c r="AQ107"/>
      <c r="AR107"/>
      <c r="AS107"/>
      <c r="AT107"/>
      <c r="AU107"/>
      <c r="AW107" s="247">
        <v>39142</v>
      </c>
      <c r="AX107">
        <v>0.23</v>
      </c>
      <c r="AY107"/>
      <c r="BA107" s="247">
        <v>38899</v>
      </c>
      <c r="BB107">
        <v>1.0500000000000001E-2</v>
      </c>
      <c r="BC107"/>
      <c r="BE107" s="247">
        <v>39142</v>
      </c>
      <c r="BF107">
        <v>0.1575</v>
      </c>
      <c r="BG107"/>
      <c r="BI107" s="247">
        <v>39142</v>
      </c>
      <c r="BJ107">
        <v>-5.7500000000000002E-2</v>
      </c>
      <c r="BK107"/>
      <c r="BM107" s="247">
        <v>39142</v>
      </c>
      <c r="BN107">
        <v>0.35</v>
      </c>
      <c r="BO107"/>
    </row>
    <row r="108" spans="1:67">
      <c r="A108" s="247">
        <v>39173</v>
      </c>
      <c r="B108">
        <v>0.1575</v>
      </c>
      <c r="C108"/>
      <c r="D108"/>
      <c r="E108" s="247">
        <v>39173</v>
      </c>
      <c r="F108">
        <v>9.7500000000000003E-2</v>
      </c>
      <c r="G108"/>
      <c r="H108"/>
      <c r="I108" s="247">
        <v>39173</v>
      </c>
      <c r="J108">
        <v>0.45</v>
      </c>
      <c r="K108"/>
      <c r="L108"/>
      <c r="M108" s="247">
        <v>39173</v>
      </c>
      <c r="N108">
        <v>0.35499999999999998</v>
      </c>
      <c r="O108"/>
      <c r="P108"/>
      <c r="Q108" s="247">
        <v>39173</v>
      </c>
      <c r="R108">
        <v>0.19750000000000001</v>
      </c>
      <c r="S108"/>
      <c r="T108"/>
      <c r="U108" s="247">
        <v>39173</v>
      </c>
      <c r="V108">
        <v>0.17749999999999999</v>
      </c>
      <c r="W108"/>
      <c r="X108"/>
      <c r="Y108" s="247">
        <v>39142</v>
      </c>
      <c r="Z108">
        <v>3.2210000000000001</v>
      </c>
      <c r="AA108"/>
      <c r="AB108"/>
      <c r="AC108" s="247">
        <v>39173</v>
      </c>
      <c r="AD108">
        <v>1.3848039162160002</v>
      </c>
      <c r="AE108"/>
      <c r="AF108"/>
      <c r="AG108" s="247">
        <v>39173</v>
      </c>
      <c r="AH108">
        <v>6.2549979220556023E-2</v>
      </c>
      <c r="AI108"/>
      <c r="AJ108"/>
      <c r="AK108" s="247">
        <v>39173</v>
      </c>
      <c r="AL108">
        <v>7.1926238441302998E-2</v>
      </c>
      <c r="AM108"/>
      <c r="AN108"/>
      <c r="AO108" s="247">
        <v>39173</v>
      </c>
      <c r="AP108">
        <v>-0.15</v>
      </c>
      <c r="AQ108"/>
      <c r="AR108"/>
      <c r="AS108"/>
      <c r="AT108"/>
      <c r="AU108"/>
      <c r="AW108" s="247">
        <v>39173</v>
      </c>
      <c r="AX108">
        <v>0.1575</v>
      </c>
      <c r="AY108"/>
      <c r="BA108" s="247">
        <v>38930</v>
      </c>
      <c r="BB108">
        <v>1.0500000000000001E-2</v>
      </c>
      <c r="BC108"/>
      <c r="BE108" s="247">
        <v>39173</v>
      </c>
      <c r="BF108">
        <v>0.1575</v>
      </c>
      <c r="BG108"/>
      <c r="BI108" s="247">
        <v>39173</v>
      </c>
      <c r="BJ108">
        <v>-5.5E-2</v>
      </c>
      <c r="BK108"/>
      <c r="BM108" s="247">
        <v>39173</v>
      </c>
      <c r="BN108">
        <v>0.17</v>
      </c>
      <c r="BO108"/>
    </row>
    <row r="109" spans="1:67">
      <c r="A109" s="247">
        <v>39203</v>
      </c>
      <c r="B109">
        <v>0.14749999999999999</v>
      </c>
      <c r="C109"/>
      <c r="D109"/>
      <c r="E109" s="247">
        <v>39203</v>
      </c>
      <c r="F109">
        <v>0.1075</v>
      </c>
      <c r="G109"/>
      <c r="H109"/>
      <c r="I109" s="247">
        <v>39203</v>
      </c>
      <c r="J109">
        <v>0.36499999999999999</v>
      </c>
      <c r="K109"/>
      <c r="L109"/>
      <c r="M109" s="247">
        <v>39203</v>
      </c>
      <c r="N109">
        <v>0.28749999999999998</v>
      </c>
      <c r="O109"/>
      <c r="P109"/>
      <c r="Q109" s="247">
        <v>39203</v>
      </c>
      <c r="R109">
        <v>0.17249999999999999</v>
      </c>
      <c r="S109"/>
      <c r="T109"/>
      <c r="U109" s="247">
        <v>39203</v>
      </c>
      <c r="V109">
        <v>0.16250000000000001</v>
      </c>
      <c r="W109"/>
      <c r="X109"/>
      <c r="Y109" s="247">
        <v>39173</v>
      </c>
      <c r="Z109">
        <v>3.093</v>
      </c>
      <c r="AA109"/>
      <c r="AB109"/>
      <c r="AC109" s="247">
        <v>39203</v>
      </c>
      <c r="AD109">
        <v>1.3836294448920001</v>
      </c>
      <c r="AE109"/>
      <c r="AF109"/>
      <c r="AG109" s="247">
        <v>39203</v>
      </c>
      <c r="AH109">
        <v>6.257004525110102E-2</v>
      </c>
      <c r="AI109"/>
      <c r="AJ109"/>
      <c r="AK109" s="247">
        <v>39203</v>
      </c>
      <c r="AL109">
        <v>7.196220357571001E-2</v>
      </c>
      <c r="AM109"/>
      <c r="AN109"/>
      <c r="AO109" s="247">
        <v>39203</v>
      </c>
      <c r="AP109">
        <v>-0.16500000000000001</v>
      </c>
      <c r="AQ109"/>
      <c r="AR109"/>
      <c r="AS109"/>
      <c r="AT109"/>
      <c r="AU109"/>
      <c r="AW109" s="247">
        <v>39203</v>
      </c>
      <c r="AX109">
        <v>0.14749999999999999</v>
      </c>
      <c r="AY109"/>
      <c r="BA109" s="247">
        <v>38961</v>
      </c>
      <c r="BB109">
        <v>1.0500000000000001E-2</v>
      </c>
      <c r="BC109"/>
      <c r="BE109" s="247">
        <v>39203</v>
      </c>
      <c r="BF109">
        <v>0.1575</v>
      </c>
      <c r="BG109"/>
      <c r="BI109" s="247">
        <v>39203</v>
      </c>
      <c r="BJ109">
        <v>-5.5E-2</v>
      </c>
      <c r="BK109"/>
      <c r="BM109" s="247">
        <v>39203</v>
      </c>
      <c r="BN109">
        <v>0.17</v>
      </c>
      <c r="BO109"/>
    </row>
    <row r="110" spans="1:67">
      <c r="A110" s="247">
        <v>39234</v>
      </c>
      <c r="B110">
        <v>0.14249999999999999</v>
      </c>
      <c r="C110"/>
      <c r="D110"/>
      <c r="E110" s="247">
        <v>39234</v>
      </c>
      <c r="F110">
        <v>0.10249999999999999</v>
      </c>
      <c r="G110"/>
      <c r="H110"/>
      <c r="I110" s="247">
        <v>39234</v>
      </c>
      <c r="J110">
        <v>0.35499999999999998</v>
      </c>
      <c r="K110"/>
      <c r="L110"/>
      <c r="M110" s="247">
        <v>39234</v>
      </c>
      <c r="N110">
        <v>0.28749999999999998</v>
      </c>
      <c r="O110"/>
      <c r="P110"/>
      <c r="Q110" s="247">
        <v>39234</v>
      </c>
      <c r="R110">
        <v>0.17249999999999999</v>
      </c>
      <c r="S110"/>
      <c r="T110"/>
      <c r="U110" s="247">
        <v>39234</v>
      </c>
      <c r="V110">
        <v>0.16250000000000001</v>
      </c>
      <c r="W110"/>
      <c r="X110"/>
      <c r="Y110" s="247">
        <v>39203</v>
      </c>
      <c r="Z110">
        <v>3.0869999999999997</v>
      </c>
      <c r="AA110"/>
      <c r="AB110"/>
      <c r="AC110" s="247">
        <v>39234</v>
      </c>
      <c r="AD110">
        <v>1.3824132347310001</v>
      </c>
      <c r="AE110"/>
      <c r="AF110"/>
      <c r="AG110" s="247">
        <v>39234</v>
      </c>
      <c r="AH110">
        <v>6.2590780149470018E-2</v>
      </c>
      <c r="AI110"/>
      <c r="AJ110"/>
      <c r="AK110" s="247">
        <v>39234</v>
      </c>
      <c r="AL110">
        <v>7.1999367548380017E-2</v>
      </c>
      <c r="AM110"/>
      <c r="AN110"/>
      <c r="AO110" s="247">
        <v>39234</v>
      </c>
      <c r="AP110">
        <v>-0.17499999999999999</v>
      </c>
      <c r="AQ110"/>
      <c r="AR110"/>
      <c r="AS110"/>
      <c r="AT110"/>
      <c r="AU110"/>
      <c r="AW110" s="247">
        <v>39234</v>
      </c>
      <c r="AX110">
        <v>0.14249999999999999</v>
      </c>
      <c r="AY110"/>
      <c r="BA110" s="247">
        <v>38991</v>
      </c>
      <c r="BB110">
        <v>1.0500000000000001E-2</v>
      </c>
      <c r="BC110"/>
      <c r="BE110" s="247">
        <v>39234</v>
      </c>
      <c r="BF110">
        <v>0.1575</v>
      </c>
      <c r="BG110"/>
      <c r="BI110" s="247">
        <v>39234</v>
      </c>
      <c r="BJ110">
        <v>-5.5E-2</v>
      </c>
      <c r="BK110"/>
      <c r="BM110" s="247">
        <v>39234</v>
      </c>
      <c r="BN110">
        <v>0.17</v>
      </c>
      <c r="BO110"/>
    </row>
    <row r="111" spans="1:67">
      <c r="A111" s="247">
        <v>39264</v>
      </c>
      <c r="B111">
        <v>0.13250000000000001</v>
      </c>
      <c r="C111"/>
      <c r="D111"/>
      <c r="E111" s="247">
        <v>39264</v>
      </c>
      <c r="F111">
        <v>9.2499999999999999E-2</v>
      </c>
      <c r="G111"/>
      <c r="H111"/>
      <c r="I111" s="247">
        <v>39264</v>
      </c>
      <c r="J111">
        <v>0.39</v>
      </c>
      <c r="K111"/>
      <c r="L111"/>
      <c r="M111" s="247">
        <v>39264</v>
      </c>
      <c r="N111">
        <v>0.3</v>
      </c>
      <c r="O111"/>
      <c r="P111"/>
      <c r="Q111" s="247">
        <v>39264</v>
      </c>
      <c r="R111">
        <v>0.185</v>
      </c>
      <c r="S111"/>
      <c r="T111"/>
      <c r="U111" s="247">
        <v>39264</v>
      </c>
      <c r="V111">
        <v>0.16250000000000001</v>
      </c>
      <c r="W111"/>
      <c r="X111"/>
      <c r="Y111" s="247">
        <v>39234</v>
      </c>
      <c r="Z111">
        <v>3.1210000000000004</v>
      </c>
      <c r="AA111"/>
      <c r="AB111"/>
      <c r="AC111" s="247">
        <v>39264</v>
      </c>
      <c r="AD111">
        <v>1.3812337592620001</v>
      </c>
      <c r="AE111"/>
      <c r="AF111"/>
      <c r="AG111" s="247">
        <v>39264</v>
      </c>
      <c r="AH111">
        <v>6.2610846180284993E-2</v>
      </c>
      <c r="AI111"/>
      <c r="AJ111"/>
      <c r="AK111" s="247">
        <v>39264</v>
      </c>
      <c r="AL111">
        <v>7.2035332683656014E-2</v>
      </c>
      <c r="AM111"/>
      <c r="AN111"/>
      <c r="AO111" s="247">
        <v>39264</v>
      </c>
      <c r="AP111">
        <v>-0.17499999999999999</v>
      </c>
      <c r="AQ111"/>
      <c r="AR111"/>
      <c r="AS111"/>
      <c r="AT111"/>
      <c r="AU111"/>
      <c r="AW111" s="247">
        <v>39264</v>
      </c>
      <c r="AX111">
        <v>0.13250000000000001</v>
      </c>
      <c r="AY111"/>
      <c r="BA111" s="247">
        <v>39022</v>
      </c>
      <c r="BB111">
        <v>0.01</v>
      </c>
      <c r="BC111"/>
      <c r="BE111" s="247">
        <v>39264</v>
      </c>
      <c r="BF111">
        <v>0.1575</v>
      </c>
      <c r="BG111"/>
      <c r="BI111" s="247">
        <v>39264</v>
      </c>
      <c r="BJ111">
        <v>-5.5E-2</v>
      </c>
      <c r="BK111"/>
      <c r="BM111" s="247">
        <v>39264</v>
      </c>
      <c r="BN111">
        <v>0.17</v>
      </c>
      <c r="BO111"/>
    </row>
    <row r="112" spans="1:67">
      <c r="A112" s="247">
        <v>39295</v>
      </c>
      <c r="B112">
        <v>0.13</v>
      </c>
      <c r="C112"/>
      <c r="D112"/>
      <c r="E112" s="247">
        <v>39295</v>
      </c>
      <c r="F112">
        <v>0.09</v>
      </c>
      <c r="G112"/>
      <c r="H112"/>
      <c r="I112" s="247">
        <v>39295</v>
      </c>
      <c r="J112">
        <v>0.45500000000000002</v>
      </c>
      <c r="K112"/>
      <c r="L112"/>
      <c r="M112" s="247">
        <v>39295</v>
      </c>
      <c r="N112">
        <v>0.3</v>
      </c>
      <c r="O112"/>
      <c r="P112"/>
      <c r="Q112" s="247">
        <v>39295</v>
      </c>
      <c r="R112">
        <v>0.185</v>
      </c>
      <c r="S112"/>
      <c r="T112"/>
      <c r="U112" s="247">
        <v>39295</v>
      </c>
      <c r="V112">
        <v>0.16250000000000001</v>
      </c>
      <c r="W112"/>
      <c r="X112"/>
      <c r="Y112" s="247">
        <v>39264</v>
      </c>
      <c r="Z112">
        <v>3.1210000000000004</v>
      </c>
      <c r="AA112"/>
      <c r="AB112"/>
      <c r="AC112" s="247">
        <v>39295</v>
      </c>
      <c r="AD112">
        <v>1.3800980404000003</v>
      </c>
      <c r="AE112"/>
      <c r="AF112"/>
      <c r="AG112" s="247">
        <v>39295</v>
      </c>
      <c r="AH112">
        <v>6.2631581078935017E-2</v>
      </c>
      <c r="AI112"/>
      <c r="AJ112"/>
      <c r="AK112" s="247">
        <v>39295</v>
      </c>
      <c r="AL112">
        <v>7.2063348297090019E-2</v>
      </c>
      <c r="AM112"/>
      <c r="AN112"/>
      <c r="AO112" s="247">
        <v>39295</v>
      </c>
      <c r="AP112">
        <v>-0.17499999999999999</v>
      </c>
      <c r="AQ112"/>
      <c r="AR112"/>
      <c r="AS112"/>
      <c r="AT112"/>
      <c r="AU112"/>
      <c r="AW112" s="247">
        <v>39295</v>
      </c>
      <c r="AX112">
        <v>0.13</v>
      </c>
      <c r="AY112"/>
      <c r="BA112" s="247">
        <v>39052</v>
      </c>
      <c r="BB112">
        <v>0.01</v>
      </c>
      <c r="BC112"/>
      <c r="BE112" s="247">
        <v>39295</v>
      </c>
      <c r="BF112">
        <v>0.1575</v>
      </c>
      <c r="BG112"/>
      <c r="BI112" s="247">
        <v>39295</v>
      </c>
      <c r="BJ112">
        <v>-5.5E-2</v>
      </c>
      <c r="BK112"/>
      <c r="BM112" s="247">
        <v>39295</v>
      </c>
      <c r="BN112">
        <v>0.17</v>
      </c>
      <c r="BO112"/>
    </row>
    <row r="113" spans="1:67">
      <c r="A113" s="247">
        <v>39326</v>
      </c>
      <c r="B113">
        <v>0.1275</v>
      </c>
      <c r="C113"/>
      <c r="D113"/>
      <c r="E113" s="247">
        <v>39326</v>
      </c>
      <c r="F113">
        <v>8.7499999999999994E-2</v>
      </c>
      <c r="G113"/>
      <c r="H113"/>
      <c r="I113" s="247">
        <v>39326</v>
      </c>
      <c r="J113">
        <v>0.35499999999999998</v>
      </c>
      <c r="K113"/>
      <c r="L113"/>
      <c r="M113" s="247">
        <v>39326</v>
      </c>
      <c r="N113">
        <v>0.28999999999999998</v>
      </c>
      <c r="O113"/>
      <c r="P113"/>
      <c r="Q113" s="247">
        <v>39326</v>
      </c>
      <c r="R113">
        <v>0.16250000000000001</v>
      </c>
      <c r="S113"/>
      <c r="T113"/>
      <c r="U113" s="247">
        <v>39326</v>
      </c>
      <c r="V113">
        <v>0.16250000000000001</v>
      </c>
      <c r="W113"/>
      <c r="X113"/>
      <c r="Y113" s="247">
        <v>39295</v>
      </c>
      <c r="Z113">
        <v>3.1660000000000004</v>
      </c>
      <c r="AA113"/>
      <c r="AB113"/>
      <c r="AC113" s="247">
        <v>39326</v>
      </c>
      <c r="AD113">
        <v>1.3792586144550003</v>
      </c>
      <c r="AE113"/>
      <c r="AF113"/>
      <c r="AG113" s="247">
        <v>39326</v>
      </c>
      <c r="AH113">
        <v>6.2652315977727996E-2</v>
      </c>
      <c r="AI113"/>
      <c r="AJ113"/>
      <c r="AK113" s="247">
        <v>39326</v>
      </c>
      <c r="AL113">
        <v>7.2059998104527012E-2</v>
      </c>
      <c r="AM113"/>
      <c r="AN113"/>
      <c r="AO113" s="247">
        <v>39326</v>
      </c>
      <c r="AP113">
        <v>-0.16500000000000001</v>
      </c>
      <c r="AQ113"/>
      <c r="AR113"/>
      <c r="AS113"/>
      <c r="AT113"/>
      <c r="AU113"/>
      <c r="AW113" s="247">
        <v>39326</v>
      </c>
      <c r="AX113">
        <v>0.1275</v>
      </c>
      <c r="AY113"/>
      <c r="BA113" s="247">
        <v>39083</v>
      </c>
      <c r="BB113">
        <v>0.01</v>
      </c>
      <c r="BC113"/>
      <c r="BE113" s="247">
        <v>39326</v>
      </c>
      <c r="BF113">
        <v>0.1575</v>
      </c>
      <c r="BG113"/>
      <c r="BI113" s="247">
        <v>39326</v>
      </c>
      <c r="BJ113">
        <v>-5.5E-2</v>
      </c>
      <c r="BK113"/>
      <c r="BM113" s="247">
        <v>39326</v>
      </c>
      <c r="BN113">
        <v>0.17</v>
      </c>
      <c r="BO113"/>
    </row>
    <row r="114" spans="1:67">
      <c r="A114" s="247">
        <v>39356</v>
      </c>
      <c r="B114">
        <v>0.14249999999999999</v>
      </c>
      <c r="C114"/>
      <c r="D114"/>
      <c r="E114" s="247">
        <v>39356</v>
      </c>
      <c r="F114">
        <v>0.10249999999999999</v>
      </c>
      <c r="G114"/>
      <c r="H114"/>
      <c r="I114" s="247">
        <v>39356</v>
      </c>
      <c r="J114">
        <v>0.42499999999999999</v>
      </c>
      <c r="K114"/>
      <c r="L114"/>
      <c r="M114" s="247">
        <v>39356</v>
      </c>
      <c r="N114">
        <v>0.36249999999999999</v>
      </c>
      <c r="O114"/>
      <c r="P114"/>
      <c r="Q114" s="247">
        <v>39356</v>
      </c>
      <c r="R114">
        <v>0.185</v>
      </c>
      <c r="S114"/>
      <c r="T114"/>
      <c r="U114" s="247">
        <v>39356</v>
      </c>
      <c r="V114">
        <v>0.16500000000000001</v>
      </c>
      <c r="W114"/>
      <c r="X114"/>
      <c r="Y114" s="247">
        <v>39326</v>
      </c>
      <c r="Z114">
        <v>3.1520000000000001</v>
      </c>
      <c r="AA114"/>
      <c r="AB114"/>
      <c r="AC114" s="247">
        <v>39356</v>
      </c>
      <c r="AD114">
        <v>1.3784519506400004</v>
      </c>
      <c r="AE114"/>
      <c r="AF114"/>
      <c r="AG114" s="247">
        <v>39356</v>
      </c>
      <c r="AH114">
        <v>6.2672382008953004E-2</v>
      </c>
      <c r="AI114"/>
      <c r="AJ114"/>
      <c r="AK114" s="247">
        <v>39356</v>
      </c>
      <c r="AL114">
        <v>7.2056755982696022E-2</v>
      </c>
      <c r="AM114"/>
      <c r="AN114"/>
      <c r="AO114" s="247">
        <v>39356</v>
      </c>
      <c r="AP114">
        <v>-0.15</v>
      </c>
      <c r="AQ114"/>
      <c r="AR114"/>
      <c r="AS114"/>
      <c r="AT114"/>
      <c r="AU114"/>
      <c r="AW114" s="247">
        <v>39356</v>
      </c>
      <c r="AX114">
        <v>0.14249999999999999</v>
      </c>
      <c r="AY114"/>
      <c r="BA114" s="247">
        <v>39114</v>
      </c>
      <c r="BB114">
        <v>0.01</v>
      </c>
      <c r="BC114"/>
      <c r="BE114" s="247">
        <v>39356</v>
      </c>
      <c r="BF114">
        <v>0.1575</v>
      </c>
      <c r="BG114"/>
      <c r="BI114" s="247">
        <v>39356</v>
      </c>
      <c r="BJ114">
        <v>-5.5E-2</v>
      </c>
      <c r="BK114"/>
      <c r="BM114" s="247">
        <v>39356</v>
      </c>
      <c r="BN114">
        <v>0.17</v>
      </c>
      <c r="BO114"/>
    </row>
    <row r="115" spans="1:67">
      <c r="A115" s="247">
        <v>39387</v>
      </c>
      <c r="B115">
        <v>0.20499999999999999</v>
      </c>
      <c r="C115"/>
      <c r="D115"/>
      <c r="E115" s="247">
        <v>39387</v>
      </c>
      <c r="F115">
        <v>0.16500000000000001</v>
      </c>
      <c r="G115"/>
      <c r="H115"/>
      <c r="I115" s="247">
        <v>39387</v>
      </c>
      <c r="J115">
        <v>0.72499999999999998</v>
      </c>
      <c r="K115"/>
      <c r="L115"/>
      <c r="M115" s="247">
        <v>39387</v>
      </c>
      <c r="N115">
        <v>0.45500000000000002</v>
      </c>
      <c r="O115"/>
      <c r="P115"/>
      <c r="Q115" s="247">
        <v>39387</v>
      </c>
      <c r="R115">
        <v>0.28749999999999998</v>
      </c>
      <c r="S115"/>
      <c r="T115"/>
      <c r="U115" s="247">
        <v>39387</v>
      </c>
      <c r="V115">
        <v>0.24</v>
      </c>
      <c r="W115"/>
      <c r="X115"/>
      <c r="Y115" s="247">
        <v>39356</v>
      </c>
      <c r="Z115">
        <v>3.1680000000000001</v>
      </c>
      <c r="AA115"/>
      <c r="AB115"/>
      <c r="AC115" s="247">
        <v>39387</v>
      </c>
      <c r="AD115">
        <v>1.377624261364</v>
      </c>
      <c r="AE115"/>
      <c r="AF115"/>
      <c r="AG115" s="247">
        <v>39387</v>
      </c>
      <c r="AH115">
        <v>6.2693116908027008E-2</v>
      </c>
      <c r="AI115"/>
      <c r="AJ115"/>
      <c r="AK115" s="247">
        <v>39387</v>
      </c>
      <c r="AL115">
        <v>7.2053405790139996E-2</v>
      </c>
      <c r="AM115"/>
      <c r="AN115"/>
      <c r="AO115" s="247">
        <v>39387</v>
      </c>
      <c r="AP115">
        <v>-0.1125</v>
      </c>
      <c r="AQ115"/>
      <c r="AR115"/>
      <c r="AS115"/>
      <c r="AT115"/>
      <c r="AU115"/>
      <c r="AW115" s="247">
        <v>39387</v>
      </c>
      <c r="AX115">
        <v>0.20499999999999999</v>
      </c>
      <c r="AY115"/>
      <c r="BA115" s="247">
        <v>39142</v>
      </c>
      <c r="BB115">
        <v>0.01</v>
      </c>
      <c r="BC115"/>
      <c r="BE115" s="247">
        <v>39387</v>
      </c>
      <c r="BF115">
        <v>0.1575</v>
      </c>
      <c r="BG115"/>
      <c r="BI115" s="247">
        <v>39387</v>
      </c>
      <c r="BJ115">
        <v>-5.5E-2</v>
      </c>
      <c r="BK115"/>
      <c r="BM115" s="247">
        <v>39387</v>
      </c>
      <c r="BN115">
        <v>0.29499999999999998</v>
      </c>
      <c r="BO115"/>
    </row>
    <row r="116" spans="1:67">
      <c r="A116" s="247">
        <v>39417</v>
      </c>
      <c r="B116">
        <v>0.245</v>
      </c>
      <c r="C116"/>
      <c r="D116"/>
      <c r="E116" s="247">
        <v>39417</v>
      </c>
      <c r="F116">
        <v>0.20499999999999999</v>
      </c>
      <c r="G116"/>
      <c r="H116"/>
      <c r="I116" s="247">
        <v>39417</v>
      </c>
      <c r="J116">
        <v>1.23</v>
      </c>
      <c r="K116"/>
      <c r="L116"/>
      <c r="M116" s="247">
        <v>39417</v>
      </c>
      <c r="N116">
        <v>0.79</v>
      </c>
      <c r="O116"/>
      <c r="P116"/>
      <c r="Q116" s="247">
        <v>39417</v>
      </c>
      <c r="R116">
        <v>0.33750000000000002</v>
      </c>
      <c r="S116"/>
      <c r="T116"/>
      <c r="U116" s="247">
        <v>39417</v>
      </c>
      <c r="V116">
        <v>0.29499999999999998</v>
      </c>
      <c r="W116"/>
      <c r="X116"/>
      <c r="Y116" s="247">
        <v>39387</v>
      </c>
      <c r="Z116">
        <v>3.2570000000000001</v>
      </c>
      <c r="AA116"/>
      <c r="AB116"/>
      <c r="AC116" s="247">
        <v>39417</v>
      </c>
      <c r="AD116">
        <v>1.3768289364309998</v>
      </c>
      <c r="AE116"/>
      <c r="AF116"/>
      <c r="AG116" s="247">
        <v>39417</v>
      </c>
      <c r="AH116">
        <v>6.2713182939524006E-2</v>
      </c>
      <c r="AI116"/>
      <c r="AJ116"/>
      <c r="AK116" s="247">
        <v>39417</v>
      </c>
      <c r="AL116">
        <v>7.2050163668317013E-2</v>
      </c>
      <c r="AM116"/>
      <c r="AN116"/>
      <c r="AO116" s="247">
        <v>39417</v>
      </c>
      <c r="AP116">
        <v>-0.105</v>
      </c>
      <c r="AQ116"/>
      <c r="AR116"/>
      <c r="AS116"/>
      <c r="AT116"/>
      <c r="AU116"/>
      <c r="AW116" s="247">
        <v>39417</v>
      </c>
      <c r="AX116">
        <v>0.245</v>
      </c>
      <c r="AY116"/>
      <c r="BA116" s="247">
        <v>39173</v>
      </c>
      <c r="BB116">
        <v>1.0500000000000001E-2</v>
      </c>
      <c r="BC116"/>
      <c r="BE116" s="247">
        <v>39417</v>
      </c>
      <c r="BF116">
        <v>0.1575</v>
      </c>
      <c r="BG116"/>
      <c r="BI116" s="247">
        <v>39417</v>
      </c>
      <c r="BJ116">
        <v>-5.5E-2</v>
      </c>
      <c r="BK116"/>
      <c r="BM116" s="247">
        <v>39417</v>
      </c>
      <c r="BN116">
        <v>0.3</v>
      </c>
      <c r="BO116"/>
    </row>
    <row r="117" spans="1:67">
      <c r="A117" s="247">
        <v>39448</v>
      </c>
      <c r="B117">
        <v>0.25750000000000001</v>
      </c>
      <c r="C117"/>
      <c r="D117"/>
      <c r="E117" s="247">
        <v>39448</v>
      </c>
      <c r="F117">
        <v>0.26</v>
      </c>
      <c r="G117"/>
      <c r="H117"/>
      <c r="I117" s="247">
        <v>39448</v>
      </c>
      <c r="J117">
        <v>1.575</v>
      </c>
      <c r="K117"/>
      <c r="L117"/>
      <c r="M117" s="247">
        <v>39448</v>
      </c>
      <c r="N117">
        <v>0.95499999999999996</v>
      </c>
      <c r="O117"/>
      <c r="P117"/>
      <c r="Q117" s="247">
        <v>39448</v>
      </c>
      <c r="R117">
        <v>0.4375</v>
      </c>
      <c r="S117"/>
      <c r="T117"/>
      <c r="U117" s="247">
        <v>39448</v>
      </c>
      <c r="V117">
        <v>0.34250000000000003</v>
      </c>
      <c r="W117"/>
      <c r="X117"/>
      <c r="Y117" s="247">
        <v>39417</v>
      </c>
      <c r="Z117">
        <v>3.35</v>
      </c>
      <c r="AA117"/>
      <c r="AB117"/>
      <c r="AC117" s="247">
        <v>39448</v>
      </c>
      <c r="AD117">
        <v>1.3760129443239999</v>
      </c>
      <c r="AE117"/>
      <c r="AF117"/>
      <c r="AG117" s="247">
        <v>39448</v>
      </c>
      <c r="AH117">
        <v>6.273391783887701E-2</v>
      </c>
      <c r="AI117"/>
      <c r="AJ117"/>
      <c r="AK117" s="247">
        <v>39448</v>
      </c>
      <c r="AL117">
        <v>7.204681347576801E-2</v>
      </c>
      <c r="AM117"/>
      <c r="AN117"/>
      <c r="AO117" s="247">
        <v>39448</v>
      </c>
      <c r="AP117">
        <v>-0.09</v>
      </c>
      <c r="AQ117"/>
      <c r="AR117"/>
      <c r="AS117"/>
      <c r="AT117"/>
      <c r="AU117"/>
      <c r="AW117" s="247">
        <v>39448</v>
      </c>
      <c r="AX117">
        <v>0.25750000000000001</v>
      </c>
      <c r="AY117"/>
      <c r="BA117" s="247">
        <v>39203</v>
      </c>
      <c r="BB117">
        <v>1.0500000000000001E-2</v>
      </c>
      <c r="BC117"/>
      <c r="BE117" s="247">
        <v>39448</v>
      </c>
      <c r="BF117">
        <v>0.1575</v>
      </c>
      <c r="BG117"/>
      <c r="BI117" s="247">
        <v>39448</v>
      </c>
      <c r="BJ117">
        <v>-5.5E-2</v>
      </c>
      <c r="BK117"/>
      <c r="BM117" s="247">
        <v>39448</v>
      </c>
      <c r="BN117">
        <v>0.32</v>
      </c>
      <c r="BO117"/>
    </row>
    <row r="118" spans="1:67">
      <c r="A118" s="247">
        <v>39479</v>
      </c>
      <c r="B118">
        <v>0.23499999999999999</v>
      </c>
      <c r="C118"/>
      <c r="D118"/>
      <c r="E118" s="247">
        <v>39479</v>
      </c>
      <c r="F118">
        <v>0.23499999999999999</v>
      </c>
      <c r="G118"/>
      <c r="H118"/>
      <c r="I118" s="247">
        <v>39479</v>
      </c>
      <c r="J118">
        <v>1.4950000000000001</v>
      </c>
      <c r="K118"/>
      <c r="L118"/>
      <c r="M118" s="247">
        <v>39479</v>
      </c>
      <c r="N118">
        <v>0.94499999999999995</v>
      </c>
      <c r="O118"/>
      <c r="P118"/>
      <c r="Q118" s="247">
        <v>39479</v>
      </c>
      <c r="R118">
        <v>0.435</v>
      </c>
      <c r="S118"/>
      <c r="T118"/>
      <c r="U118" s="247">
        <v>39479</v>
      </c>
      <c r="V118">
        <v>0.33750000000000002</v>
      </c>
      <c r="W118"/>
      <c r="X118"/>
      <c r="Y118" s="247">
        <v>39448</v>
      </c>
      <c r="Z118">
        <v>3.5049999999999999</v>
      </c>
      <c r="AA118"/>
      <c r="AB118"/>
      <c r="AC118" s="247">
        <v>39479</v>
      </c>
      <c r="AD118">
        <v>1.3752028817300002</v>
      </c>
      <c r="AE118"/>
      <c r="AF118"/>
      <c r="AG118" s="247">
        <v>39479</v>
      </c>
      <c r="AH118">
        <v>6.2754652738374009E-2</v>
      </c>
      <c r="AI118"/>
      <c r="AJ118"/>
      <c r="AK118" s="247">
        <v>39479</v>
      </c>
      <c r="AL118">
        <v>7.2043463283224002E-2</v>
      </c>
      <c r="AM118"/>
      <c r="AN118"/>
      <c r="AO118" s="247">
        <v>39479</v>
      </c>
      <c r="AP118">
        <v>-0.09</v>
      </c>
      <c r="AQ118"/>
      <c r="AR118"/>
      <c r="AS118"/>
      <c r="AT118"/>
      <c r="AU118"/>
      <c r="AW118" s="247">
        <v>39479</v>
      </c>
      <c r="AX118">
        <v>0.23499999999999999</v>
      </c>
      <c r="AY118"/>
      <c r="BA118" s="247">
        <v>39234</v>
      </c>
      <c r="BB118">
        <v>1.0500000000000001E-2</v>
      </c>
      <c r="BC118"/>
      <c r="BE118" s="247">
        <v>39479</v>
      </c>
      <c r="BF118">
        <v>0.1575</v>
      </c>
      <c r="BG118"/>
      <c r="BI118" s="247">
        <v>39479</v>
      </c>
      <c r="BJ118">
        <v>-5.5E-2</v>
      </c>
      <c r="BK118"/>
      <c r="BM118" s="247">
        <v>39479</v>
      </c>
      <c r="BN118">
        <v>0.35</v>
      </c>
      <c r="BO118"/>
    </row>
    <row r="119" spans="1:67">
      <c r="A119" s="247">
        <v>39508</v>
      </c>
      <c r="B119">
        <v>0.23250000000000001</v>
      </c>
      <c r="C119"/>
      <c r="D119"/>
      <c r="E119" s="247">
        <v>39508</v>
      </c>
      <c r="F119">
        <v>0.23250000000000001</v>
      </c>
      <c r="G119"/>
      <c r="H119"/>
      <c r="I119" s="247">
        <v>39508</v>
      </c>
      <c r="J119">
        <v>0.89500000000000002</v>
      </c>
      <c r="K119"/>
      <c r="L119"/>
      <c r="M119" s="247">
        <v>39508</v>
      </c>
      <c r="N119">
        <v>0.60250000000000004</v>
      </c>
      <c r="O119"/>
      <c r="P119"/>
      <c r="Q119" s="247">
        <v>39508</v>
      </c>
      <c r="R119">
        <v>0.30249999999999999</v>
      </c>
      <c r="S119"/>
      <c r="T119"/>
      <c r="U119" s="247">
        <v>39508</v>
      </c>
      <c r="V119">
        <v>0.26</v>
      </c>
      <c r="W119"/>
      <c r="X119"/>
      <c r="Y119" s="247">
        <v>39479</v>
      </c>
      <c r="Z119">
        <v>3.395</v>
      </c>
      <c r="AA119"/>
      <c r="AB119"/>
      <c r="AC119" s="247">
        <v>39508</v>
      </c>
      <c r="AD119">
        <v>1.3744504404340001</v>
      </c>
      <c r="AE119"/>
      <c r="AF119"/>
      <c r="AG119" s="247">
        <v>39508</v>
      </c>
      <c r="AH119">
        <v>6.2774049902549006E-2</v>
      </c>
      <c r="AI119"/>
      <c r="AJ119"/>
      <c r="AK119" s="247">
        <v>39508</v>
      </c>
      <c r="AL119">
        <v>7.2040329232137032E-2</v>
      </c>
      <c r="AM119"/>
      <c r="AN119"/>
      <c r="AO119" s="247">
        <v>39508</v>
      </c>
      <c r="AP119">
        <v>-0.09</v>
      </c>
      <c r="AQ119"/>
      <c r="AR119"/>
      <c r="AS119"/>
      <c r="AT119"/>
      <c r="AU119"/>
      <c r="AW119" s="247">
        <v>39508</v>
      </c>
      <c r="AX119">
        <v>0.23250000000000001</v>
      </c>
      <c r="AY119"/>
      <c r="BA119" s="247">
        <v>39264</v>
      </c>
      <c r="BB119">
        <v>1.0500000000000001E-2</v>
      </c>
      <c r="BC119"/>
      <c r="BE119" s="247">
        <v>39508</v>
      </c>
      <c r="BF119">
        <v>0.1575</v>
      </c>
      <c r="BG119"/>
      <c r="BI119" s="247">
        <v>39508</v>
      </c>
      <c r="BJ119">
        <v>-5.5E-2</v>
      </c>
      <c r="BK119"/>
      <c r="BM119" s="247">
        <v>39508</v>
      </c>
      <c r="BN119">
        <v>0.35</v>
      </c>
      <c r="BO119"/>
    </row>
    <row r="120" spans="1:67">
      <c r="A120" s="247">
        <v>39539</v>
      </c>
      <c r="B120">
        <v>0.16</v>
      </c>
      <c r="C120"/>
      <c r="D120"/>
      <c r="E120" s="247">
        <v>39539</v>
      </c>
      <c r="F120">
        <v>0.13750000000000001</v>
      </c>
      <c r="G120"/>
      <c r="H120"/>
      <c r="I120" s="247">
        <v>39539</v>
      </c>
      <c r="J120">
        <v>0.45</v>
      </c>
      <c r="K120"/>
      <c r="L120"/>
      <c r="M120" s="247">
        <v>39539</v>
      </c>
      <c r="N120">
        <v>0.35499999999999998</v>
      </c>
      <c r="O120"/>
      <c r="P120"/>
      <c r="Q120" s="247">
        <v>39539</v>
      </c>
      <c r="R120">
        <v>0.19750000000000001</v>
      </c>
      <c r="S120"/>
      <c r="T120"/>
      <c r="U120" s="247">
        <v>39539</v>
      </c>
      <c r="V120">
        <v>0.17749999999999999</v>
      </c>
      <c r="W120"/>
      <c r="X120"/>
      <c r="Y120" s="247">
        <v>39508</v>
      </c>
      <c r="Z120">
        <v>3.27</v>
      </c>
      <c r="AA120"/>
      <c r="AB120"/>
      <c r="AC120" s="247">
        <v>39539</v>
      </c>
      <c r="AD120">
        <v>1.3736518260530002</v>
      </c>
      <c r="AE120"/>
      <c r="AF120"/>
      <c r="AG120" s="247">
        <v>39539</v>
      </c>
      <c r="AH120">
        <v>6.2794784802322007E-2</v>
      </c>
      <c r="AI120"/>
      <c r="AJ120"/>
      <c r="AK120" s="247">
        <v>39539</v>
      </c>
      <c r="AL120">
        <v>7.2036979039601032E-2</v>
      </c>
      <c r="AM120"/>
      <c r="AN120"/>
      <c r="AO120" s="247">
        <v>39539</v>
      </c>
      <c r="AP120">
        <v>-0.17</v>
      </c>
      <c r="AQ120"/>
      <c r="AR120"/>
      <c r="AS120"/>
      <c r="AT120"/>
      <c r="AU120"/>
      <c r="AW120" s="247">
        <v>39539</v>
      </c>
      <c r="AX120">
        <v>0.16</v>
      </c>
      <c r="AY120"/>
      <c r="BA120" s="247">
        <v>39295</v>
      </c>
      <c r="BB120">
        <v>1.0500000000000001E-2</v>
      </c>
      <c r="BC120"/>
      <c r="BE120" s="247">
        <v>39539</v>
      </c>
      <c r="BF120">
        <v>0.1575</v>
      </c>
      <c r="BG120"/>
      <c r="BI120" s="247">
        <v>39539</v>
      </c>
      <c r="BJ120">
        <v>-5.2499999999999998E-2</v>
      </c>
      <c r="BK120"/>
      <c r="BM120" s="247">
        <v>39539</v>
      </c>
      <c r="BN120">
        <v>0.17</v>
      </c>
      <c r="BO120"/>
    </row>
    <row r="121" spans="1:67">
      <c r="A121" s="247">
        <v>39569</v>
      </c>
      <c r="B121">
        <v>0.15</v>
      </c>
      <c r="C121"/>
      <c r="D121"/>
      <c r="E121" s="247">
        <v>39569</v>
      </c>
      <c r="F121">
        <v>0.14749999999999999</v>
      </c>
      <c r="G121"/>
      <c r="H121"/>
      <c r="I121" s="247">
        <v>39569</v>
      </c>
      <c r="J121">
        <v>0.36499999999999999</v>
      </c>
      <c r="K121"/>
      <c r="L121"/>
      <c r="M121" s="247">
        <v>39569</v>
      </c>
      <c r="N121">
        <v>0.28749999999999998</v>
      </c>
      <c r="O121"/>
      <c r="P121"/>
      <c r="Q121" s="247">
        <v>39569</v>
      </c>
      <c r="R121">
        <v>0.17249999999999999</v>
      </c>
      <c r="S121"/>
      <c r="T121"/>
      <c r="U121" s="247">
        <v>39569</v>
      </c>
      <c r="V121">
        <v>0.16250000000000001</v>
      </c>
      <c r="W121"/>
      <c r="X121"/>
      <c r="Y121" s="247">
        <v>39539</v>
      </c>
      <c r="Z121">
        <v>3.145</v>
      </c>
      <c r="AA121"/>
      <c r="AB121"/>
      <c r="AC121" s="247">
        <v>39569</v>
      </c>
      <c r="AD121">
        <v>1.3728845915440002</v>
      </c>
      <c r="AE121"/>
      <c r="AF121"/>
      <c r="AG121" s="247">
        <v>39569</v>
      </c>
      <c r="AH121">
        <v>6.2814850834496019E-2</v>
      </c>
      <c r="AI121"/>
      <c r="AJ121"/>
      <c r="AK121" s="247">
        <v>39569</v>
      </c>
      <c r="AL121">
        <v>7.2033736917794008E-2</v>
      </c>
      <c r="AM121"/>
      <c r="AN121"/>
      <c r="AO121" s="247">
        <v>39569</v>
      </c>
      <c r="AP121">
        <v>-0.185</v>
      </c>
      <c r="AQ121"/>
      <c r="AR121"/>
      <c r="AS121"/>
      <c r="AT121"/>
      <c r="AU121"/>
      <c r="AW121" s="247">
        <v>39569</v>
      </c>
      <c r="AX121">
        <v>0.15</v>
      </c>
      <c r="AY121"/>
      <c r="BA121" s="247">
        <v>39326</v>
      </c>
      <c r="BB121">
        <v>1.0500000000000001E-2</v>
      </c>
      <c r="BC121"/>
      <c r="BE121" s="247">
        <v>39569</v>
      </c>
      <c r="BF121">
        <v>0.1575</v>
      </c>
      <c r="BG121"/>
      <c r="BI121" s="247">
        <v>39569</v>
      </c>
      <c r="BJ121">
        <v>-5.2499999999999998E-2</v>
      </c>
      <c r="BK121"/>
      <c r="BM121" s="247">
        <v>39569</v>
      </c>
      <c r="BN121">
        <v>0.17</v>
      </c>
      <c r="BO121"/>
    </row>
    <row r="122" spans="1:67">
      <c r="A122" s="247">
        <v>39600</v>
      </c>
      <c r="B122">
        <v>0.14499999999999999</v>
      </c>
      <c r="C122"/>
      <c r="D122"/>
      <c r="E122" s="247">
        <v>39600</v>
      </c>
      <c r="F122">
        <v>0.14249999999999999</v>
      </c>
      <c r="G122"/>
      <c r="H122"/>
      <c r="I122" s="247">
        <v>39600</v>
      </c>
      <c r="J122">
        <v>0.35499999999999998</v>
      </c>
      <c r="K122"/>
      <c r="L122"/>
      <c r="M122" s="247">
        <v>39600</v>
      </c>
      <c r="N122">
        <v>0.28749999999999998</v>
      </c>
      <c r="O122"/>
      <c r="P122"/>
      <c r="Q122" s="247">
        <v>39600</v>
      </c>
      <c r="R122">
        <v>0.17249999999999999</v>
      </c>
      <c r="S122"/>
      <c r="T122"/>
      <c r="U122" s="247">
        <v>39600</v>
      </c>
      <c r="V122">
        <v>0.16250000000000001</v>
      </c>
      <c r="W122"/>
      <c r="X122"/>
      <c r="Y122" s="247">
        <v>39569</v>
      </c>
      <c r="Z122">
        <v>3.14</v>
      </c>
      <c r="AA122"/>
      <c r="AB122"/>
      <c r="AC122" s="247">
        <v>39600</v>
      </c>
      <c r="AD122">
        <v>1.3720975784479998</v>
      </c>
      <c r="AE122"/>
      <c r="AF122"/>
      <c r="AG122" s="247">
        <v>39600</v>
      </c>
      <c r="AH122">
        <v>6.2835585734550017E-2</v>
      </c>
      <c r="AI122"/>
      <c r="AJ122"/>
      <c r="AK122" s="247">
        <v>39600</v>
      </c>
      <c r="AL122">
        <v>7.2030386725264017E-2</v>
      </c>
      <c r="AM122"/>
      <c r="AN122"/>
      <c r="AO122" s="247">
        <v>39600</v>
      </c>
      <c r="AP122">
        <v>-0.19500000000000001</v>
      </c>
      <c r="AQ122"/>
      <c r="AR122"/>
      <c r="AS122"/>
      <c r="AT122"/>
      <c r="AU122"/>
      <c r="AW122" s="247">
        <v>39600</v>
      </c>
      <c r="AX122">
        <v>0.14499999999999999</v>
      </c>
      <c r="AY122"/>
      <c r="BA122" s="247">
        <v>39356</v>
      </c>
      <c r="BB122">
        <v>1.0500000000000001E-2</v>
      </c>
      <c r="BC122"/>
      <c r="BE122" s="247">
        <v>39600</v>
      </c>
      <c r="BF122">
        <v>0.1575</v>
      </c>
      <c r="BG122"/>
      <c r="BI122" s="247">
        <v>39600</v>
      </c>
      <c r="BJ122">
        <v>-5.2499999999999998E-2</v>
      </c>
      <c r="BK122"/>
      <c r="BM122" s="247">
        <v>39600</v>
      </c>
      <c r="BN122">
        <v>0.17</v>
      </c>
      <c r="BO122"/>
    </row>
    <row r="123" spans="1:67">
      <c r="A123" s="247">
        <v>39630</v>
      </c>
      <c r="B123">
        <v>0.13500000000000001</v>
      </c>
      <c r="C123"/>
      <c r="D123"/>
      <c r="E123" s="247">
        <v>39630</v>
      </c>
      <c r="F123">
        <v>0.13250000000000001</v>
      </c>
      <c r="G123"/>
      <c r="H123"/>
      <c r="I123" s="247">
        <v>39630</v>
      </c>
      <c r="J123">
        <v>0.39</v>
      </c>
      <c r="K123"/>
      <c r="L123"/>
      <c r="M123" s="247">
        <v>39630</v>
      </c>
      <c r="N123">
        <v>0.3</v>
      </c>
      <c r="O123"/>
      <c r="P123"/>
      <c r="Q123" s="247">
        <v>39630</v>
      </c>
      <c r="R123">
        <v>0.185</v>
      </c>
      <c r="S123"/>
      <c r="T123"/>
      <c r="U123" s="247">
        <v>39630</v>
      </c>
      <c r="V123">
        <v>0.16250000000000001</v>
      </c>
      <c r="W123"/>
      <c r="X123"/>
      <c r="Y123" s="247">
        <v>39600</v>
      </c>
      <c r="Z123">
        <v>3.1749999999999998</v>
      </c>
      <c r="AA123"/>
      <c r="AB123"/>
      <c r="AC123" s="247">
        <v>39630</v>
      </c>
      <c r="AD123">
        <v>1.3713415527880002</v>
      </c>
      <c r="AE123"/>
      <c r="AF123"/>
      <c r="AG123" s="247">
        <v>39630</v>
      </c>
      <c r="AH123">
        <v>6.2855651767000004E-2</v>
      </c>
      <c r="AI123"/>
      <c r="AJ123"/>
      <c r="AK123" s="247">
        <v>39630</v>
      </c>
      <c r="AL123">
        <v>7.2027144603464016E-2</v>
      </c>
      <c r="AM123"/>
      <c r="AN123"/>
      <c r="AO123" s="247">
        <v>39630</v>
      </c>
      <c r="AP123">
        <v>-0.19500000000000001</v>
      </c>
      <c r="AQ123"/>
      <c r="AR123"/>
      <c r="AS123"/>
      <c r="AT123"/>
      <c r="AU123"/>
      <c r="AW123" s="247">
        <v>39630</v>
      </c>
      <c r="AX123">
        <v>0.13500000000000001</v>
      </c>
      <c r="AY123"/>
      <c r="BA123" s="247">
        <v>39387</v>
      </c>
      <c r="BB123">
        <v>0.01</v>
      </c>
      <c r="BC123"/>
      <c r="BE123" s="247">
        <v>39630</v>
      </c>
      <c r="BF123">
        <v>0.1575</v>
      </c>
      <c r="BG123"/>
      <c r="BI123" s="247">
        <v>39630</v>
      </c>
      <c r="BJ123">
        <v>-5.2499999999999998E-2</v>
      </c>
      <c r="BK123"/>
      <c r="BM123" s="247">
        <v>39630</v>
      </c>
      <c r="BN123">
        <v>0.17</v>
      </c>
      <c r="BO123"/>
    </row>
    <row r="124" spans="1:67">
      <c r="A124" s="247">
        <v>39661</v>
      </c>
      <c r="B124">
        <v>0.13250000000000001</v>
      </c>
      <c r="C124"/>
      <c r="D124"/>
      <c r="E124" s="247">
        <v>39661</v>
      </c>
      <c r="F124">
        <v>0.13</v>
      </c>
      <c r="G124"/>
      <c r="H124"/>
      <c r="I124" s="247">
        <v>39661</v>
      </c>
      <c r="J124">
        <v>0.45500000000000002</v>
      </c>
      <c r="K124"/>
      <c r="L124"/>
      <c r="M124" s="247">
        <v>39661</v>
      </c>
      <c r="N124">
        <v>0.3</v>
      </c>
      <c r="O124"/>
      <c r="P124"/>
      <c r="Q124" s="247">
        <v>39661</v>
      </c>
      <c r="R124">
        <v>0.185</v>
      </c>
      <c r="S124"/>
      <c r="T124"/>
      <c r="U124" s="247">
        <v>39661</v>
      </c>
      <c r="V124">
        <v>0.16250000000000001</v>
      </c>
      <c r="W124"/>
      <c r="X124"/>
      <c r="Y124" s="247">
        <v>39630</v>
      </c>
      <c r="Z124">
        <v>3.1749999999999998</v>
      </c>
      <c r="AA124"/>
      <c r="AB124"/>
      <c r="AC124" s="247">
        <v>39661</v>
      </c>
      <c r="AD124">
        <v>1.3705661035080001</v>
      </c>
      <c r="AE124"/>
      <c r="AF124"/>
      <c r="AG124" s="247">
        <v>39661</v>
      </c>
      <c r="AH124">
        <v>6.2876386667329018E-2</v>
      </c>
      <c r="AI124"/>
      <c r="AJ124"/>
      <c r="AK124" s="247">
        <v>39661</v>
      </c>
      <c r="AL124">
        <v>7.2023794410942005E-2</v>
      </c>
      <c r="AM124"/>
      <c r="AN124"/>
      <c r="AO124" s="247">
        <v>39661</v>
      </c>
      <c r="AP124">
        <v>-0.19500000000000001</v>
      </c>
      <c r="AQ124"/>
      <c r="AR124"/>
      <c r="AS124"/>
      <c r="AT124"/>
      <c r="AU124"/>
      <c r="AW124" s="247">
        <v>39661</v>
      </c>
      <c r="AX124">
        <v>0.13250000000000001</v>
      </c>
      <c r="AY124"/>
      <c r="BA124" s="247">
        <v>39417</v>
      </c>
      <c r="BB124">
        <v>0.01</v>
      </c>
      <c r="BC124"/>
      <c r="BE124" s="247">
        <v>39661</v>
      </c>
      <c r="BF124">
        <v>0.1575</v>
      </c>
      <c r="BG124"/>
      <c r="BI124" s="247">
        <v>39661</v>
      </c>
      <c r="BJ124">
        <v>-5.2499999999999998E-2</v>
      </c>
      <c r="BK124"/>
      <c r="BM124" s="247">
        <v>39661</v>
      </c>
      <c r="BN124">
        <v>0.17</v>
      </c>
      <c r="BO124"/>
    </row>
    <row r="125" spans="1:67">
      <c r="A125" s="247">
        <v>39692</v>
      </c>
      <c r="B125">
        <v>0.13</v>
      </c>
      <c r="C125"/>
      <c r="D125"/>
      <c r="E125" s="247">
        <v>39692</v>
      </c>
      <c r="F125">
        <v>0.1275</v>
      </c>
      <c r="G125"/>
      <c r="H125"/>
      <c r="I125" s="247">
        <v>39692</v>
      </c>
      <c r="J125">
        <v>0.35499999999999998</v>
      </c>
      <c r="K125"/>
      <c r="L125"/>
      <c r="M125" s="247">
        <v>39692</v>
      </c>
      <c r="N125">
        <v>0.28999999999999998</v>
      </c>
      <c r="O125"/>
      <c r="P125"/>
      <c r="Q125" s="247">
        <v>39692</v>
      </c>
      <c r="R125">
        <v>0.16250000000000001</v>
      </c>
      <c r="S125"/>
      <c r="T125"/>
      <c r="U125" s="247">
        <v>39692</v>
      </c>
      <c r="V125">
        <v>0.16250000000000001</v>
      </c>
      <c r="W125"/>
      <c r="X125"/>
      <c r="Y125" s="247">
        <v>39661</v>
      </c>
      <c r="Z125">
        <v>3.22</v>
      </c>
      <c r="AA125"/>
      <c r="AB125"/>
      <c r="AC125" s="247">
        <v>39692</v>
      </c>
      <c r="AD125">
        <v>1.3697965167450001</v>
      </c>
      <c r="AE125"/>
      <c r="AF125"/>
      <c r="AG125" s="247">
        <v>39692</v>
      </c>
      <c r="AH125">
        <v>6.2897121567806011E-2</v>
      </c>
      <c r="AI125"/>
      <c r="AJ125"/>
      <c r="AK125" s="247">
        <v>39692</v>
      </c>
      <c r="AL125">
        <v>7.2020444218423019E-2</v>
      </c>
      <c r="AM125"/>
      <c r="AN125"/>
      <c r="AO125" s="247">
        <v>39692</v>
      </c>
      <c r="AP125">
        <v>-0.185</v>
      </c>
      <c r="AQ125"/>
      <c r="AR125"/>
      <c r="AS125"/>
      <c r="AT125"/>
      <c r="AU125"/>
      <c r="AW125" s="247">
        <v>39692</v>
      </c>
      <c r="AX125">
        <v>0.13</v>
      </c>
      <c r="AY125"/>
      <c r="BA125" s="247">
        <v>39448</v>
      </c>
      <c r="BB125">
        <v>0.01</v>
      </c>
      <c r="BC125"/>
      <c r="BE125" s="247">
        <v>39692</v>
      </c>
      <c r="BF125">
        <v>0.1575</v>
      </c>
      <c r="BG125"/>
      <c r="BI125" s="247">
        <v>39692</v>
      </c>
      <c r="BJ125">
        <v>-5.2499999999999998E-2</v>
      </c>
      <c r="BK125"/>
      <c r="BM125" s="247">
        <v>39692</v>
      </c>
      <c r="BN125">
        <v>0.17</v>
      </c>
      <c r="BO125"/>
    </row>
    <row r="126" spans="1:67">
      <c r="A126" s="247">
        <v>39722</v>
      </c>
      <c r="B126">
        <v>0.14499999999999999</v>
      </c>
      <c r="C126"/>
      <c r="D126"/>
      <c r="E126" s="247">
        <v>39722</v>
      </c>
      <c r="F126">
        <v>0.14249999999999999</v>
      </c>
      <c r="G126"/>
      <c r="H126"/>
      <c r="I126" s="247">
        <v>39722</v>
      </c>
      <c r="J126">
        <v>0.42499999999999999</v>
      </c>
      <c r="K126"/>
      <c r="L126"/>
      <c r="M126" s="247">
        <v>39722</v>
      </c>
      <c r="N126">
        <v>0.36249999999999999</v>
      </c>
      <c r="O126"/>
      <c r="P126"/>
      <c r="Q126" s="247">
        <v>39722</v>
      </c>
      <c r="R126">
        <v>0.185</v>
      </c>
      <c r="S126"/>
      <c r="T126"/>
      <c r="U126" s="247">
        <v>39722</v>
      </c>
      <c r="V126">
        <v>0.16500000000000001</v>
      </c>
      <c r="W126"/>
      <c r="X126"/>
      <c r="Y126" s="247">
        <v>39692</v>
      </c>
      <c r="Z126">
        <v>3.2050000000000001</v>
      </c>
      <c r="AA126"/>
      <c r="AB126"/>
      <c r="AC126" s="247">
        <v>39722</v>
      </c>
      <c r="AD126">
        <v>1.3690573283550003</v>
      </c>
      <c r="AE126"/>
      <c r="AF126"/>
      <c r="AG126" s="247">
        <v>39722</v>
      </c>
      <c r="AH126">
        <v>6.291718760066102E-2</v>
      </c>
      <c r="AI126"/>
      <c r="AJ126"/>
      <c r="AK126" s="247">
        <v>39722</v>
      </c>
      <c r="AL126">
        <v>7.2017202096634009E-2</v>
      </c>
      <c r="AM126"/>
      <c r="AN126"/>
      <c r="AO126" s="247">
        <v>39722</v>
      </c>
      <c r="AP126">
        <v>-0.17</v>
      </c>
      <c r="AQ126"/>
      <c r="AR126"/>
      <c r="AS126"/>
      <c r="AT126"/>
      <c r="AU126"/>
      <c r="AW126" s="247">
        <v>39722</v>
      </c>
      <c r="AX126">
        <v>0.14499999999999999</v>
      </c>
      <c r="AY126"/>
      <c r="BA126" s="247">
        <v>39479</v>
      </c>
      <c r="BB126">
        <v>0.01</v>
      </c>
      <c r="BC126"/>
      <c r="BE126" s="247">
        <v>39722</v>
      </c>
      <c r="BF126">
        <v>0.1575</v>
      </c>
      <c r="BG126"/>
      <c r="BI126" s="247">
        <v>39722</v>
      </c>
      <c r="BJ126">
        <v>-5.2499999999999998E-2</v>
      </c>
      <c r="BK126"/>
      <c r="BM126" s="247">
        <v>39722</v>
      </c>
      <c r="BN126">
        <v>0.17</v>
      </c>
      <c r="BO126"/>
    </row>
    <row r="127" spans="1:67">
      <c r="A127" s="247">
        <v>39753</v>
      </c>
      <c r="B127">
        <v>0.20749999999999999</v>
      </c>
      <c r="C127"/>
      <c r="D127"/>
      <c r="E127" s="247">
        <v>39753</v>
      </c>
      <c r="F127">
        <v>0.20499999999999999</v>
      </c>
      <c r="G127"/>
      <c r="H127"/>
      <c r="I127" s="247">
        <v>39753</v>
      </c>
      <c r="J127">
        <v>0.72499999999999998</v>
      </c>
      <c r="K127"/>
      <c r="L127"/>
      <c r="M127" s="247">
        <v>39753</v>
      </c>
      <c r="N127">
        <v>0.45500000000000002</v>
      </c>
      <c r="O127"/>
      <c r="P127"/>
      <c r="Q127" s="247">
        <v>39753</v>
      </c>
      <c r="R127">
        <v>0.28749999999999998</v>
      </c>
      <c r="S127"/>
      <c r="T127"/>
      <c r="U127" s="247">
        <v>39753</v>
      </c>
      <c r="V127">
        <v>0.24</v>
      </c>
      <c r="W127"/>
      <c r="X127"/>
      <c r="Y127" s="247">
        <v>39722</v>
      </c>
      <c r="Z127">
        <v>3.22</v>
      </c>
      <c r="AA127"/>
      <c r="AB127"/>
      <c r="AC127" s="247">
        <v>39753</v>
      </c>
      <c r="AD127">
        <v>1.3682992499830002</v>
      </c>
      <c r="AE127"/>
      <c r="AF127"/>
      <c r="AG127" s="247">
        <v>39753</v>
      </c>
      <c r="AH127">
        <v>6.2937922501419011E-2</v>
      </c>
      <c r="AI127"/>
      <c r="AJ127"/>
      <c r="AK127" s="247">
        <v>39753</v>
      </c>
      <c r="AL127">
        <v>7.2013851904123016E-2</v>
      </c>
      <c r="AM127"/>
      <c r="AN127"/>
      <c r="AO127" s="247">
        <v>39753</v>
      </c>
      <c r="AP127">
        <v>-0.13250000000000001</v>
      </c>
      <c r="AQ127"/>
      <c r="AR127"/>
      <c r="AS127"/>
      <c r="AT127"/>
      <c r="AU127"/>
      <c r="AW127" s="247">
        <v>39753</v>
      </c>
      <c r="AX127">
        <v>0.20749999999999999</v>
      </c>
      <c r="AY127"/>
      <c r="BA127" s="247">
        <v>39508</v>
      </c>
      <c r="BB127">
        <v>0.01</v>
      </c>
      <c r="BC127"/>
      <c r="BE127" s="247">
        <v>39753</v>
      </c>
      <c r="BF127">
        <v>0.1575</v>
      </c>
      <c r="BG127"/>
      <c r="BI127" s="247">
        <v>39753</v>
      </c>
      <c r="BJ127">
        <v>-5.2499999999999998E-2</v>
      </c>
      <c r="BK127"/>
      <c r="BM127" s="247">
        <v>39753</v>
      </c>
      <c r="BN127">
        <v>0.29499999999999998</v>
      </c>
      <c r="BO127"/>
    </row>
    <row r="128" spans="1:67">
      <c r="A128" s="247">
        <v>39783</v>
      </c>
      <c r="B128">
        <v>0.2475</v>
      </c>
      <c r="C128"/>
      <c r="D128"/>
      <c r="E128" s="247">
        <v>39783</v>
      </c>
      <c r="F128">
        <v>0.245</v>
      </c>
      <c r="G128"/>
      <c r="H128"/>
      <c r="I128" s="247">
        <v>39783</v>
      </c>
      <c r="J128">
        <v>1.23</v>
      </c>
      <c r="K128"/>
      <c r="L128"/>
      <c r="M128" s="247">
        <v>39783</v>
      </c>
      <c r="N128">
        <v>0.79</v>
      </c>
      <c r="O128"/>
      <c r="P128"/>
      <c r="Q128" s="247">
        <v>39783</v>
      </c>
      <c r="R128">
        <v>0.33750000000000002</v>
      </c>
      <c r="S128"/>
      <c r="T128"/>
      <c r="U128" s="247">
        <v>39783</v>
      </c>
      <c r="V128">
        <v>0.29499999999999998</v>
      </c>
      <c r="W128"/>
      <c r="X128"/>
      <c r="Y128" s="247">
        <v>39753</v>
      </c>
      <c r="Z128">
        <v>3.3040000000000003</v>
      </c>
      <c r="AA128"/>
      <c r="AB128"/>
      <c r="AC128" s="247">
        <v>39783</v>
      </c>
      <c r="AD128">
        <v>1.3675711812400002</v>
      </c>
      <c r="AE128"/>
      <c r="AF128"/>
      <c r="AG128" s="247">
        <v>39783</v>
      </c>
      <c r="AH128">
        <v>6.2957988534546011E-2</v>
      </c>
      <c r="AI128"/>
      <c r="AJ128"/>
      <c r="AK128" s="247">
        <v>39783</v>
      </c>
      <c r="AL128">
        <v>7.2010609782341015E-2</v>
      </c>
      <c r="AM128"/>
      <c r="AN128"/>
      <c r="AO128" s="247">
        <v>39783</v>
      </c>
      <c r="AP128">
        <v>-0.125</v>
      </c>
      <c r="AQ128"/>
      <c r="AR128"/>
      <c r="AS128"/>
      <c r="AT128"/>
      <c r="AU128"/>
      <c r="AW128" s="247">
        <v>39783</v>
      </c>
      <c r="AX128">
        <v>0.2475</v>
      </c>
      <c r="AY128"/>
      <c r="BA128" s="247">
        <v>39539</v>
      </c>
      <c r="BB128">
        <v>1.0500000000000001E-2</v>
      </c>
      <c r="BC128"/>
      <c r="BE128" s="247">
        <v>39783</v>
      </c>
      <c r="BF128">
        <v>0.1575</v>
      </c>
      <c r="BG128"/>
      <c r="BI128" s="247">
        <v>39783</v>
      </c>
      <c r="BJ128">
        <v>-5.2499999999999998E-2</v>
      </c>
      <c r="BK128"/>
      <c r="BM128" s="247">
        <v>39783</v>
      </c>
      <c r="BN128">
        <v>0.3</v>
      </c>
      <c r="BO128"/>
    </row>
    <row r="129" spans="1:67">
      <c r="A129" s="247">
        <v>39814</v>
      </c>
      <c r="B129">
        <v>0.26</v>
      </c>
      <c r="C129"/>
      <c r="D129"/>
      <c r="E129" s="247">
        <v>39814</v>
      </c>
      <c r="F129">
        <v>0.31</v>
      </c>
      <c r="G129"/>
      <c r="H129"/>
      <c r="I129" s="247">
        <v>39814</v>
      </c>
      <c r="J129">
        <v>1.575</v>
      </c>
      <c r="K129"/>
      <c r="L129"/>
      <c r="M129" s="247">
        <v>39814</v>
      </c>
      <c r="N129">
        <v>0.95499999999999996</v>
      </c>
      <c r="O129"/>
      <c r="P129"/>
      <c r="Q129" s="247">
        <v>39814</v>
      </c>
      <c r="R129">
        <v>0.4375</v>
      </c>
      <c r="S129"/>
      <c r="T129"/>
      <c r="U129" s="247">
        <v>39814</v>
      </c>
      <c r="V129">
        <v>0.34250000000000003</v>
      </c>
      <c r="W129"/>
      <c r="X129"/>
      <c r="Y129" s="247">
        <v>39783</v>
      </c>
      <c r="Z129">
        <v>3.3940000000000006</v>
      </c>
      <c r="AA129"/>
      <c r="AB129"/>
      <c r="AC129" s="247">
        <v>39814</v>
      </c>
      <c r="AD129">
        <v>1.366824575224</v>
      </c>
      <c r="AE129"/>
      <c r="AF129"/>
      <c r="AG129" s="247">
        <v>39814</v>
      </c>
      <c r="AH129">
        <v>6.2978723435584028E-2</v>
      </c>
      <c r="AI129"/>
      <c r="AJ129"/>
      <c r="AK129" s="247">
        <v>39814</v>
      </c>
      <c r="AL129">
        <v>7.2007259589837003E-2</v>
      </c>
      <c r="AM129"/>
      <c r="AN129"/>
      <c r="AO129" s="247">
        <v>39814</v>
      </c>
      <c r="AP129">
        <v>-0.11</v>
      </c>
      <c r="AQ129"/>
      <c r="AR129"/>
      <c r="AS129"/>
      <c r="AT129"/>
      <c r="AU129"/>
      <c r="AW129" s="247">
        <v>39814</v>
      </c>
      <c r="AX129">
        <v>0.26</v>
      </c>
      <c r="AY129"/>
      <c r="BA129" s="247">
        <v>39569</v>
      </c>
      <c r="BB129">
        <v>1.0500000000000001E-2</v>
      </c>
      <c r="BC129"/>
      <c r="BE129" s="247">
        <v>39814</v>
      </c>
      <c r="BF129">
        <v>0.1575</v>
      </c>
      <c r="BG129"/>
      <c r="BI129" s="247">
        <v>39814</v>
      </c>
      <c r="BJ129">
        <v>-5.2499999999999998E-2</v>
      </c>
      <c r="BK129"/>
      <c r="BM129" s="247">
        <v>39814</v>
      </c>
      <c r="BN129">
        <v>0.32</v>
      </c>
      <c r="BO129"/>
    </row>
    <row r="130" spans="1:67">
      <c r="A130" s="247">
        <v>39845</v>
      </c>
      <c r="B130">
        <v>0.23749999999999999</v>
      </c>
      <c r="C130"/>
      <c r="D130"/>
      <c r="E130" s="247">
        <v>39845</v>
      </c>
      <c r="F130">
        <v>0.28499999999999998</v>
      </c>
      <c r="G130"/>
      <c r="H130"/>
      <c r="I130" s="247">
        <v>39845</v>
      </c>
      <c r="J130">
        <v>1.4950000000000001</v>
      </c>
      <c r="K130"/>
      <c r="L130"/>
      <c r="M130" s="247">
        <v>39845</v>
      </c>
      <c r="N130">
        <v>0.94499999999999995</v>
      </c>
      <c r="O130"/>
      <c r="P130"/>
      <c r="Q130" s="247">
        <v>39845</v>
      </c>
      <c r="R130">
        <v>0.435</v>
      </c>
      <c r="S130"/>
      <c r="T130"/>
      <c r="U130" s="247">
        <v>39845</v>
      </c>
      <c r="V130">
        <v>0.33750000000000002</v>
      </c>
      <c r="W130"/>
      <c r="X130"/>
      <c r="Y130" s="247">
        <v>39814</v>
      </c>
      <c r="Z130">
        <v>3.5569999999999999</v>
      </c>
      <c r="AA130"/>
      <c r="AB130"/>
      <c r="AC130" s="247">
        <v>39845</v>
      </c>
      <c r="AD130">
        <v>1.3660837857950003</v>
      </c>
      <c r="AE130"/>
      <c r="AF130"/>
      <c r="AG130" s="247">
        <v>39845</v>
      </c>
      <c r="AH130">
        <v>6.2999458336765013E-2</v>
      </c>
      <c r="AI130"/>
      <c r="AJ130"/>
      <c r="AK130" s="247">
        <v>39845</v>
      </c>
      <c r="AL130">
        <v>7.2003909397337015E-2</v>
      </c>
      <c r="AM130"/>
      <c r="AN130"/>
      <c r="AO130" s="247">
        <v>39845</v>
      </c>
      <c r="AP130">
        <v>-0.11</v>
      </c>
      <c r="AQ130"/>
      <c r="AR130"/>
      <c r="AS130"/>
      <c r="AT130"/>
      <c r="AU130"/>
      <c r="AW130" s="247">
        <v>39845</v>
      </c>
      <c r="AX130">
        <v>0.23749999999999999</v>
      </c>
      <c r="AY130"/>
      <c r="BA130" s="247">
        <v>39600</v>
      </c>
      <c r="BB130">
        <v>1.0500000000000001E-2</v>
      </c>
      <c r="BC130"/>
      <c r="BE130" s="247">
        <v>39845</v>
      </c>
      <c r="BF130">
        <v>0.1575</v>
      </c>
      <c r="BG130"/>
      <c r="BI130" s="247">
        <v>39845</v>
      </c>
      <c r="BJ130">
        <v>-5.2499999999999998E-2</v>
      </c>
      <c r="BK130"/>
      <c r="BM130" s="247">
        <v>39845</v>
      </c>
      <c r="BN130">
        <v>0.35</v>
      </c>
      <c r="BO130"/>
    </row>
    <row r="131" spans="1:67">
      <c r="A131" s="247">
        <v>39873</v>
      </c>
      <c r="B131">
        <v>0.23499999999999999</v>
      </c>
      <c r="C131"/>
      <c r="D131"/>
      <c r="E131" s="247">
        <v>39873</v>
      </c>
      <c r="F131">
        <v>0.28249999999999997</v>
      </c>
      <c r="G131"/>
      <c r="H131"/>
      <c r="I131" s="247">
        <v>39873</v>
      </c>
      <c r="J131">
        <v>0.89500000000000002</v>
      </c>
      <c r="K131"/>
      <c r="L131"/>
      <c r="M131" s="247">
        <v>39873</v>
      </c>
      <c r="N131">
        <v>0.60250000000000004</v>
      </c>
      <c r="O131"/>
      <c r="P131"/>
      <c r="Q131" s="247">
        <v>39873</v>
      </c>
      <c r="R131">
        <v>0.30249999999999999</v>
      </c>
      <c r="S131"/>
      <c r="T131"/>
      <c r="U131" s="247">
        <v>39873</v>
      </c>
      <c r="V131">
        <v>0.26</v>
      </c>
      <c r="W131"/>
      <c r="X131"/>
      <c r="Y131" s="247">
        <v>39845</v>
      </c>
      <c r="Z131">
        <v>3.4510000000000005</v>
      </c>
      <c r="AA131"/>
      <c r="AB131"/>
      <c r="AC131" s="247">
        <v>39873</v>
      </c>
      <c r="AD131">
        <v>1.3654196775870002</v>
      </c>
      <c r="AE131"/>
      <c r="AF131"/>
      <c r="AG131" s="247">
        <v>39873</v>
      </c>
      <c r="AH131">
        <v>6.301818663472801E-2</v>
      </c>
      <c r="AI131"/>
      <c r="AJ131"/>
      <c r="AK131" s="247">
        <v>39873</v>
      </c>
      <c r="AL131">
        <v>7.2000883417016021E-2</v>
      </c>
      <c r="AM131"/>
      <c r="AN131"/>
      <c r="AO131" s="247">
        <v>39873</v>
      </c>
      <c r="AP131">
        <v>-0.11</v>
      </c>
      <c r="AQ131"/>
      <c r="AR131"/>
      <c r="AS131"/>
      <c r="AT131"/>
      <c r="AU131"/>
      <c r="AW131" s="247">
        <v>39873</v>
      </c>
      <c r="AX131">
        <v>0.23499999999999999</v>
      </c>
      <c r="AY131"/>
      <c r="BA131" s="247">
        <v>39630</v>
      </c>
      <c r="BB131">
        <v>1.0500000000000001E-2</v>
      </c>
      <c r="BC131"/>
      <c r="BE131" s="247">
        <v>39873</v>
      </c>
      <c r="BF131">
        <v>0.1575</v>
      </c>
      <c r="BG131"/>
      <c r="BI131" s="247">
        <v>39873</v>
      </c>
      <c r="BJ131">
        <v>-5.2499999999999998E-2</v>
      </c>
      <c r="BK131"/>
      <c r="BM131" s="247">
        <v>39873</v>
      </c>
      <c r="BN131">
        <v>0.35</v>
      </c>
      <c r="BO131"/>
    </row>
    <row r="132" spans="1:67">
      <c r="A132" s="247">
        <v>39904</v>
      </c>
      <c r="B132">
        <v>0.16250000000000001</v>
      </c>
      <c r="C132"/>
      <c r="D132"/>
      <c r="E132" s="247">
        <v>39904</v>
      </c>
      <c r="F132">
        <v>0.1875</v>
      </c>
      <c r="G132"/>
      <c r="H132"/>
      <c r="I132" s="247">
        <v>39904</v>
      </c>
      <c r="J132">
        <v>0.45</v>
      </c>
      <c r="K132"/>
      <c r="L132"/>
      <c r="M132" s="247">
        <v>39904</v>
      </c>
      <c r="N132">
        <v>0.35499999999999998</v>
      </c>
      <c r="O132"/>
      <c r="P132"/>
      <c r="Q132" s="247">
        <v>39904</v>
      </c>
      <c r="R132">
        <v>0.19750000000000001</v>
      </c>
      <c r="S132"/>
      <c r="T132"/>
      <c r="U132" s="247">
        <v>39904</v>
      </c>
      <c r="V132">
        <v>0.17749999999999999</v>
      </c>
      <c r="W132"/>
      <c r="X132"/>
      <c r="Y132" s="247">
        <v>39873</v>
      </c>
      <c r="Z132">
        <v>3.3290000000000006</v>
      </c>
      <c r="AA132"/>
      <c r="AB132"/>
      <c r="AC132" s="247">
        <v>39904</v>
      </c>
      <c r="AD132">
        <v>1.3646899333960003</v>
      </c>
      <c r="AE132"/>
      <c r="AF132"/>
      <c r="AG132" s="247">
        <v>39904</v>
      </c>
      <c r="AH132">
        <v>6.3038921536181014E-2</v>
      </c>
      <c r="AI132"/>
      <c r="AJ132"/>
      <c r="AK132" s="247">
        <v>39904</v>
      </c>
      <c r="AL132">
        <v>7.1997533224523E-2</v>
      </c>
      <c r="AM132"/>
      <c r="AN132"/>
      <c r="AO132" s="247">
        <v>39904</v>
      </c>
      <c r="AP132">
        <v>-0.155</v>
      </c>
      <c r="AQ132"/>
      <c r="AR132"/>
      <c r="AS132"/>
      <c r="AT132"/>
      <c r="AU132"/>
      <c r="AW132" s="247">
        <v>39904</v>
      </c>
      <c r="AX132">
        <v>0.16250000000000001</v>
      </c>
      <c r="AY132"/>
      <c r="BA132" s="247">
        <v>39661</v>
      </c>
      <c r="BB132">
        <v>1.0500000000000001E-2</v>
      </c>
      <c r="BC132"/>
      <c r="BE132" s="247">
        <v>39904</v>
      </c>
      <c r="BF132">
        <v>0.1575</v>
      </c>
      <c r="BG132"/>
      <c r="BI132" s="247">
        <v>39904</v>
      </c>
      <c r="BJ132">
        <v>-0.05</v>
      </c>
      <c r="BK132"/>
      <c r="BM132" s="247">
        <v>39904</v>
      </c>
      <c r="BN132">
        <v>0.17</v>
      </c>
      <c r="BO132"/>
    </row>
    <row r="133" spans="1:67">
      <c r="A133" s="247">
        <v>39934</v>
      </c>
      <c r="B133">
        <v>0.1525</v>
      </c>
      <c r="C133"/>
      <c r="D133"/>
      <c r="E133" s="247">
        <v>39934</v>
      </c>
      <c r="F133">
        <v>0.19750000000000001</v>
      </c>
      <c r="G133"/>
      <c r="H133"/>
      <c r="I133" s="247">
        <v>39934</v>
      </c>
      <c r="J133">
        <v>0.36499999999999999</v>
      </c>
      <c r="K133"/>
      <c r="L133"/>
      <c r="M133" s="247">
        <v>39934</v>
      </c>
      <c r="N133">
        <v>0.28749999999999998</v>
      </c>
      <c r="O133"/>
      <c r="P133"/>
      <c r="Q133" s="247">
        <v>39934</v>
      </c>
      <c r="R133">
        <v>0.17249999999999999</v>
      </c>
      <c r="S133"/>
      <c r="T133"/>
      <c r="U133" s="247">
        <v>39934</v>
      </c>
      <c r="V133">
        <v>0.16250000000000001</v>
      </c>
      <c r="W133"/>
      <c r="X133"/>
      <c r="Y133" s="247">
        <v>39904</v>
      </c>
      <c r="Z133">
        <v>3.2069999999999999</v>
      </c>
      <c r="AA133"/>
      <c r="AB133"/>
      <c r="AC133" s="247">
        <v>39934</v>
      </c>
      <c r="AD133">
        <v>1.3639892426760003</v>
      </c>
      <c r="AE133"/>
      <c r="AF133"/>
      <c r="AG133" s="247">
        <v>39934</v>
      </c>
      <c r="AH133">
        <v>6.3058987569981018E-2</v>
      </c>
      <c r="AI133"/>
      <c r="AJ133"/>
      <c r="AK133" s="247">
        <v>39934</v>
      </c>
      <c r="AL133">
        <v>7.1994291102758026E-2</v>
      </c>
      <c r="AM133"/>
      <c r="AN133"/>
      <c r="AO133" s="247">
        <v>39934</v>
      </c>
      <c r="AP133">
        <v>-0.17</v>
      </c>
      <c r="AQ133"/>
      <c r="AR133"/>
      <c r="AS133"/>
      <c r="AT133"/>
      <c r="AU133"/>
      <c r="AW133" s="247">
        <v>39934</v>
      </c>
      <c r="AX133">
        <v>0.1525</v>
      </c>
      <c r="AY133"/>
      <c r="BA133" s="247">
        <v>39692</v>
      </c>
      <c r="BB133">
        <v>1.0500000000000001E-2</v>
      </c>
      <c r="BC133"/>
      <c r="BE133" s="247">
        <v>39934</v>
      </c>
      <c r="BF133">
        <v>0.1575</v>
      </c>
      <c r="BG133"/>
      <c r="BI133" s="247">
        <v>39934</v>
      </c>
      <c r="BJ133">
        <v>-0.05</v>
      </c>
      <c r="BK133"/>
      <c r="BM133" s="247">
        <v>39934</v>
      </c>
      <c r="BN133">
        <v>0.17</v>
      </c>
      <c r="BO133"/>
    </row>
    <row r="134" spans="1:67">
      <c r="A134" s="247">
        <v>39965</v>
      </c>
      <c r="B134">
        <v>0.14749999999999999</v>
      </c>
      <c r="C134"/>
      <c r="D134"/>
      <c r="E134" s="247">
        <v>39965</v>
      </c>
      <c r="F134">
        <v>0.1925</v>
      </c>
      <c r="G134"/>
      <c r="H134"/>
      <c r="I134" s="247">
        <v>39965</v>
      </c>
      <c r="J134">
        <v>0.35499999999999998</v>
      </c>
      <c r="K134"/>
      <c r="L134"/>
      <c r="M134" s="247">
        <v>39965</v>
      </c>
      <c r="N134">
        <v>0.28749999999999998</v>
      </c>
      <c r="O134"/>
      <c r="P134"/>
      <c r="Q134" s="247">
        <v>39965</v>
      </c>
      <c r="R134">
        <v>0.17249999999999999</v>
      </c>
      <c r="S134"/>
      <c r="T134"/>
      <c r="U134" s="247">
        <v>39965</v>
      </c>
      <c r="V134">
        <v>0.16250000000000001</v>
      </c>
      <c r="W134"/>
      <c r="X134"/>
      <c r="Y134" s="247">
        <v>39934</v>
      </c>
      <c r="Z134">
        <v>3.2030000000000003</v>
      </c>
      <c r="AA134"/>
      <c r="AB134"/>
      <c r="AC134" s="247">
        <v>39965</v>
      </c>
      <c r="AD134">
        <v>1.3632708840780003</v>
      </c>
      <c r="AE134"/>
      <c r="AF134"/>
      <c r="AG134" s="247">
        <v>39965</v>
      </c>
      <c r="AH134">
        <v>6.3079722471712993E-2</v>
      </c>
      <c r="AI134"/>
      <c r="AJ134"/>
      <c r="AK134" s="247">
        <v>39965</v>
      </c>
      <c r="AL134">
        <v>7.1990940910272999E-2</v>
      </c>
      <c r="AM134"/>
      <c r="AN134"/>
      <c r="AO134" s="247">
        <v>39965</v>
      </c>
      <c r="AP134">
        <v>-0.18</v>
      </c>
      <c r="AQ134"/>
      <c r="AR134"/>
      <c r="AS134"/>
      <c r="AT134"/>
      <c r="AU134"/>
      <c r="AW134" s="247">
        <v>39965</v>
      </c>
      <c r="AX134">
        <v>0.14749999999999999</v>
      </c>
      <c r="AY134"/>
      <c r="BA134" s="247">
        <v>39722</v>
      </c>
      <c r="BB134">
        <v>1.0500000000000001E-2</v>
      </c>
      <c r="BC134"/>
      <c r="BE134" s="247">
        <v>39965</v>
      </c>
      <c r="BF134">
        <v>0.1575</v>
      </c>
      <c r="BG134"/>
      <c r="BI134" s="247">
        <v>39965</v>
      </c>
      <c r="BJ134">
        <v>-0.05</v>
      </c>
      <c r="BK134"/>
      <c r="BM134" s="247">
        <v>39965</v>
      </c>
      <c r="BN134">
        <v>0.17</v>
      </c>
      <c r="BO134"/>
    </row>
    <row r="135" spans="1:67">
      <c r="A135" s="247">
        <v>39995</v>
      </c>
      <c r="B135">
        <v>0.13750000000000001</v>
      </c>
      <c r="C135"/>
      <c r="D135"/>
      <c r="E135" s="247">
        <v>39995</v>
      </c>
      <c r="F135">
        <v>0.1825</v>
      </c>
      <c r="G135"/>
      <c r="H135"/>
      <c r="I135" s="247">
        <v>39995</v>
      </c>
      <c r="J135">
        <v>0.39</v>
      </c>
      <c r="K135"/>
      <c r="L135"/>
      <c r="M135" s="247">
        <v>39995</v>
      </c>
      <c r="N135">
        <v>0.3</v>
      </c>
      <c r="O135"/>
      <c r="P135"/>
      <c r="Q135" s="247">
        <v>39995</v>
      </c>
      <c r="R135">
        <v>0.185</v>
      </c>
      <c r="S135"/>
      <c r="T135"/>
      <c r="U135" s="247">
        <v>39995</v>
      </c>
      <c r="V135">
        <v>0.16250000000000001</v>
      </c>
      <c r="W135"/>
      <c r="X135"/>
      <c r="Y135" s="247">
        <v>39965</v>
      </c>
      <c r="Z135">
        <v>3.2390000000000003</v>
      </c>
      <c r="AA135"/>
      <c r="AB135"/>
      <c r="AC135" s="247">
        <v>39995</v>
      </c>
      <c r="AD135">
        <v>1.3625811951170002</v>
      </c>
      <c r="AE135"/>
      <c r="AF135"/>
      <c r="AG135" s="247">
        <v>39995</v>
      </c>
      <c r="AH135">
        <v>6.3099788505784016E-2</v>
      </c>
      <c r="AI135"/>
      <c r="AJ135"/>
      <c r="AK135" s="247">
        <v>39995</v>
      </c>
      <c r="AL135">
        <v>7.1987698788515006E-2</v>
      </c>
      <c r="AM135"/>
      <c r="AN135"/>
      <c r="AO135" s="247">
        <v>39995</v>
      </c>
      <c r="AP135">
        <v>-0.18</v>
      </c>
      <c r="AQ135"/>
      <c r="AR135"/>
      <c r="AS135"/>
      <c r="AT135"/>
      <c r="AU135"/>
      <c r="AW135" s="247">
        <v>39995</v>
      </c>
      <c r="AX135">
        <v>0.13750000000000001</v>
      </c>
      <c r="AY135"/>
      <c r="BA135" s="247">
        <v>39753</v>
      </c>
      <c r="BB135">
        <v>0.01</v>
      </c>
      <c r="BC135"/>
      <c r="BE135" s="247">
        <v>39995</v>
      </c>
      <c r="BF135">
        <v>0.1575</v>
      </c>
      <c r="BG135"/>
      <c r="BI135" s="247">
        <v>39995</v>
      </c>
      <c r="BJ135">
        <v>-0.05</v>
      </c>
      <c r="BK135"/>
      <c r="BM135" s="247">
        <v>39995</v>
      </c>
      <c r="BN135">
        <v>0.17</v>
      </c>
      <c r="BO135"/>
    </row>
    <row r="136" spans="1:67">
      <c r="A136" s="247">
        <v>40026</v>
      </c>
      <c r="B136">
        <v>0.13500000000000001</v>
      </c>
      <c r="C136"/>
      <c r="D136"/>
      <c r="E136" s="247">
        <v>40026</v>
      </c>
      <c r="F136">
        <v>0.18</v>
      </c>
      <c r="G136"/>
      <c r="H136"/>
      <c r="I136" s="247">
        <v>40026</v>
      </c>
      <c r="J136">
        <v>0.45500000000000002</v>
      </c>
      <c r="K136"/>
      <c r="L136"/>
      <c r="M136" s="247">
        <v>40026</v>
      </c>
      <c r="N136">
        <v>0.3</v>
      </c>
      <c r="O136"/>
      <c r="P136"/>
      <c r="Q136" s="247">
        <v>40026</v>
      </c>
      <c r="R136">
        <v>0.185</v>
      </c>
      <c r="S136"/>
      <c r="T136"/>
      <c r="U136" s="247">
        <v>40026</v>
      </c>
      <c r="V136">
        <v>0.16250000000000001</v>
      </c>
      <c r="W136"/>
      <c r="X136"/>
      <c r="Y136" s="247">
        <v>39995</v>
      </c>
      <c r="Z136">
        <v>3.2390000000000003</v>
      </c>
      <c r="AA136"/>
      <c r="AB136"/>
      <c r="AC136" s="247">
        <v>40026</v>
      </c>
      <c r="AD136">
        <v>1.3618741880360004</v>
      </c>
      <c r="AE136"/>
      <c r="AF136"/>
      <c r="AG136" s="247">
        <v>40026</v>
      </c>
      <c r="AH136">
        <v>6.3120523407798002E-2</v>
      </c>
      <c r="AI136"/>
      <c r="AJ136"/>
      <c r="AK136" s="247">
        <v>40026</v>
      </c>
      <c r="AL136">
        <v>7.1984348596036016E-2</v>
      </c>
      <c r="AM136"/>
      <c r="AN136"/>
      <c r="AO136" s="247">
        <v>40026</v>
      </c>
      <c r="AP136">
        <v>-0.18</v>
      </c>
      <c r="AQ136"/>
      <c r="AR136"/>
      <c r="AS136"/>
      <c r="AT136"/>
      <c r="AU136"/>
      <c r="AW136" s="247">
        <v>40026</v>
      </c>
      <c r="AX136">
        <v>0.13500000000000001</v>
      </c>
      <c r="AY136"/>
      <c r="BA136" s="247">
        <v>39783</v>
      </c>
      <c r="BB136">
        <v>0.01</v>
      </c>
      <c r="BC136"/>
      <c r="BE136" s="247">
        <v>40026</v>
      </c>
      <c r="BF136">
        <v>0.1575</v>
      </c>
      <c r="BG136"/>
      <c r="BI136" s="247">
        <v>40026</v>
      </c>
      <c r="BJ136">
        <v>-0.05</v>
      </c>
      <c r="BK136"/>
      <c r="BM136" s="247">
        <v>40026</v>
      </c>
      <c r="BN136">
        <v>0.17</v>
      </c>
      <c r="BO136"/>
    </row>
    <row r="137" spans="1:67">
      <c r="A137" s="247">
        <v>40057</v>
      </c>
      <c r="B137">
        <v>0.13250000000000001</v>
      </c>
      <c r="C137"/>
      <c r="D137"/>
      <c r="E137" s="247">
        <v>40057</v>
      </c>
      <c r="F137">
        <v>0.17749999999999999</v>
      </c>
      <c r="G137"/>
      <c r="H137"/>
      <c r="I137" s="247">
        <v>40057</v>
      </c>
      <c r="J137">
        <v>0.35499999999999998</v>
      </c>
      <c r="K137"/>
      <c r="L137"/>
      <c r="M137" s="247">
        <v>40057</v>
      </c>
      <c r="N137">
        <v>0.28999999999999998</v>
      </c>
      <c r="O137"/>
      <c r="P137"/>
      <c r="Q137" s="247">
        <v>40057</v>
      </c>
      <c r="R137">
        <v>0.16250000000000001</v>
      </c>
      <c r="S137"/>
      <c r="T137"/>
      <c r="U137" s="247">
        <v>40057</v>
      </c>
      <c r="V137">
        <v>0.16250000000000001</v>
      </c>
      <c r="W137"/>
      <c r="X137"/>
      <c r="Y137" s="247">
        <v>40026</v>
      </c>
      <c r="Z137">
        <v>3.2840000000000003</v>
      </c>
      <c r="AA137"/>
      <c r="AB137"/>
      <c r="AC137" s="247">
        <v>40057</v>
      </c>
      <c r="AD137">
        <v>1.3611729368800003</v>
      </c>
      <c r="AE137"/>
      <c r="AF137"/>
      <c r="AG137" s="247">
        <v>40057</v>
      </c>
      <c r="AH137">
        <v>6.3141258309955012E-2</v>
      </c>
      <c r="AI137"/>
      <c r="AJ137"/>
      <c r="AK137" s="247">
        <v>40057</v>
      </c>
      <c r="AL137">
        <v>7.1980998403561008E-2</v>
      </c>
      <c r="AM137"/>
      <c r="AN137"/>
      <c r="AO137" s="247">
        <v>40057</v>
      </c>
      <c r="AP137">
        <v>-0.17</v>
      </c>
      <c r="AQ137"/>
      <c r="AR137"/>
      <c r="AS137"/>
      <c r="AT137"/>
      <c r="AU137"/>
      <c r="AW137" s="247">
        <v>40057</v>
      </c>
      <c r="AX137">
        <v>0.13250000000000001</v>
      </c>
      <c r="AY137"/>
      <c r="BA137" s="247">
        <v>39814</v>
      </c>
      <c r="BB137">
        <v>0.01</v>
      </c>
      <c r="BC137"/>
      <c r="BE137" s="247">
        <v>40057</v>
      </c>
      <c r="BF137">
        <v>0.1575</v>
      </c>
      <c r="BG137"/>
      <c r="BI137" s="247">
        <v>40057</v>
      </c>
      <c r="BJ137">
        <v>-0.05</v>
      </c>
      <c r="BK137"/>
      <c r="BM137" s="247">
        <v>40057</v>
      </c>
      <c r="BN137">
        <v>0.17</v>
      </c>
      <c r="BO137"/>
    </row>
    <row r="138" spans="1:67">
      <c r="A138" s="247">
        <v>40087</v>
      </c>
      <c r="B138">
        <v>0.14749999999999999</v>
      </c>
      <c r="C138"/>
      <c r="D138"/>
      <c r="E138" s="247">
        <v>40087</v>
      </c>
      <c r="F138">
        <v>0.1925</v>
      </c>
      <c r="G138"/>
      <c r="H138"/>
      <c r="I138" s="247">
        <v>40087</v>
      </c>
      <c r="J138">
        <v>0.42499999999999999</v>
      </c>
      <c r="K138"/>
      <c r="L138"/>
      <c r="M138" s="247">
        <v>40087</v>
      </c>
      <c r="N138">
        <v>0.36249999999999999</v>
      </c>
      <c r="O138"/>
      <c r="P138"/>
      <c r="Q138" s="247">
        <v>40087</v>
      </c>
      <c r="R138">
        <v>0.185</v>
      </c>
      <c r="S138"/>
      <c r="T138"/>
      <c r="U138" s="247">
        <v>40087</v>
      </c>
      <c r="V138">
        <v>0.16500000000000001</v>
      </c>
      <c r="W138"/>
      <c r="X138"/>
      <c r="Y138" s="247">
        <v>40057</v>
      </c>
      <c r="Z138">
        <v>3.2680000000000002</v>
      </c>
      <c r="AA138"/>
      <c r="AB138"/>
      <c r="AC138" s="247">
        <v>40087</v>
      </c>
      <c r="AD138">
        <v>1.36049977905</v>
      </c>
      <c r="AE138"/>
      <c r="AF138"/>
      <c r="AG138" s="247">
        <v>40087</v>
      </c>
      <c r="AH138">
        <v>6.3161324344436012E-2</v>
      </c>
      <c r="AI138"/>
      <c r="AJ138"/>
      <c r="AK138" s="247">
        <v>40087</v>
      </c>
      <c r="AL138">
        <v>7.197775628181402E-2</v>
      </c>
      <c r="AM138"/>
      <c r="AN138"/>
      <c r="AO138" s="247">
        <v>40087</v>
      </c>
      <c r="AP138">
        <v>-0.155</v>
      </c>
      <c r="AQ138"/>
      <c r="AR138"/>
      <c r="AS138"/>
      <c r="AT138"/>
      <c r="AU138"/>
      <c r="AW138" s="247">
        <v>40087</v>
      </c>
      <c r="AX138">
        <v>0.14749999999999999</v>
      </c>
      <c r="AY138"/>
      <c r="BA138" s="247">
        <v>39845</v>
      </c>
      <c r="BB138">
        <v>0.01</v>
      </c>
      <c r="BC138"/>
      <c r="BE138" s="247">
        <v>40087</v>
      </c>
      <c r="BF138">
        <v>0.1575</v>
      </c>
      <c r="BG138"/>
      <c r="BI138" s="247">
        <v>40087</v>
      </c>
      <c r="BJ138">
        <v>-0.05</v>
      </c>
      <c r="BK138"/>
      <c r="BM138" s="247">
        <v>40087</v>
      </c>
      <c r="BN138">
        <v>0.17</v>
      </c>
      <c r="BO138"/>
    </row>
    <row r="139" spans="1:67">
      <c r="A139" s="247">
        <v>40118</v>
      </c>
      <c r="B139">
        <v>0.21</v>
      </c>
      <c r="C139"/>
      <c r="D139"/>
      <c r="E139" s="247">
        <v>40118</v>
      </c>
      <c r="F139">
        <v>0.255</v>
      </c>
      <c r="G139"/>
      <c r="H139"/>
      <c r="I139" s="247">
        <v>40118</v>
      </c>
      <c r="J139">
        <v>0.72499999999999998</v>
      </c>
      <c r="K139"/>
      <c r="L139"/>
      <c r="M139" s="247">
        <v>40118</v>
      </c>
      <c r="N139">
        <v>0.45500000000000002</v>
      </c>
      <c r="O139"/>
      <c r="P139"/>
      <c r="Q139" s="247">
        <v>40118</v>
      </c>
      <c r="R139">
        <v>0.28749999999999998</v>
      </c>
      <c r="S139"/>
      <c r="T139"/>
      <c r="U139" s="247">
        <v>40118</v>
      </c>
      <c r="V139">
        <v>0.24</v>
      </c>
      <c r="W139"/>
      <c r="X139"/>
      <c r="Y139" s="247">
        <v>40087</v>
      </c>
      <c r="Z139">
        <v>3.282</v>
      </c>
      <c r="AA139"/>
      <c r="AB139"/>
      <c r="AC139" s="247">
        <v>40118</v>
      </c>
      <c r="AD139">
        <v>1.359809829075</v>
      </c>
      <c r="AE139"/>
      <c r="AF139"/>
      <c r="AG139" s="247">
        <v>40118</v>
      </c>
      <c r="AH139">
        <v>6.3182059246873007E-2</v>
      </c>
      <c r="AI139"/>
      <c r="AJ139"/>
      <c r="AK139" s="247">
        <v>40118</v>
      </c>
      <c r="AL139">
        <v>7.1974406089347007E-2</v>
      </c>
      <c r="AM139"/>
      <c r="AN139"/>
      <c r="AO139" s="247">
        <v>40118</v>
      </c>
      <c r="AP139">
        <v>-0.11749999999999999</v>
      </c>
      <c r="AQ139"/>
      <c r="AR139"/>
      <c r="AS139"/>
      <c r="AT139"/>
      <c r="AU139"/>
      <c r="AW139" s="247">
        <v>40118</v>
      </c>
      <c r="AX139">
        <v>0.21</v>
      </c>
      <c r="AY139"/>
      <c r="BA139" s="247">
        <v>39873</v>
      </c>
      <c r="BB139">
        <v>0.01</v>
      </c>
      <c r="BC139"/>
      <c r="BE139" s="247">
        <v>40118</v>
      </c>
      <c r="BF139">
        <v>0.1575</v>
      </c>
      <c r="BG139"/>
      <c r="BI139" s="247">
        <v>40118</v>
      </c>
      <c r="BJ139">
        <v>-4.9500000000000002E-2</v>
      </c>
      <c r="BK139"/>
      <c r="BM139" s="247">
        <v>40118</v>
      </c>
      <c r="BN139">
        <v>0.29499999999999998</v>
      </c>
      <c r="BO139"/>
    </row>
    <row r="140" spans="1:67">
      <c r="A140" s="247">
        <v>40148</v>
      </c>
      <c r="B140">
        <v>0.25</v>
      </c>
      <c r="C140"/>
      <c r="D140"/>
      <c r="E140" s="247">
        <v>40148</v>
      </c>
      <c r="F140">
        <v>0.29499999999999998</v>
      </c>
      <c r="G140"/>
      <c r="H140"/>
      <c r="I140" s="247">
        <v>40148</v>
      </c>
      <c r="J140">
        <v>1.23</v>
      </c>
      <c r="K140"/>
      <c r="L140"/>
      <c r="M140" s="247">
        <v>40148</v>
      </c>
      <c r="N140">
        <v>0.79</v>
      </c>
      <c r="O140"/>
      <c r="P140"/>
      <c r="Q140" s="247">
        <v>40148</v>
      </c>
      <c r="R140">
        <v>0.33750000000000002</v>
      </c>
      <c r="S140"/>
      <c r="T140"/>
      <c r="U140" s="247">
        <v>40148</v>
      </c>
      <c r="V140">
        <v>0.29499999999999998</v>
      </c>
      <c r="W140"/>
      <c r="X140"/>
      <c r="Y140" s="247">
        <v>40118</v>
      </c>
      <c r="Z140">
        <v>3.3610000000000002</v>
      </c>
      <c r="AA140"/>
      <c r="AB140"/>
      <c r="AC140" s="247">
        <v>40148</v>
      </c>
      <c r="AD140">
        <v>1.3591475919909999</v>
      </c>
      <c r="AE140"/>
      <c r="AF140"/>
      <c r="AG140" s="247">
        <v>40148</v>
      </c>
      <c r="AH140">
        <v>6.3202125281624999E-2</v>
      </c>
      <c r="AI140"/>
      <c r="AJ140"/>
      <c r="AK140" s="247">
        <v>40148</v>
      </c>
      <c r="AL140">
        <v>7.1971163967607027E-2</v>
      </c>
      <c r="AM140"/>
      <c r="AN140"/>
      <c r="AO140" s="247">
        <v>40148</v>
      </c>
      <c r="AP140">
        <v>-0.11</v>
      </c>
      <c r="AQ140"/>
      <c r="AR140"/>
      <c r="AS140"/>
      <c r="AT140"/>
      <c r="AU140"/>
      <c r="AW140" s="247">
        <v>40148</v>
      </c>
      <c r="AX140">
        <v>0.25</v>
      </c>
      <c r="AY140"/>
      <c r="BA140" s="247">
        <v>39904</v>
      </c>
      <c r="BB140">
        <v>1.0500000000000001E-2</v>
      </c>
      <c r="BC140"/>
      <c r="BE140" s="247">
        <v>40148</v>
      </c>
      <c r="BF140">
        <v>0.155</v>
      </c>
      <c r="BG140"/>
      <c r="BI140" s="247">
        <v>40148</v>
      </c>
      <c r="BJ140">
        <v>-4.9500000000000002E-2</v>
      </c>
      <c r="BK140"/>
      <c r="BM140" s="247">
        <v>40148</v>
      </c>
      <c r="BN140">
        <v>0.3</v>
      </c>
      <c r="BO140"/>
    </row>
    <row r="141" spans="1:67">
      <c r="A141" s="247">
        <v>40179</v>
      </c>
      <c r="B141">
        <v>0.26250000000000001</v>
      </c>
      <c r="C141"/>
      <c r="D141"/>
      <c r="E141" s="247">
        <v>40179</v>
      </c>
      <c r="F141">
        <v>0.30499999999999999</v>
      </c>
      <c r="G141"/>
      <c r="H141"/>
      <c r="I141" s="247">
        <v>40179</v>
      </c>
      <c r="J141">
        <v>1.575</v>
      </c>
      <c r="K141"/>
      <c r="L141"/>
      <c r="M141" s="247">
        <v>40179</v>
      </c>
      <c r="N141">
        <v>0.95499999999999996</v>
      </c>
      <c r="O141"/>
      <c r="P141"/>
      <c r="Q141" s="247">
        <v>40179</v>
      </c>
      <c r="R141">
        <v>0.4375</v>
      </c>
      <c r="S141"/>
      <c r="T141"/>
      <c r="U141" s="247">
        <v>40179</v>
      </c>
      <c r="V141">
        <v>0.34250000000000003</v>
      </c>
      <c r="W141"/>
      <c r="X141"/>
      <c r="Y141" s="247">
        <v>40148</v>
      </c>
      <c r="Z141">
        <v>3.4480000000000004</v>
      </c>
      <c r="AA141"/>
      <c r="AB141"/>
      <c r="AC141" s="247">
        <v>40179</v>
      </c>
      <c r="AD141">
        <v>1.3584689105160002</v>
      </c>
      <c r="AE141"/>
      <c r="AF141"/>
      <c r="AG141" s="247">
        <v>40179</v>
      </c>
      <c r="AH141">
        <v>6.3222860184343019E-2</v>
      </c>
      <c r="AI141"/>
      <c r="AJ141"/>
      <c r="AK141" s="247">
        <v>40179</v>
      </c>
      <c r="AL141">
        <v>7.1967813775146022E-2</v>
      </c>
      <c r="AM141"/>
      <c r="AN141"/>
      <c r="AO141" s="247">
        <v>40179</v>
      </c>
      <c r="AP141">
        <v>-9.5000000000000001E-2</v>
      </c>
      <c r="AQ141"/>
      <c r="AR141"/>
      <c r="AS141"/>
      <c r="AT141"/>
      <c r="AU141"/>
      <c r="AW141" s="247">
        <v>40179</v>
      </c>
      <c r="AX141">
        <v>0.26250000000000001</v>
      </c>
      <c r="AY141"/>
      <c r="BA141" s="247">
        <v>39934</v>
      </c>
      <c r="BB141">
        <v>1.0500000000000001E-2</v>
      </c>
      <c r="BC141"/>
      <c r="BE141" s="247">
        <v>40179</v>
      </c>
      <c r="BF141">
        <v>0.15</v>
      </c>
      <c r="BG141"/>
      <c r="BI141" s="247">
        <v>40179</v>
      </c>
      <c r="BJ141">
        <v>-4.9500000000000002E-2</v>
      </c>
      <c r="BK141"/>
      <c r="BM141" s="247">
        <v>40179</v>
      </c>
      <c r="BN141">
        <v>0.32</v>
      </c>
      <c r="BO141"/>
    </row>
    <row r="142" spans="1:67">
      <c r="A142" s="247">
        <v>40210</v>
      </c>
      <c r="B142">
        <v>0.24</v>
      </c>
      <c r="C142"/>
      <c r="D142"/>
      <c r="E142" s="247">
        <v>40210</v>
      </c>
      <c r="F142">
        <v>0.28000000000000003</v>
      </c>
      <c r="G142"/>
      <c r="H142"/>
      <c r="I142" s="247">
        <v>40210</v>
      </c>
      <c r="J142">
        <v>1.4950000000000001</v>
      </c>
      <c r="K142"/>
      <c r="L142"/>
      <c r="M142" s="247">
        <v>40210</v>
      </c>
      <c r="N142">
        <v>0.94499999999999995</v>
      </c>
      <c r="O142"/>
      <c r="P142"/>
      <c r="Q142" s="247">
        <v>40210</v>
      </c>
      <c r="R142">
        <v>0.435</v>
      </c>
      <c r="S142"/>
      <c r="T142"/>
      <c r="U142" s="247">
        <v>40210</v>
      </c>
      <c r="V142">
        <v>0.33750000000000002</v>
      </c>
      <c r="W142"/>
      <c r="X142"/>
      <c r="Y142" s="247">
        <v>40179</v>
      </c>
      <c r="Z142">
        <v>3.6190000000000002</v>
      </c>
      <c r="AA142"/>
      <c r="AB142"/>
      <c r="AC142" s="247">
        <v>40210</v>
      </c>
      <c r="AD142">
        <v>1.3577959433070004</v>
      </c>
      <c r="AE142"/>
      <c r="AF142"/>
      <c r="AG142" s="247">
        <v>40210</v>
      </c>
      <c r="AH142">
        <v>6.3243595087203008E-2</v>
      </c>
      <c r="AI142"/>
      <c r="AJ142"/>
      <c r="AK142" s="247">
        <v>40210</v>
      </c>
      <c r="AL142">
        <v>7.1964463582689014E-2</v>
      </c>
      <c r="AM142"/>
      <c r="AN142"/>
      <c r="AO142" s="247">
        <v>40210</v>
      </c>
      <c r="AP142">
        <v>-9.5000000000000001E-2</v>
      </c>
      <c r="AQ142"/>
      <c r="AR142"/>
      <c r="AS142"/>
      <c r="AT142"/>
      <c r="AU142"/>
      <c r="AW142" s="247">
        <v>40210</v>
      </c>
      <c r="AX142">
        <v>0.24</v>
      </c>
      <c r="AY142"/>
      <c r="BA142" s="247">
        <v>39965</v>
      </c>
      <c r="BB142">
        <v>1.0500000000000001E-2</v>
      </c>
      <c r="BC142"/>
      <c r="BE142" s="247">
        <v>40210</v>
      </c>
      <c r="BF142">
        <v>0.15</v>
      </c>
      <c r="BG142"/>
      <c r="BI142" s="247">
        <v>40210</v>
      </c>
      <c r="BJ142">
        <v>-4.9500000000000002E-2</v>
      </c>
      <c r="BK142"/>
      <c r="BM142" s="247">
        <v>40210</v>
      </c>
      <c r="BN142">
        <v>0.35</v>
      </c>
      <c r="BO142"/>
    </row>
    <row r="143" spans="1:67">
      <c r="A143" s="247">
        <v>40238</v>
      </c>
      <c r="B143">
        <v>0.23749999999999999</v>
      </c>
      <c r="C143"/>
      <c r="D143"/>
      <c r="E143" s="247">
        <v>40238</v>
      </c>
      <c r="F143">
        <v>0.27800000000000002</v>
      </c>
      <c r="G143"/>
      <c r="H143"/>
      <c r="I143" s="247">
        <v>40238</v>
      </c>
      <c r="J143">
        <v>0.89500000000000002</v>
      </c>
      <c r="K143"/>
      <c r="L143"/>
      <c r="M143" s="247">
        <v>40238</v>
      </c>
      <c r="N143">
        <v>0.60250000000000004</v>
      </c>
      <c r="O143"/>
      <c r="P143"/>
      <c r="Q143" s="247">
        <v>40238</v>
      </c>
      <c r="R143">
        <v>0.30249999999999999</v>
      </c>
      <c r="S143"/>
      <c r="T143"/>
      <c r="U143" s="247">
        <v>40238</v>
      </c>
      <c r="V143">
        <v>0.26</v>
      </c>
      <c r="W143"/>
      <c r="X143"/>
      <c r="Y143" s="247">
        <v>40210</v>
      </c>
      <c r="Z143">
        <v>3.5169999999999999</v>
      </c>
      <c r="AA143"/>
      <c r="AB143"/>
      <c r="AC143" s="247">
        <v>40238</v>
      </c>
      <c r="AD143">
        <v>1.3571930066490003</v>
      </c>
      <c r="AE143"/>
      <c r="AF143"/>
      <c r="AG143" s="247">
        <v>40238</v>
      </c>
      <c r="AH143">
        <v>6.3262323386683E-2</v>
      </c>
      <c r="AI143"/>
      <c r="AJ143"/>
      <c r="AK143" s="247">
        <v>40238</v>
      </c>
      <c r="AL143">
        <v>7.1961437602409029E-2</v>
      </c>
      <c r="AM143"/>
      <c r="AN143"/>
      <c r="AO143" s="247">
        <v>40238</v>
      </c>
      <c r="AP143">
        <v>-9.5000000000000001E-2</v>
      </c>
      <c r="AQ143"/>
      <c r="AR143"/>
      <c r="AS143"/>
      <c r="AT143"/>
      <c r="AU143"/>
      <c r="AW143" s="247">
        <v>40238</v>
      </c>
      <c r="AX143">
        <v>0.23749999999999999</v>
      </c>
      <c r="AY143"/>
      <c r="BA143" s="247">
        <v>39995</v>
      </c>
      <c r="BB143">
        <v>1.0500000000000001E-2</v>
      </c>
      <c r="BC143"/>
      <c r="BE143" s="247">
        <v>40238</v>
      </c>
      <c r="BF143">
        <v>0.15</v>
      </c>
      <c r="BG143"/>
      <c r="BI143" s="247">
        <v>40238</v>
      </c>
      <c r="BJ143">
        <v>-4.9500000000000002E-2</v>
      </c>
      <c r="BK143"/>
      <c r="BM143" s="247">
        <v>40238</v>
      </c>
      <c r="BN143">
        <v>0.35</v>
      </c>
      <c r="BO143"/>
    </row>
    <row r="144" spans="1:67">
      <c r="A144" s="247">
        <v>40269</v>
      </c>
      <c r="B144">
        <v>0.16500000000000001</v>
      </c>
      <c r="C144"/>
      <c r="D144"/>
      <c r="E144" s="247">
        <v>40269</v>
      </c>
      <c r="F144">
        <v>0.18300000000000002</v>
      </c>
      <c r="G144"/>
      <c r="H144"/>
      <c r="I144" s="247">
        <v>40269</v>
      </c>
      <c r="J144">
        <v>0.45</v>
      </c>
      <c r="K144"/>
      <c r="L144"/>
      <c r="M144" s="247">
        <v>40269</v>
      </c>
      <c r="N144">
        <v>0.35499999999999998</v>
      </c>
      <c r="O144"/>
      <c r="P144"/>
      <c r="Q144" s="247">
        <v>40269</v>
      </c>
      <c r="R144">
        <v>0.19750000000000001</v>
      </c>
      <c r="S144"/>
      <c r="T144"/>
      <c r="U144" s="247">
        <v>40269</v>
      </c>
      <c r="V144">
        <v>0.17749999999999999</v>
      </c>
      <c r="W144"/>
      <c r="X144"/>
      <c r="Y144" s="247">
        <v>40238</v>
      </c>
      <c r="Z144">
        <v>3.3980000000000001</v>
      </c>
      <c r="AA144"/>
      <c r="AB144"/>
      <c r="AC144" s="247">
        <v>40269</v>
      </c>
      <c r="AD144">
        <v>1.3565308923159998</v>
      </c>
      <c r="AE144"/>
      <c r="AF144"/>
      <c r="AG144" s="247">
        <v>40269</v>
      </c>
      <c r="AH144">
        <v>6.3283058289815008E-2</v>
      </c>
      <c r="AI144"/>
      <c r="AJ144"/>
      <c r="AK144" s="247">
        <v>40269</v>
      </c>
      <c r="AL144">
        <v>7.1958087409959015E-2</v>
      </c>
      <c r="AM144"/>
      <c r="AN144"/>
      <c r="AO144" s="247">
        <v>40269</v>
      </c>
      <c r="AP144">
        <v>-0.14000000000000001</v>
      </c>
      <c r="AQ144"/>
      <c r="AR144"/>
      <c r="AS144"/>
      <c r="AT144"/>
      <c r="AU144"/>
      <c r="AW144" s="247">
        <v>40269</v>
      </c>
      <c r="AX144">
        <v>0.16500000000000001</v>
      </c>
      <c r="AY144"/>
      <c r="BA144" s="247">
        <v>40026</v>
      </c>
      <c r="BB144">
        <v>1.0500000000000001E-2</v>
      </c>
      <c r="BC144"/>
      <c r="BE144" s="247">
        <v>40269</v>
      </c>
      <c r="BF144">
        <v>0.15</v>
      </c>
      <c r="BG144"/>
      <c r="BI144" s="247">
        <v>40269</v>
      </c>
      <c r="BJ144">
        <v>-4.7E-2</v>
      </c>
      <c r="BK144"/>
      <c r="BM144" s="247">
        <v>40269</v>
      </c>
      <c r="BN144">
        <v>0.17</v>
      </c>
      <c r="BO144"/>
    </row>
    <row r="145" spans="1:67">
      <c r="A145" s="247">
        <v>40299</v>
      </c>
      <c r="B145">
        <v>0.155</v>
      </c>
      <c r="C145"/>
      <c r="D145"/>
      <c r="E145" s="247">
        <v>40299</v>
      </c>
      <c r="F145">
        <v>0.193</v>
      </c>
      <c r="G145"/>
      <c r="H145"/>
      <c r="I145" s="247">
        <v>40299</v>
      </c>
      <c r="J145">
        <v>0.36499999999999999</v>
      </c>
      <c r="K145"/>
      <c r="L145"/>
      <c r="M145" s="247">
        <v>40299</v>
      </c>
      <c r="N145">
        <v>0.28749999999999998</v>
      </c>
      <c r="O145"/>
      <c r="P145"/>
      <c r="Q145" s="247">
        <v>40299</v>
      </c>
      <c r="R145">
        <v>0.17249999999999999</v>
      </c>
      <c r="S145"/>
      <c r="T145"/>
      <c r="U145" s="247">
        <v>40299</v>
      </c>
      <c r="V145">
        <v>0.16250000000000001</v>
      </c>
      <c r="W145"/>
      <c r="X145"/>
      <c r="Y145" s="247">
        <v>40269</v>
      </c>
      <c r="Z145">
        <v>3.2790000000000004</v>
      </c>
      <c r="AA145"/>
      <c r="AB145"/>
      <c r="AC145" s="247">
        <v>40299</v>
      </c>
      <c r="AD145">
        <v>1.3558955547870002</v>
      </c>
      <c r="AE145"/>
      <c r="AF145"/>
      <c r="AG145" s="247">
        <v>40299</v>
      </c>
      <c r="AH145">
        <v>6.3303124325240004E-2</v>
      </c>
      <c r="AI145"/>
      <c r="AJ145"/>
      <c r="AK145" s="247">
        <v>40299</v>
      </c>
      <c r="AL145">
        <v>7.1954845288237007E-2</v>
      </c>
      <c r="AM145"/>
      <c r="AN145"/>
      <c r="AO145" s="247">
        <v>40299</v>
      </c>
      <c r="AP145">
        <v>-0.155</v>
      </c>
      <c r="AQ145"/>
      <c r="AR145"/>
      <c r="AS145"/>
      <c r="AT145"/>
      <c r="AU145"/>
      <c r="AW145" s="247">
        <v>40299</v>
      </c>
      <c r="AX145">
        <v>0.155</v>
      </c>
      <c r="AY145"/>
      <c r="BA145" s="247">
        <v>40057</v>
      </c>
      <c r="BB145">
        <v>1.0500000000000001E-2</v>
      </c>
      <c r="BC145"/>
      <c r="BE145" s="247">
        <v>40299</v>
      </c>
      <c r="BF145">
        <v>0.15</v>
      </c>
      <c r="BG145"/>
      <c r="BI145" s="247">
        <v>40299</v>
      </c>
      <c r="BJ145">
        <v>-4.7E-2</v>
      </c>
      <c r="BK145"/>
      <c r="BM145" s="247">
        <v>40299</v>
      </c>
      <c r="BN145">
        <v>0.17</v>
      </c>
      <c r="BO145"/>
    </row>
    <row r="146" spans="1:67">
      <c r="A146" s="247">
        <v>40330</v>
      </c>
      <c r="B146">
        <v>0.15</v>
      </c>
      <c r="C146"/>
      <c r="D146"/>
      <c r="E146" s="247">
        <v>40330</v>
      </c>
      <c r="F146">
        <v>0.188</v>
      </c>
      <c r="G146"/>
      <c r="H146"/>
      <c r="I146" s="247">
        <v>40330</v>
      </c>
      <c r="J146">
        <v>0.35499999999999998</v>
      </c>
      <c r="K146"/>
      <c r="L146"/>
      <c r="M146" s="247">
        <v>40330</v>
      </c>
      <c r="N146">
        <v>0.28749999999999998</v>
      </c>
      <c r="O146"/>
      <c r="P146"/>
      <c r="Q146" s="247">
        <v>40330</v>
      </c>
      <c r="R146">
        <v>0.17249999999999999</v>
      </c>
      <c r="S146"/>
      <c r="T146"/>
      <c r="U146" s="247">
        <v>40330</v>
      </c>
      <c r="V146">
        <v>0.16250000000000001</v>
      </c>
      <c r="W146"/>
      <c r="X146"/>
      <c r="Y146" s="247">
        <v>40299</v>
      </c>
      <c r="Z146">
        <v>3.2760000000000002</v>
      </c>
      <c r="AA146"/>
      <c r="AB146"/>
      <c r="AC146" s="247">
        <v>40330</v>
      </c>
      <c r="AD146">
        <v>1.3552446304210002</v>
      </c>
      <c r="AE146"/>
      <c r="AF146"/>
      <c r="AG146" s="247">
        <v>40330</v>
      </c>
      <c r="AH146">
        <v>6.3323859228651996E-2</v>
      </c>
      <c r="AI146"/>
      <c r="AJ146"/>
      <c r="AK146" s="247">
        <v>40330</v>
      </c>
      <c r="AL146">
        <v>7.1951495095794016E-2</v>
      </c>
      <c r="AM146"/>
      <c r="AN146"/>
      <c r="AO146" s="247">
        <v>40330</v>
      </c>
      <c r="AP146">
        <v>-0.16500000000000001</v>
      </c>
      <c r="AQ146"/>
      <c r="AR146"/>
      <c r="AS146"/>
      <c r="AT146"/>
      <c r="AU146"/>
      <c r="AW146" s="247">
        <v>40330</v>
      </c>
      <c r="AX146">
        <v>0.15</v>
      </c>
      <c r="AY146"/>
      <c r="BA146" s="247">
        <v>40087</v>
      </c>
      <c r="BB146">
        <v>1.0500000000000001E-2</v>
      </c>
      <c r="BC146"/>
      <c r="BE146" s="247">
        <v>40330</v>
      </c>
      <c r="BF146">
        <v>0.15</v>
      </c>
      <c r="BG146"/>
      <c r="BI146" s="247">
        <v>40330</v>
      </c>
      <c r="BJ146">
        <v>-4.7E-2</v>
      </c>
      <c r="BK146"/>
      <c r="BM146" s="247">
        <v>40330</v>
      </c>
      <c r="BN146">
        <v>0.17</v>
      </c>
      <c r="BO146"/>
    </row>
    <row r="147" spans="1:67">
      <c r="A147" s="247">
        <v>40360</v>
      </c>
      <c r="B147">
        <v>0.14000000000000001</v>
      </c>
      <c r="C147"/>
      <c r="D147"/>
      <c r="E147" s="247">
        <v>40360</v>
      </c>
      <c r="F147">
        <v>0.17800000000000002</v>
      </c>
      <c r="G147"/>
      <c r="H147"/>
      <c r="I147" s="247">
        <v>40360</v>
      </c>
      <c r="J147">
        <v>0.39</v>
      </c>
      <c r="K147"/>
      <c r="L147"/>
      <c r="M147" s="247">
        <v>40360</v>
      </c>
      <c r="N147">
        <v>0.3</v>
      </c>
      <c r="O147"/>
      <c r="P147"/>
      <c r="Q147" s="247">
        <v>40360</v>
      </c>
      <c r="R147">
        <v>0.185</v>
      </c>
      <c r="S147"/>
      <c r="T147"/>
      <c r="U147" s="247">
        <v>40360</v>
      </c>
      <c r="V147">
        <v>0.16250000000000001</v>
      </c>
      <c r="W147"/>
      <c r="X147"/>
      <c r="Y147" s="247">
        <v>40330</v>
      </c>
      <c r="Z147">
        <v>3.3130000000000002</v>
      </c>
      <c r="AA147"/>
      <c r="AB147"/>
      <c r="AC147" s="247">
        <v>40360</v>
      </c>
      <c r="AD147">
        <v>1.354620106934</v>
      </c>
      <c r="AE147"/>
      <c r="AF147"/>
      <c r="AG147" s="247">
        <v>40360</v>
      </c>
      <c r="AH147">
        <v>6.3343925264348025E-2</v>
      </c>
      <c r="AI147"/>
      <c r="AJ147"/>
      <c r="AK147" s="247">
        <v>40360</v>
      </c>
      <c r="AL147">
        <v>7.194825297407903E-2</v>
      </c>
      <c r="AM147"/>
      <c r="AN147"/>
      <c r="AO147" s="247">
        <v>40360</v>
      </c>
      <c r="AP147">
        <v>-0.16500000000000001</v>
      </c>
      <c r="AQ147"/>
      <c r="AR147"/>
      <c r="AS147"/>
      <c r="AT147"/>
      <c r="AU147"/>
      <c r="AW147" s="247">
        <v>40360</v>
      </c>
      <c r="AX147">
        <v>0.14000000000000001</v>
      </c>
      <c r="AY147"/>
      <c r="BA147" s="247">
        <v>40118</v>
      </c>
      <c r="BB147">
        <v>0.01</v>
      </c>
      <c r="BC147"/>
      <c r="BE147" s="247">
        <v>40360</v>
      </c>
      <c r="BF147">
        <v>0.15</v>
      </c>
      <c r="BG147"/>
      <c r="BI147" s="247">
        <v>40360</v>
      </c>
      <c r="BJ147">
        <v>-4.7E-2</v>
      </c>
      <c r="BK147"/>
      <c r="BM147" s="247">
        <v>40360</v>
      </c>
      <c r="BN147">
        <v>0.17</v>
      </c>
      <c r="BO147"/>
    </row>
    <row r="148" spans="1:67">
      <c r="A148" s="247">
        <v>40391</v>
      </c>
      <c r="B148">
        <v>0.13750000000000001</v>
      </c>
      <c r="C148"/>
      <c r="D148"/>
      <c r="E148" s="247">
        <v>40391</v>
      </c>
      <c r="F148">
        <v>0.17499999999999999</v>
      </c>
      <c r="G148"/>
      <c r="H148"/>
      <c r="I148" s="247">
        <v>40391</v>
      </c>
      <c r="J148">
        <v>0.45500000000000002</v>
      </c>
      <c r="K148"/>
      <c r="L148"/>
      <c r="M148" s="247">
        <v>40391</v>
      </c>
      <c r="N148">
        <v>0.3</v>
      </c>
      <c r="O148"/>
      <c r="P148"/>
      <c r="Q148" s="247">
        <v>40391</v>
      </c>
      <c r="R148">
        <v>0.185</v>
      </c>
      <c r="S148"/>
      <c r="T148"/>
      <c r="U148" s="247">
        <v>40391</v>
      </c>
      <c r="V148">
        <v>0.16250000000000001</v>
      </c>
      <c r="W148"/>
      <c r="X148"/>
      <c r="Y148" s="247">
        <v>40360</v>
      </c>
      <c r="Z148">
        <v>3.3130000000000002</v>
      </c>
      <c r="AA148"/>
      <c r="AB148"/>
      <c r="AC148" s="247">
        <v>40391</v>
      </c>
      <c r="AD148">
        <v>1.3539383099820002</v>
      </c>
      <c r="AE148"/>
      <c r="AF148"/>
      <c r="AG148" s="247">
        <v>40391</v>
      </c>
      <c r="AH148">
        <v>6.3362255139835011E-2</v>
      </c>
      <c r="AI148"/>
      <c r="AJ148"/>
      <c r="AK148" s="247">
        <v>40391</v>
      </c>
      <c r="AL148">
        <v>7.1945694564332002E-2</v>
      </c>
      <c r="AM148"/>
      <c r="AN148"/>
      <c r="AO148" s="247">
        <v>40391</v>
      </c>
      <c r="AP148">
        <v>-0.16500000000000001</v>
      </c>
      <c r="AQ148"/>
      <c r="AR148"/>
      <c r="AS148"/>
      <c r="AT148"/>
      <c r="AU148"/>
      <c r="AW148" s="247">
        <v>40391</v>
      </c>
      <c r="AX148">
        <v>0.13750000000000001</v>
      </c>
      <c r="AY148"/>
      <c r="BA148" s="247">
        <v>40148</v>
      </c>
      <c r="BB148">
        <v>0.01</v>
      </c>
      <c r="BC148"/>
      <c r="BE148" s="247">
        <v>40391</v>
      </c>
      <c r="BF148">
        <v>0.15</v>
      </c>
      <c r="BG148"/>
      <c r="BI148" s="247">
        <v>40391</v>
      </c>
      <c r="BJ148">
        <v>-4.7E-2</v>
      </c>
      <c r="BK148"/>
      <c r="BM148" s="247">
        <v>40391</v>
      </c>
      <c r="BN148">
        <v>0.17</v>
      </c>
      <c r="BO148"/>
    </row>
    <row r="149" spans="1:67">
      <c r="A149" s="247">
        <v>40422</v>
      </c>
      <c r="B149">
        <v>0.13500000000000001</v>
      </c>
      <c r="C149"/>
      <c r="D149"/>
      <c r="E149" s="247">
        <v>40422</v>
      </c>
      <c r="F149">
        <v>0.17300000000000001</v>
      </c>
      <c r="G149"/>
      <c r="H149"/>
      <c r="I149" s="247">
        <v>40422</v>
      </c>
      <c r="J149">
        <v>0.35499999999999998</v>
      </c>
      <c r="K149"/>
      <c r="L149"/>
      <c r="M149" s="247">
        <v>40422</v>
      </c>
      <c r="N149">
        <v>0.28999999999999998</v>
      </c>
      <c r="O149"/>
      <c r="P149"/>
      <c r="Q149" s="247">
        <v>40422</v>
      </c>
      <c r="R149">
        <v>0.16250000000000001</v>
      </c>
      <c r="S149"/>
      <c r="T149"/>
      <c r="U149" s="247">
        <v>40422</v>
      </c>
      <c r="V149">
        <v>0.16250000000000001</v>
      </c>
      <c r="W149"/>
      <c r="X149"/>
      <c r="Y149" s="247">
        <v>40391</v>
      </c>
      <c r="Z149">
        <v>3.3580000000000001</v>
      </c>
      <c r="AA149"/>
      <c r="AB149"/>
      <c r="AC149" s="247">
        <v>40422</v>
      </c>
      <c r="AD149">
        <v>1.353159912463</v>
      </c>
      <c r="AE149"/>
      <c r="AF149"/>
      <c r="AG149" s="247">
        <v>40422</v>
      </c>
      <c r="AH149">
        <v>6.3376212236853011E-2</v>
      </c>
      <c r="AI149"/>
      <c r="AJ149"/>
      <c r="AK149" s="247">
        <v>40422</v>
      </c>
      <c r="AL149">
        <v>7.1946435249116036E-2</v>
      </c>
      <c r="AM149"/>
      <c r="AN149"/>
      <c r="AO149" s="247">
        <v>40422</v>
      </c>
      <c r="AP149">
        <v>-0.155</v>
      </c>
      <c r="AQ149"/>
      <c r="AR149"/>
      <c r="AS149"/>
      <c r="AT149"/>
      <c r="AU149"/>
      <c r="AW149" s="247">
        <v>40422</v>
      </c>
      <c r="AX149">
        <v>0.13500000000000001</v>
      </c>
      <c r="AY149"/>
      <c r="BA149" s="247">
        <v>40179</v>
      </c>
      <c r="BB149">
        <v>0.01</v>
      </c>
      <c r="BC149"/>
      <c r="BE149" s="247">
        <v>40422</v>
      </c>
      <c r="BF149">
        <v>0.15</v>
      </c>
      <c r="BG149"/>
      <c r="BI149" s="247">
        <v>40422</v>
      </c>
      <c r="BJ149">
        <v>-4.7E-2</v>
      </c>
      <c r="BK149"/>
      <c r="BM149" s="247">
        <v>40422</v>
      </c>
      <c r="BN149">
        <v>0.17</v>
      </c>
      <c r="BO149"/>
    </row>
    <row r="150" spans="1:67">
      <c r="A150" s="247">
        <v>40452</v>
      </c>
      <c r="B150">
        <v>0.15</v>
      </c>
      <c r="C150"/>
      <c r="D150"/>
      <c r="E150" s="247">
        <v>40452</v>
      </c>
      <c r="F150">
        <v>0.188</v>
      </c>
      <c r="G150"/>
      <c r="H150"/>
      <c r="I150" s="247">
        <v>40452</v>
      </c>
      <c r="J150">
        <v>0.42499999999999999</v>
      </c>
      <c r="K150"/>
      <c r="L150"/>
      <c r="M150" s="247">
        <v>40452</v>
      </c>
      <c r="N150">
        <v>0.36249999999999999</v>
      </c>
      <c r="O150"/>
      <c r="P150"/>
      <c r="Q150" s="247">
        <v>40452</v>
      </c>
      <c r="R150">
        <v>0.185</v>
      </c>
      <c r="S150"/>
      <c r="T150"/>
      <c r="U150" s="247">
        <v>40452</v>
      </c>
      <c r="V150">
        <v>0.16500000000000001</v>
      </c>
      <c r="W150"/>
      <c r="X150"/>
      <c r="Y150" s="247">
        <v>40422</v>
      </c>
      <c r="Z150">
        <v>3.3410000000000002</v>
      </c>
      <c r="AA150"/>
      <c r="AB150"/>
      <c r="AC150" s="247">
        <v>40452</v>
      </c>
      <c r="AD150">
        <v>1.3524098501870001</v>
      </c>
      <c r="AE150"/>
      <c r="AF150"/>
      <c r="AG150" s="247">
        <v>40452</v>
      </c>
      <c r="AH150">
        <v>6.338971910500002E-2</v>
      </c>
      <c r="AI150"/>
      <c r="AJ150"/>
      <c r="AK150" s="247">
        <v>40452</v>
      </c>
      <c r="AL150">
        <v>7.1947152040842996E-2</v>
      </c>
      <c r="AM150"/>
      <c r="AN150"/>
      <c r="AO150" s="247">
        <v>40452</v>
      </c>
      <c r="AP150">
        <v>-0.14000000000000001</v>
      </c>
      <c r="AQ150"/>
      <c r="AR150"/>
      <c r="AS150"/>
      <c r="AT150"/>
      <c r="AU150"/>
      <c r="AW150" s="247">
        <v>40452</v>
      </c>
      <c r="AX150">
        <v>0.15</v>
      </c>
      <c r="AY150"/>
      <c r="BA150" s="247">
        <v>40210</v>
      </c>
      <c r="BB150">
        <v>0.01</v>
      </c>
      <c r="BC150"/>
      <c r="BE150" s="247">
        <v>40452</v>
      </c>
      <c r="BF150">
        <v>0.15</v>
      </c>
      <c r="BG150"/>
      <c r="BI150" s="247">
        <v>40452</v>
      </c>
      <c r="BJ150">
        <v>-4.7E-2</v>
      </c>
      <c r="BK150"/>
      <c r="BM150" s="247">
        <v>40452</v>
      </c>
      <c r="BN150">
        <v>0.17</v>
      </c>
      <c r="BO150"/>
    </row>
    <row r="151" spans="1:67">
      <c r="A151" s="247">
        <v>40483</v>
      </c>
      <c r="B151">
        <v>0.21249999999999999</v>
      </c>
      <c r="C151"/>
      <c r="D151"/>
      <c r="E151" s="247">
        <v>40483</v>
      </c>
      <c r="F151">
        <v>0.25</v>
      </c>
      <c r="G151"/>
      <c r="H151"/>
      <c r="I151" s="247">
        <v>40483</v>
      </c>
      <c r="J151">
        <v>0.72499999999999998</v>
      </c>
      <c r="K151"/>
      <c r="L151"/>
      <c r="M151" s="247">
        <v>40483</v>
      </c>
      <c r="N151">
        <v>0.45500000000000002</v>
      </c>
      <c r="O151"/>
      <c r="P151"/>
      <c r="Q151" s="247">
        <v>40483</v>
      </c>
      <c r="R151">
        <v>0.28749999999999998</v>
      </c>
      <c r="S151"/>
      <c r="T151"/>
      <c r="U151" s="247">
        <v>40483</v>
      </c>
      <c r="V151">
        <v>0.24</v>
      </c>
      <c r="W151"/>
      <c r="X151"/>
      <c r="Y151" s="247">
        <v>40452</v>
      </c>
      <c r="Z151">
        <v>3.3540000000000005</v>
      </c>
      <c r="AA151"/>
      <c r="AB151"/>
      <c r="AC151" s="247">
        <v>40483</v>
      </c>
      <c r="AD151">
        <v>1.3516381138050002</v>
      </c>
      <c r="AE151"/>
      <c r="AF151"/>
      <c r="AG151" s="247">
        <v>40483</v>
      </c>
      <c r="AH151">
        <v>6.3403676202143017E-2</v>
      </c>
      <c r="AI151"/>
      <c r="AJ151"/>
      <c r="AK151" s="247">
        <v>40483</v>
      </c>
      <c r="AL151">
        <v>7.1947892725627016E-2</v>
      </c>
      <c r="AM151"/>
      <c r="AN151"/>
      <c r="AO151" s="247">
        <v>40483</v>
      </c>
      <c r="AP151">
        <v>-0.10249999999999999</v>
      </c>
      <c r="AQ151"/>
      <c r="AR151"/>
      <c r="AS151"/>
      <c r="AT151"/>
      <c r="AU151"/>
      <c r="AW151" s="247">
        <v>40483</v>
      </c>
      <c r="AX151">
        <v>0.21249999999999999</v>
      </c>
      <c r="AY151"/>
      <c r="BA151" s="247">
        <v>40238</v>
      </c>
      <c r="BB151">
        <v>0.01</v>
      </c>
      <c r="BC151"/>
      <c r="BE151" s="247">
        <v>40483</v>
      </c>
      <c r="BF151">
        <v>0.15</v>
      </c>
      <c r="BG151"/>
      <c r="BI151" s="247">
        <v>40483</v>
      </c>
      <c r="BJ151">
        <v>-4.6500000000000007E-2</v>
      </c>
      <c r="BK151"/>
      <c r="BM151" s="247">
        <v>40483</v>
      </c>
      <c r="BN151">
        <v>0.29499999999999998</v>
      </c>
      <c r="BO151"/>
    </row>
    <row r="152" spans="1:67">
      <c r="A152" s="247">
        <v>40513</v>
      </c>
      <c r="B152">
        <v>0.2525</v>
      </c>
      <c r="C152"/>
      <c r="D152"/>
      <c r="E152" s="247">
        <v>40513</v>
      </c>
      <c r="F152">
        <v>0.28999999999999998</v>
      </c>
      <c r="G152"/>
      <c r="H152"/>
      <c r="I152" s="247">
        <v>40513</v>
      </c>
      <c r="J152">
        <v>1.23</v>
      </c>
      <c r="K152"/>
      <c r="L152"/>
      <c r="M152" s="247">
        <v>40513</v>
      </c>
      <c r="N152">
        <v>0.79</v>
      </c>
      <c r="O152"/>
      <c r="P152"/>
      <c r="Q152" s="247">
        <v>40513</v>
      </c>
      <c r="R152">
        <v>0.33750000000000002</v>
      </c>
      <c r="S152"/>
      <c r="T152"/>
      <c r="U152" s="247">
        <v>40513</v>
      </c>
      <c r="V152">
        <v>0.29499999999999998</v>
      </c>
      <c r="W152"/>
      <c r="X152"/>
      <c r="Y152" s="247">
        <v>40483</v>
      </c>
      <c r="Z152">
        <v>3.4280000000000004</v>
      </c>
      <c r="AA152"/>
      <c r="AB152"/>
      <c r="AC152" s="247">
        <v>40513</v>
      </c>
      <c r="AD152">
        <v>1.3508944878069999</v>
      </c>
      <c r="AE152"/>
      <c r="AF152"/>
      <c r="AG152" s="247">
        <v>40513</v>
      </c>
      <c r="AH152">
        <v>6.3417183070409E-2</v>
      </c>
      <c r="AI152"/>
      <c r="AJ152"/>
      <c r="AK152" s="247">
        <v>40513</v>
      </c>
      <c r="AL152">
        <v>7.1948609517355003E-2</v>
      </c>
      <c r="AM152"/>
      <c r="AN152"/>
      <c r="AO152" s="247">
        <v>40513</v>
      </c>
      <c r="AP152">
        <v>-9.5000000000000001E-2</v>
      </c>
      <c r="AQ152"/>
      <c r="AR152"/>
      <c r="AS152"/>
      <c r="AT152"/>
      <c r="AU152"/>
      <c r="AW152" s="247">
        <v>40513</v>
      </c>
      <c r="AX152">
        <v>0.2525</v>
      </c>
      <c r="AY152"/>
      <c r="BA152" s="247">
        <v>40269</v>
      </c>
      <c r="BB152">
        <v>1.0500000000000001E-2</v>
      </c>
      <c r="BC152"/>
      <c r="BE152" s="247">
        <v>40513</v>
      </c>
      <c r="BF152">
        <v>0.15</v>
      </c>
      <c r="BG152"/>
      <c r="BI152" s="247">
        <v>40513</v>
      </c>
      <c r="BJ152">
        <v>-4.6500000000000007E-2</v>
      </c>
      <c r="BK152"/>
      <c r="BM152" s="247">
        <v>40513</v>
      </c>
      <c r="BN152">
        <v>0.3</v>
      </c>
      <c r="BO152"/>
    </row>
    <row r="153" spans="1:67">
      <c r="A153" s="247">
        <v>40544</v>
      </c>
      <c r="B153">
        <v>0.26500000000000001</v>
      </c>
      <c r="C153"/>
      <c r="D153"/>
      <c r="E153" s="247">
        <v>40544</v>
      </c>
      <c r="F153">
        <v>0.3</v>
      </c>
      <c r="G153"/>
      <c r="H153"/>
      <c r="I153" s="247">
        <v>40544</v>
      </c>
      <c r="J153">
        <v>1.575</v>
      </c>
      <c r="K153"/>
      <c r="L153"/>
      <c r="M153" s="247">
        <v>40544</v>
      </c>
      <c r="N153">
        <v>0.95499999999999996</v>
      </c>
      <c r="O153"/>
      <c r="P153"/>
      <c r="Q153" s="247">
        <v>40544</v>
      </c>
      <c r="R153">
        <v>0.4375</v>
      </c>
      <c r="S153"/>
      <c r="T153"/>
      <c r="U153" s="247">
        <v>40544</v>
      </c>
      <c r="V153">
        <v>0.34250000000000003</v>
      </c>
      <c r="W153"/>
      <c r="X153"/>
      <c r="Y153" s="247">
        <v>40513</v>
      </c>
      <c r="Z153">
        <v>3.512</v>
      </c>
      <c r="AA153"/>
      <c r="AB153"/>
      <c r="AC153" s="247">
        <v>40544</v>
      </c>
      <c r="AD153">
        <v>1.3501293919770001</v>
      </c>
      <c r="AE153"/>
      <c r="AF153"/>
      <c r="AG153" s="247">
        <v>40544</v>
      </c>
      <c r="AH153">
        <v>6.3431140167682004E-2</v>
      </c>
      <c r="AI153"/>
      <c r="AJ153"/>
      <c r="AK153" s="247">
        <v>40544</v>
      </c>
      <c r="AL153">
        <v>7.1949350202139023E-2</v>
      </c>
      <c r="AM153"/>
      <c r="AN153"/>
      <c r="AO153" s="247">
        <v>40544</v>
      </c>
      <c r="AP153">
        <v>-0.08</v>
      </c>
      <c r="AQ153"/>
      <c r="AR153"/>
      <c r="AS153"/>
      <c r="AT153"/>
      <c r="AU153"/>
      <c r="AW153" s="247">
        <v>40544</v>
      </c>
      <c r="AX153">
        <v>0.26500000000000001</v>
      </c>
      <c r="AY153"/>
      <c r="BA153" s="247">
        <v>40299</v>
      </c>
      <c r="BB153">
        <v>1.0500000000000001E-2</v>
      </c>
      <c r="BC153"/>
      <c r="BE153" s="247">
        <v>40544</v>
      </c>
      <c r="BF153">
        <v>0.15</v>
      </c>
      <c r="BG153"/>
      <c r="BI153" s="247">
        <v>40544</v>
      </c>
      <c r="BJ153">
        <v>-4.6500000000000007E-2</v>
      </c>
      <c r="BK153"/>
      <c r="BM153" s="247">
        <v>40544</v>
      </c>
      <c r="BN153">
        <v>0.32</v>
      </c>
      <c r="BO153"/>
    </row>
    <row r="154" spans="1:67">
      <c r="A154" s="247">
        <v>40575</v>
      </c>
      <c r="B154">
        <v>0.24249999999999999</v>
      </c>
      <c r="C154"/>
      <c r="D154"/>
      <c r="E154" s="247">
        <v>40575</v>
      </c>
      <c r="F154">
        <v>0.27500000000000002</v>
      </c>
      <c r="G154"/>
      <c r="H154"/>
      <c r="I154" s="247">
        <v>40575</v>
      </c>
      <c r="J154">
        <v>1.4950000000000001</v>
      </c>
      <c r="K154"/>
      <c r="L154"/>
      <c r="M154" s="247">
        <v>40575</v>
      </c>
      <c r="N154">
        <v>0.94499999999999995</v>
      </c>
      <c r="O154"/>
      <c r="P154"/>
      <c r="Q154" s="247">
        <v>40575</v>
      </c>
      <c r="R154">
        <v>0.435</v>
      </c>
      <c r="S154"/>
      <c r="T154"/>
      <c r="U154" s="247">
        <v>40575</v>
      </c>
      <c r="V154">
        <v>0.33750000000000002</v>
      </c>
      <c r="W154"/>
      <c r="X154"/>
      <c r="Y154" s="247">
        <v>40544</v>
      </c>
      <c r="Z154">
        <v>3.6910000000000003</v>
      </c>
      <c r="AA154"/>
      <c r="AB154"/>
      <c r="AC154" s="247">
        <v>40575</v>
      </c>
      <c r="AD154">
        <v>1.3493676630270002</v>
      </c>
      <c r="AE154"/>
      <c r="AF154"/>
      <c r="AG154" s="247">
        <v>40575</v>
      </c>
      <c r="AH154">
        <v>6.3445097265019013E-2</v>
      </c>
      <c r="AI154"/>
      <c r="AJ154"/>
      <c r="AK154" s="247">
        <v>40575</v>
      </c>
      <c r="AL154">
        <v>7.1950090886925014E-2</v>
      </c>
      <c r="AM154"/>
      <c r="AN154"/>
      <c r="AO154" s="247">
        <v>40575</v>
      </c>
      <c r="AP154">
        <v>-0.08</v>
      </c>
      <c r="AQ154"/>
      <c r="AR154"/>
      <c r="AS154"/>
      <c r="AT154"/>
      <c r="AU154"/>
      <c r="AW154" s="247">
        <v>40575</v>
      </c>
      <c r="AX154">
        <v>0.24249999999999999</v>
      </c>
      <c r="AY154"/>
      <c r="BA154" s="247">
        <v>40330</v>
      </c>
      <c r="BB154">
        <v>1.0500000000000001E-2</v>
      </c>
      <c r="BC154"/>
      <c r="BE154" s="247">
        <v>40575</v>
      </c>
      <c r="BF154">
        <v>0.15</v>
      </c>
      <c r="BG154"/>
      <c r="BI154" s="247">
        <v>40575</v>
      </c>
      <c r="BJ154">
        <v>-4.6500000000000007E-2</v>
      </c>
      <c r="BK154"/>
      <c r="BM154" s="247">
        <v>40575</v>
      </c>
      <c r="BN154">
        <v>0.35</v>
      </c>
      <c r="BO154"/>
    </row>
    <row r="155" spans="1:67">
      <c r="A155" s="247">
        <v>40603</v>
      </c>
      <c r="B155">
        <v>0.24</v>
      </c>
      <c r="C155"/>
      <c r="D155"/>
      <c r="E155" s="247">
        <v>40603</v>
      </c>
      <c r="F155">
        <v>0.27300000000000002</v>
      </c>
      <c r="G155"/>
      <c r="H155"/>
      <c r="I155" s="247">
        <v>40603</v>
      </c>
      <c r="J155">
        <v>0.89500000000000002</v>
      </c>
      <c r="K155"/>
      <c r="L155"/>
      <c r="M155" s="247">
        <v>40603</v>
      </c>
      <c r="N155">
        <v>0.60250000000000004</v>
      </c>
      <c r="O155"/>
      <c r="P155"/>
      <c r="Q155" s="247">
        <v>40603</v>
      </c>
      <c r="R155">
        <v>0.30249999999999999</v>
      </c>
      <c r="S155"/>
      <c r="T155"/>
      <c r="U155" s="247">
        <v>40603</v>
      </c>
      <c r="V155">
        <v>0.26</v>
      </c>
      <c r="W155"/>
      <c r="X155"/>
      <c r="Y155" s="247">
        <v>40575</v>
      </c>
      <c r="Z155">
        <v>3.593</v>
      </c>
      <c r="AA155"/>
      <c r="AB155"/>
      <c r="AC155" s="247">
        <v>40603</v>
      </c>
      <c r="AD155">
        <v>1.3486825393250002</v>
      </c>
      <c r="AE155"/>
      <c r="AF155"/>
      <c r="AG155" s="247">
        <v>40603</v>
      </c>
      <c r="AH155">
        <v>6.3457703675573005E-2</v>
      </c>
      <c r="AI155"/>
      <c r="AJ155"/>
      <c r="AK155" s="247">
        <v>40603</v>
      </c>
      <c r="AL155">
        <v>7.1950759892538005E-2</v>
      </c>
      <c r="AM155"/>
      <c r="AN155"/>
      <c r="AO155" s="247">
        <v>40603</v>
      </c>
      <c r="AP155">
        <v>-0.08</v>
      </c>
      <c r="AQ155"/>
      <c r="AR155"/>
      <c r="AS155"/>
      <c r="AT155"/>
      <c r="AU155"/>
      <c r="AW155" s="247">
        <v>40603</v>
      </c>
      <c r="AX155">
        <v>0.24</v>
      </c>
      <c r="AY155"/>
      <c r="BA155" s="247">
        <v>40360</v>
      </c>
      <c r="BB155">
        <v>1.0500000000000001E-2</v>
      </c>
      <c r="BC155"/>
      <c r="BE155" s="247">
        <v>40603</v>
      </c>
      <c r="BF155">
        <v>0.15</v>
      </c>
      <c r="BG155"/>
      <c r="BI155" s="247">
        <v>40603</v>
      </c>
      <c r="BJ155">
        <v>-4.6500000000000007E-2</v>
      </c>
      <c r="BK155"/>
      <c r="BM155" s="247">
        <v>40603</v>
      </c>
      <c r="BN155">
        <v>0.35</v>
      </c>
      <c r="BO155"/>
    </row>
    <row r="156" spans="1:67">
      <c r="A156" s="247">
        <v>40634</v>
      </c>
      <c r="B156">
        <v>0.16750000000000001</v>
      </c>
      <c r="C156"/>
      <c r="D156"/>
      <c r="E156" s="247">
        <v>40634</v>
      </c>
      <c r="F156">
        <v>0.17800000000000002</v>
      </c>
      <c r="G156"/>
      <c r="H156"/>
      <c r="I156" s="247">
        <v>40634</v>
      </c>
      <c r="J156">
        <v>0.45</v>
      </c>
      <c r="K156"/>
      <c r="L156"/>
      <c r="M156" s="247">
        <v>40634</v>
      </c>
      <c r="N156">
        <v>0.35499999999999998</v>
      </c>
      <c r="O156"/>
      <c r="P156"/>
      <c r="Q156" s="247">
        <v>40634</v>
      </c>
      <c r="R156">
        <v>0.19750000000000001</v>
      </c>
      <c r="S156"/>
      <c r="T156"/>
      <c r="U156" s="247">
        <v>40634</v>
      </c>
      <c r="V156">
        <v>0.17749999999999999</v>
      </c>
      <c r="W156"/>
      <c r="X156"/>
      <c r="Y156" s="247">
        <v>40603</v>
      </c>
      <c r="Z156">
        <v>3.4769999999999999</v>
      </c>
      <c r="AA156"/>
      <c r="AB156"/>
      <c r="AC156" s="247">
        <v>40634</v>
      </c>
      <c r="AD156">
        <v>1.3479272038450001</v>
      </c>
      <c r="AE156"/>
      <c r="AF156"/>
      <c r="AG156" s="247">
        <v>40634</v>
      </c>
      <c r="AH156">
        <v>6.3471660773032998E-2</v>
      </c>
      <c r="AI156"/>
      <c r="AJ156"/>
      <c r="AK156" s="247">
        <v>40634</v>
      </c>
      <c r="AL156">
        <v>7.1951500577322025E-2</v>
      </c>
      <c r="AM156"/>
      <c r="AN156"/>
      <c r="AO156" s="247">
        <v>40634</v>
      </c>
      <c r="AP156">
        <v>-0.125</v>
      </c>
      <c r="AQ156"/>
      <c r="AR156"/>
      <c r="AS156"/>
      <c r="AT156"/>
      <c r="AU156"/>
      <c r="AW156" s="247">
        <v>40634</v>
      </c>
      <c r="AX156">
        <v>0.16750000000000001</v>
      </c>
      <c r="AY156"/>
      <c r="BA156" s="247">
        <v>40391</v>
      </c>
      <c r="BB156">
        <v>1.0500000000000001E-2</v>
      </c>
      <c r="BC156"/>
      <c r="BE156" s="247">
        <v>40634</v>
      </c>
      <c r="BF156">
        <v>0.15</v>
      </c>
      <c r="BG156"/>
      <c r="BI156" s="247">
        <v>40634</v>
      </c>
      <c r="BJ156">
        <v>-4.4000000000000004E-2</v>
      </c>
      <c r="BK156"/>
      <c r="BM156" s="247">
        <v>40634</v>
      </c>
      <c r="BN156">
        <v>0.17</v>
      </c>
      <c r="BO156"/>
    </row>
    <row r="157" spans="1:67">
      <c r="A157" s="247">
        <v>40664</v>
      </c>
      <c r="B157">
        <v>0.1575</v>
      </c>
      <c r="C157"/>
      <c r="D157"/>
      <c r="E157" s="247">
        <v>40664</v>
      </c>
      <c r="F157">
        <v>0.188</v>
      </c>
      <c r="G157"/>
      <c r="H157"/>
      <c r="I157" s="247">
        <v>40664</v>
      </c>
      <c r="J157">
        <v>0.36499999999999999</v>
      </c>
      <c r="K157"/>
      <c r="L157"/>
      <c r="M157" s="247">
        <v>40664</v>
      </c>
      <c r="N157">
        <v>0.28749999999999998</v>
      </c>
      <c r="O157"/>
      <c r="P157"/>
      <c r="Q157" s="247">
        <v>40664</v>
      </c>
      <c r="R157">
        <v>0.17249999999999999</v>
      </c>
      <c r="S157"/>
      <c r="T157"/>
      <c r="U157" s="247">
        <v>40664</v>
      </c>
      <c r="V157">
        <v>0.16250000000000001</v>
      </c>
      <c r="W157"/>
      <c r="X157"/>
      <c r="Y157" s="247">
        <v>40634</v>
      </c>
      <c r="Z157">
        <v>3.3610000000000002</v>
      </c>
      <c r="AA157"/>
      <c r="AB157"/>
      <c r="AC157" s="247">
        <v>40664</v>
      </c>
      <c r="AD157">
        <v>1.3471994253720001</v>
      </c>
      <c r="AE157"/>
      <c r="AF157"/>
      <c r="AG157" s="247">
        <v>40664</v>
      </c>
      <c r="AH157">
        <v>6.3485167641605028E-2</v>
      </c>
      <c r="AI157"/>
      <c r="AJ157"/>
      <c r="AK157" s="247">
        <v>40664</v>
      </c>
      <c r="AL157">
        <v>7.1952217369051039E-2</v>
      </c>
      <c r="AM157"/>
      <c r="AN157"/>
      <c r="AO157" s="247">
        <v>40664</v>
      </c>
      <c r="AP157">
        <v>-0.14000000000000001</v>
      </c>
      <c r="AQ157"/>
      <c r="AR157"/>
      <c r="AS157"/>
      <c r="AT157"/>
      <c r="AU157"/>
      <c r="AW157" s="247">
        <v>40664</v>
      </c>
      <c r="AX157">
        <v>0.1575</v>
      </c>
      <c r="AY157"/>
      <c r="BA157" s="247">
        <v>40422</v>
      </c>
      <c r="BB157">
        <v>1.0500000000000001E-2</v>
      </c>
      <c r="BC157"/>
      <c r="BE157" s="247">
        <v>40664</v>
      </c>
      <c r="BF157">
        <v>0.15</v>
      </c>
      <c r="BG157"/>
      <c r="BI157" s="247">
        <v>40664</v>
      </c>
      <c r="BJ157">
        <v>-4.4000000000000004E-2</v>
      </c>
      <c r="BK157"/>
      <c r="BM157" s="247">
        <v>40664</v>
      </c>
      <c r="BN157">
        <v>0.17</v>
      </c>
      <c r="BO157"/>
    </row>
    <row r="158" spans="1:67">
      <c r="A158" s="247">
        <v>40695</v>
      </c>
      <c r="B158">
        <v>0.1525</v>
      </c>
      <c r="C158"/>
      <c r="D158"/>
      <c r="E158" s="247">
        <v>40695</v>
      </c>
      <c r="F158">
        <v>0.18300000000000002</v>
      </c>
      <c r="G158"/>
      <c r="H158"/>
      <c r="I158" s="247">
        <v>40695</v>
      </c>
      <c r="J158">
        <v>0.35499999999999998</v>
      </c>
      <c r="K158"/>
      <c r="L158"/>
      <c r="M158" s="247">
        <v>40695</v>
      </c>
      <c r="N158">
        <v>0.28749999999999998</v>
      </c>
      <c r="O158"/>
      <c r="P158"/>
      <c r="Q158" s="247">
        <v>40695</v>
      </c>
      <c r="R158">
        <v>0.17249999999999999</v>
      </c>
      <c r="S158"/>
      <c r="T158"/>
      <c r="U158" s="247">
        <v>40695</v>
      </c>
      <c r="V158">
        <v>0.16250000000000001</v>
      </c>
      <c r="W158"/>
      <c r="X158"/>
      <c r="Y158" s="247">
        <v>40664</v>
      </c>
      <c r="Z158">
        <v>3.3590000000000004</v>
      </c>
      <c r="AA158"/>
      <c r="AB158"/>
      <c r="AC158" s="247">
        <v>40695</v>
      </c>
      <c r="AD158">
        <v>1.3464506803080003</v>
      </c>
      <c r="AE158"/>
      <c r="AF158"/>
      <c r="AG158" s="247">
        <v>40695</v>
      </c>
      <c r="AH158">
        <v>6.3499124739192003E-2</v>
      </c>
      <c r="AI158"/>
      <c r="AJ158"/>
      <c r="AK158" s="247">
        <v>40695</v>
      </c>
      <c r="AL158">
        <v>7.1952958053837016E-2</v>
      </c>
      <c r="AM158"/>
      <c r="AN158"/>
      <c r="AO158" s="247">
        <v>40695</v>
      </c>
      <c r="AP158">
        <v>-0.15</v>
      </c>
      <c r="AQ158"/>
      <c r="AR158"/>
      <c r="AS158"/>
      <c r="AT158"/>
      <c r="AU158"/>
      <c r="AW158" s="247">
        <v>40695</v>
      </c>
      <c r="AX158">
        <v>0.1525</v>
      </c>
      <c r="AY158"/>
      <c r="BA158" s="247">
        <v>40452</v>
      </c>
      <c r="BB158">
        <v>1.0500000000000001E-2</v>
      </c>
      <c r="BC158"/>
      <c r="BE158" s="247">
        <v>40695</v>
      </c>
      <c r="BF158">
        <v>0.15</v>
      </c>
      <c r="BG158"/>
      <c r="BI158" s="247">
        <v>40695</v>
      </c>
      <c r="BJ158">
        <v>-4.4000000000000004E-2</v>
      </c>
      <c r="BK158"/>
      <c r="BM158" s="247">
        <v>40695</v>
      </c>
      <c r="BN158">
        <v>0.17</v>
      </c>
      <c r="BO158"/>
    </row>
    <row r="159" spans="1:67">
      <c r="A159" s="247">
        <v>40725</v>
      </c>
      <c r="B159">
        <v>0.14249999999999999</v>
      </c>
      <c r="C159"/>
      <c r="D159"/>
      <c r="E159" s="247">
        <v>40725</v>
      </c>
      <c r="F159">
        <v>0.17300000000000001</v>
      </c>
      <c r="G159"/>
      <c r="H159"/>
      <c r="I159" s="247">
        <v>40725</v>
      </c>
      <c r="J159">
        <v>0.39</v>
      </c>
      <c r="K159"/>
      <c r="L159"/>
      <c r="M159" s="247">
        <v>40725</v>
      </c>
      <c r="N159">
        <v>0.3</v>
      </c>
      <c r="O159"/>
      <c r="P159"/>
      <c r="Q159" s="247">
        <v>40725</v>
      </c>
      <c r="R159">
        <v>0.185</v>
      </c>
      <c r="S159"/>
      <c r="T159"/>
      <c r="U159" s="247">
        <v>40725</v>
      </c>
      <c r="V159">
        <v>0.16250000000000001</v>
      </c>
      <c r="W159"/>
      <c r="X159"/>
      <c r="Y159" s="247">
        <v>40695</v>
      </c>
      <c r="Z159">
        <v>3.3969999999999998</v>
      </c>
      <c r="AA159"/>
      <c r="AB159"/>
      <c r="AC159" s="247">
        <v>40725</v>
      </c>
      <c r="AD159">
        <v>1.3457292699940004</v>
      </c>
      <c r="AE159"/>
      <c r="AF159"/>
      <c r="AG159" s="247">
        <v>40725</v>
      </c>
      <c r="AH159">
        <v>6.3512631607887005E-2</v>
      </c>
      <c r="AI159"/>
      <c r="AJ159"/>
      <c r="AK159" s="247">
        <v>40725</v>
      </c>
      <c r="AL159">
        <v>7.1953674845565016E-2</v>
      </c>
      <c r="AM159"/>
      <c r="AN159"/>
      <c r="AO159" s="247">
        <v>40725</v>
      </c>
      <c r="AP159">
        <v>-0.15</v>
      </c>
      <c r="AQ159"/>
      <c r="AR159"/>
      <c r="AS159"/>
      <c r="AT159"/>
      <c r="AU159"/>
      <c r="AW159" s="247">
        <v>40725</v>
      </c>
      <c r="AX159">
        <v>0.14249999999999999</v>
      </c>
      <c r="AY159"/>
      <c r="BA159" s="247">
        <v>40483</v>
      </c>
      <c r="BB159">
        <v>0.01</v>
      </c>
      <c r="BC159"/>
      <c r="BE159" s="247">
        <v>40725</v>
      </c>
      <c r="BF159">
        <v>0.15</v>
      </c>
      <c r="BG159"/>
      <c r="BI159" s="247">
        <v>40725</v>
      </c>
      <c r="BJ159">
        <v>-4.4000000000000004E-2</v>
      </c>
      <c r="BK159"/>
      <c r="BM159" s="247">
        <v>40725</v>
      </c>
      <c r="BN159">
        <v>0.17</v>
      </c>
      <c r="BO159"/>
    </row>
    <row r="160" spans="1:67">
      <c r="A160" s="247">
        <v>40756</v>
      </c>
      <c r="B160">
        <v>0.14000000000000001</v>
      </c>
      <c r="C160"/>
      <c r="D160"/>
      <c r="E160" s="247">
        <v>40756</v>
      </c>
      <c r="F160">
        <v>0.17</v>
      </c>
      <c r="G160"/>
      <c r="H160"/>
      <c r="I160" s="247">
        <v>40756</v>
      </c>
      <c r="J160">
        <v>0.45500000000000002</v>
      </c>
      <c r="K160"/>
      <c r="L160"/>
      <c r="M160" s="247">
        <v>40756</v>
      </c>
      <c r="N160">
        <v>0.3</v>
      </c>
      <c r="O160"/>
      <c r="P160"/>
      <c r="Q160" s="247">
        <v>40756</v>
      </c>
      <c r="R160">
        <v>0.185</v>
      </c>
      <c r="S160"/>
      <c r="T160"/>
      <c r="U160" s="247">
        <v>40756</v>
      </c>
      <c r="V160">
        <v>0.16250000000000001</v>
      </c>
      <c r="W160"/>
      <c r="X160"/>
      <c r="Y160" s="247">
        <v>40725</v>
      </c>
      <c r="Z160">
        <v>3.3969999999999998</v>
      </c>
      <c r="AA160"/>
      <c r="AB160"/>
      <c r="AC160" s="247">
        <v>40756</v>
      </c>
      <c r="AD160">
        <v>1.3449870954220007</v>
      </c>
      <c r="AE160"/>
      <c r="AF160"/>
      <c r="AG160" s="247">
        <v>40756</v>
      </c>
      <c r="AH160">
        <v>6.3526588705601017E-2</v>
      </c>
      <c r="AI160"/>
      <c r="AJ160"/>
      <c r="AK160" s="247">
        <v>40756</v>
      </c>
      <c r="AL160">
        <v>7.1954415530351035E-2</v>
      </c>
      <c r="AM160"/>
      <c r="AN160"/>
      <c r="AO160" s="247">
        <v>40756</v>
      </c>
      <c r="AP160">
        <v>-0.15</v>
      </c>
      <c r="AQ160"/>
      <c r="AR160"/>
      <c r="AS160"/>
      <c r="AT160"/>
      <c r="AU160"/>
      <c r="AW160" s="247">
        <v>40756</v>
      </c>
      <c r="AX160">
        <v>0.14000000000000001</v>
      </c>
      <c r="AY160"/>
      <c r="BA160" s="247">
        <v>40513</v>
      </c>
      <c r="BB160">
        <v>0.01</v>
      </c>
      <c r="BC160"/>
      <c r="BE160" s="247">
        <v>40756</v>
      </c>
      <c r="BF160">
        <v>0.15</v>
      </c>
      <c r="BG160"/>
      <c r="BI160" s="247">
        <v>40756</v>
      </c>
      <c r="BJ160">
        <v>-4.4000000000000004E-2</v>
      </c>
      <c r="BK160"/>
      <c r="BM160" s="247">
        <v>40756</v>
      </c>
      <c r="BN160">
        <v>0.17</v>
      </c>
      <c r="BO160"/>
    </row>
    <row r="161" spans="1:67">
      <c r="A161" s="247">
        <v>40787</v>
      </c>
      <c r="B161">
        <v>0.13750000000000001</v>
      </c>
      <c r="C161"/>
      <c r="D161"/>
      <c r="E161" s="247">
        <v>40787</v>
      </c>
      <c r="F161">
        <v>0.16800000000000001</v>
      </c>
      <c r="G161"/>
      <c r="H161"/>
      <c r="I161" s="247">
        <v>40787</v>
      </c>
      <c r="J161">
        <v>0.35499999999999998</v>
      </c>
      <c r="K161"/>
      <c r="L161"/>
      <c r="M161" s="247">
        <v>40787</v>
      </c>
      <c r="N161">
        <v>0.28999999999999998</v>
      </c>
      <c r="O161"/>
      <c r="P161"/>
      <c r="Q161" s="247">
        <v>40787</v>
      </c>
      <c r="R161">
        <v>0.16250000000000001</v>
      </c>
      <c r="S161"/>
      <c r="T161"/>
      <c r="U161" s="247">
        <v>40787</v>
      </c>
      <c r="V161">
        <v>0.16250000000000001</v>
      </c>
      <c r="W161"/>
      <c r="X161"/>
      <c r="Y161" s="247">
        <v>40756</v>
      </c>
      <c r="Z161">
        <v>3.4420000000000002</v>
      </c>
      <c r="AA161"/>
      <c r="AB161"/>
      <c r="AC161" s="247">
        <v>40787</v>
      </c>
      <c r="AD161">
        <v>1.3442482523770003</v>
      </c>
      <c r="AE161"/>
      <c r="AF161"/>
      <c r="AG161" s="247">
        <v>40787</v>
      </c>
      <c r="AH161">
        <v>6.3540545803380019E-2</v>
      </c>
      <c r="AI161"/>
      <c r="AJ161"/>
      <c r="AK161" s="247">
        <v>40787</v>
      </c>
      <c r="AL161">
        <v>7.1955156215138011E-2</v>
      </c>
      <c r="AM161"/>
      <c r="AN161"/>
      <c r="AO161" s="247">
        <v>40787</v>
      </c>
      <c r="AP161">
        <v>-0.14000000000000001</v>
      </c>
      <c r="AQ161"/>
      <c r="AR161"/>
      <c r="AS161"/>
      <c r="AT161"/>
      <c r="AU161"/>
      <c r="AW161" s="247">
        <v>40787</v>
      </c>
      <c r="AX161">
        <v>0.13750000000000001</v>
      </c>
      <c r="AY161"/>
      <c r="BA161" s="247">
        <v>40544</v>
      </c>
      <c r="BB161">
        <v>0.01</v>
      </c>
      <c r="BC161"/>
      <c r="BE161" s="247">
        <v>40787</v>
      </c>
      <c r="BF161">
        <v>0.15</v>
      </c>
      <c r="BG161"/>
      <c r="BI161" s="247">
        <v>40787</v>
      </c>
      <c r="BJ161">
        <v>-4.4000000000000004E-2</v>
      </c>
      <c r="BK161"/>
      <c r="BM161" s="247">
        <v>40787</v>
      </c>
      <c r="BN161">
        <v>0.17</v>
      </c>
      <c r="BO161"/>
    </row>
    <row r="162" spans="1:67">
      <c r="A162" s="247">
        <v>40817</v>
      </c>
      <c r="B162">
        <v>0.1525</v>
      </c>
      <c r="C162"/>
      <c r="D162"/>
      <c r="E162" s="247">
        <v>40817</v>
      </c>
      <c r="F162">
        <v>0.18300000000000002</v>
      </c>
      <c r="G162"/>
      <c r="H162"/>
      <c r="I162" s="247">
        <v>40817</v>
      </c>
      <c r="J162">
        <v>0.42499999999999999</v>
      </c>
      <c r="K162"/>
      <c r="L162"/>
      <c r="M162" s="247">
        <v>40817</v>
      </c>
      <c r="N162">
        <v>0.36249999999999999</v>
      </c>
      <c r="O162"/>
      <c r="P162"/>
      <c r="Q162" s="247">
        <v>40817</v>
      </c>
      <c r="R162">
        <v>0.185</v>
      </c>
      <c r="S162"/>
      <c r="T162"/>
      <c r="U162" s="247">
        <v>40817</v>
      </c>
      <c r="V162">
        <v>0.16500000000000001</v>
      </c>
      <c r="W162"/>
      <c r="X162"/>
      <c r="Y162" s="247">
        <v>40787</v>
      </c>
      <c r="Z162">
        <v>3.4240000000000004</v>
      </c>
      <c r="AA162"/>
      <c r="AB162"/>
      <c r="AC162" s="247">
        <v>40817</v>
      </c>
      <c r="AD162">
        <v>1.3435364102580001</v>
      </c>
      <c r="AE162"/>
      <c r="AF162"/>
      <c r="AG162" s="247">
        <v>40817</v>
      </c>
      <c r="AH162">
        <v>6.3554052672260011E-2</v>
      </c>
      <c r="AI162"/>
      <c r="AJ162"/>
      <c r="AK162" s="247">
        <v>40817</v>
      </c>
      <c r="AL162">
        <v>7.1955873006866025E-2</v>
      </c>
      <c r="AM162"/>
      <c r="AN162"/>
      <c r="AO162" s="247">
        <v>40817</v>
      </c>
      <c r="AP162">
        <v>-0.125</v>
      </c>
      <c r="AQ162"/>
      <c r="AR162"/>
      <c r="AS162"/>
      <c r="AT162"/>
      <c r="AU162"/>
      <c r="AW162" s="247">
        <v>40817</v>
      </c>
      <c r="AX162">
        <v>0.1525</v>
      </c>
      <c r="AY162"/>
      <c r="BA162" s="247">
        <v>40575</v>
      </c>
      <c r="BB162">
        <v>0.01</v>
      </c>
      <c r="BC162"/>
      <c r="BE162" s="247">
        <v>40817</v>
      </c>
      <c r="BF162">
        <v>0.15</v>
      </c>
      <c r="BG162"/>
      <c r="BI162" s="247">
        <v>40817</v>
      </c>
      <c r="BJ162">
        <v>-4.4000000000000004E-2</v>
      </c>
      <c r="BK162"/>
      <c r="BM162" s="247">
        <v>40817</v>
      </c>
      <c r="BN162">
        <v>0.17</v>
      </c>
      <c r="BO162"/>
    </row>
    <row r="163" spans="1:67">
      <c r="A163" s="247">
        <v>40848</v>
      </c>
      <c r="B163">
        <v>0.215</v>
      </c>
      <c r="C163"/>
      <c r="D163"/>
      <c r="E163" s="247">
        <v>40848</v>
      </c>
      <c r="F163">
        <v>0.245</v>
      </c>
      <c r="G163"/>
      <c r="H163"/>
      <c r="I163" s="247">
        <v>40848</v>
      </c>
      <c r="J163">
        <v>0.72499999999999998</v>
      </c>
      <c r="K163"/>
      <c r="L163"/>
      <c r="M163" s="247">
        <v>40848</v>
      </c>
      <c r="N163">
        <v>0.45500000000000002</v>
      </c>
      <c r="O163"/>
      <c r="P163"/>
      <c r="Q163" s="247">
        <v>40848</v>
      </c>
      <c r="R163">
        <v>0.28749999999999998</v>
      </c>
      <c r="S163"/>
      <c r="T163"/>
      <c r="U163" s="247">
        <v>40848</v>
      </c>
      <c r="V163">
        <v>0.24</v>
      </c>
      <c r="W163"/>
      <c r="X163"/>
      <c r="Y163" s="247">
        <v>40817</v>
      </c>
      <c r="Z163">
        <v>3.4360000000000004</v>
      </c>
      <c r="AA163"/>
      <c r="AB163"/>
      <c r="AC163" s="247">
        <v>40848</v>
      </c>
      <c r="AD163">
        <v>1.3428041080100002</v>
      </c>
      <c r="AE163"/>
      <c r="AF163"/>
      <c r="AG163" s="247">
        <v>40848</v>
      </c>
      <c r="AH163">
        <v>6.3568009770166009E-2</v>
      </c>
      <c r="AI163"/>
      <c r="AJ163"/>
      <c r="AK163" s="247">
        <v>40848</v>
      </c>
      <c r="AL163">
        <v>7.1956613691654001E-2</v>
      </c>
      <c r="AM163"/>
      <c r="AN163"/>
      <c r="AO163" s="247">
        <v>40848</v>
      </c>
      <c r="AP163">
        <v>-8.7499999999999994E-2</v>
      </c>
      <c r="AQ163"/>
      <c r="AR163"/>
      <c r="AS163"/>
      <c r="AT163"/>
      <c r="AU163"/>
      <c r="AW163" s="247">
        <v>40848</v>
      </c>
      <c r="AX163">
        <v>0.215</v>
      </c>
      <c r="AY163"/>
      <c r="BA163" s="247">
        <v>40603</v>
      </c>
      <c r="BB163">
        <v>0.01</v>
      </c>
      <c r="BC163"/>
      <c r="BE163" s="247">
        <v>40848</v>
      </c>
      <c r="BF163">
        <v>0.15</v>
      </c>
      <c r="BG163"/>
      <c r="BI163" s="247">
        <v>40848</v>
      </c>
      <c r="BJ163">
        <v>-4.3500000000000004E-2</v>
      </c>
      <c r="BK163"/>
      <c r="BM163" s="247">
        <v>40848</v>
      </c>
      <c r="BN163">
        <v>0.29499999999999998</v>
      </c>
      <c r="BO163"/>
    </row>
    <row r="164" spans="1:67">
      <c r="A164" s="247">
        <v>40878</v>
      </c>
      <c r="B164">
        <v>0.255</v>
      </c>
      <c r="C164"/>
      <c r="D164"/>
      <c r="E164" s="247">
        <v>40878</v>
      </c>
      <c r="F164">
        <v>0.28499999999999998</v>
      </c>
      <c r="G164"/>
      <c r="H164"/>
      <c r="I164" s="247">
        <v>40878</v>
      </c>
      <c r="J164">
        <v>1.23</v>
      </c>
      <c r="K164"/>
      <c r="L164"/>
      <c r="M164" s="247">
        <v>40878</v>
      </c>
      <c r="N164">
        <v>0.79</v>
      </c>
      <c r="O164"/>
      <c r="P164"/>
      <c r="Q164" s="247">
        <v>40878</v>
      </c>
      <c r="R164">
        <v>0.33750000000000002</v>
      </c>
      <c r="S164"/>
      <c r="T164"/>
      <c r="U164" s="247">
        <v>40878</v>
      </c>
      <c r="V164">
        <v>0.29499999999999998</v>
      </c>
      <c r="W164"/>
      <c r="X164"/>
      <c r="Y164" s="247">
        <v>40848</v>
      </c>
      <c r="Z164">
        <v>3.5049999999999999</v>
      </c>
      <c r="AA164"/>
      <c r="AB164"/>
      <c r="AC164" s="247">
        <v>40878</v>
      </c>
      <c r="AD164">
        <v>1.3420985862579999</v>
      </c>
      <c r="AE164"/>
      <c r="AF164"/>
      <c r="AG164" s="247">
        <v>40878</v>
      </c>
      <c r="AH164">
        <v>6.3581516639169999E-2</v>
      </c>
      <c r="AI164"/>
      <c r="AJ164"/>
      <c r="AK164" s="247">
        <v>40878</v>
      </c>
      <c r="AL164">
        <v>7.1957330483383014E-2</v>
      </c>
      <c r="AM164"/>
      <c r="AN164"/>
      <c r="AO164" s="247">
        <v>40878</v>
      </c>
      <c r="AP164">
        <v>-0.08</v>
      </c>
      <c r="AQ164"/>
      <c r="AR164"/>
      <c r="AS164"/>
      <c r="AT164"/>
      <c r="AU164"/>
      <c r="AW164" s="247">
        <v>40878</v>
      </c>
      <c r="AX164">
        <v>0.255</v>
      </c>
      <c r="AY164"/>
      <c r="BA164" s="247">
        <v>40634</v>
      </c>
      <c r="BB164">
        <v>1.0500000000000001E-2</v>
      </c>
      <c r="BC164"/>
      <c r="BE164" s="247">
        <v>40878</v>
      </c>
      <c r="BF164">
        <v>0.15</v>
      </c>
      <c r="BG164"/>
      <c r="BI164" s="247">
        <v>40878</v>
      </c>
      <c r="BJ164">
        <v>-4.3500000000000004E-2</v>
      </c>
      <c r="BK164"/>
      <c r="BM164" s="247">
        <v>40878</v>
      </c>
      <c r="BN164">
        <v>0.3</v>
      </c>
      <c r="BO164"/>
    </row>
    <row r="165" spans="1:67">
      <c r="A165" s="247">
        <v>40909</v>
      </c>
      <c r="B165">
        <v>0.26750000000000002</v>
      </c>
      <c r="C165"/>
      <c r="D165"/>
      <c r="E165" s="247">
        <v>40909</v>
      </c>
      <c r="F165">
        <v>0.29499999999999998</v>
      </c>
      <c r="G165"/>
      <c r="H165"/>
      <c r="I165" s="247">
        <v>40909</v>
      </c>
      <c r="J165">
        <v>1.575</v>
      </c>
      <c r="K165"/>
      <c r="L165"/>
      <c r="M165" s="247">
        <v>40909</v>
      </c>
      <c r="N165">
        <v>0.95499999999999996</v>
      </c>
      <c r="O165"/>
      <c r="P165"/>
      <c r="Q165" s="247">
        <v>40909</v>
      </c>
      <c r="R165">
        <v>0.4375</v>
      </c>
      <c r="S165"/>
      <c r="T165"/>
      <c r="U165" s="247">
        <v>40909</v>
      </c>
      <c r="V165">
        <v>0.34250000000000003</v>
      </c>
      <c r="W165"/>
      <c r="X165"/>
      <c r="Y165" s="247">
        <v>40878</v>
      </c>
      <c r="Z165">
        <v>3.5860000000000003</v>
      </c>
      <c r="AA165"/>
      <c r="AB165"/>
      <c r="AC165" s="247">
        <v>40909</v>
      </c>
      <c r="AD165">
        <v>1.3413728053509999</v>
      </c>
      <c r="AE165"/>
      <c r="AF165"/>
      <c r="AG165" s="247">
        <v>40909</v>
      </c>
      <c r="AH165">
        <v>6.359547373720402E-2</v>
      </c>
      <c r="AI165"/>
      <c r="AJ165"/>
      <c r="AK165" s="247">
        <v>40909</v>
      </c>
      <c r="AL165">
        <v>7.1958071168170004E-2</v>
      </c>
      <c r="AM165"/>
      <c r="AN165"/>
      <c r="AO165" s="247">
        <v>40909</v>
      </c>
      <c r="AP165">
        <v>-6.5000000000000002E-2</v>
      </c>
      <c r="AQ165"/>
      <c r="AR165"/>
      <c r="AS165"/>
      <c r="AT165"/>
      <c r="AU165"/>
      <c r="AW165" s="247">
        <v>40909</v>
      </c>
      <c r="AX165">
        <v>0.26750000000000002</v>
      </c>
      <c r="AY165"/>
      <c r="BA165" s="247">
        <v>40664</v>
      </c>
      <c r="BB165">
        <v>1.0500000000000001E-2</v>
      </c>
      <c r="BC165"/>
      <c r="BE165" s="247">
        <v>40909</v>
      </c>
      <c r="BF165">
        <v>0.15</v>
      </c>
      <c r="BG165"/>
      <c r="BI165" s="247">
        <v>40909</v>
      </c>
      <c r="BJ165">
        <v>-4.3500000000000004E-2</v>
      </c>
      <c r="BK165"/>
      <c r="BM165" s="247">
        <v>40909</v>
      </c>
      <c r="BN165">
        <v>0.32</v>
      </c>
      <c r="BO165"/>
    </row>
    <row r="166" spans="1:67">
      <c r="A166" s="247">
        <v>40940</v>
      </c>
      <c r="B166">
        <v>0.245</v>
      </c>
      <c r="C166"/>
      <c r="D166"/>
      <c r="E166" s="247">
        <v>40940</v>
      </c>
      <c r="F166">
        <v>0.27</v>
      </c>
      <c r="G166"/>
      <c r="H166"/>
      <c r="I166" s="247">
        <v>40940</v>
      </c>
      <c r="J166">
        <v>1.4950000000000001</v>
      </c>
      <c r="K166"/>
      <c r="L166"/>
      <c r="M166" s="247">
        <v>40940</v>
      </c>
      <c r="N166">
        <v>0.94499999999999995</v>
      </c>
      <c r="O166"/>
      <c r="P166"/>
      <c r="Q166" s="247">
        <v>40940</v>
      </c>
      <c r="R166">
        <v>0.435</v>
      </c>
      <c r="S166"/>
      <c r="T166"/>
      <c r="U166" s="247">
        <v>40940</v>
      </c>
      <c r="V166">
        <v>0.33750000000000002</v>
      </c>
      <c r="W166"/>
      <c r="X166"/>
      <c r="Y166" s="247">
        <v>40909</v>
      </c>
      <c r="Z166">
        <v>3.7730000000000001</v>
      </c>
      <c r="AA166"/>
      <c r="AB166"/>
      <c r="AC166" s="247">
        <v>40940</v>
      </c>
      <c r="AD166">
        <v>1.3406503311730003</v>
      </c>
      <c r="AE166"/>
      <c r="AF166"/>
      <c r="AG166" s="247">
        <v>40940</v>
      </c>
      <c r="AH166">
        <v>6.3609430835302017E-2</v>
      </c>
      <c r="AI166"/>
      <c r="AJ166"/>
      <c r="AK166" s="247">
        <v>40940</v>
      </c>
      <c r="AL166">
        <v>7.1958811852957022E-2</v>
      </c>
      <c r="AM166"/>
      <c r="AN166"/>
      <c r="AO166" s="247">
        <v>40940</v>
      </c>
      <c r="AP166">
        <v>-6.5000000000000002E-2</v>
      </c>
      <c r="AQ166"/>
      <c r="AR166"/>
      <c r="AS166"/>
      <c r="AT166"/>
      <c r="AU166"/>
      <c r="AW166" s="247">
        <v>40940</v>
      </c>
      <c r="AX166">
        <v>0.245</v>
      </c>
      <c r="AY166"/>
      <c r="BA166" s="247">
        <v>40695</v>
      </c>
      <c r="BB166">
        <v>1.0500000000000001E-2</v>
      </c>
      <c r="BC166"/>
      <c r="BE166" s="247">
        <v>40940</v>
      </c>
      <c r="BF166">
        <v>0.15</v>
      </c>
      <c r="BG166"/>
      <c r="BI166" s="247">
        <v>40940</v>
      </c>
      <c r="BJ166">
        <v>-4.3500000000000004E-2</v>
      </c>
      <c r="BK166"/>
      <c r="BM166" s="247">
        <v>40940</v>
      </c>
      <c r="BN166">
        <v>0.35</v>
      </c>
      <c r="BO166"/>
    </row>
    <row r="167" spans="1:67">
      <c r="A167" s="247">
        <v>40969</v>
      </c>
      <c r="B167">
        <v>0.24249999999999999</v>
      </c>
      <c r="C167"/>
      <c r="D167"/>
      <c r="E167" s="247">
        <v>40969</v>
      </c>
      <c r="F167">
        <v>0.26800000000000002</v>
      </c>
      <c r="G167"/>
      <c r="H167"/>
      <c r="I167" s="247">
        <v>40969</v>
      </c>
      <c r="J167">
        <v>0.89500000000000002</v>
      </c>
      <c r="K167"/>
      <c r="L167"/>
      <c r="M167" s="247">
        <v>40969</v>
      </c>
      <c r="N167">
        <v>0.60250000000000004</v>
      </c>
      <c r="O167"/>
      <c r="P167"/>
      <c r="Q167" s="247">
        <v>40969</v>
      </c>
      <c r="R167">
        <v>0.30249999999999999</v>
      </c>
      <c r="S167"/>
      <c r="T167"/>
      <c r="U167" s="247">
        <v>40969</v>
      </c>
      <c r="V167">
        <v>0.26</v>
      </c>
      <c r="W167"/>
      <c r="X167"/>
      <c r="Y167" s="247">
        <v>40940</v>
      </c>
      <c r="Z167">
        <v>3.6790000000000003</v>
      </c>
      <c r="AA167"/>
      <c r="AB167"/>
      <c r="AC167" s="247">
        <v>40969</v>
      </c>
      <c r="AD167">
        <v>1.3399774574490002</v>
      </c>
      <c r="AE167"/>
      <c r="AF167"/>
      <c r="AG167" s="247">
        <v>40969</v>
      </c>
      <c r="AH167">
        <v>6.3622487475516021E-2</v>
      </c>
      <c r="AI167"/>
      <c r="AJ167"/>
      <c r="AK167" s="247">
        <v>40969</v>
      </c>
      <c r="AL167">
        <v>7.1959504751629016E-2</v>
      </c>
      <c r="AM167"/>
      <c r="AN167"/>
      <c r="AO167" s="247">
        <v>40969</v>
      </c>
      <c r="AP167">
        <v>-6.5000000000000002E-2</v>
      </c>
      <c r="AQ167"/>
      <c r="AR167"/>
      <c r="AS167"/>
      <c r="AT167"/>
      <c r="AU167"/>
      <c r="AW167" s="247">
        <v>40969</v>
      </c>
      <c r="AX167">
        <v>0.24249999999999999</v>
      </c>
      <c r="AY167"/>
      <c r="BA167" s="247">
        <v>40725</v>
      </c>
      <c r="BB167">
        <v>1.0500000000000001E-2</v>
      </c>
      <c r="BC167"/>
      <c r="BE167" s="247">
        <v>40969</v>
      </c>
      <c r="BF167">
        <v>0.15</v>
      </c>
      <c r="BG167"/>
      <c r="BI167" s="247">
        <v>40969</v>
      </c>
      <c r="BJ167">
        <v>-4.3500000000000004E-2</v>
      </c>
      <c r="BK167"/>
      <c r="BM167" s="247">
        <v>40969</v>
      </c>
      <c r="BN167">
        <v>0.35</v>
      </c>
      <c r="BO167"/>
    </row>
    <row r="168" spans="1:67">
      <c r="A168" s="247">
        <v>41000</v>
      </c>
      <c r="B168">
        <v>0.17</v>
      </c>
      <c r="C168"/>
      <c r="D168"/>
      <c r="E168" s="247">
        <v>41000</v>
      </c>
      <c r="F168">
        <v>0.17300000000000001</v>
      </c>
      <c r="G168"/>
      <c r="H168"/>
      <c r="I168" s="247">
        <v>41000</v>
      </c>
      <c r="J168">
        <v>0.45</v>
      </c>
      <c r="K168"/>
      <c r="L168"/>
      <c r="M168" s="247">
        <v>41000</v>
      </c>
      <c r="N168">
        <v>0.35499999999999998</v>
      </c>
      <c r="O168"/>
      <c r="P168"/>
      <c r="Q168" s="247">
        <v>41000</v>
      </c>
      <c r="R168">
        <v>0.19750000000000001</v>
      </c>
      <c r="S168"/>
      <c r="T168"/>
      <c r="U168" s="247">
        <v>41000</v>
      </c>
      <c r="V168">
        <v>0.17749999999999999</v>
      </c>
      <c r="W168"/>
      <c r="X168"/>
      <c r="Y168" s="247">
        <v>40969</v>
      </c>
      <c r="Z168">
        <v>3.5660000000000003</v>
      </c>
      <c r="AA168"/>
      <c r="AB168"/>
      <c r="AC168" s="247">
        <v>41000</v>
      </c>
      <c r="AD168">
        <v>1.3392613693430002</v>
      </c>
      <c r="AE168"/>
      <c r="AF168"/>
      <c r="AG168" s="247">
        <v>41000</v>
      </c>
      <c r="AH168">
        <v>6.3636444573739001E-2</v>
      </c>
      <c r="AI168"/>
      <c r="AJ168"/>
      <c r="AK168" s="247">
        <v>41000</v>
      </c>
      <c r="AL168">
        <v>7.1960245436416007E-2</v>
      </c>
      <c r="AM168"/>
      <c r="AN168"/>
      <c r="AO168" s="247">
        <v>41000</v>
      </c>
      <c r="AP168">
        <v>-0.11</v>
      </c>
      <c r="AQ168"/>
      <c r="AR168"/>
      <c r="AS168"/>
      <c r="AT168"/>
      <c r="AU168"/>
      <c r="AW168" s="247">
        <v>41000</v>
      </c>
      <c r="AX168">
        <v>0.17</v>
      </c>
      <c r="AY168"/>
      <c r="BA168" s="247">
        <v>40756</v>
      </c>
      <c r="BB168">
        <v>1.0500000000000001E-2</v>
      </c>
      <c r="BC168"/>
      <c r="BE168" s="247">
        <v>41000</v>
      </c>
      <c r="BF168">
        <v>0.15</v>
      </c>
      <c r="BG168"/>
      <c r="BI168" s="247">
        <v>41000</v>
      </c>
      <c r="BJ168">
        <v>-4.0999999999999995E-2</v>
      </c>
      <c r="BK168"/>
      <c r="BM168" s="247">
        <v>41000</v>
      </c>
      <c r="BN168">
        <v>0.17</v>
      </c>
      <c r="BO168"/>
    </row>
    <row r="169" spans="1:67">
      <c r="A169" s="247">
        <v>41030</v>
      </c>
      <c r="B169">
        <v>0.16</v>
      </c>
      <c r="C169"/>
      <c r="D169"/>
      <c r="E169" s="247">
        <v>41030</v>
      </c>
      <c r="F169">
        <v>0.18300000000000002</v>
      </c>
      <c r="G169"/>
      <c r="H169"/>
      <c r="I169" s="247">
        <v>41030</v>
      </c>
      <c r="J169">
        <v>0.36499999999999999</v>
      </c>
      <c r="K169"/>
      <c r="L169"/>
      <c r="M169" s="247">
        <v>41030</v>
      </c>
      <c r="N169">
        <v>0.28749999999999998</v>
      </c>
      <c r="O169"/>
      <c r="P169"/>
      <c r="Q169" s="247">
        <v>41030</v>
      </c>
      <c r="R169">
        <v>0.17249999999999999</v>
      </c>
      <c r="S169"/>
      <c r="T169"/>
      <c r="U169" s="247">
        <v>41030</v>
      </c>
      <c r="V169">
        <v>0.16250000000000001</v>
      </c>
      <c r="W169"/>
      <c r="X169"/>
      <c r="Y169" s="247">
        <v>41000</v>
      </c>
      <c r="Z169">
        <v>3.4530000000000003</v>
      </c>
      <c r="AA169"/>
      <c r="AB169"/>
      <c r="AC169" s="247">
        <v>41030</v>
      </c>
      <c r="AD169">
        <v>1.338571515573</v>
      </c>
      <c r="AE169"/>
      <c r="AF169"/>
      <c r="AG169" s="247">
        <v>41030</v>
      </c>
      <c r="AH169">
        <v>6.364995144304901E-2</v>
      </c>
      <c r="AI169"/>
      <c r="AJ169"/>
      <c r="AK169" s="247">
        <v>41030</v>
      </c>
      <c r="AL169">
        <v>7.1960962228147018E-2</v>
      </c>
      <c r="AM169"/>
      <c r="AN169"/>
      <c r="AO169" s="247">
        <v>41030</v>
      </c>
      <c r="AP169">
        <v>-0.125</v>
      </c>
      <c r="AQ169"/>
      <c r="AR169"/>
      <c r="AS169"/>
      <c r="AT169"/>
      <c r="AU169"/>
      <c r="AW169" s="247">
        <v>41030</v>
      </c>
      <c r="AX169">
        <v>0.16</v>
      </c>
      <c r="AY169"/>
      <c r="BA169" s="247">
        <v>40787</v>
      </c>
      <c r="BB169">
        <v>1.0500000000000001E-2</v>
      </c>
      <c r="BC169"/>
      <c r="BE169" s="247">
        <v>41030</v>
      </c>
      <c r="BF169">
        <v>0.15</v>
      </c>
      <c r="BG169"/>
      <c r="BI169" s="247">
        <v>41030</v>
      </c>
      <c r="BJ169">
        <v>-4.0999999999999995E-2</v>
      </c>
      <c r="BK169"/>
      <c r="BM169" s="247">
        <v>41030</v>
      </c>
      <c r="BN169">
        <v>0.17</v>
      </c>
      <c r="BO169"/>
    </row>
    <row r="170" spans="1:67">
      <c r="A170" s="247">
        <v>41061</v>
      </c>
      <c r="B170">
        <v>0.155</v>
      </c>
      <c r="C170"/>
      <c r="D170"/>
      <c r="E170" s="247">
        <v>41061</v>
      </c>
      <c r="F170">
        <v>0.17800000000000002</v>
      </c>
      <c r="G170"/>
      <c r="H170"/>
      <c r="I170" s="247">
        <v>41061</v>
      </c>
      <c r="J170">
        <v>0.35499999999999998</v>
      </c>
      <c r="K170"/>
      <c r="L170"/>
      <c r="M170" s="247">
        <v>41061</v>
      </c>
      <c r="N170">
        <v>0.28749999999999998</v>
      </c>
      <c r="O170"/>
      <c r="P170"/>
      <c r="Q170" s="247">
        <v>41061</v>
      </c>
      <c r="R170">
        <v>0.17249999999999999</v>
      </c>
      <c r="S170"/>
      <c r="T170"/>
      <c r="U170" s="247">
        <v>41061</v>
      </c>
      <c r="V170">
        <v>0.16250000000000001</v>
      </c>
      <c r="W170"/>
      <c r="X170"/>
      <c r="Y170" s="247">
        <v>41030</v>
      </c>
      <c r="Z170">
        <v>3.452</v>
      </c>
      <c r="AA170"/>
      <c r="AB170"/>
      <c r="AC170" s="247">
        <v>41061</v>
      </c>
      <c r="AD170">
        <v>1.3378619011370001</v>
      </c>
      <c r="AE170"/>
      <c r="AF170"/>
      <c r="AG170" s="247">
        <v>41061</v>
      </c>
      <c r="AH170">
        <v>6.3663908541399014E-2</v>
      </c>
      <c r="AI170"/>
      <c r="AJ170"/>
      <c r="AK170" s="247">
        <v>41061</v>
      </c>
      <c r="AL170">
        <v>7.1961702912935008E-2</v>
      </c>
      <c r="AM170"/>
      <c r="AN170"/>
      <c r="AO170" s="247">
        <v>41061</v>
      </c>
      <c r="AP170">
        <v>-0.13500000000000001</v>
      </c>
      <c r="AQ170"/>
      <c r="AR170"/>
      <c r="AS170"/>
      <c r="AT170"/>
      <c r="AU170"/>
      <c r="AW170" s="247">
        <v>41061</v>
      </c>
      <c r="AX170">
        <v>0.155</v>
      </c>
      <c r="AY170"/>
      <c r="BA170" s="247">
        <v>40817</v>
      </c>
      <c r="BB170">
        <v>1.0500000000000001E-2</v>
      </c>
      <c r="BC170"/>
      <c r="BE170" s="247">
        <v>41061</v>
      </c>
      <c r="BF170">
        <v>0.15</v>
      </c>
      <c r="BG170"/>
      <c r="BI170" s="247">
        <v>41061</v>
      </c>
      <c r="BJ170">
        <v>-4.0999999999999995E-2</v>
      </c>
      <c r="BK170"/>
      <c r="BM170" s="247">
        <v>41061</v>
      </c>
      <c r="BN170">
        <v>0.17</v>
      </c>
      <c r="BO170"/>
    </row>
    <row r="171" spans="1:67">
      <c r="A171" s="247">
        <v>41091</v>
      </c>
      <c r="B171">
        <v>0.14499999999999999</v>
      </c>
      <c r="C171"/>
      <c r="D171"/>
      <c r="E171" s="247">
        <v>41091</v>
      </c>
      <c r="F171">
        <v>0.16800000000000001</v>
      </c>
      <c r="G171"/>
      <c r="H171"/>
      <c r="I171" s="247">
        <v>41091</v>
      </c>
      <c r="J171">
        <v>0.39</v>
      </c>
      <c r="K171"/>
      <c r="L171"/>
      <c r="M171" s="247">
        <v>41091</v>
      </c>
      <c r="N171">
        <v>0.3</v>
      </c>
      <c r="O171"/>
      <c r="P171"/>
      <c r="Q171" s="247">
        <v>41091</v>
      </c>
      <c r="R171">
        <v>0.185</v>
      </c>
      <c r="S171"/>
      <c r="T171"/>
      <c r="U171" s="247">
        <v>41091</v>
      </c>
      <c r="V171">
        <v>0.16250000000000001</v>
      </c>
      <c r="W171"/>
      <c r="X171"/>
      <c r="Y171" s="247">
        <v>41061</v>
      </c>
      <c r="Z171">
        <v>3.4910000000000001</v>
      </c>
      <c r="AA171"/>
      <c r="AB171"/>
      <c r="AC171" s="247">
        <v>41091</v>
      </c>
      <c r="AD171">
        <v>1.3371783030860003</v>
      </c>
      <c r="AE171"/>
      <c r="AF171"/>
      <c r="AG171" s="247">
        <v>41091</v>
      </c>
      <c r="AH171">
        <v>6.3677415410832008E-2</v>
      </c>
      <c r="AI171"/>
      <c r="AJ171"/>
      <c r="AK171" s="247">
        <v>41091</v>
      </c>
      <c r="AL171">
        <v>7.196241970466502E-2</v>
      </c>
      <c r="AM171"/>
      <c r="AN171"/>
      <c r="AO171" s="247">
        <v>41091</v>
      </c>
      <c r="AP171">
        <v>-0.13500000000000001</v>
      </c>
      <c r="AQ171"/>
      <c r="AR171"/>
      <c r="AS171"/>
      <c r="AT171"/>
      <c r="AU171"/>
      <c r="AW171" s="247">
        <v>41091</v>
      </c>
      <c r="AX171">
        <v>0.14499999999999999</v>
      </c>
      <c r="AY171"/>
      <c r="BA171" s="247">
        <v>40848</v>
      </c>
      <c r="BB171">
        <v>0.01</v>
      </c>
      <c r="BC171"/>
      <c r="BE171" s="247">
        <v>41091</v>
      </c>
      <c r="BF171">
        <v>0.15</v>
      </c>
      <c r="BG171"/>
      <c r="BI171" s="247">
        <v>41091</v>
      </c>
      <c r="BJ171">
        <v>-4.0999999999999995E-2</v>
      </c>
      <c r="BK171"/>
      <c r="BM171" s="247">
        <v>41091</v>
      </c>
      <c r="BN171">
        <v>0.17</v>
      </c>
      <c r="BO171"/>
    </row>
    <row r="172" spans="1:67">
      <c r="A172" s="247">
        <v>41122</v>
      </c>
      <c r="B172">
        <v>0.14249999999999999</v>
      </c>
      <c r="C172"/>
      <c r="D172"/>
      <c r="E172" s="247">
        <v>41122</v>
      </c>
      <c r="F172">
        <v>0.16500000000000001</v>
      </c>
      <c r="G172"/>
      <c r="H172"/>
      <c r="I172" s="247">
        <v>41122</v>
      </c>
      <c r="J172">
        <v>0.45500000000000002</v>
      </c>
      <c r="K172"/>
      <c r="L172"/>
      <c r="M172" s="247">
        <v>41122</v>
      </c>
      <c r="N172">
        <v>0.3</v>
      </c>
      <c r="O172"/>
      <c r="P172"/>
      <c r="Q172" s="247">
        <v>41122</v>
      </c>
      <c r="R172">
        <v>0.185</v>
      </c>
      <c r="S172"/>
      <c r="T172"/>
      <c r="U172" s="247">
        <v>41122</v>
      </c>
      <c r="V172">
        <v>0.16250000000000001</v>
      </c>
      <c r="W172"/>
      <c r="X172"/>
      <c r="Y172" s="247">
        <v>41091</v>
      </c>
      <c r="Z172">
        <v>3.4910000000000001</v>
      </c>
      <c r="AA172"/>
      <c r="AB172"/>
      <c r="AC172" s="247">
        <v>41122</v>
      </c>
      <c r="AD172">
        <v>1.3364751435100002</v>
      </c>
      <c r="AE172"/>
      <c r="AF172"/>
      <c r="AG172" s="247">
        <v>41122</v>
      </c>
      <c r="AH172">
        <v>6.3691372509309993E-2</v>
      </c>
      <c r="AI172"/>
      <c r="AJ172"/>
      <c r="AK172" s="247">
        <v>41122</v>
      </c>
      <c r="AL172">
        <v>7.1963160389453024E-2</v>
      </c>
      <c r="AM172"/>
      <c r="AN172"/>
      <c r="AO172" s="247">
        <v>41122</v>
      </c>
      <c r="AP172">
        <v>-0.13500000000000001</v>
      </c>
      <c r="AQ172"/>
      <c r="AR172"/>
      <c r="AS172"/>
      <c r="AT172"/>
      <c r="AU172"/>
      <c r="AW172" s="247">
        <v>41122</v>
      </c>
      <c r="AX172">
        <v>0.14249999999999999</v>
      </c>
      <c r="AY172"/>
      <c r="BA172" s="247">
        <v>40878</v>
      </c>
      <c r="BB172">
        <v>0.01</v>
      </c>
      <c r="BC172"/>
      <c r="BE172" s="247">
        <v>41122</v>
      </c>
      <c r="BF172">
        <v>0.15</v>
      </c>
      <c r="BG172"/>
      <c r="BI172" s="247">
        <v>41122</v>
      </c>
      <c r="BJ172">
        <v>-4.0999999999999995E-2</v>
      </c>
      <c r="BK172"/>
      <c r="BM172" s="247">
        <v>41122</v>
      </c>
      <c r="BN172">
        <v>0.17</v>
      </c>
      <c r="BO172"/>
    </row>
    <row r="173" spans="1:67">
      <c r="A173" s="247">
        <v>41153</v>
      </c>
      <c r="B173">
        <v>0.14000000000000001</v>
      </c>
      <c r="C173"/>
      <c r="D173"/>
      <c r="E173" s="247">
        <v>41153</v>
      </c>
      <c r="F173">
        <v>0.16300000000000001</v>
      </c>
      <c r="G173"/>
      <c r="H173"/>
      <c r="I173" s="247">
        <v>41153</v>
      </c>
      <c r="J173">
        <v>0.35499999999999998</v>
      </c>
      <c r="K173"/>
      <c r="L173"/>
      <c r="M173" s="247">
        <v>41153</v>
      </c>
      <c r="N173">
        <v>0.28999999999999998</v>
      </c>
      <c r="O173"/>
      <c r="P173"/>
      <c r="Q173" s="247">
        <v>41153</v>
      </c>
      <c r="R173">
        <v>0.16250000000000001</v>
      </c>
      <c r="S173"/>
      <c r="T173"/>
      <c r="U173" s="247">
        <v>41153</v>
      </c>
      <c r="V173">
        <v>0.16250000000000001</v>
      </c>
      <c r="W173"/>
      <c r="X173"/>
      <c r="Y173" s="247">
        <v>41122</v>
      </c>
      <c r="Z173">
        <v>3.5360000000000005</v>
      </c>
      <c r="AA173"/>
      <c r="AB173"/>
      <c r="AC173" s="247">
        <v>41153</v>
      </c>
      <c r="AD173">
        <v>1.3357752571229999</v>
      </c>
      <c r="AE173"/>
      <c r="AF173"/>
      <c r="AG173" s="247">
        <v>41153</v>
      </c>
      <c r="AH173">
        <v>6.370532960785201E-2</v>
      </c>
      <c r="AI173"/>
      <c r="AJ173"/>
      <c r="AK173" s="247">
        <v>41153</v>
      </c>
      <c r="AL173">
        <v>7.1963901074241998E-2</v>
      </c>
      <c r="AM173"/>
      <c r="AN173"/>
      <c r="AO173" s="247">
        <v>41153</v>
      </c>
      <c r="AP173">
        <v>-0.125</v>
      </c>
      <c r="AQ173"/>
      <c r="AR173"/>
      <c r="AS173"/>
      <c r="AT173"/>
      <c r="AU173"/>
      <c r="AW173" s="247">
        <v>41153</v>
      </c>
      <c r="AX173">
        <v>0.14000000000000001</v>
      </c>
      <c r="AY173"/>
      <c r="BA173" s="247">
        <v>40909</v>
      </c>
      <c r="BB173">
        <v>0.01</v>
      </c>
      <c r="BC173"/>
      <c r="BE173" s="247">
        <v>41153</v>
      </c>
      <c r="BF173">
        <v>0.15</v>
      </c>
      <c r="BG173"/>
      <c r="BI173" s="247">
        <v>41153</v>
      </c>
      <c r="BJ173">
        <v>-4.0999999999999995E-2</v>
      </c>
      <c r="BK173"/>
      <c r="BM173" s="247">
        <v>41153</v>
      </c>
      <c r="BN173">
        <v>0.17</v>
      </c>
      <c r="BO173"/>
    </row>
    <row r="174" spans="1:67">
      <c r="A174" s="247">
        <v>41183</v>
      </c>
      <c r="B174">
        <v>0.155</v>
      </c>
      <c r="C174"/>
      <c r="D174"/>
      <c r="E174" s="247">
        <v>41183</v>
      </c>
      <c r="F174">
        <v>0.17800000000000002</v>
      </c>
      <c r="G174"/>
      <c r="H174"/>
      <c r="I174" s="247">
        <v>41183</v>
      </c>
      <c r="J174">
        <v>0.42499999999999999</v>
      </c>
      <c r="K174"/>
      <c r="L174"/>
      <c r="M174" s="247">
        <v>41183</v>
      </c>
      <c r="N174">
        <v>0.36249999999999999</v>
      </c>
      <c r="O174"/>
      <c r="P174"/>
      <c r="Q174" s="247">
        <v>41183</v>
      </c>
      <c r="R174">
        <v>0.185</v>
      </c>
      <c r="S174"/>
      <c r="T174"/>
      <c r="U174" s="247">
        <v>41183</v>
      </c>
      <c r="V174">
        <v>0.16500000000000001</v>
      </c>
      <c r="W174"/>
      <c r="X174"/>
      <c r="Y174" s="247">
        <v>41153</v>
      </c>
      <c r="Z174">
        <v>3.5169999999999999</v>
      </c>
      <c r="AA174"/>
      <c r="AB174"/>
      <c r="AC174" s="247">
        <v>41183</v>
      </c>
      <c r="AD174">
        <v>1.3351010597180002</v>
      </c>
      <c r="AE174"/>
      <c r="AF174"/>
      <c r="AG174" s="247">
        <v>41183</v>
      </c>
      <c r="AH174">
        <v>6.3718836477470009E-2</v>
      </c>
      <c r="AI174"/>
      <c r="AJ174"/>
      <c r="AK174" s="247">
        <v>41183</v>
      </c>
      <c r="AL174">
        <v>7.1964617865972996E-2</v>
      </c>
      <c r="AM174"/>
      <c r="AN174"/>
      <c r="AO174" s="247">
        <v>41183</v>
      </c>
      <c r="AP174">
        <v>-0.11</v>
      </c>
      <c r="AQ174"/>
      <c r="AR174"/>
      <c r="AS174"/>
      <c r="AT174"/>
      <c r="AU174"/>
      <c r="AW174" s="247">
        <v>41183</v>
      </c>
      <c r="AX174">
        <v>0.155</v>
      </c>
      <c r="AY174"/>
      <c r="BA174" s="247">
        <v>40940</v>
      </c>
      <c r="BB174">
        <v>0.01</v>
      </c>
      <c r="BC174"/>
      <c r="BE174" s="247">
        <v>41183</v>
      </c>
      <c r="BF174">
        <v>0.15</v>
      </c>
      <c r="BG174"/>
      <c r="BI174" s="247">
        <v>41183</v>
      </c>
      <c r="BJ174">
        <v>-4.0999999999999995E-2</v>
      </c>
      <c r="BK174"/>
      <c r="BM174" s="247">
        <v>41183</v>
      </c>
      <c r="BN174">
        <v>0.17</v>
      </c>
      <c r="BO174"/>
    </row>
    <row r="175" spans="1:67">
      <c r="A175" s="247">
        <v>41214</v>
      </c>
      <c r="B175">
        <v>0.2175</v>
      </c>
      <c r="C175"/>
      <c r="D175"/>
      <c r="E175" s="247">
        <v>41214</v>
      </c>
      <c r="F175">
        <v>0.24</v>
      </c>
      <c r="G175"/>
      <c r="H175"/>
      <c r="I175" s="247">
        <v>41214</v>
      </c>
      <c r="J175">
        <v>0.72499999999999998</v>
      </c>
      <c r="K175"/>
      <c r="L175"/>
      <c r="M175" s="247">
        <v>41214</v>
      </c>
      <c r="N175">
        <v>0.45500000000000002</v>
      </c>
      <c r="O175"/>
      <c r="P175"/>
      <c r="Q175" s="247">
        <v>41214</v>
      </c>
      <c r="R175">
        <v>0.28749999999999998</v>
      </c>
      <c r="S175"/>
      <c r="T175"/>
      <c r="U175" s="247">
        <v>41214</v>
      </c>
      <c r="V175">
        <v>0.24</v>
      </c>
      <c r="W175"/>
      <c r="X175"/>
      <c r="Y175" s="247">
        <v>41183</v>
      </c>
      <c r="Z175">
        <v>3.528</v>
      </c>
      <c r="AA175"/>
      <c r="AB175"/>
      <c r="AC175" s="247">
        <v>41214</v>
      </c>
      <c r="AD175">
        <v>1.3344076001670002</v>
      </c>
      <c r="AE175"/>
      <c r="AF175"/>
      <c r="AG175" s="247">
        <v>41214</v>
      </c>
      <c r="AH175">
        <v>6.3732793576139007E-2</v>
      </c>
      <c r="AI175"/>
      <c r="AJ175"/>
      <c r="AK175" s="247">
        <v>41214</v>
      </c>
      <c r="AL175">
        <v>7.1965358550762012E-2</v>
      </c>
      <c r="AM175"/>
      <c r="AN175"/>
      <c r="AO175" s="247">
        <v>41214</v>
      </c>
      <c r="AP175">
        <v>-7.2499999999999995E-2</v>
      </c>
      <c r="AQ175"/>
      <c r="AR175"/>
      <c r="AS175"/>
      <c r="AT175"/>
      <c r="AU175"/>
      <c r="AW175" s="247">
        <v>41214</v>
      </c>
      <c r="AX175">
        <v>0.2175</v>
      </c>
      <c r="AY175"/>
      <c r="BA175" s="247">
        <v>40969</v>
      </c>
      <c r="BB175">
        <v>0.01</v>
      </c>
      <c r="BC175"/>
      <c r="BE175" s="247">
        <v>41214</v>
      </c>
      <c r="BF175">
        <v>0.15</v>
      </c>
      <c r="BG175"/>
      <c r="BI175" s="247">
        <v>41214</v>
      </c>
      <c r="BJ175">
        <v>-4.0500000000000001E-2</v>
      </c>
      <c r="BK175"/>
      <c r="BM175" s="247">
        <v>41214</v>
      </c>
      <c r="BN175">
        <v>0.29499999999999998</v>
      </c>
      <c r="BO175"/>
    </row>
    <row r="176" spans="1:67">
      <c r="A176" s="247">
        <v>41244</v>
      </c>
      <c r="B176">
        <v>0.25750000000000001</v>
      </c>
      <c r="C176"/>
      <c r="D176"/>
      <c r="E176" s="247">
        <v>41244</v>
      </c>
      <c r="F176">
        <v>0.28000000000000003</v>
      </c>
      <c r="G176"/>
      <c r="H176"/>
      <c r="I176" s="247">
        <v>41244</v>
      </c>
      <c r="J176">
        <v>1.23</v>
      </c>
      <c r="K176"/>
      <c r="L176"/>
      <c r="M176" s="247">
        <v>41244</v>
      </c>
      <c r="N176">
        <v>0.79</v>
      </c>
      <c r="O176"/>
      <c r="P176"/>
      <c r="Q176" s="247">
        <v>41244</v>
      </c>
      <c r="R176">
        <v>0.33750000000000002</v>
      </c>
      <c r="S176"/>
      <c r="T176"/>
      <c r="U176" s="247">
        <v>41244</v>
      </c>
      <c r="V176">
        <v>0.29499999999999998</v>
      </c>
      <c r="W176"/>
      <c r="X176"/>
      <c r="Y176" s="247">
        <v>41214</v>
      </c>
      <c r="Z176">
        <v>3.5920000000000001</v>
      </c>
      <c r="AA176"/>
      <c r="AB176"/>
      <c r="AC176" s="247">
        <v>41244</v>
      </c>
      <c r="AD176">
        <v>1.3337396133790003</v>
      </c>
      <c r="AE176"/>
      <c r="AF176"/>
      <c r="AG176" s="247">
        <v>41244</v>
      </c>
      <c r="AH176">
        <v>6.3746300445880019E-2</v>
      </c>
      <c r="AI176"/>
      <c r="AJ176"/>
      <c r="AK176" s="247">
        <v>41244</v>
      </c>
      <c r="AL176">
        <v>7.1966075342492997E-2</v>
      </c>
      <c r="AM176"/>
      <c r="AN176"/>
      <c r="AO176" s="247">
        <v>41244</v>
      </c>
      <c r="AP176">
        <v>-6.5000000000000002E-2</v>
      </c>
      <c r="AQ176"/>
      <c r="AR176"/>
      <c r="AS176"/>
      <c r="AT176"/>
      <c r="AU176"/>
      <c r="AW176" s="247">
        <v>41244</v>
      </c>
      <c r="AX176">
        <v>0.25750000000000001</v>
      </c>
      <c r="AY176"/>
      <c r="BA176" s="247">
        <v>41000</v>
      </c>
      <c r="BB176">
        <v>1.0500000000000001E-2</v>
      </c>
      <c r="BC176"/>
      <c r="BE176" s="247">
        <v>41244</v>
      </c>
      <c r="BF176">
        <v>0.15</v>
      </c>
      <c r="BG176"/>
      <c r="BI176" s="247">
        <v>41244</v>
      </c>
      <c r="BJ176">
        <v>-4.0500000000000001E-2</v>
      </c>
      <c r="BK176"/>
      <c r="BM176" s="247">
        <v>41244</v>
      </c>
      <c r="BN176">
        <v>0.3</v>
      </c>
      <c r="BO176"/>
    </row>
    <row r="177" spans="1:67">
      <c r="A177" s="247">
        <v>41275</v>
      </c>
      <c r="B177">
        <v>0.27</v>
      </c>
      <c r="C177"/>
      <c r="D177"/>
      <c r="E177" s="247">
        <v>41275</v>
      </c>
      <c r="F177">
        <v>0.28999999999999998</v>
      </c>
      <c r="G177"/>
      <c r="H177"/>
      <c r="I177" s="247">
        <v>41275</v>
      </c>
      <c r="J177">
        <v>1.575</v>
      </c>
      <c r="K177"/>
      <c r="L177"/>
      <c r="M177" s="247">
        <v>41275</v>
      </c>
      <c r="N177">
        <v>0.95499999999999996</v>
      </c>
      <c r="O177"/>
      <c r="P177"/>
      <c r="Q177" s="247">
        <v>41275</v>
      </c>
      <c r="R177">
        <v>0.4375</v>
      </c>
      <c r="S177"/>
      <c r="T177"/>
      <c r="U177" s="247">
        <v>41275</v>
      </c>
      <c r="V177">
        <v>0.34250000000000003</v>
      </c>
      <c r="W177"/>
      <c r="X177"/>
      <c r="Y177" s="247">
        <v>41244</v>
      </c>
      <c r="Z177">
        <v>3.67</v>
      </c>
      <c r="AA177"/>
      <c r="AB177"/>
      <c r="AC177" s="247">
        <v>41275</v>
      </c>
      <c r="AD177">
        <v>1.3330525623110003</v>
      </c>
      <c r="AE177"/>
      <c r="AF177"/>
      <c r="AG177" s="247">
        <v>41275</v>
      </c>
      <c r="AH177">
        <v>6.3760257544677013E-2</v>
      </c>
      <c r="AI177"/>
      <c r="AJ177"/>
      <c r="AK177" s="247">
        <v>41275</v>
      </c>
      <c r="AL177">
        <v>7.1966816027283012E-2</v>
      </c>
      <c r="AM177"/>
      <c r="AN177"/>
      <c r="AO177" s="247">
        <v>41275</v>
      </c>
      <c r="AP177">
        <v>-0.05</v>
      </c>
      <c r="AQ177"/>
      <c r="AR177"/>
      <c r="AS177"/>
      <c r="AT177"/>
      <c r="AU177"/>
      <c r="AW177" s="247">
        <v>41275</v>
      </c>
      <c r="AX177">
        <v>0.27</v>
      </c>
      <c r="AY177"/>
      <c r="BA177" s="247">
        <v>41030</v>
      </c>
      <c r="BB177">
        <v>1.0500000000000001E-2</v>
      </c>
      <c r="BC177"/>
      <c r="BE177" s="247">
        <v>41275</v>
      </c>
      <c r="BF177">
        <v>0.15</v>
      </c>
      <c r="BG177"/>
      <c r="BI177" s="247">
        <v>41275</v>
      </c>
      <c r="BJ177">
        <v>-4.0500000000000001E-2</v>
      </c>
      <c r="BK177"/>
      <c r="BM177" s="247">
        <v>41275</v>
      </c>
      <c r="BN177">
        <v>0.32</v>
      </c>
      <c r="BO177"/>
    </row>
    <row r="178" spans="1:67">
      <c r="A178" s="247">
        <v>41306</v>
      </c>
      <c r="B178">
        <v>0.2475</v>
      </c>
      <c r="C178"/>
      <c r="D178"/>
      <c r="E178" s="247">
        <v>41306</v>
      </c>
      <c r="F178">
        <v>0.26500000000000001</v>
      </c>
      <c r="G178"/>
      <c r="H178"/>
      <c r="I178" s="247">
        <v>41306</v>
      </c>
      <c r="J178">
        <v>1.4950000000000001</v>
      </c>
      <c r="K178"/>
      <c r="L178"/>
      <c r="M178" s="247">
        <v>41306</v>
      </c>
      <c r="N178">
        <v>0.94499999999999995</v>
      </c>
      <c r="O178"/>
      <c r="P178"/>
      <c r="Q178" s="247">
        <v>41306</v>
      </c>
      <c r="R178">
        <v>0.435</v>
      </c>
      <c r="S178"/>
      <c r="T178"/>
      <c r="U178" s="247">
        <v>41306</v>
      </c>
      <c r="V178">
        <v>0.33750000000000002</v>
      </c>
      <c r="W178"/>
      <c r="X178"/>
      <c r="Y178" s="247">
        <v>41275</v>
      </c>
      <c r="Z178">
        <v>3.86</v>
      </c>
      <c r="AA178"/>
      <c r="AB178"/>
      <c r="AC178" s="247">
        <v>41306</v>
      </c>
      <c r="AD178">
        <v>1.3323687610370005</v>
      </c>
      <c r="AE178"/>
      <c r="AF178"/>
      <c r="AG178" s="247">
        <v>41306</v>
      </c>
      <c r="AH178">
        <v>6.377421464353801E-2</v>
      </c>
      <c r="AI178"/>
      <c r="AJ178"/>
      <c r="AK178" s="247">
        <v>41306</v>
      </c>
      <c r="AL178">
        <v>7.1967556712072001E-2</v>
      </c>
      <c r="AM178"/>
      <c r="AN178"/>
      <c r="AO178" s="247">
        <v>41306</v>
      </c>
      <c r="AP178">
        <v>-0.05</v>
      </c>
      <c r="AQ178"/>
      <c r="AR178"/>
      <c r="AS178"/>
      <c r="AT178"/>
      <c r="AU178"/>
      <c r="AW178" s="247">
        <v>41306</v>
      </c>
      <c r="AX178">
        <v>0.2475</v>
      </c>
      <c r="AY178"/>
      <c r="BA178" s="247">
        <v>41061</v>
      </c>
      <c r="BB178">
        <v>1.0500000000000001E-2</v>
      </c>
      <c r="BC178"/>
      <c r="BE178" s="247">
        <v>41306</v>
      </c>
      <c r="BF178">
        <v>0.15</v>
      </c>
      <c r="BG178"/>
      <c r="BI178" s="247">
        <v>41306</v>
      </c>
      <c r="BJ178">
        <v>-4.0500000000000001E-2</v>
      </c>
      <c r="BK178"/>
      <c r="BM178" s="247">
        <v>41306</v>
      </c>
      <c r="BN178">
        <v>0.35</v>
      </c>
      <c r="BO178"/>
    </row>
    <row r="179" spans="1:67">
      <c r="A179" s="247">
        <v>41334</v>
      </c>
      <c r="B179">
        <v>0.245</v>
      </c>
      <c r="C179"/>
      <c r="D179"/>
      <c r="E179" s="247">
        <v>41334</v>
      </c>
      <c r="F179">
        <v>0.26300000000000001</v>
      </c>
      <c r="G179"/>
      <c r="H179"/>
      <c r="I179" s="247">
        <v>41334</v>
      </c>
      <c r="J179">
        <v>0.89500000000000002</v>
      </c>
      <c r="K179"/>
      <c r="L179"/>
      <c r="M179" s="247">
        <v>41334</v>
      </c>
      <c r="N179">
        <v>0.60250000000000004</v>
      </c>
      <c r="O179"/>
      <c r="P179"/>
      <c r="Q179" s="247">
        <v>41334</v>
      </c>
      <c r="R179">
        <v>0.30249999999999999</v>
      </c>
      <c r="S179"/>
      <c r="T179"/>
      <c r="U179" s="247">
        <v>41334</v>
      </c>
      <c r="V179">
        <v>0.26</v>
      </c>
      <c r="W179"/>
      <c r="X179"/>
      <c r="Y179" s="247">
        <v>41306</v>
      </c>
      <c r="Z179">
        <v>3.77</v>
      </c>
      <c r="AA179"/>
      <c r="AB179"/>
      <c r="AC179" s="247">
        <v>41334</v>
      </c>
      <c r="AD179">
        <v>1.3317539234640001</v>
      </c>
      <c r="AE179"/>
      <c r="AF179"/>
      <c r="AG179" s="247">
        <v>41334</v>
      </c>
      <c r="AH179">
        <v>6.3786821055467013E-2</v>
      </c>
      <c r="AI179"/>
      <c r="AJ179"/>
      <c r="AK179" s="247">
        <v>41334</v>
      </c>
      <c r="AL179">
        <v>7.1968225717688003E-2</v>
      </c>
      <c r="AM179"/>
      <c r="AN179"/>
      <c r="AO179" s="247">
        <v>41334</v>
      </c>
      <c r="AP179">
        <v>-0.05</v>
      </c>
      <c r="AQ179"/>
      <c r="AR179"/>
      <c r="AS179"/>
      <c r="AT179"/>
      <c r="AU179"/>
      <c r="AW179" s="247">
        <v>41334</v>
      </c>
      <c r="AX179">
        <v>0.245</v>
      </c>
      <c r="AY179"/>
      <c r="BA179" s="247">
        <v>41091</v>
      </c>
      <c r="BB179">
        <v>1.0500000000000001E-2</v>
      </c>
      <c r="BC179"/>
      <c r="BE179" s="247">
        <v>41334</v>
      </c>
      <c r="BF179">
        <v>0.15</v>
      </c>
      <c r="BG179"/>
      <c r="BI179" s="247">
        <v>41334</v>
      </c>
      <c r="BJ179">
        <v>-4.0500000000000001E-2</v>
      </c>
      <c r="BK179"/>
      <c r="BM179" s="247">
        <v>41334</v>
      </c>
      <c r="BN179">
        <v>0.35</v>
      </c>
      <c r="BO179"/>
    </row>
    <row r="180" spans="1:67">
      <c r="A180" s="247">
        <v>41365</v>
      </c>
      <c r="B180">
        <v>0.17249999999999999</v>
      </c>
      <c r="C180"/>
      <c r="D180"/>
      <c r="E180" s="247">
        <v>41365</v>
      </c>
      <c r="F180">
        <v>0.16800000000000001</v>
      </c>
      <c r="G180"/>
      <c r="H180"/>
      <c r="I180" s="247">
        <v>41365</v>
      </c>
      <c r="J180">
        <v>0.45</v>
      </c>
      <c r="K180"/>
      <c r="L180"/>
      <c r="M180" s="247">
        <v>41365</v>
      </c>
      <c r="N180">
        <v>0.35499999999999998</v>
      </c>
      <c r="O180"/>
      <c r="P180"/>
      <c r="Q180" s="247">
        <v>41365</v>
      </c>
      <c r="R180">
        <v>0.19750000000000001</v>
      </c>
      <c r="S180"/>
      <c r="T180"/>
      <c r="U180" s="247">
        <v>41365</v>
      </c>
      <c r="V180">
        <v>0.17749999999999999</v>
      </c>
      <c r="W180"/>
      <c r="X180"/>
      <c r="Y180" s="247">
        <v>41334</v>
      </c>
      <c r="Z180">
        <v>3.66</v>
      </c>
      <c r="AA180"/>
      <c r="AB180"/>
      <c r="AC180" s="247">
        <v>41365</v>
      </c>
      <c r="AD180">
        <v>1.3310762944020003</v>
      </c>
      <c r="AE180"/>
      <c r="AF180"/>
      <c r="AG180" s="247">
        <v>41365</v>
      </c>
      <c r="AH180">
        <v>6.380077815445101E-2</v>
      </c>
      <c r="AI180"/>
      <c r="AJ180"/>
      <c r="AK180" s="247">
        <v>41365</v>
      </c>
      <c r="AL180">
        <v>7.1968966402478018E-2</v>
      </c>
      <c r="AM180"/>
      <c r="AN180"/>
      <c r="AO180" s="247">
        <v>41365</v>
      </c>
      <c r="AP180">
        <v>-9.5000000000000001E-2</v>
      </c>
      <c r="AQ180"/>
      <c r="AR180"/>
      <c r="AS180"/>
      <c r="AT180"/>
      <c r="AU180"/>
      <c r="AW180" s="247">
        <v>41365</v>
      </c>
      <c r="AX180">
        <v>0.17249999999999999</v>
      </c>
      <c r="AY180"/>
      <c r="BA180" s="247">
        <v>41122</v>
      </c>
      <c r="BB180">
        <v>1.0500000000000001E-2</v>
      </c>
      <c r="BC180"/>
      <c r="BE180" s="247">
        <v>41365</v>
      </c>
      <c r="BF180">
        <v>0.15</v>
      </c>
      <c r="BG180"/>
      <c r="BI180" s="247">
        <v>41365</v>
      </c>
      <c r="BJ180">
        <v>-3.8000000000000006E-2</v>
      </c>
      <c r="BK180"/>
      <c r="BM180" s="247">
        <v>41365</v>
      </c>
      <c r="BN180">
        <v>0.17</v>
      </c>
      <c r="BO180"/>
    </row>
    <row r="181" spans="1:67">
      <c r="A181" s="247">
        <v>41395</v>
      </c>
      <c r="B181">
        <v>0.16250000000000001</v>
      </c>
      <c r="C181"/>
      <c r="D181"/>
      <c r="E181" s="247">
        <v>41395</v>
      </c>
      <c r="F181">
        <v>0.17800000000000002</v>
      </c>
      <c r="G181"/>
      <c r="H181"/>
      <c r="I181" s="247">
        <v>41395</v>
      </c>
      <c r="J181">
        <v>0.36499999999999999</v>
      </c>
      <c r="K181"/>
      <c r="L181"/>
      <c r="M181" s="247">
        <v>41395</v>
      </c>
      <c r="N181">
        <v>0.28749999999999998</v>
      </c>
      <c r="O181"/>
      <c r="P181"/>
      <c r="Q181" s="247">
        <v>41395</v>
      </c>
      <c r="R181">
        <v>0.17249999999999999</v>
      </c>
      <c r="S181"/>
      <c r="T181"/>
      <c r="U181" s="247">
        <v>41395</v>
      </c>
      <c r="V181">
        <v>0.16250000000000001</v>
      </c>
      <c r="W181"/>
      <c r="X181"/>
      <c r="Y181" s="247">
        <v>41365</v>
      </c>
      <c r="Z181">
        <v>3.55</v>
      </c>
      <c r="AA181"/>
      <c r="AB181"/>
      <c r="AC181" s="247">
        <v>41395</v>
      </c>
      <c r="AD181">
        <v>1.3304236057809999</v>
      </c>
      <c r="AE181"/>
      <c r="AF181"/>
      <c r="AG181" s="247">
        <v>41395</v>
      </c>
      <c r="AH181">
        <v>6.3814285024497014E-2</v>
      </c>
      <c r="AI181"/>
      <c r="AJ181"/>
      <c r="AK181" s="247">
        <v>41395</v>
      </c>
      <c r="AL181">
        <v>7.1969683194210016E-2</v>
      </c>
      <c r="AM181"/>
      <c r="AN181"/>
      <c r="AO181" s="247">
        <v>41395</v>
      </c>
      <c r="AP181">
        <v>-0.11</v>
      </c>
      <c r="AQ181"/>
      <c r="AR181"/>
      <c r="AS181"/>
      <c r="AT181"/>
      <c r="AU181"/>
      <c r="AW181" s="247">
        <v>41395</v>
      </c>
      <c r="AX181">
        <v>0.16250000000000001</v>
      </c>
      <c r="AY181"/>
      <c r="BA181" s="247">
        <v>41153</v>
      </c>
      <c r="BB181">
        <v>1.0500000000000001E-2</v>
      </c>
      <c r="BC181"/>
      <c r="BE181" s="247">
        <v>41395</v>
      </c>
      <c r="BF181">
        <v>0.15</v>
      </c>
      <c r="BG181"/>
      <c r="BI181" s="247">
        <v>41395</v>
      </c>
      <c r="BJ181">
        <v>-3.8000000000000006E-2</v>
      </c>
      <c r="BK181"/>
      <c r="BM181" s="247">
        <v>41395</v>
      </c>
      <c r="BN181">
        <v>0.17</v>
      </c>
      <c r="BO181"/>
    </row>
    <row r="182" spans="1:67">
      <c r="A182" s="247">
        <v>41426</v>
      </c>
      <c r="B182">
        <v>0.1575</v>
      </c>
      <c r="C182"/>
      <c r="D182"/>
      <c r="E182" s="247">
        <v>41426</v>
      </c>
      <c r="F182">
        <v>0.17300000000000001</v>
      </c>
      <c r="G182"/>
      <c r="H182"/>
      <c r="I182" s="247">
        <v>41426</v>
      </c>
      <c r="J182">
        <v>0.35499999999999998</v>
      </c>
      <c r="K182"/>
      <c r="L182"/>
      <c r="M182" s="247">
        <v>41426</v>
      </c>
      <c r="N182">
        <v>0.28749999999999998</v>
      </c>
      <c r="O182"/>
      <c r="P182"/>
      <c r="Q182" s="247">
        <v>41426</v>
      </c>
      <c r="R182">
        <v>0.17249999999999999</v>
      </c>
      <c r="S182"/>
      <c r="T182"/>
      <c r="U182" s="247">
        <v>41426</v>
      </c>
      <c r="V182">
        <v>0.16250000000000001</v>
      </c>
      <c r="W182"/>
      <c r="X182"/>
      <c r="Y182" s="247">
        <v>41395</v>
      </c>
      <c r="Z182">
        <v>3.55</v>
      </c>
      <c r="AA182"/>
      <c r="AB182"/>
      <c r="AC182" s="247">
        <v>41426</v>
      </c>
      <c r="AD182">
        <v>1.3297523405460003</v>
      </c>
      <c r="AE182"/>
      <c r="AF182"/>
      <c r="AG182" s="247">
        <v>41426</v>
      </c>
      <c r="AH182">
        <v>6.3828242123608006E-2</v>
      </c>
      <c r="AI182"/>
      <c r="AJ182"/>
      <c r="AK182" s="247">
        <v>41426</v>
      </c>
      <c r="AL182">
        <v>7.1970423879000003E-2</v>
      </c>
      <c r="AM182"/>
      <c r="AN182"/>
      <c r="AO182" s="247">
        <v>41426</v>
      </c>
      <c r="AP182">
        <v>-0.12</v>
      </c>
      <c r="AQ182"/>
      <c r="AR182"/>
      <c r="AS182"/>
      <c r="AT182"/>
      <c r="AU182"/>
      <c r="AW182" s="247">
        <v>41426</v>
      </c>
      <c r="AX182">
        <v>0.1575</v>
      </c>
      <c r="AY182"/>
      <c r="BA182" s="247">
        <v>41183</v>
      </c>
      <c r="BB182">
        <v>1.0500000000000001E-2</v>
      </c>
      <c r="BC182"/>
      <c r="BE182" s="247">
        <v>41426</v>
      </c>
      <c r="BF182">
        <v>0.15</v>
      </c>
      <c r="BG182"/>
      <c r="BI182" s="247">
        <v>41426</v>
      </c>
      <c r="BJ182">
        <v>-3.8000000000000006E-2</v>
      </c>
      <c r="BK182"/>
      <c r="BM182" s="247">
        <v>41426</v>
      </c>
      <c r="BN182">
        <v>0.17</v>
      </c>
      <c r="BO182"/>
    </row>
    <row r="183" spans="1:67">
      <c r="A183" s="247">
        <v>41456</v>
      </c>
      <c r="B183">
        <v>0.14749999999999999</v>
      </c>
      <c r="C183"/>
      <c r="D183"/>
      <c r="E183" s="247">
        <v>41456</v>
      </c>
      <c r="F183">
        <v>0.16300000000000001</v>
      </c>
      <c r="G183"/>
      <c r="H183"/>
      <c r="I183" s="247">
        <v>41456</v>
      </c>
      <c r="J183">
        <v>0.39</v>
      </c>
      <c r="K183"/>
      <c r="L183"/>
      <c r="M183" s="247">
        <v>41456</v>
      </c>
      <c r="N183">
        <v>0.3</v>
      </c>
      <c r="O183"/>
      <c r="P183"/>
      <c r="Q183" s="247">
        <v>41456</v>
      </c>
      <c r="R183">
        <v>0.185</v>
      </c>
      <c r="S183"/>
      <c r="T183"/>
      <c r="U183" s="247">
        <v>41456</v>
      </c>
      <c r="V183">
        <v>0.16250000000000001</v>
      </c>
      <c r="W183"/>
      <c r="X183"/>
      <c r="Y183" s="247">
        <v>41426</v>
      </c>
      <c r="Z183">
        <v>3.59</v>
      </c>
      <c r="AA183"/>
      <c r="AB183"/>
      <c r="AC183" s="247">
        <v>41456</v>
      </c>
      <c r="AD183">
        <v>1.3291058018680002</v>
      </c>
      <c r="AE183"/>
      <c r="AF183"/>
      <c r="AG183" s="247">
        <v>41456</v>
      </c>
      <c r="AH183">
        <v>6.3841748993777009E-2</v>
      </c>
      <c r="AI183"/>
      <c r="AJ183"/>
      <c r="AK183" s="247">
        <v>41456</v>
      </c>
      <c r="AL183">
        <v>7.1971140670733014E-2</v>
      </c>
      <c r="AM183"/>
      <c r="AN183"/>
      <c r="AO183" s="247">
        <v>41456</v>
      </c>
      <c r="AP183">
        <v>-0.12</v>
      </c>
      <c r="AQ183"/>
      <c r="AR183"/>
      <c r="AS183"/>
      <c r="AT183"/>
      <c r="AU183"/>
      <c r="AW183" s="247">
        <v>41456</v>
      </c>
      <c r="AX183">
        <v>0.14749999999999999</v>
      </c>
      <c r="AY183"/>
      <c r="BA183" s="247">
        <v>41214</v>
      </c>
      <c r="BB183">
        <v>0.01</v>
      </c>
      <c r="BC183"/>
      <c r="BE183" s="247">
        <v>41456</v>
      </c>
      <c r="BF183">
        <v>0.15</v>
      </c>
      <c r="BG183"/>
      <c r="BI183" s="247">
        <v>41456</v>
      </c>
      <c r="BJ183">
        <v>-3.8000000000000006E-2</v>
      </c>
      <c r="BK183"/>
      <c r="BM183" s="247">
        <v>41456</v>
      </c>
      <c r="BN183">
        <v>0.17</v>
      </c>
      <c r="BO183"/>
    </row>
    <row r="184" spans="1:67">
      <c r="A184" s="247">
        <v>41487</v>
      </c>
      <c r="B184">
        <v>0.14499999999999999</v>
      </c>
      <c r="C184"/>
      <c r="D184"/>
      <c r="E184" s="247">
        <v>41487</v>
      </c>
      <c r="F184">
        <v>0.16</v>
      </c>
      <c r="G184"/>
      <c r="H184"/>
      <c r="I184" s="247">
        <v>41487</v>
      </c>
      <c r="J184">
        <v>0.45500000000000002</v>
      </c>
      <c r="K184"/>
      <c r="L184"/>
      <c r="M184" s="247">
        <v>41487</v>
      </c>
      <c r="N184">
        <v>0.3</v>
      </c>
      <c r="O184"/>
      <c r="P184"/>
      <c r="Q184" s="247">
        <v>41487</v>
      </c>
      <c r="R184">
        <v>0.185</v>
      </c>
      <c r="S184"/>
      <c r="T184"/>
      <c r="U184" s="247">
        <v>41487</v>
      </c>
      <c r="V184">
        <v>0.16250000000000001</v>
      </c>
      <c r="W184"/>
      <c r="X184"/>
      <c r="Y184" s="247">
        <v>41456</v>
      </c>
      <c r="Z184">
        <v>3.59</v>
      </c>
      <c r="AA184"/>
      <c r="AB184"/>
      <c r="AC184" s="247">
        <v>41487</v>
      </c>
      <c r="AD184">
        <v>1.3284408827319998</v>
      </c>
      <c r="AE184"/>
      <c r="AF184"/>
      <c r="AG184" s="247">
        <v>41487</v>
      </c>
      <c r="AH184">
        <v>6.3855706093015011E-2</v>
      </c>
      <c r="AI184"/>
      <c r="AJ184"/>
      <c r="AK184" s="247">
        <v>41487</v>
      </c>
      <c r="AL184">
        <v>7.1971881355524014E-2</v>
      </c>
      <c r="AM184"/>
      <c r="AN184"/>
      <c r="AO184" s="247">
        <v>41487</v>
      </c>
      <c r="AP184">
        <v>-0.12</v>
      </c>
      <c r="AQ184"/>
      <c r="AR184"/>
      <c r="AS184"/>
      <c r="AT184"/>
      <c r="AU184"/>
      <c r="AW184" s="247">
        <v>41487</v>
      </c>
      <c r="AX184">
        <v>0.14499999999999999</v>
      </c>
      <c r="AY184"/>
      <c r="BA184" s="247">
        <v>41244</v>
      </c>
      <c r="BB184">
        <v>0.01</v>
      </c>
      <c r="BC184"/>
      <c r="BE184" s="247">
        <v>41487</v>
      </c>
      <c r="BF184">
        <v>0.15</v>
      </c>
      <c r="BG184"/>
      <c r="BI184" s="247">
        <v>41487</v>
      </c>
      <c r="BJ184">
        <v>-3.8000000000000006E-2</v>
      </c>
      <c r="BK184"/>
      <c r="BM184" s="247">
        <v>41487</v>
      </c>
      <c r="BN184">
        <v>0.17</v>
      </c>
      <c r="BO184"/>
    </row>
    <row r="185" spans="1:67">
      <c r="A185" s="247">
        <v>41518</v>
      </c>
      <c r="B185">
        <v>0.14249999999999999</v>
      </c>
      <c r="C185"/>
      <c r="D185"/>
      <c r="E185" s="247">
        <v>41518</v>
      </c>
      <c r="F185">
        <v>0.158</v>
      </c>
      <c r="G185"/>
      <c r="H185"/>
      <c r="I185" s="247">
        <v>41518</v>
      </c>
      <c r="J185">
        <v>0.35499999999999998</v>
      </c>
      <c r="K185"/>
      <c r="L185"/>
      <c r="M185" s="247">
        <v>41518</v>
      </c>
      <c r="N185">
        <v>0.28999999999999998</v>
      </c>
      <c r="O185"/>
      <c r="P185"/>
      <c r="Q185" s="247">
        <v>41518</v>
      </c>
      <c r="R185">
        <v>0.16250000000000001</v>
      </c>
      <c r="S185"/>
      <c r="T185"/>
      <c r="U185" s="247">
        <v>41518</v>
      </c>
      <c r="V185">
        <v>0.16250000000000001</v>
      </c>
      <c r="W185"/>
      <c r="X185"/>
      <c r="Y185" s="247">
        <v>41487</v>
      </c>
      <c r="Z185">
        <v>3.6349999999999998</v>
      </c>
      <c r="AA185"/>
      <c r="AB185"/>
      <c r="AC185" s="247">
        <v>41518</v>
      </c>
      <c r="AD185">
        <v>1.3277791819270002</v>
      </c>
      <c r="AE185"/>
      <c r="AF185"/>
      <c r="AG185" s="247">
        <v>41518</v>
      </c>
      <c r="AH185">
        <v>6.3869663192317017E-2</v>
      </c>
      <c r="AI185"/>
      <c r="AJ185"/>
      <c r="AK185" s="247">
        <v>41518</v>
      </c>
      <c r="AL185">
        <v>7.1972622040314002E-2</v>
      </c>
      <c r="AM185"/>
      <c r="AN185"/>
      <c r="AO185" s="247">
        <v>41518</v>
      </c>
      <c r="AP185">
        <v>-0.11</v>
      </c>
      <c r="AQ185"/>
      <c r="AR185"/>
      <c r="AS185"/>
      <c r="AT185"/>
      <c r="AU185"/>
      <c r="AW185" s="247">
        <v>41518</v>
      </c>
      <c r="AX185">
        <v>0.14249999999999999</v>
      </c>
      <c r="AY185"/>
      <c r="BA185" s="247">
        <v>41275</v>
      </c>
      <c r="BB185">
        <v>0.01</v>
      </c>
      <c r="BC185"/>
      <c r="BE185" s="247">
        <v>41518</v>
      </c>
      <c r="BF185">
        <v>0.15</v>
      </c>
      <c r="BG185"/>
      <c r="BI185" s="247">
        <v>41518</v>
      </c>
      <c r="BJ185">
        <v>-3.8000000000000006E-2</v>
      </c>
      <c r="BK185"/>
      <c r="BM185" s="247">
        <v>41518</v>
      </c>
      <c r="BN185">
        <v>0.17</v>
      </c>
      <c r="BO185"/>
    </row>
    <row r="186" spans="1:67">
      <c r="A186" s="247">
        <v>41548</v>
      </c>
      <c r="B186">
        <v>0.1575</v>
      </c>
      <c r="C186"/>
      <c r="D186"/>
      <c r="E186" s="247">
        <v>41548</v>
      </c>
      <c r="F186">
        <v>0.17300000000000001</v>
      </c>
      <c r="G186"/>
      <c r="H186"/>
      <c r="I186" s="247">
        <v>41548</v>
      </c>
      <c r="J186">
        <v>0.42499999999999999</v>
      </c>
      <c r="K186"/>
      <c r="L186"/>
      <c r="M186" s="247">
        <v>41548</v>
      </c>
      <c r="N186">
        <v>0.36249999999999999</v>
      </c>
      <c r="O186"/>
      <c r="P186"/>
      <c r="Q186" s="247">
        <v>41548</v>
      </c>
      <c r="R186">
        <v>0.185</v>
      </c>
      <c r="S186"/>
      <c r="T186"/>
      <c r="U186" s="247">
        <v>41548</v>
      </c>
      <c r="V186">
        <v>0.16500000000000001</v>
      </c>
      <c r="W186"/>
      <c r="X186"/>
      <c r="Y186" s="247">
        <v>41518</v>
      </c>
      <c r="Z186">
        <v>3.6150000000000002</v>
      </c>
      <c r="AA186"/>
      <c r="AB186"/>
      <c r="AC186" s="247">
        <v>41548</v>
      </c>
      <c r="AD186">
        <v>1.3271418863400002</v>
      </c>
      <c r="AE186"/>
      <c r="AF186"/>
      <c r="AG186" s="247">
        <v>41548</v>
      </c>
      <c r="AH186">
        <v>6.3883170062672023E-2</v>
      </c>
      <c r="AI186"/>
      <c r="AJ186"/>
      <c r="AK186" s="247">
        <v>41548</v>
      </c>
      <c r="AL186">
        <v>7.1973338832046999E-2</v>
      </c>
      <c r="AM186"/>
      <c r="AN186"/>
      <c r="AO186" s="247">
        <v>41548</v>
      </c>
      <c r="AP186">
        <v>-9.5000000000000001E-2</v>
      </c>
      <c r="AQ186"/>
      <c r="AR186"/>
      <c r="AS186"/>
      <c r="AT186"/>
      <c r="AU186"/>
      <c r="AW186" s="247">
        <v>41548</v>
      </c>
      <c r="AX186">
        <v>0.1575</v>
      </c>
      <c r="AY186"/>
      <c r="BA186" s="247">
        <v>41306</v>
      </c>
      <c r="BB186">
        <v>0.01</v>
      </c>
      <c r="BC186"/>
      <c r="BE186" s="247">
        <v>41548</v>
      </c>
      <c r="BF186">
        <v>0.15</v>
      </c>
      <c r="BG186"/>
      <c r="BI186" s="247">
        <v>41548</v>
      </c>
      <c r="BJ186">
        <v>-3.8000000000000006E-2</v>
      </c>
      <c r="BK186"/>
      <c r="BM186" s="247">
        <v>41548</v>
      </c>
      <c r="BN186">
        <v>0.17</v>
      </c>
      <c r="BO186"/>
    </row>
    <row r="187" spans="1:67">
      <c r="A187" s="247">
        <v>41579</v>
      </c>
      <c r="B187">
        <v>0.22</v>
      </c>
      <c r="C187"/>
      <c r="D187"/>
      <c r="E187" s="247">
        <v>41579</v>
      </c>
      <c r="F187">
        <v>0.23499999999999999</v>
      </c>
      <c r="G187"/>
      <c r="H187"/>
      <c r="I187" s="247">
        <v>41579</v>
      </c>
      <c r="J187">
        <v>0.72499999999999998</v>
      </c>
      <c r="K187"/>
      <c r="L187"/>
      <c r="M187" s="247">
        <v>41579</v>
      </c>
      <c r="N187">
        <v>0.45500000000000002</v>
      </c>
      <c r="O187"/>
      <c r="P187"/>
      <c r="Q187" s="247">
        <v>41579</v>
      </c>
      <c r="R187">
        <v>0.28749999999999998</v>
      </c>
      <c r="S187"/>
      <c r="T187"/>
      <c r="U187" s="247">
        <v>41579</v>
      </c>
      <c r="V187">
        <v>0.24</v>
      </c>
      <c r="W187"/>
      <c r="X187"/>
      <c r="Y187" s="247">
        <v>41548</v>
      </c>
      <c r="Z187">
        <v>3.625</v>
      </c>
      <c r="AA187"/>
      <c r="AB187"/>
      <c r="AC187" s="247">
        <v>41579</v>
      </c>
      <c r="AD187">
        <v>1.3264865052330002</v>
      </c>
      <c r="AE187"/>
      <c r="AF187"/>
      <c r="AG187" s="247">
        <v>41579</v>
      </c>
      <c r="AH187">
        <v>6.3897127162102024E-2</v>
      </c>
      <c r="AI187"/>
      <c r="AJ187"/>
      <c r="AK187" s="247">
        <v>41579</v>
      </c>
      <c r="AL187">
        <v>7.1974079516838013E-2</v>
      </c>
      <c r="AM187"/>
      <c r="AN187"/>
      <c r="AO187" s="247">
        <v>41579</v>
      </c>
      <c r="AP187">
        <v>-5.7500000000000002E-2</v>
      </c>
      <c r="AQ187"/>
      <c r="AR187"/>
      <c r="AS187"/>
      <c r="AT187"/>
      <c r="AU187"/>
      <c r="AW187" s="247">
        <v>41579</v>
      </c>
      <c r="AX187">
        <v>0.22</v>
      </c>
      <c r="AY187"/>
      <c r="BA187" s="247">
        <v>41334</v>
      </c>
      <c r="BB187">
        <v>0.01</v>
      </c>
      <c r="BC187"/>
      <c r="BE187" s="247">
        <v>41579</v>
      </c>
      <c r="BF187">
        <v>0.15</v>
      </c>
      <c r="BG187"/>
      <c r="BI187" s="247">
        <v>41579</v>
      </c>
      <c r="BJ187">
        <v>-3.7499999999999999E-2</v>
      </c>
      <c r="BK187"/>
      <c r="BM187" s="247">
        <v>41579</v>
      </c>
      <c r="BN187">
        <v>0.29499999999999998</v>
      </c>
      <c r="BO187"/>
    </row>
    <row r="188" spans="1:67">
      <c r="A188" s="247">
        <v>41609</v>
      </c>
      <c r="B188">
        <v>0.26</v>
      </c>
      <c r="C188"/>
      <c r="D188"/>
      <c r="E188" s="247">
        <v>41609</v>
      </c>
      <c r="F188">
        <v>0.27500000000000002</v>
      </c>
      <c r="G188"/>
      <c r="H188"/>
      <c r="I188" s="247">
        <v>41609</v>
      </c>
      <c r="J188">
        <v>1.23</v>
      </c>
      <c r="K188"/>
      <c r="L188"/>
      <c r="M188" s="247">
        <v>41609</v>
      </c>
      <c r="N188">
        <v>0.79</v>
      </c>
      <c r="O188"/>
      <c r="P188"/>
      <c r="Q188" s="247">
        <v>41609</v>
      </c>
      <c r="R188">
        <v>0.33750000000000002</v>
      </c>
      <c r="S188"/>
      <c r="T188"/>
      <c r="U188" s="247">
        <v>41609</v>
      </c>
      <c r="V188">
        <v>0.29499999999999998</v>
      </c>
      <c r="W188"/>
      <c r="X188"/>
      <c r="Y188" s="247">
        <v>41579</v>
      </c>
      <c r="Z188">
        <v>3.6840000000000006</v>
      </c>
      <c r="AA188"/>
      <c r="AB188"/>
      <c r="AC188" s="247">
        <v>41609</v>
      </c>
      <c r="AD188">
        <v>1.3258553171000003</v>
      </c>
      <c r="AE188"/>
      <c r="AF188"/>
      <c r="AG188" s="247">
        <v>41609</v>
      </c>
      <c r="AH188">
        <v>6.3910634032580002E-2</v>
      </c>
      <c r="AI188"/>
      <c r="AJ188"/>
      <c r="AK188" s="247">
        <v>41609</v>
      </c>
      <c r="AL188">
        <v>7.1974796308571037E-2</v>
      </c>
      <c r="AM188"/>
      <c r="AN188"/>
      <c r="AO188" s="247">
        <v>41609</v>
      </c>
      <c r="AP188">
        <v>-0.05</v>
      </c>
      <c r="AQ188"/>
      <c r="AR188"/>
      <c r="AS188"/>
      <c r="AT188"/>
      <c r="AU188"/>
      <c r="AW188" s="247">
        <v>41609</v>
      </c>
      <c r="AX188">
        <v>0.26</v>
      </c>
      <c r="AY188"/>
      <c r="BA188" s="247">
        <v>41365</v>
      </c>
      <c r="BB188">
        <v>1.0500000000000001E-2</v>
      </c>
      <c r="BC188"/>
      <c r="BE188" s="247">
        <v>41609</v>
      </c>
      <c r="BF188">
        <v>0.15</v>
      </c>
      <c r="BG188"/>
      <c r="BI188" s="247">
        <v>41609</v>
      </c>
      <c r="BJ188">
        <v>-3.7499999999999999E-2</v>
      </c>
      <c r="BK188"/>
      <c r="BM188" s="247">
        <v>41609</v>
      </c>
      <c r="BN188">
        <v>0.3</v>
      </c>
      <c r="BO188"/>
    </row>
    <row r="189" spans="1:67">
      <c r="A189" s="247">
        <v>41640</v>
      </c>
      <c r="B189">
        <v>0.27250000000000002</v>
      </c>
      <c r="C189"/>
      <c r="D189"/>
      <c r="E189" s="247">
        <v>41640</v>
      </c>
      <c r="F189">
        <v>0.28499999999999998</v>
      </c>
      <c r="G189"/>
      <c r="H189"/>
      <c r="I189" s="247">
        <v>41640</v>
      </c>
      <c r="J189">
        <v>1.575</v>
      </c>
      <c r="K189"/>
      <c r="L189"/>
      <c r="M189" s="247">
        <v>41640</v>
      </c>
      <c r="N189">
        <v>0.95499999999999996</v>
      </c>
      <c r="O189"/>
      <c r="P189"/>
      <c r="Q189" s="247">
        <v>41640</v>
      </c>
      <c r="R189">
        <v>0.4375</v>
      </c>
      <c r="S189"/>
      <c r="T189"/>
      <c r="U189" s="247">
        <v>41640</v>
      </c>
      <c r="V189">
        <v>0.34250000000000003</v>
      </c>
      <c r="W189"/>
      <c r="X189"/>
      <c r="Y189" s="247">
        <v>41609</v>
      </c>
      <c r="Z189">
        <v>3.7590000000000003</v>
      </c>
      <c r="AA189"/>
      <c r="AB189"/>
      <c r="AC189" s="247">
        <v>41640</v>
      </c>
      <c r="AD189">
        <v>1.3252062384059999</v>
      </c>
      <c r="AE189"/>
      <c r="AF189"/>
      <c r="AG189" s="247">
        <v>41640</v>
      </c>
      <c r="AH189">
        <v>6.3924591132136999E-2</v>
      </c>
      <c r="AI189"/>
      <c r="AJ189"/>
      <c r="AK189" s="247">
        <v>41640</v>
      </c>
      <c r="AL189">
        <v>7.1975536993361997E-2</v>
      </c>
      <c r="AM189"/>
      <c r="AN189"/>
      <c r="AO189" s="247">
        <v>41640</v>
      </c>
      <c r="AP189">
        <v>-3.5000000000000003E-2</v>
      </c>
      <c r="AQ189"/>
      <c r="AR189"/>
      <c r="AS189"/>
      <c r="AT189"/>
      <c r="AU189"/>
      <c r="AW189" s="247">
        <v>41640</v>
      </c>
      <c r="AX189">
        <v>0.27250000000000002</v>
      </c>
      <c r="AY189"/>
      <c r="BA189" s="247">
        <v>41395</v>
      </c>
      <c r="BB189">
        <v>1.0500000000000001E-2</v>
      </c>
      <c r="BC189"/>
      <c r="BE189" s="247">
        <v>41640</v>
      </c>
      <c r="BF189">
        <v>0.15</v>
      </c>
      <c r="BG189"/>
      <c r="BI189" s="247">
        <v>41640</v>
      </c>
      <c r="BJ189">
        <v>-3.7499999999999999E-2</v>
      </c>
      <c r="BK189"/>
      <c r="BM189" s="247">
        <v>41640</v>
      </c>
      <c r="BN189">
        <v>0.32</v>
      </c>
      <c r="BO189"/>
    </row>
    <row r="190" spans="1:67">
      <c r="A190" s="247">
        <v>41671</v>
      </c>
      <c r="B190">
        <v>0.25</v>
      </c>
      <c r="C190"/>
      <c r="D190"/>
      <c r="E190" s="247">
        <v>41671</v>
      </c>
      <c r="F190">
        <v>0.26</v>
      </c>
      <c r="G190"/>
      <c r="H190"/>
      <c r="I190" s="247">
        <v>41671</v>
      </c>
      <c r="J190">
        <v>1.4950000000000001</v>
      </c>
      <c r="K190"/>
      <c r="L190"/>
      <c r="M190" s="247">
        <v>41671</v>
      </c>
      <c r="N190">
        <v>0.94499999999999995</v>
      </c>
      <c r="O190"/>
      <c r="P190"/>
      <c r="Q190" s="247">
        <v>41671</v>
      </c>
      <c r="R190">
        <v>0.435</v>
      </c>
      <c r="S190"/>
      <c r="T190"/>
      <c r="U190" s="247">
        <v>41671</v>
      </c>
      <c r="V190">
        <v>0.33750000000000002</v>
      </c>
      <c r="W190"/>
      <c r="X190"/>
      <c r="Y190" s="247">
        <v>41640</v>
      </c>
      <c r="Z190">
        <v>3.9569999999999999</v>
      </c>
      <c r="AA190"/>
      <c r="AB190"/>
      <c r="AC190" s="247">
        <v>41671</v>
      </c>
      <c r="AD190">
        <v>1.3245603560130002</v>
      </c>
      <c r="AE190"/>
      <c r="AF190"/>
      <c r="AG190" s="247">
        <v>41671</v>
      </c>
      <c r="AH190">
        <v>6.3938548231758013E-2</v>
      </c>
      <c r="AI190"/>
      <c r="AJ190"/>
      <c r="AK190" s="247">
        <v>41671</v>
      </c>
      <c r="AL190">
        <v>7.1976277678154024E-2</v>
      </c>
      <c r="AM190"/>
      <c r="AN190"/>
      <c r="AO190" s="247">
        <v>41671</v>
      </c>
      <c r="AP190">
        <v>-3.5000000000000003E-2</v>
      </c>
      <c r="AQ190"/>
      <c r="AR190"/>
      <c r="AS190"/>
      <c r="AT190"/>
      <c r="AU190"/>
      <c r="AW190" s="247">
        <v>41671</v>
      </c>
      <c r="AX190">
        <v>0.25</v>
      </c>
      <c r="AY190"/>
      <c r="BA190" s="247">
        <v>41426</v>
      </c>
      <c r="BB190">
        <v>1.0500000000000001E-2</v>
      </c>
      <c r="BC190"/>
      <c r="BE190" s="247">
        <v>41671</v>
      </c>
      <c r="BF190">
        <v>0.15</v>
      </c>
      <c r="BG190"/>
      <c r="BI190" s="247">
        <v>41671</v>
      </c>
      <c r="BJ190">
        <v>-3.7499999999999999E-2</v>
      </c>
      <c r="BK190"/>
      <c r="BM190" s="247">
        <v>41671</v>
      </c>
      <c r="BN190">
        <v>0.35</v>
      </c>
      <c r="BO190"/>
    </row>
    <row r="191" spans="1:67">
      <c r="A191" s="247">
        <v>41699</v>
      </c>
      <c r="B191">
        <v>0.2475</v>
      </c>
      <c r="C191"/>
      <c r="D191"/>
      <c r="E191" s="247">
        <v>41699</v>
      </c>
      <c r="F191">
        <v>0.25800000000000001</v>
      </c>
      <c r="G191"/>
      <c r="H191"/>
      <c r="I191" s="247">
        <v>41699</v>
      </c>
      <c r="J191">
        <v>0.89500000000000002</v>
      </c>
      <c r="K191"/>
      <c r="L191"/>
      <c r="M191" s="247">
        <v>41699</v>
      </c>
      <c r="N191">
        <v>0.60250000000000004</v>
      </c>
      <c r="O191"/>
      <c r="P191"/>
      <c r="Q191" s="247">
        <v>41699</v>
      </c>
      <c r="R191">
        <v>0.30249999999999999</v>
      </c>
      <c r="S191"/>
      <c r="T191"/>
      <c r="U191" s="247">
        <v>41699</v>
      </c>
      <c r="V191">
        <v>0.26</v>
      </c>
      <c r="W191"/>
      <c r="X191"/>
      <c r="Y191" s="247">
        <v>41671</v>
      </c>
      <c r="Z191">
        <v>3.8710000000000004</v>
      </c>
      <c r="AA191"/>
      <c r="AB191"/>
      <c r="AC191" s="247">
        <v>41699</v>
      </c>
      <c r="AD191">
        <v>1.323979722</v>
      </c>
      <c r="AE191"/>
      <c r="AF191"/>
      <c r="AG191" s="247">
        <v>41699</v>
      </c>
      <c r="AH191">
        <v>6.3951154644375008E-2</v>
      </c>
      <c r="AI191"/>
      <c r="AJ191"/>
      <c r="AK191" s="247">
        <v>41699</v>
      </c>
      <c r="AL191">
        <v>7.1976946683772997E-2</v>
      </c>
      <c r="AM191"/>
      <c r="AN191"/>
      <c r="AO191" s="247">
        <v>41699</v>
      </c>
      <c r="AP191">
        <v>-3.5000000000000003E-2</v>
      </c>
      <c r="AQ191"/>
      <c r="AR191"/>
      <c r="AS191"/>
      <c r="AT191"/>
      <c r="AU191"/>
      <c r="AW191" s="247">
        <v>41699</v>
      </c>
      <c r="AX191">
        <v>0.2475</v>
      </c>
      <c r="AY191"/>
      <c r="BA191" s="247">
        <v>41456</v>
      </c>
      <c r="BB191">
        <v>1.0500000000000001E-2</v>
      </c>
      <c r="BC191"/>
      <c r="BE191" s="247">
        <v>41699</v>
      </c>
      <c r="BF191">
        <v>0.15</v>
      </c>
      <c r="BG191"/>
      <c r="BI191" s="247">
        <v>41699</v>
      </c>
      <c r="BJ191">
        <v>-3.7499999999999999E-2</v>
      </c>
      <c r="BK191"/>
      <c r="BM191" s="247">
        <v>41699</v>
      </c>
      <c r="BN191">
        <v>0.35</v>
      </c>
      <c r="BO191"/>
    </row>
    <row r="192" spans="1:67">
      <c r="A192" s="247">
        <v>41730</v>
      </c>
      <c r="B192">
        <v>0.17499999999999999</v>
      </c>
      <c r="C192"/>
      <c r="D192"/>
      <c r="E192" s="247">
        <v>41730</v>
      </c>
      <c r="F192">
        <v>0.16300000000000001</v>
      </c>
      <c r="G192"/>
      <c r="H192"/>
      <c r="I192" s="247">
        <v>41730</v>
      </c>
      <c r="J192">
        <v>0.45</v>
      </c>
      <c r="K192"/>
      <c r="L192"/>
      <c r="M192" s="247">
        <v>41730</v>
      </c>
      <c r="N192">
        <v>0.35499999999999998</v>
      </c>
      <c r="O192"/>
      <c r="P192"/>
      <c r="Q192" s="247">
        <v>41730</v>
      </c>
      <c r="R192">
        <v>0.19750000000000001</v>
      </c>
      <c r="S192"/>
      <c r="T192"/>
      <c r="U192" s="247">
        <v>41730</v>
      </c>
      <c r="V192">
        <v>0.17749999999999999</v>
      </c>
      <c r="W192"/>
      <c r="X192"/>
      <c r="Y192" s="247">
        <v>41699</v>
      </c>
      <c r="Z192">
        <v>3.7640000000000002</v>
      </c>
      <c r="AA192"/>
      <c r="AB192"/>
      <c r="AC192" s="247">
        <v>41730</v>
      </c>
      <c r="AD192">
        <v>1.3233399107620003</v>
      </c>
      <c r="AE192"/>
      <c r="AF192"/>
      <c r="AG192" s="247">
        <v>41730</v>
      </c>
      <c r="AH192">
        <v>6.3965111744119008E-2</v>
      </c>
      <c r="AI192"/>
      <c r="AJ192"/>
      <c r="AK192" s="247">
        <v>41730</v>
      </c>
      <c r="AL192">
        <v>7.1977687368564996E-2</v>
      </c>
      <c r="AM192"/>
      <c r="AN192"/>
      <c r="AO192" s="247">
        <v>41730</v>
      </c>
      <c r="AP192">
        <v>-0.08</v>
      </c>
      <c r="AQ192"/>
      <c r="AR192"/>
      <c r="AS192"/>
      <c r="AT192"/>
      <c r="AU192"/>
      <c r="AW192" s="247">
        <v>41730</v>
      </c>
      <c r="AX192">
        <v>0.17499999999999999</v>
      </c>
      <c r="AY192"/>
      <c r="BA192" s="247">
        <v>41487</v>
      </c>
      <c r="BB192">
        <v>1.0500000000000001E-2</v>
      </c>
      <c r="BC192"/>
      <c r="BE192" s="247">
        <v>41730</v>
      </c>
      <c r="BF192">
        <v>0.15</v>
      </c>
      <c r="BG192"/>
      <c r="BI192" s="247">
        <v>41730</v>
      </c>
      <c r="BJ192">
        <v>-3.5000000000000003E-2</v>
      </c>
      <c r="BK192"/>
      <c r="BM192" s="247">
        <v>41730</v>
      </c>
      <c r="BN192">
        <v>0.17</v>
      </c>
      <c r="BO192"/>
    </row>
    <row r="193" spans="1:67">
      <c r="A193" s="247">
        <v>41760</v>
      </c>
      <c r="B193">
        <v>0.16500000000000001</v>
      </c>
      <c r="C193"/>
      <c r="D193"/>
      <c r="E193" s="247">
        <v>41760</v>
      </c>
      <c r="F193">
        <v>0.17300000000000001</v>
      </c>
      <c r="G193"/>
      <c r="H193"/>
      <c r="I193" s="247">
        <v>41760</v>
      </c>
      <c r="J193">
        <v>0.36499999999999999</v>
      </c>
      <c r="K193"/>
      <c r="L193"/>
      <c r="M193" s="247">
        <v>41760</v>
      </c>
      <c r="N193">
        <v>0.28749999999999998</v>
      </c>
      <c r="O193"/>
      <c r="P193"/>
      <c r="Q193" s="247">
        <v>41760</v>
      </c>
      <c r="R193">
        <v>0.17249999999999999</v>
      </c>
      <c r="S193"/>
      <c r="T193"/>
      <c r="U193" s="247">
        <v>41760</v>
      </c>
      <c r="V193">
        <v>0.16250000000000001</v>
      </c>
      <c r="W193"/>
      <c r="X193"/>
      <c r="Y193" s="247">
        <v>41730</v>
      </c>
      <c r="Z193">
        <v>3.657</v>
      </c>
      <c r="AA193"/>
      <c r="AB193"/>
      <c r="AC193" s="247">
        <v>41760</v>
      </c>
      <c r="AD193">
        <v>1.3227237698560002</v>
      </c>
      <c r="AE193"/>
      <c r="AF193"/>
      <c r="AG193" s="247">
        <v>41760</v>
      </c>
      <c r="AH193">
        <v>6.3978618614902019E-2</v>
      </c>
      <c r="AI193"/>
      <c r="AJ193"/>
      <c r="AK193" s="247">
        <v>41760</v>
      </c>
      <c r="AL193">
        <v>7.197840416029902E-2</v>
      </c>
      <c r="AM193"/>
      <c r="AN193"/>
      <c r="AO193" s="247">
        <v>41760</v>
      </c>
      <c r="AP193">
        <v>-9.5000000000000001E-2</v>
      </c>
      <c r="AQ193"/>
      <c r="AR193"/>
      <c r="AS193"/>
      <c r="AT193"/>
      <c r="AU193"/>
      <c r="AW193" s="247">
        <v>41760</v>
      </c>
      <c r="AX193">
        <v>0.16500000000000001</v>
      </c>
      <c r="AY193"/>
      <c r="BA193" s="247">
        <v>41518</v>
      </c>
      <c r="BB193">
        <v>1.0500000000000001E-2</v>
      </c>
      <c r="BC193"/>
      <c r="BE193" s="247">
        <v>41760</v>
      </c>
      <c r="BF193">
        <v>0.15</v>
      </c>
      <c r="BG193"/>
      <c r="BI193" s="247">
        <v>41760</v>
      </c>
      <c r="BJ193">
        <v>-3.5000000000000003E-2</v>
      </c>
      <c r="BK193"/>
      <c r="BM193" s="247">
        <v>41760</v>
      </c>
      <c r="BN193">
        <v>0.17</v>
      </c>
      <c r="BO193"/>
    </row>
    <row r="194" spans="1:67">
      <c r="A194" s="247">
        <v>41791</v>
      </c>
      <c r="B194">
        <v>0.16</v>
      </c>
      <c r="C194"/>
      <c r="D194"/>
      <c r="E194" s="247">
        <v>41791</v>
      </c>
      <c r="F194">
        <v>0.16800000000000001</v>
      </c>
      <c r="G194"/>
      <c r="H194"/>
      <c r="I194" s="247">
        <v>41791</v>
      </c>
      <c r="J194">
        <v>0.35499999999999998</v>
      </c>
      <c r="K194"/>
      <c r="L194"/>
      <c r="M194" s="247">
        <v>41791</v>
      </c>
      <c r="N194">
        <v>0.28749999999999998</v>
      </c>
      <c r="O194"/>
      <c r="P194"/>
      <c r="Q194" s="247">
        <v>41791</v>
      </c>
      <c r="R194">
        <v>0.17249999999999999</v>
      </c>
      <c r="S194"/>
      <c r="T194"/>
      <c r="U194" s="247">
        <v>41791</v>
      </c>
      <c r="V194">
        <v>0.16250000000000001</v>
      </c>
      <c r="W194"/>
      <c r="X194"/>
      <c r="Y194" s="247">
        <v>41760</v>
      </c>
      <c r="Z194">
        <v>3.6580000000000004</v>
      </c>
      <c r="AA194"/>
      <c r="AB194"/>
      <c r="AC194" s="247">
        <v>41791</v>
      </c>
      <c r="AD194">
        <v>1.3220902190060002</v>
      </c>
      <c r="AE194"/>
      <c r="AF194"/>
      <c r="AG194" s="247">
        <v>41791</v>
      </c>
      <c r="AH194">
        <v>6.3992575714773001E-2</v>
      </c>
      <c r="AI194"/>
      <c r="AJ194"/>
      <c r="AK194" s="247">
        <v>41791</v>
      </c>
      <c r="AL194">
        <v>7.197914484509102E-2</v>
      </c>
      <c r="AM194"/>
      <c r="AN194"/>
      <c r="AO194" s="247">
        <v>41791</v>
      </c>
      <c r="AP194">
        <v>-0.105</v>
      </c>
      <c r="AQ194"/>
      <c r="AR194"/>
      <c r="AS194"/>
      <c r="AT194"/>
      <c r="AU194"/>
      <c r="AW194" s="247">
        <v>41791</v>
      </c>
      <c r="AX194">
        <v>0.16</v>
      </c>
      <c r="AY194"/>
      <c r="BA194" s="247">
        <v>41548</v>
      </c>
      <c r="BB194">
        <v>1.0500000000000001E-2</v>
      </c>
      <c r="BC194"/>
      <c r="BE194" s="247">
        <v>41791</v>
      </c>
      <c r="BF194">
        <v>0.15</v>
      </c>
      <c r="BG194"/>
      <c r="BI194" s="247">
        <v>41791</v>
      </c>
      <c r="BJ194">
        <v>-3.5000000000000003E-2</v>
      </c>
      <c r="BK194"/>
      <c r="BM194" s="247">
        <v>41791</v>
      </c>
      <c r="BN194">
        <v>0.17</v>
      </c>
      <c r="BO194"/>
    </row>
    <row r="195" spans="1:67">
      <c r="A195" s="247">
        <v>41821</v>
      </c>
      <c r="B195">
        <v>0.15</v>
      </c>
      <c r="C195"/>
      <c r="D195"/>
      <c r="E195" s="247">
        <v>41821</v>
      </c>
      <c r="F195">
        <v>0.158</v>
      </c>
      <c r="G195"/>
      <c r="H195"/>
      <c r="I195" s="247">
        <v>41821</v>
      </c>
      <c r="J195">
        <v>0.39</v>
      </c>
      <c r="K195"/>
      <c r="L195"/>
      <c r="M195" s="247">
        <v>41821</v>
      </c>
      <c r="N195">
        <v>0.3</v>
      </c>
      <c r="O195"/>
      <c r="P195"/>
      <c r="Q195" s="247">
        <v>41821</v>
      </c>
      <c r="R195">
        <v>0.185</v>
      </c>
      <c r="S195"/>
      <c r="T195"/>
      <c r="U195" s="247">
        <v>41821</v>
      </c>
      <c r="V195">
        <v>0.16250000000000001</v>
      </c>
      <c r="W195"/>
      <c r="X195"/>
      <c r="Y195" s="247">
        <v>41791</v>
      </c>
      <c r="Z195">
        <v>3.6990000000000003</v>
      </c>
      <c r="AA195"/>
      <c r="AB195"/>
      <c r="AC195" s="247">
        <v>41821</v>
      </c>
      <c r="AD195">
        <v>1.32148012845</v>
      </c>
      <c r="AE195"/>
      <c r="AF195"/>
      <c r="AG195" s="247">
        <v>41821</v>
      </c>
      <c r="AH195">
        <v>6.4006082585678012E-2</v>
      </c>
      <c r="AI195"/>
      <c r="AJ195"/>
      <c r="AK195" s="247">
        <v>41821</v>
      </c>
      <c r="AL195">
        <v>7.1979861636826015E-2</v>
      </c>
      <c r="AM195"/>
      <c r="AN195"/>
      <c r="AO195" s="247">
        <v>41821</v>
      </c>
      <c r="AP195">
        <v>-0.105</v>
      </c>
      <c r="AQ195"/>
      <c r="AR195"/>
      <c r="AS195"/>
      <c r="AT195"/>
      <c r="AU195"/>
      <c r="AW195" s="247">
        <v>41821</v>
      </c>
      <c r="AX195">
        <v>0.15</v>
      </c>
      <c r="AY195"/>
      <c r="BA195" s="247">
        <v>41579</v>
      </c>
      <c r="BB195">
        <v>0.01</v>
      </c>
      <c r="BC195"/>
      <c r="BE195" s="247">
        <v>41821</v>
      </c>
      <c r="BF195">
        <v>0.15</v>
      </c>
      <c r="BG195"/>
      <c r="BI195" s="247">
        <v>41821</v>
      </c>
      <c r="BJ195">
        <v>-3.5000000000000003E-2</v>
      </c>
      <c r="BK195"/>
      <c r="BM195" s="247">
        <v>41821</v>
      </c>
      <c r="BN195">
        <v>0.17</v>
      </c>
      <c r="BO195"/>
    </row>
    <row r="196" spans="1:67">
      <c r="A196" s="247">
        <v>41852</v>
      </c>
      <c r="B196">
        <v>0.14749999999999999</v>
      </c>
      <c r="C196"/>
      <c r="D196"/>
      <c r="E196" s="247">
        <v>41852</v>
      </c>
      <c r="F196">
        <v>0.155</v>
      </c>
      <c r="G196"/>
      <c r="H196"/>
      <c r="I196" s="247">
        <v>41852</v>
      </c>
      <c r="J196">
        <v>0.45500000000000002</v>
      </c>
      <c r="K196"/>
      <c r="L196"/>
      <c r="M196" s="247">
        <v>41852</v>
      </c>
      <c r="N196">
        <v>0.3</v>
      </c>
      <c r="O196"/>
      <c r="P196"/>
      <c r="Q196" s="247">
        <v>41852</v>
      </c>
      <c r="R196">
        <v>0.185</v>
      </c>
      <c r="S196"/>
      <c r="T196"/>
      <c r="U196" s="247">
        <v>41852</v>
      </c>
      <c r="V196">
        <v>0.16250000000000001</v>
      </c>
      <c r="W196"/>
      <c r="X196"/>
      <c r="Y196" s="247">
        <v>41821</v>
      </c>
      <c r="Z196">
        <v>3.6990000000000003</v>
      </c>
      <c r="AA196"/>
      <c r="AB196"/>
      <c r="AC196" s="247">
        <v>41852</v>
      </c>
      <c r="AD196">
        <v>1.3208528213130004</v>
      </c>
      <c r="AE196"/>
      <c r="AF196"/>
      <c r="AG196" s="247">
        <v>41852</v>
      </c>
      <c r="AH196">
        <v>6.4020039685677002E-2</v>
      </c>
      <c r="AI196"/>
      <c r="AJ196"/>
      <c r="AK196" s="247">
        <v>41852</v>
      </c>
      <c r="AL196">
        <v>7.1980602321618001E-2</v>
      </c>
      <c r="AM196"/>
      <c r="AN196"/>
      <c r="AO196" s="247">
        <v>41852</v>
      </c>
      <c r="AP196">
        <v>-0.105</v>
      </c>
      <c r="AQ196"/>
      <c r="AR196"/>
      <c r="AS196"/>
      <c r="AT196"/>
      <c r="AU196"/>
      <c r="AW196" s="247">
        <v>41852</v>
      </c>
      <c r="AX196">
        <v>0.14749999999999999</v>
      </c>
      <c r="AY196"/>
      <c r="BA196" s="247">
        <v>41609</v>
      </c>
      <c r="BB196">
        <v>0.01</v>
      </c>
      <c r="BC196"/>
      <c r="BE196" s="247">
        <v>41852</v>
      </c>
      <c r="BF196">
        <v>0.15</v>
      </c>
      <c r="BG196"/>
      <c r="BI196" s="247">
        <v>41852</v>
      </c>
      <c r="BJ196">
        <v>-3.5000000000000003E-2</v>
      </c>
      <c r="BK196"/>
      <c r="BM196" s="247">
        <v>41852</v>
      </c>
      <c r="BN196">
        <v>0.17</v>
      </c>
      <c r="BO196"/>
    </row>
    <row r="197" spans="1:67">
      <c r="A197" s="247">
        <v>41883</v>
      </c>
      <c r="B197">
        <v>0.14499999999999999</v>
      </c>
      <c r="C197"/>
      <c r="D197"/>
      <c r="E197" s="247">
        <v>41883</v>
      </c>
      <c r="F197">
        <v>0.153</v>
      </c>
      <c r="G197"/>
      <c r="H197"/>
      <c r="I197" s="247">
        <v>41883</v>
      </c>
      <c r="J197">
        <v>0.35499999999999998</v>
      </c>
      <c r="K197"/>
      <c r="L197"/>
      <c r="M197" s="247">
        <v>41883</v>
      </c>
      <c r="N197">
        <v>0.28999999999999998</v>
      </c>
      <c r="O197"/>
      <c r="P197"/>
      <c r="Q197" s="247">
        <v>41883</v>
      </c>
      <c r="R197">
        <v>0.16250000000000001</v>
      </c>
      <c r="S197"/>
      <c r="T197"/>
      <c r="U197" s="247">
        <v>41883</v>
      </c>
      <c r="V197">
        <v>0.16250000000000001</v>
      </c>
      <c r="W197"/>
      <c r="X197"/>
      <c r="Y197" s="247">
        <v>41852</v>
      </c>
      <c r="Z197">
        <v>3.7440000000000002</v>
      </c>
      <c r="AA197"/>
      <c r="AB197"/>
      <c r="AC197" s="247">
        <v>41883</v>
      </c>
      <c r="AD197">
        <v>1.3202286808760002</v>
      </c>
      <c r="AE197"/>
      <c r="AF197"/>
      <c r="AG197" s="247">
        <v>41883</v>
      </c>
      <c r="AH197">
        <v>6.4033996785739997E-2</v>
      </c>
      <c r="AI197"/>
      <c r="AJ197"/>
      <c r="AK197" s="247">
        <v>41883</v>
      </c>
      <c r="AL197">
        <v>7.1981343006411014E-2</v>
      </c>
      <c r="AM197"/>
      <c r="AN197"/>
      <c r="AO197" s="247">
        <v>41883</v>
      </c>
      <c r="AP197">
        <v>-9.5000000000000001E-2</v>
      </c>
      <c r="AQ197"/>
      <c r="AR197"/>
      <c r="AS197"/>
      <c r="AT197"/>
      <c r="AU197"/>
      <c r="AW197" s="247">
        <v>41883</v>
      </c>
      <c r="AX197">
        <v>0.14499999999999999</v>
      </c>
      <c r="AY197"/>
      <c r="BA197" s="247">
        <v>41640</v>
      </c>
      <c r="BB197">
        <v>0.01</v>
      </c>
      <c r="BC197"/>
      <c r="BE197" s="247">
        <v>41883</v>
      </c>
      <c r="BF197">
        <v>0.15</v>
      </c>
      <c r="BG197"/>
      <c r="BI197" s="247">
        <v>41883</v>
      </c>
      <c r="BJ197">
        <v>-3.5000000000000003E-2</v>
      </c>
      <c r="BK197"/>
      <c r="BM197" s="247">
        <v>41883</v>
      </c>
      <c r="BN197">
        <v>0.17</v>
      </c>
      <c r="BO197"/>
    </row>
    <row r="198" spans="1:67">
      <c r="A198" s="247">
        <v>41913</v>
      </c>
      <c r="B198">
        <v>0.16</v>
      </c>
      <c r="C198"/>
      <c r="D198"/>
      <c r="E198" s="247">
        <v>41913</v>
      </c>
      <c r="F198">
        <v>0.16800000000000001</v>
      </c>
      <c r="G198"/>
      <c r="H198"/>
      <c r="I198" s="247">
        <v>41913</v>
      </c>
      <c r="J198">
        <v>0.42499999999999999</v>
      </c>
      <c r="K198"/>
      <c r="L198"/>
      <c r="M198" s="247">
        <v>41913</v>
      </c>
      <c r="N198">
        <v>0.36249999999999999</v>
      </c>
      <c r="O198"/>
      <c r="P198"/>
      <c r="Q198" s="247">
        <v>41913</v>
      </c>
      <c r="R198">
        <v>0.185</v>
      </c>
      <c r="S198"/>
      <c r="T198"/>
      <c r="U198" s="247">
        <v>41913</v>
      </c>
      <c r="V198">
        <v>0.16500000000000001</v>
      </c>
      <c r="W198"/>
      <c r="X198"/>
      <c r="Y198" s="247">
        <v>41883</v>
      </c>
      <c r="Z198">
        <v>3.7230000000000003</v>
      </c>
      <c r="AA198"/>
      <c r="AB198"/>
      <c r="AC198" s="247">
        <v>41913</v>
      </c>
      <c r="AD198">
        <v>1.3196276851300002</v>
      </c>
      <c r="AE198"/>
      <c r="AF198"/>
      <c r="AG198" s="247">
        <v>41913</v>
      </c>
      <c r="AH198">
        <v>6.4047503656831012E-2</v>
      </c>
      <c r="AI198"/>
      <c r="AJ198"/>
      <c r="AK198" s="247">
        <v>41913</v>
      </c>
      <c r="AL198">
        <v>7.1982059798146023E-2</v>
      </c>
      <c r="AM198"/>
      <c r="AN198"/>
      <c r="AO198" s="247">
        <v>41913</v>
      </c>
      <c r="AP198">
        <v>-0.08</v>
      </c>
      <c r="AQ198"/>
      <c r="AR198"/>
      <c r="AS198"/>
      <c r="AT198"/>
      <c r="AU198"/>
      <c r="AW198" s="247">
        <v>41913</v>
      </c>
      <c r="AX198">
        <v>0.16</v>
      </c>
      <c r="AY198"/>
      <c r="BA198" s="247">
        <v>41671</v>
      </c>
      <c r="BB198">
        <v>0.01</v>
      </c>
      <c r="BC198"/>
      <c r="BE198" s="247">
        <v>41913</v>
      </c>
      <c r="BF198">
        <v>0.15</v>
      </c>
      <c r="BG198"/>
      <c r="BI198" s="247">
        <v>41913</v>
      </c>
      <c r="BJ198">
        <v>-3.5000000000000003E-2</v>
      </c>
      <c r="BK198"/>
      <c r="BM198" s="247">
        <v>41913</v>
      </c>
      <c r="BN198">
        <v>0.17</v>
      </c>
      <c r="BO198"/>
    </row>
    <row r="199" spans="1:67">
      <c r="A199" s="247">
        <v>41944</v>
      </c>
      <c r="B199">
        <v>0.2225</v>
      </c>
      <c r="C199"/>
      <c r="D199"/>
      <c r="E199" s="247">
        <v>41944</v>
      </c>
      <c r="F199">
        <v>0.23</v>
      </c>
      <c r="G199"/>
      <c r="H199"/>
      <c r="I199" s="247">
        <v>41944</v>
      </c>
      <c r="J199">
        <v>0.72499999999999998</v>
      </c>
      <c r="K199"/>
      <c r="L199"/>
      <c r="M199" s="247">
        <v>41944</v>
      </c>
      <c r="N199">
        <v>0.45500000000000002</v>
      </c>
      <c r="O199"/>
      <c r="P199"/>
      <c r="Q199" s="247">
        <v>41944</v>
      </c>
      <c r="R199">
        <v>0.28749999999999998</v>
      </c>
      <c r="S199"/>
      <c r="T199"/>
      <c r="U199" s="247">
        <v>41944</v>
      </c>
      <c r="V199">
        <v>0.24</v>
      </c>
      <c r="W199"/>
      <c r="X199"/>
      <c r="Y199" s="247">
        <v>41913</v>
      </c>
      <c r="Z199">
        <v>3.7319999999999998</v>
      </c>
      <c r="AA199"/>
      <c r="AB199"/>
      <c r="AC199" s="247">
        <v>41944</v>
      </c>
      <c r="AD199">
        <v>1.319009763585</v>
      </c>
      <c r="AE199"/>
      <c r="AF199"/>
      <c r="AG199" s="247">
        <v>41944</v>
      </c>
      <c r="AH199">
        <v>6.4061460757021016E-2</v>
      </c>
      <c r="AI199"/>
      <c r="AJ199"/>
      <c r="AK199" s="247">
        <v>41944</v>
      </c>
      <c r="AL199">
        <v>7.1982800482939022E-2</v>
      </c>
      <c r="AM199"/>
      <c r="AN199"/>
      <c r="AO199" s="247">
        <v>41944</v>
      </c>
      <c r="AP199">
        <v>-4.2500000000000003E-2</v>
      </c>
      <c r="AQ199"/>
      <c r="AR199"/>
      <c r="AS199"/>
      <c r="AT199"/>
      <c r="AU199"/>
      <c r="AW199" s="247">
        <v>41944</v>
      </c>
      <c r="AX199">
        <v>0.2225</v>
      </c>
      <c r="AY199"/>
      <c r="BA199" s="247">
        <v>41699</v>
      </c>
      <c r="BB199">
        <v>0.01</v>
      </c>
      <c r="BC199"/>
      <c r="BE199" s="247">
        <v>41944</v>
      </c>
      <c r="BF199">
        <v>0.15</v>
      </c>
      <c r="BG199"/>
      <c r="BI199" s="247">
        <v>41944</v>
      </c>
      <c r="BJ199">
        <v>-3.4500000000000003E-2</v>
      </c>
      <c r="BK199"/>
      <c r="BM199"/>
      <c r="BN199"/>
      <c r="BO199"/>
    </row>
    <row r="200" spans="1:67">
      <c r="A200" s="247">
        <v>41974</v>
      </c>
      <c r="B200">
        <v>0.26250000000000001</v>
      </c>
      <c r="C200"/>
      <c r="D200"/>
      <c r="E200" s="247">
        <v>41974</v>
      </c>
      <c r="F200">
        <v>0.27</v>
      </c>
      <c r="G200"/>
      <c r="H200"/>
      <c r="I200" s="247">
        <v>41974</v>
      </c>
      <c r="J200">
        <v>1.23</v>
      </c>
      <c r="K200"/>
      <c r="L200"/>
      <c r="M200" s="247">
        <v>41974</v>
      </c>
      <c r="N200">
        <v>0.79</v>
      </c>
      <c r="O200"/>
      <c r="P200"/>
      <c r="Q200" s="247">
        <v>41974</v>
      </c>
      <c r="R200">
        <v>0.33750000000000002</v>
      </c>
      <c r="S200"/>
      <c r="T200"/>
      <c r="U200" s="247">
        <v>41974</v>
      </c>
      <c r="V200">
        <v>0.29499999999999998</v>
      </c>
      <c r="W200"/>
      <c r="X200"/>
      <c r="Y200" s="247">
        <v>41944</v>
      </c>
      <c r="Z200">
        <v>3.7860000000000005</v>
      </c>
      <c r="AA200"/>
      <c r="AB200"/>
      <c r="AC200" s="247">
        <v>41974</v>
      </c>
      <c r="AD200">
        <v>1.3184147782420002</v>
      </c>
      <c r="AE200"/>
      <c r="AF200"/>
      <c r="AG200" s="247">
        <v>41974</v>
      </c>
      <c r="AH200">
        <v>6.4074967628235002E-2</v>
      </c>
      <c r="AI200"/>
      <c r="AJ200"/>
      <c r="AK200" s="247">
        <v>41974</v>
      </c>
      <c r="AL200">
        <v>7.1983517274675002E-2</v>
      </c>
      <c r="AM200"/>
      <c r="AN200"/>
      <c r="AO200" s="247">
        <v>41974</v>
      </c>
      <c r="AP200">
        <v>-3.5000000000000003E-2</v>
      </c>
      <c r="AQ200"/>
      <c r="AR200"/>
      <c r="AS200"/>
      <c r="AT200"/>
      <c r="AU200"/>
      <c r="AW200" s="247">
        <v>41974</v>
      </c>
      <c r="AX200">
        <v>0.26250000000000001</v>
      </c>
      <c r="AY200"/>
      <c r="BA200" s="247">
        <v>41730</v>
      </c>
      <c r="BB200">
        <v>1.0500000000000001E-2</v>
      </c>
      <c r="BC200"/>
      <c r="BE200" s="247">
        <v>41974</v>
      </c>
      <c r="BF200">
        <v>0.15</v>
      </c>
      <c r="BG200"/>
      <c r="BI200" s="247">
        <v>41974</v>
      </c>
      <c r="BJ200">
        <v>-3.4500000000000003E-2</v>
      </c>
      <c r="BK200"/>
      <c r="BM200"/>
      <c r="BN200"/>
      <c r="BO200"/>
    </row>
    <row r="201" spans="1:67">
      <c r="A201" s="247">
        <v>42005</v>
      </c>
      <c r="B201">
        <v>0.27500000000000002</v>
      </c>
      <c r="C201"/>
      <c r="D201"/>
      <c r="E201" s="247">
        <v>42005</v>
      </c>
      <c r="F201">
        <v>0.28000000000000003</v>
      </c>
      <c r="G201"/>
      <c r="H201"/>
      <c r="I201" s="247">
        <v>42005</v>
      </c>
      <c r="J201">
        <v>1.575</v>
      </c>
      <c r="K201"/>
      <c r="L201"/>
      <c r="M201" s="247">
        <v>42005</v>
      </c>
      <c r="N201">
        <v>0.95499999999999996</v>
      </c>
      <c r="O201"/>
      <c r="P201"/>
      <c r="Q201" s="247">
        <v>42005</v>
      </c>
      <c r="R201">
        <v>0.4375</v>
      </c>
      <c r="S201"/>
      <c r="T201"/>
      <c r="U201" s="247">
        <v>42005</v>
      </c>
      <c r="V201">
        <v>0.34250000000000003</v>
      </c>
      <c r="W201"/>
      <c r="X201"/>
      <c r="Y201" s="247">
        <v>41974</v>
      </c>
      <c r="Z201">
        <v>3.8580000000000001</v>
      </c>
      <c r="AA201"/>
      <c r="AB201"/>
      <c r="AC201" s="247">
        <v>42005</v>
      </c>
      <c r="AD201">
        <v>1.3178030593500001</v>
      </c>
      <c r="AE201"/>
      <c r="AF201"/>
      <c r="AG201" s="247">
        <v>42005</v>
      </c>
      <c r="AH201">
        <v>6.4088924728552016E-2</v>
      </c>
      <c r="AI201"/>
      <c r="AJ201"/>
      <c r="AK201" s="247">
        <v>42005</v>
      </c>
      <c r="AL201">
        <v>7.1984257959468029E-2</v>
      </c>
      <c r="AM201"/>
      <c r="AN201"/>
      <c r="AO201" s="247">
        <v>42005</v>
      </c>
      <c r="AP201">
        <v>-0.02</v>
      </c>
      <c r="AQ201"/>
      <c r="AR201"/>
      <c r="AS201"/>
      <c r="AT201"/>
      <c r="AU201"/>
      <c r="AW201" s="247">
        <v>42005</v>
      </c>
      <c r="AX201">
        <v>0.27500000000000002</v>
      </c>
      <c r="AY201"/>
      <c r="BA201" s="247">
        <v>41760</v>
      </c>
      <c r="BB201">
        <v>1.0500000000000001E-2</v>
      </c>
      <c r="BC201"/>
      <c r="BE201" s="247">
        <v>42005</v>
      </c>
      <c r="BF201">
        <v>0.15</v>
      </c>
      <c r="BG201"/>
      <c r="BI201" s="247">
        <v>42005</v>
      </c>
      <c r="BJ201">
        <v>-3.2500000000000001E-2</v>
      </c>
      <c r="BK201"/>
      <c r="BM201"/>
      <c r="BN201"/>
      <c r="BO201"/>
    </row>
    <row r="202" spans="1:67">
      <c r="A202" s="247">
        <v>42036</v>
      </c>
      <c r="B202">
        <v>0.2525</v>
      </c>
      <c r="C202"/>
      <c r="D202"/>
      <c r="E202" s="247">
        <v>42036</v>
      </c>
      <c r="F202">
        <v>0.255</v>
      </c>
      <c r="G202"/>
      <c r="H202"/>
      <c r="I202" s="247">
        <v>42036</v>
      </c>
      <c r="J202">
        <v>1.4950000000000001</v>
      </c>
      <c r="K202"/>
      <c r="L202"/>
      <c r="M202" s="247">
        <v>42036</v>
      </c>
      <c r="N202">
        <v>0.94499999999999995</v>
      </c>
      <c r="O202"/>
      <c r="P202"/>
      <c r="Q202" s="247">
        <v>42036</v>
      </c>
      <c r="R202">
        <v>0.435</v>
      </c>
      <c r="S202"/>
      <c r="T202"/>
      <c r="U202" s="247">
        <v>42036</v>
      </c>
      <c r="V202">
        <v>0.33750000000000002</v>
      </c>
      <c r="W202"/>
      <c r="X202"/>
      <c r="Y202" s="247">
        <v>42005</v>
      </c>
      <c r="Z202">
        <v>4.0590000000000002</v>
      </c>
      <c r="AA202"/>
      <c r="AB202"/>
      <c r="AC202" s="247">
        <v>42036</v>
      </c>
      <c r="AD202">
        <v>1.3171944864560001</v>
      </c>
      <c r="AE202"/>
      <c r="AF202"/>
      <c r="AG202" s="247">
        <v>42036</v>
      </c>
      <c r="AH202">
        <v>6.4102881828934005E-2</v>
      </c>
      <c r="AI202"/>
      <c r="AJ202"/>
      <c r="AK202" s="247">
        <v>42036</v>
      </c>
      <c r="AL202">
        <v>7.1984998644262041E-2</v>
      </c>
      <c r="AM202"/>
      <c r="AN202"/>
      <c r="AO202" s="247">
        <v>42036</v>
      </c>
      <c r="AP202">
        <v>-0.02</v>
      </c>
      <c r="AQ202"/>
      <c r="AR202"/>
      <c r="AS202"/>
      <c r="AT202"/>
      <c r="AU202"/>
      <c r="AW202" s="247">
        <v>42036</v>
      </c>
      <c r="AX202">
        <v>0.2525</v>
      </c>
      <c r="AY202"/>
      <c r="BA202" s="247">
        <v>41791</v>
      </c>
      <c r="BB202">
        <v>1.0500000000000001E-2</v>
      </c>
      <c r="BC202"/>
      <c r="BE202" s="247">
        <v>42036</v>
      </c>
      <c r="BF202">
        <v>0.15</v>
      </c>
      <c r="BG202"/>
      <c r="BI202" s="247">
        <v>42036</v>
      </c>
      <c r="BJ202">
        <v>-3.2500000000000001E-2</v>
      </c>
      <c r="BK202"/>
      <c r="BM202"/>
      <c r="BN202"/>
      <c r="BO202"/>
    </row>
    <row r="203" spans="1:67">
      <c r="A203" s="247">
        <v>42064</v>
      </c>
      <c r="B203">
        <v>0.25</v>
      </c>
      <c r="C203"/>
      <c r="D203"/>
      <c r="E203" s="247">
        <v>42064</v>
      </c>
      <c r="F203">
        <v>0.253</v>
      </c>
      <c r="G203"/>
      <c r="H203"/>
      <c r="I203" s="247">
        <v>42064</v>
      </c>
      <c r="J203">
        <v>0.89500000000000002</v>
      </c>
      <c r="K203"/>
      <c r="L203"/>
      <c r="M203" s="247">
        <v>42064</v>
      </c>
      <c r="N203">
        <v>0.60250000000000004</v>
      </c>
      <c r="O203"/>
      <c r="P203"/>
      <c r="Q203" s="247">
        <v>42064</v>
      </c>
      <c r="R203">
        <v>0.30249999999999999</v>
      </c>
      <c r="S203"/>
      <c r="T203"/>
      <c r="U203" s="247">
        <v>42064</v>
      </c>
      <c r="V203">
        <v>0.26</v>
      </c>
      <c r="W203"/>
      <c r="X203"/>
      <c r="Y203" s="247">
        <v>42036</v>
      </c>
      <c r="Z203">
        <v>3.9769999999999999</v>
      </c>
      <c r="AA203"/>
      <c r="AB203"/>
      <c r="AC203" s="247">
        <v>42064</v>
      </c>
      <c r="AD203">
        <v>1.3166475083330003</v>
      </c>
      <c r="AE203"/>
      <c r="AF203"/>
      <c r="AG203" s="247">
        <v>42064</v>
      </c>
      <c r="AH203">
        <v>6.4115488242238006E-2</v>
      </c>
      <c r="AI203"/>
      <c r="AJ203"/>
      <c r="AK203" s="247">
        <v>42064</v>
      </c>
      <c r="AL203">
        <v>7.1985667649882026E-2</v>
      </c>
      <c r="AM203"/>
      <c r="AN203"/>
      <c r="AO203" s="247">
        <v>42064</v>
      </c>
      <c r="AP203">
        <v>-0.02</v>
      </c>
      <c r="AQ203"/>
      <c r="AR203"/>
      <c r="AS203"/>
      <c r="AT203"/>
      <c r="AU203"/>
      <c r="AW203" s="247">
        <v>42064</v>
      </c>
      <c r="AX203">
        <v>0.25</v>
      </c>
      <c r="AY203"/>
      <c r="BA203" s="247">
        <v>41821</v>
      </c>
      <c r="BB203">
        <v>1.0500000000000001E-2</v>
      </c>
      <c r="BC203"/>
      <c r="BE203" s="247">
        <v>42064</v>
      </c>
      <c r="BF203">
        <v>0.15</v>
      </c>
      <c r="BG203"/>
      <c r="BI203" s="247">
        <v>42064</v>
      </c>
      <c r="BJ203">
        <v>-3.2500000000000001E-2</v>
      </c>
      <c r="BK203"/>
      <c r="BM203"/>
      <c r="BN203"/>
      <c r="BO203"/>
    </row>
    <row r="204" spans="1:67">
      <c r="A204" s="247">
        <v>42095</v>
      </c>
      <c r="B204">
        <v>0.17749999999999999</v>
      </c>
      <c r="C204"/>
      <c r="D204"/>
      <c r="E204" s="247">
        <v>42095</v>
      </c>
      <c r="F204">
        <v>0.158</v>
      </c>
      <c r="G204"/>
      <c r="H204"/>
      <c r="I204" s="247">
        <v>42095</v>
      </c>
      <c r="J204">
        <v>0.45</v>
      </c>
      <c r="K204"/>
      <c r="L204"/>
      <c r="M204" s="247">
        <v>42095</v>
      </c>
      <c r="N204">
        <v>0.35499999999999998</v>
      </c>
      <c r="O204"/>
      <c r="P204"/>
      <c r="Q204" s="247">
        <v>42095</v>
      </c>
      <c r="R204">
        <v>0.19750000000000001</v>
      </c>
      <c r="S204"/>
      <c r="T204"/>
      <c r="U204" s="247">
        <v>42095</v>
      </c>
      <c r="V204">
        <v>0.17749999999999999</v>
      </c>
      <c r="W204"/>
      <c r="X204"/>
      <c r="Y204" s="247">
        <v>42064</v>
      </c>
      <c r="Z204">
        <v>3.8730000000000002</v>
      </c>
      <c r="AA204"/>
      <c r="AB204"/>
      <c r="AC204" s="247">
        <v>42095</v>
      </c>
      <c r="AD204">
        <v>1.3160449116000001</v>
      </c>
      <c r="AE204"/>
      <c r="AF204"/>
      <c r="AG204" s="247">
        <v>42095</v>
      </c>
      <c r="AH204">
        <v>6.4129445342743008E-2</v>
      </c>
      <c r="AI204"/>
      <c r="AJ204"/>
      <c r="AK204" s="247">
        <v>42095</v>
      </c>
      <c r="AL204">
        <v>7.1986408334676025E-2</v>
      </c>
      <c r="AM204"/>
      <c r="AN204"/>
      <c r="AO204" s="247">
        <v>42095</v>
      </c>
      <c r="AP204">
        <v>-6.5000000000000002E-2</v>
      </c>
      <c r="AQ204"/>
      <c r="AR204"/>
      <c r="AS204"/>
      <c r="AT204"/>
      <c r="AU204"/>
      <c r="AW204" s="247">
        <v>42095</v>
      </c>
      <c r="AX204">
        <v>0.17749999999999999</v>
      </c>
      <c r="AY204"/>
      <c r="BA204" s="247">
        <v>41852</v>
      </c>
      <c r="BB204">
        <v>1.0500000000000001E-2</v>
      </c>
      <c r="BC204"/>
      <c r="BE204" s="247">
        <v>42095</v>
      </c>
      <c r="BF204">
        <v>0.15</v>
      </c>
      <c r="BG204"/>
      <c r="BI204" s="247">
        <v>42095</v>
      </c>
      <c r="BJ204">
        <v>-0.03</v>
      </c>
      <c r="BK204"/>
      <c r="BM204"/>
      <c r="BN204"/>
      <c r="BO204"/>
    </row>
    <row r="205" spans="1:67">
      <c r="A205" s="247">
        <v>42125</v>
      </c>
      <c r="B205">
        <v>0.16750000000000001</v>
      </c>
      <c r="C205"/>
      <c r="D205"/>
      <c r="E205" s="247">
        <v>42125</v>
      </c>
      <c r="F205">
        <v>0.16800000000000001</v>
      </c>
      <c r="G205"/>
      <c r="H205"/>
      <c r="I205" s="247">
        <v>42125</v>
      </c>
      <c r="J205">
        <v>0.36499999999999999</v>
      </c>
      <c r="K205"/>
      <c r="L205"/>
      <c r="M205" s="247">
        <v>42125</v>
      </c>
      <c r="N205">
        <v>0.28749999999999998</v>
      </c>
      <c r="O205"/>
      <c r="P205"/>
      <c r="Q205" s="247">
        <v>42125</v>
      </c>
      <c r="R205">
        <v>0.17249999999999999</v>
      </c>
      <c r="S205"/>
      <c r="T205"/>
      <c r="U205" s="247">
        <v>42125</v>
      </c>
      <c r="V205">
        <v>0.16250000000000001</v>
      </c>
      <c r="W205"/>
      <c r="X205"/>
      <c r="Y205" s="247">
        <v>42095</v>
      </c>
      <c r="Z205">
        <v>3.7690000000000006</v>
      </c>
      <c r="AA205"/>
      <c r="AB205"/>
      <c r="AC205" s="247">
        <v>42125</v>
      </c>
      <c r="AD205">
        <v>1.3154647375720003</v>
      </c>
      <c r="AE205"/>
      <c r="AF205"/>
      <c r="AG205" s="247">
        <v>42125</v>
      </c>
      <c r="AH205">
        <v>6.4142952214262014E-2</v>
      </c>
      <c r="AI205"/>
      <c r="AJ205"/>
      <c r="AK205" s="247">
        <v>42125</v>
      </c>
      <c r="AL205">
        <v>7.1987125126412019E-2</v>
      </c>
      <c r="AM205"/>
      <c r="AN205"/>
      <c r="AO205" s="247">
        <v>42125</v>
      </c>
      <c r="AP205">
        <v>-0.08</v>
      </c>
      <c r="AQ205"/>
      <c r="AR205"/>
      <c r="AS205"/>
      <c r="AT205"/>
      <c r="AU205"/>
      <c r="AW205" s="247">
        <v>42125</v>
      </c>
      <c r="AX205">
        <v>0.16750000000000001</v>
      </c>
      <c r="AY205"/>
      <c r="BA205" s="247">
        <v>41883</v>
      </c>
      <c r="BB205">
        <v>1.0500000000000001E-2</v>
      </c>
      <c r="BC205"/>
      <c r="BE205" s="247">
        <v>42125</v>
      </c>
      <c r="BF205">
        <v>0.15</v>
      </c>
      <c r="BG205"/>
      <c r="BI205" s="247">
        <v>42125</v>
      </c>
      <c r="BJ205">
        <v>-0.03</v>
      </c>
      <c r="BK205"/>
      <c r="BM205"/>
      <c r="BN205"/>
      <c r="BO205"/>
    </row>
    <row r="206" spans="1:67">
      <c r="A206" s="247">
        <v>42156</v>
      </c>
      <c r="B206">
        <v>0.16250000000000001</v>
      </c>
      <c r="C206"/>
      <c r="D206"/>
      <c r="E206" s="247">
        <v>42156</v>
      </c>
      <c r="F206">
        <v>0.16300000000000001</v>
      </c>
      <c r="G206"/>
      <c r="H206"/>
      <c r="I206" s="247">
        <v>42156</v>
      </c>
      <c r="J206">
        <v>0.35499999999999998</v>
      </c>
      <c r="K206"/>
      <c r="L206"/>
      <c r="M206" s="247">
        <v>42156</v>
      </c>
      <c r="N206">
        <v>0.28749999999999998</v>
      </c>
      <c r="O206"/>
      <c r="P206"/>
      <c r="Q206" s="247">
        <v>42156</v>
      </c>
      <c r="R206">
        <v>0.17249999999999999</v>
      </c>
      <c r="S206"/>
      <c r="T206"/>
      <c r="U206" s="247">
        <v>42156</v>
      </c>
      <c r="V206">
        <v>0.16250000000000001</v>
      </c>
      <c r="W206"/>
      <c r="X206"/>
      <c r="Y206" s="247">
        <v>42125</v>
      </c>
      <c r="Z206">
        <v>3.7710000000000004</v>
      </c>
      <c r="AA206"/>
      <c r="AB206"/>
      <c r="AC206" s="247">
        <v>42156</v>
      </c>
      <c r="AD206">
        <v>1.3148683040260003</v>
      </c>
      <c r="AE206"/>
      <c r="AF206"/>
      <c r="AG206" s="247">
        <v>42156</v>
      </c>
      <c r="AH206">
        <v>6.4156909314894012E-2</v>
      </c>
      <c r="AI206"/>
      <c r="AJ206"/>
      <c r="AK206" s="247">
        <v>42156</v>
      </c>
      <c r="AL206">
        <v>7.1987865811207002E-2</v>
      </c>
      <c r="AM206"/>
      <c r="AN206"/>
      <c r="AO206" s="247">
        <v>42156</v>
      </c>
      <c r="AP206">
        <v>-0.09</v>
      </c>
      <c r="AQ206"/>
      <c r="AR206"/>
      <c r="AS206"/>
      <c r="AT206"/>
      <c r="AU206"/>
      <c r="AW206" s="247">
        <v>42156</v>
      </c>
      <c r="AX206">
        <v>0.16250000000000001</v>
      </c>
      <c r="AY206"/>
      <c r="BA206" s="247">
        <v>41913</v>
      </c>
      <c r="BB206">
        <v>1.0500000000000001E-2</v>
      </c>
      <c r="BC206"/>
      <c r="BE206" s="247">
        <v>42156</v>
      </c>
      <c r="BF206">
        <v>0.15</v>
      </c>
      <c r="BG206"/>
      <c r="BI206" s="247">
        <v>42156</v>
      </c>
      <c r="BJ206">
        <v>-0.03</v>
      </c>
      <c r="BK206"/>
      <c r="BM206"/>
      <c r="BN206"/>
      <c r="BO206"/>
    </row>
    <row r="207" spans="1:67">
      <c r="A207" s="247">
        <v>42186</v>
      </c>
      <c r="B207">
        <v>0.1525</v>
      </c>
      <c r="C207"/>
      <c r="D207"/>
      <c r="E207" s="247">
        <v>42186</v>
      </c>
      <c r="F207">
        <v>0.153</v>
      </c>
      <c r="G207"/>
      <c r="H207"/>
      <c r="I207" s="247">
        <v>42186</v>
      </c>
      <c r="J207">
        <v>0.39</v>
      </c>
      <c r="K207"/>
      <c r="L207"/>
      <c r="M207" s="247">
        <v>42186</v>
      </c>
      <c r="N207">
        <v>0.3</v>
      </c>
      <c r="O207"/>
      <c r="P207"/>
      <c r="Q207" s="247">
        <v>42186</v>
      </c>
      <c r="R207">
        <v>0.185</v>
      </c>
      <c r="S207"/>
      <c r="T207"/>
      <c r="U207" s="247">
        <v>42186</v>
      </c>
      <c r="V207">
        <v>0.16250000000000001</v>
      </c>
      <c r="W207"/>
      <c r="X207"/>
      <c r="Y207" s="247">
        <v>42156</v>
      </c>
      <c r="Z207">
        <v>3.8130000000000002</v>
      </c>
      <c r="AA207"/>
      <c r="AB207"/>
      <c r="AC207" s="247">
        <v>42186</v>
      </c>
      <c r="AD207">
        <v>1.314294086781</v>
      </c>
      <c r="AE207"/>
      <c r="AF207"/>
      <c r="AG207" s="247">
        <v>42186</v>
      </c>
      <c r="AH207">
        <v>6.4170416186534032E-2</v>
      </c>
      <c r="AI207"/>
      <c r="AJ207"/>
      <c r="AK207" s="247">
        <v>42186</v>
      </c>
      <c r="AL207">
        <v>7.198858260294301E-2</v>
      </c>
      <c r="AM207"/>
      <c r="AN207"/>
      <c r="AO207" s="247">
        <v>42186</v>
      </c>
      <c r="AP207">
        <v>-0.09</v>
      </c>
      <c r="AQ207"/>
      <c r="AR207"/>
      <c r="AS207"/>
      <c r="AT207"/>
      <c r="AU207"/>
      <c r="AW207" s="247">
        <v>42186</v>
      </c>
      <c r="AX207">
        <v>0.1525</v>
      </c>
      <c r="AY207"/>
      <c r="BA207" s="247">
        <v>41944</v>
      </c>
      <c r="BB207">
        <v>0.01</v>
      </c>
      <c r="BC207"/>
      <c r="BE207" s="247">
        <v>42186</v>
      </c>
      <c r="BF207">
        <v>0.15</v>
      </c>
      <c r="BG207"/>
      <c r="BI207" s="247">
        <v>42186</v>
      </c>
      <c r="BJ207">
        <v>-0.03</v>
      </c>
      <c r="BK207"/>
      <c r="BM207"/>
      <c r="BN207"/>
      <c r="BO207"/>
    </row>
    <row r="208" spans="1:67">
      <c r="A208" s="247">
        <v>42217</v>
      </c>
      <c r="B208">
        <v>0.15</v>
      </c>
      <c r="C208"/>
      <c r="D208"/>
      <c r="E208" s="247">
        <v>42217</v>
      </c>
      <c r="F208">
        <v>0.15</v>
      </c>
      <c r="G208"/>
      <c r="H208"/>
      <c r="I208" s="247">
        <v>42217</v>
      </c>
      <c r="J208">
        <v>0.45500000000000002</v>
      </c>
      <c r="K208"/>
      <c r="L208"/>
      <c r="M208" s="247">
        <v>42217</v>
      </c>
      <c r="N208">
        <v>0.3</v>
      </c>
      <c r="O208"/>
      <c r="P208"/>
      <c r="Q208" s="247">
        <v>42217</v>
      </c>
      <c r="R208">
        <v>0.185</v>
      </c>
      <c r="S208"/>
      <c r="T208"/>
      <c r="U208" s="247">
        <v>42217</v>
      </c>
      <c r="V208">
        <v>0.16250000000000001</v>
      </c>
      <c r="W208"/>
      <c r="X208"/>
      <c r="Y208" s="247">
        <v>42186</v>
      </c>
      <c r="Z208">
        <v>3.8130000000000002</v>
      </c>
      <c r="AA208"/>
      <c r="AB208"/>
      <c r="AC208" s="247">
        <v>42217</v>
      </c>
      <c r="AD208">
        <v>1.3136824577160002</v>
      </c>
      <c r="AE208"/>
      <c r="AF208"/>
      <c r="AG208" s="247">
        <v>42217</v>
      </c>
      <c r="AH208">
        <v>6.4183257508508007E-2</v>
      </c>
      <c r="AI208"/>
      <c r="AJ208"/>
      <c r="AK208" s="247">
        <v>42217</v>
      </c>
      <c r="AL208">
        <v>7.1989323287738008E-2</v>
      </c>
      <c r="AM208"/>
      <c r="AN208"/>
      <c r="AO208" s="247">
        <v>42217</v>
      </c>
      <c r="AP208">
        <v>-0.09</v>
      </c>
      <c r="AQ208"/>
      <c r="AR208"/>
      <c r="AS208"/>
      <c r="AT208"/>
      <c r="AU208"/>
      <c r="AW208" s="247">
        <v>42217</v>
      </c>
      <c r="AX208">
        <v>0.15</v>
      </c>
      <c r="AY208"/>
      <c r="BA208" s="247">
        <v>41974</v>
      </c>
      <c r="BB208">
        <v>0.01</v>
      </c>
      <c r="BC208"/>
      <c r="BE208" s="247">
        <v>42217</v>
      </c>
      <c r="BF208">
        <v>0.15</v>
      </c>
      <c r="BG208"/>
      <c r="BI208" s="247">
        <v>42217</v>
      </c>
      <c r="BJ208">
        <v>-0.03</v>
      </c>
      <c r="BK208"/>
      <c r="BM208"/>
      <c r="BN208"/>
      <c r="BO208"/>
    </row>
    <row r="209" spans="1:67">
      <c r="A209" s="247">
        <v>42248</v>
      </c>
      <c r="B209">
        <v>0.14749999999999999</v>
      </c>
      <c r="C209"/>
      <c r="D209"/>
      <c r="E209" s="247">
        <v>42248</v>
      </c>
      <c r="F209">
        <v>0.14800000000000002</v>
      </c>
      <c r="G209"/>
      <c r="H209"/>
      <c r="I209" s="247">
        <v>42248</v>
      </c>
      <c r="J209">
        <v>0.35499999999999998</v>
      </c>
      <c r="K209"/>
      <c r="L209"/>
      <c r="M209" s="247">
        <v>42248</v>
      </c>
      <c r="N209">
        <v>0.28999999999999998</v>
      </c>
      <c r="O209"/>
      <c r="P209"/>
      <c r="Q209" s="247">
        <v>42248</v>
      </c>
      <c r="R209">
        <v>0.16250000000000001</v>
      </c>
      <c r="S209"/>
      <c r="T209"/>
      <c r="U209" s="247">
        <v>42248</v>
      </c>
      <c r="V209">
        <v>0.16250000000000001</v>
      </c>
      <c r="W209"/>
      <c r="X209"/>
      <c r="Y209" s="247">
        <v>42217</v>
      </c>
      <c r="Z209">
        <v>3.8580000000000001</v>
      </c>
      <c r="AA209"/>
      <c r="AB209"/>
      <c r="AC209" s="247">
        <v>42248</v>
      </c>
      <c r="AD209">
        <v>1.3130347200790002</v>
      </c>
      <c r="AE209"/>
      <c r="AF209"/>
      <c r="AG209" s="247">
        <v>42248</v>
      </c>
      <c r="AH209">
        <v>6.4194070141828014E-2</v>
      </c>
      <c r="AI209"/>
      <c r="AJ209"/>
      <c r="AK209" s="247">
        <v>42248</v>
      </c>
      <c r="AL209">
        <v>7.1990063972533019E-2</v>
      </c>
      <c r="AM209"/>
      <c r="AN209"/>
      <c r="AO209" s="247">
        <v>42248</v>
      </c>
      <c r="AP209">
        <v>-0.08</v>
      </c>
      <c r="AQ209"/>
      <c r="AR209"/>
      <c r="AS209"/>
      <c r="AT209"/>
      <c r="AU209"/>
      <c r="AW209" s="247">
        <v>42248</v>
      </c>
      <c r="AX209">
        <v>0.14749999999999999</v>
      </c>
      <c r="AY209"/>
      <c r="BA209" s="247">
        <v>42005</v>
      </c>
      <c r="BB209">
        <v>0.01</v>
      </c>
      <c r="BC209"/>
      <c r="BE209" s="247">
        <v>42248</v>
      </c>
      <c r="BF209">
        <v>0.15</v>
      </c>
      <c r="BG209"/>
      <c r="BI209" s="247">
        <v>42248</v>
      </c>
      <c r="BJ209">
        <v>0</v>
      </c>
      <c r="BK209"/>
      <c r="BM209"/>
      <c r="BN209"/>
      <c r="BO209"/>
    </row>
    <row r="210" spans="1:67">
      <c r="A210" s="247">
        <v>42278</v>
      </c>
      <c r="B210">
        <v>0.16250000000000001</v>
      </c>
      <c r="C210"/>
      <c r="D210"/>
      <c r="E210" s="247">
        <v>42278</v>
      </c>
      <c r="F210">
        <v>0.16300000000000001</v>
      </c>
      <c r="G210"/>
      <c r="H210"/>
      <c r="I210" s="247">
        <v>42278</v>
      </c>
      <c r="J210">
        <v>0.42499999999999999</v>
      </c>
      <c r="K210"/>
      <c r="L210"/>
      <c r="M210" s="247">
        <v>42278</v>
      </c>
      <c r="N210">
        <v>0.36249999999999999</v>
      </c>
      <c r="O210"/>
      <c r="P210"/>
      <c r="Q210" s="247">
        <v>42278</v>
      </c>
      <c r="R210">
        <v>0.185</v>
      </c>
      <c r="S210"/>
      <c r="T210"/>
      <c r="U210" s="247">
        <v>42278</v>
      </c>
      <c r="V210">
        <v>0.16500000000000001</v>
      </c>
      <c r="W210"/>
      <c r="X210"/>
      <c r="Y210" s="247">
        <v>42248</v>
      </c>
      <c r="Z210">
        <v>3.8360000000000003</v>
      </c>
      <c r="AA210"/>
      <c r="AB210"/>
      <c r="AC210" s="247">
        <v>42278</v>
      </c>
      <c r="AD210">
        <v>1.3124102508000002</v>
      </c>
      <c r="AE210"/>
      <c r="AF210"/>
      <c r="AG210" s="247">
        <v>42278</v>
      </c>
      <c r="AH210">
        <v>6.4204533980561015E-2</v>
      </c>
      <c r="AI210"/>
      <c r="AJ210"/>
      <c r="AK210" s="247">
        <v>42278</v>
      </c>
      <c r="AL210">
        <v>7.1990780764270013E-2</v>
      </c>
      <c r="AM210"/>
      <c r="AN210"/>
      <c r="AO210" s="247">
        <v>42278</v>
      </c>
      <c r="AP210">
        <v>-6.5000000000000002E-2</v>
      </c>
      <c r="AQ210"/>
      <c r="AR210"/>
      <c r="AS210"/>
      <c r="AT210"/>
      <c r="AU210"/>
      <c r="AW210" s="247">
        <v>42278</v>
      </c>
      <c r="AX210">
        <v>0.16250000000000001</v>
      </c>
      <c r="AY210"/>
      <c r="BA210" s="247">
        <v>42036</v>
      </c>
      <c r="BB210">
        <v>0.01</v>
      </c>
      <c r="BC210"/>
      <c r="BE210" s="247">
        <v>42278</v>
      </c>
      <c r="BF210">
        <v>0.15</v>
      </c>
      <c r="BG210"/>
      <c r="BI210" s="247">
        <v>42278</v>
      </c>
      <c r="BJ210">
        <v>0</v>
      </c>
      <c r="BK210"/>
      <c r="BM210"/>
      <c r="BN210"/>
      <c r="BO210"/>
    </row>
    <row r="211" spans="1:67">
      <c r="A211" s="247">
        <v>42309</v>
      </c>
      <c r="B211">
        <v>0.27500000000000002</v>
      </c>
      <c r="C211"/>
      <c r="D211"/>
      <c r="E211" s="247">
        <v>42309</v>
      </c>
      <c r="F211">
        <v>0.22500000000000001</v>
      </c>
      <c r="G211"/>
      <c r="H211"/>
      <c r="I211" s="247">
        <v>42309</v>
      </c>
      <c r="J211">
        <v>0.72499999999999998</v>
      </c>
      <c r="K211"/>
      <c r="L211"/>
      <c r="M211" s="247">
        <v>42309</v>
      </c>
      <c r="N211">
        <v>0.45500000000000002</v>
      </c>
      <c r="O211"/>
      <c r="P211"/>
      <c r="Q211" s="247">
        <v>42309</v>
      </c>
      <c r="R211">
        <v>0.28749999999999998</v>
      </c>
      <c r="S211"/>
      <c r="T211"/>
      <c r="U211" s="247">
        <v>42309</v>
      </c>
      <c r="V211">
        <v>0.24</v>
      </c>
      <c r="W211"/>
      <c r="X211"/>
      <c r="Y211" s="247">
        <v>42278</v>
      </c>
      <c r="Z211">
        <v>3.8440000000000003</v>
      </c>
      <c r="AA211"/>
      <c r="AB211"/>
      <c r="AC211" s="247">
        <v>42309</v>
      </c>
      <c r="AD211">
        <v>1.3117674153000001</v>
      </c>
      <c r="AE211"/>
      <c r="AF211"/>
      <c r="AG211" s="247">
        <v>42309</v>
      </c>
      <c r="AH211">
        <v>6.4215346613957003E-2</v>
      </c>
      <c r="AI211"/>
      <c r="AJ211"/>
      <c r="AK211" s="247">
        <v>42309</v>
      </c>
      <c r="AL211">
        <v>7.1991521449066009E-2</v>
      </c>
      <c r="AM211"/>
      <c r="AN211"/>
      <c r="AO211" s="247">
        <v>42309</v>
      </c>
      <c r="AP211">
        <v>-2.75E-2</v>
      </c>
      <c r="AQ211"/>
      <c r="AR211"/>
      <c r="AS211"/>
      <c r="AT211"/>
      <c r="AU211"/>
      <c r="AW211" s="247">
        <v>42309</v>
      </c>
      <c r="AX211">
        <v>0.27500000000000002</v>
      </c>
      <c r="AY211"/>
      <c r="BA211" s="247">
        <v>42064</v>
      </c>
      <c r="BB211">
        <v>0.01</v>
      </c>
      <c r="BC211"/>
      <c r="BE211" s="247">
        <v>42309</v>
      </c>
      <c r="BF211">
        <v>0.15</v>
      </c>
      <c r="BG211"/>
      <c r="BI211" s="247">
        <v>42309</v>
      </c>
      <c r="BJ211">
        <v>0</v>
      </c>
      <c r="BK211"/>
      <c r="BM211"/>
      <c r="BN211"/>
      <c r="BO211"/>
    </row>
    <row r="212" spans="1:67">
      <c r="A212" s="247">
        <v>42339</v>
      </c>
      <c r="B212">
        <v>0.315</v>
      </c>
      <c r="C212"/>
      <c r="D212"/>
      <c r="E212" s="247">
        <v>42339</v>
      </c>
      <c r="F212">
        <v>0.26500000000000001</v>
      </c>
      <c r="G212"/>
      <c r="H212"/>
      <c r="I212" s="247">
        <v>42339</v>
      </c>
      <c r="J212">
        <v>1.23</v>
      </c>
      <c r="K212"/>
      <c r="L212"/>
      <c r="M212" s="247">
        <v>42339</v>
      </c>
      <c r="N212">
        <v>0.79</v>
      </c>
      <c r="O212"/>
      <c r="P212"/>
      <c r="Q212" s="247">
        <v>42339</v>
      </c>
      <c r="R212">
        <v>0.33750000000000002</v>
      </c>
      <c r="S212"/>
      <c r="T212"/>
      <c r="U212" s="247">
        <v>42339</v>
      </c>
      <c r="V212">
        <v>0.29499999999999998</v>
      </c>
      <c r="W212"/>
      <c r="X212"/>
      <c r="Y212" s="247">
        <v>42309</v>
      </c>
      <c r="Z212">
        <v>3.8930000000000002</v>
      </c>
      <c r="AA212"/>
      <c r="AB212"/>
      <c r="AC212" s="247">
        <v>42339</v>
      </c>
      <c r="AD212">
        <v>1.3111476837020002</v>
      </c>
      <c r="AE212"/>
      <c r="AF212"/>
      <c r="AG212" s="247">
        <v>42339</v>
      </c>
      <c r="AH212">
        <v>6.4225810452764029E-2</v>
      </c>
      <c r="AI212"/>
      <c r="AJ212"/>
      <c r="AK212" s="247">
        <v>42339</v>
      </c>
      <c r="AL212">
        <v>7.1992238240803003E-2</v>
      </c>
      <c r="AM212"/>
      <c r="AN212"/>
      <c r="AO212" s="247">
        <v>42339</v>
      </c>
      <c r="AP212">
        <v>-0.02</v>
      </c>
      <c r="AQ212"/>
      <c r="AR212"/>
      <c r="AS212"/>
      <c r="AT212"/>
      <c r="AU212"/>
      <c r="AW212" s="247">
        <v>42339</v>
      </c>
      <c r="AX212">
        <v>0.315</v>
      </c>
      <c r="AY212"/>
      <c r="BA212" s="247">
        <v>42095</v>
      </c>
      <c r="BB212">
        <v>1.0500000000000001E-2</v>
      </c>
      <c r="BC212"/>
      <c r="BE212" s="247">
        <v>42339</v>
      </c>
      <c r="BF212">
        <v>0.15</v>
      </c>
      <c r="BG212"/>
      <c r="BI212" s="247">
        <v>42339</v>
      </c>
      <c r="BJ212">
        <v>0</v>
      </c>
      <c r="BK212"/>
      <c r="BM212"/>
      <c r="BN212"/>
      <c r="BO212"/>
    </row>
    <row r="213" spans="1:67">
      <c r="A213" s="247">
        <v>42370</v>
      </c>
      <c r="B213">
        <v>0.32500000000000001</v>
      </c>
      <c r="C213"/>
      <c r="D213"/>
      <c r="E213" s="247">
        <v>42370</v>
      </c>
      <c r="F213">
        <v>0.27500000000000002</v>
      </c>
      <c r="G213"/>
      <c r="H213"/>
      <c r="I213" s="247">
        <v>42370</v>
      </c>
      <c r="J213">
        <v>1.575</v>
      </c>
      <c r="K213"/>
      <c r="L213"/>
      <c r="M213" s="247">
        <v>42370</v>
      </c>
      <c r="N213">
        <v>0.95499999999999996</v>
      </c>
      <c r="O213"/>
      <c r="P213"/>
      <c r="Q213" s="247">
        <v>42370</v>
      </c>
      <c r="R213">
        <v>0.4375</v>
      </c>
      <c r="S213"/>
      <c r="T213"/>
      <c r="U213" s="247">
        <v>42370</v>
      </c>
      <c r="V213">
        <v>0.34250000000000003</v>
      </c>
      <c r="W213"/>
      <c r="X213"/>
      <c r="Y213" s="247">
        <v>42339</v>
      </c>
      <c r="Z213">
        <v>3.9620000000000002</v>
      </c>
      <c r="AA213"/>
      <c r="AB213"/>
      <c r="AC213" s="247">
        <v>42370</v>
      </c>
      <c r="AD213">
        <v>1.3105097373040002</v>
      </c>
      <c r="AE213"/>
      <c r="AF213"/>
      <c r="AG213" s="247">
        <v>42370</v>
      </c>
      <c r="AH213">
        <v>6.4236623086236025E-2</v>
      </c>
      <c r="AI213"/>
      <c r="AJ213"/>
      <c r="AK213" s="247">
        <v>42370</v>
      </c>
      <c r="AL213">
        <v>7.1992978925598999E-2</v>
      </c>
      <c r="AM213"/>
      <c r="AN213"/>
      <c r="AO213" s="247">
        <v>42370</v>
      </c>
      <c r="AP213">
        <v>-5.0000000000000001E-3</v>
      </c>
      <c r="AQ213"/>
      <c r="AR213"/>
      <c r="AS213"/>
      <c r="AT213"/>
      <c r="AU213"/>
      <c r="AW213" s="247">
        <v>42370</v>
      </c>
      <c r="AX213">
        <v>0.32500000000000001</v>
      </c>
      <c r="AY213"/>
      <c r="BA213" s="247">
        <v>42125</v>
      </c>
      <c r="BB213">
        <v>1.0500000000000001E-2</v>
      </c>
      <c r="BC213"/>
      <c r="BE213" s="247">
        <v>42370</v>
      </c>
      <c r="BF213">
        <v>0.15</v>
      </c>
      <c r="BG213"/>
      <c r="BI213" s="247">
        <v>42370</v>
      </c>
      <c r="BJ213">
        <v>0</v>
      </c>
      <c r="BK213"/>
      <c r="BM213"/>
      <c r="BN213"/>
      <c r="BO213"/>
    </row>
    <row r="214" spans="1:67">
      <c r="A214" s="247">
        <v>42401</v>
      </c>
      <c r="B214">
        <v>0.3</v>
      </c>
      <c r="C214"/>
      <c r="D214"/>
      <c r="E214" s="247">
        <v>42401</v>
      </c>
      <c r="F214">
        <v>0.25</v>
      </c>
      <c r="G214"/>
      <c r="H214"/>
      <c r="I214" s="247">
        <v>42401</v>
      </c>
      <c r="J214">
        <v>1.4950000000000001</v>
      </c>
      <c r="K214"/>
      <c r="L214"/>
      <c r="M214" s="247">
        <v>42401</v>
      </c>
      <c r="N214">
        <v>0.94499999999999995</v>
      </c>
      <c r="O214"/>
      <c r="P214"/>
      <c r="Q214" s="247">
        <v>42401</v>
      </c>
      <c r="R214">
        <v>0.435</v>
      </c>
      <c r="S214"/>
      <c r="T214"/>
      <c r="U214" s="247">
        <v>42401</v>
      </c>
      <c r="V214">
        <v>0.33750000000000002</v>
      </c>
      <c r="W214"/>
      <c r="X214"/>
      <c r="Y214" s="247">
        <v>42370</v>
      </c>
      <c r="Z214">
        <v>4.1660000000000004</v>
      </c>
      <c r="AA214"/>
      <c r="AB214"/>
      <c r="AC214" s="247">
        <v>42401</v>
      </c>
      <c r="AD214">
        <v>1.309874270571</v>
      </c>
      <c r="AE214"/>
      <c r="AF214"/>
      <c r="AG214" s="247">
        <v>42401</v>
      </c>
      <c r="AH214">
        <v>6.4247435719747031E-2</v>
      </c>
      <c r="AI214"/>
      <c r="AJ214"/>
      <c r="AK214" s="247">
        <v>42401</v>
      </c>
      <c r="AL214">
        <v>7.199371961039501E-2</v>
      </c>
      <c r="AM214"/>
      <c r="AN214"/>
      <c r="AO214" s="247">
        <v>42401</v>
      </c>
      <c r="AP214">
        <v>-5.0000000000000001E-3</v>
      </c>
      <c r="AQ214"/>
      <c r="AR214"/>
      <c r="AS214"/>
      <c r="AT214"/>
      <c r="AU214"/>
      <c r="AW214" s="247">
        <v>42401</v>
      </c>
      <c r="AX214">
        <v>0.3</v>
      </c>
      <c r="AY214"/>
      <c r="BA214" s="247">
        <v>42156</v>
      </c>
      <c r="BB214">
        <v>1.0500000000000001E-2</v>
      </c>
      <c r="BC214"/>
      <c r="BE214" s="247">
        <v>42401</v>
      </c>
      <c r="BF214">
        <v>0.15</v>
      </c>
      <c r="BG214"/>
      <c r="BI214" s="247">
        <v>42401</v>
      </c>
      <c r="BJ214">
        <v>0</v>
      </c>
      <c r="BK214"/>
      <c r="BM214"/>
      <c r="BN214"/>
      <c r="BO214"/>
    </row>
    <row r="215" spans="1:67">
      <c r="A215" s="247">
        <v>42430</v>
      </c>
      <c r="B215">
        <v>0.29799999999999999</v>
      </c>
      <c r="C215"/>
      <c r="D215"/>
      <c r="E215" s="247">
        <v>42430</v>
      </c>
      <c r="F215">
        <v>0.24800000000000003</v>
      </c>
      <c r="G215"/>
      <c r="H215"/>
      <c r="I215" s="247">
        <v>42430</v>
      </c>
      <c r="J215">
        <v>0.89500000000000002</v>
      </c>
      <c r="K215"/>
      <c r="L215"/>
      <c r="M215" s="247">
        <v>42430</v>
      </c>
      <c r="N215">
        <v>0.60250000000000004</v>
      </c>
      <c r="O215"/>
      <c r="P215"/>
      <c r="Q215" s="247">
        <v>42430</v>
      </c>
      <c r="R215">
        <v>0.30249999999999999</v>
      </c>
      <c r="S215"/>
      <c r="T215"/>
      <c r="U215" s="247">
        <v>42430</v>
      </c>
      <c r="V215">
        <v>0.26</v>
      </c>
      <c r="W215"/>
      <c r="X215"/>
      <c r="Y215" s="247">
        <v>42401</v>
      </c>
      <c r="Z215">
        <v>4.0880000000000001</v>
      </c>
      <c r="AA215"/>
      <c r="AB215"/>
      <c r="AC215" s="247">
        <v>42430</v>
      </c>
      <c r="AD215">
        <v>1.309282043604</v>
      </c>
      <c r="AE215"/>
      <c r="AF215"/>
      <c r="AG215" s="247">
        <v>42430</v>
      </c>
      <c r="AH215">
        <v>6.4257550764034013E-2</v>
      </c>
      <c r="AI215"/>
      <c r="AJ215"/>
      <c r="AK215" s="247">
        <v>42430</v>
      </c>
      <c r="AL215">
        <v>7.1994412509074998E-2</v>
      </c>
      <c r="AM215"/>
      <c r="AN215"/>
      <c r="AO215" s="247">
        <v>42430</v>
      </c>
      <c r="AP215">
        <v>-5.0000000000000001E-3</v>
      </c>
      <c r="AQ215"/>
      <c r="AR215"/>
      <c r="AS215"/>
      <c r="AT215"/>
      <c r="AU215"/>
      <c r="AW215" s="247">
        <v>42430</v>
      </c>
      <c r="AX215">
        <v>0.29799999999999999</v>
      </c>
      <c r="AY215"/>
      <c r="BA215" s="247">
        <v>42186</v>
      </c>
      <c r="BB215">
        <v>1.0500000000000001E-2</v>
      </c>
      <c r="BC215"/>
      <c r="BE215" s="247">
        <v>42430</v>
      </c>
      <c r="BF215">
        <v>0.15</v>
      </c>
      <c r="BG215"/>
      <c r="BI215" s="247">
        <v>42430</v>
      </c>
      <c r="BJ215">
        <v>0</v>
      </c>
      <c r="BK215"/>
      <c r="BM215"/>
      <c r="BN215"/>
      <c r="BO215"/>
    </row>
    <row r="216" spans="1:67">
      <c r="A216" s="247">
        <v>42461</v>
      </c>
      <c r="B216">
        <v>0.20300000000000001</v>
      </c>
      <c r="C216"/>
      <c r="D216"/>
      <c r="E216" s="247">
        <v>42461</v>
      </c>
      <c r="F216">
        <v>0.153</v>
      </c>
      <c r="G216"/>
      <c r="H216"/>
      <c r="I216" s="247">
        <v>42461</v>
      </c>
      <c r="J216">
        <v>0.45</v>
      </c>
      <c r="K216"/>
      <c r="L216"/>
      <c r="M216" s="247">
        <v>42461</v>
      </c>
      <c r="N216">
        <v>0.35499999999999998</v>
      </c>
      <c r="O216"/>
      <c r="P216"/>
      <c r="Q216" s="247">
        <v>42461</v>
      </c>
      <c r="R216">
        <v>0.19750000000000001</v>
      </c>
      <c r="S216"/>
      <c r="T216"/>
      <c r="U216" s="247">
        <v>42461</v>
      </c>
      <c r="V216">
        <v>0.17749999999999999</v>
      </c>
      <c r="W216"/>
      <c r="X216"/>
      <c r="Y216" s="247">
        <v>42430</v>
      </c>
      <c r="Z216">
        <v>3.9870000000000001</v>
      </c>
      <c r="AA216"/>
      <c r="AB216"/>
      <c r="AC216" s="247">
        <v>42461</v>
      </c>
      <c r="AD216">
        <v>1.3086513667880002</v>
      </c>
      <c r="AE216"/>
      <c r="AF216"/>
      <c r="AG216" s="247">
        <v>42461</v>
      </c>
      <c r="AH216">
        <v>6.4268363397620015E-2</v>
      </c>
      <c r="AI216"/>
      <c r="AJ216"/>
      <c r="AK216" s="247">
        <v>42461</v>
      </c>
      <c r="AL216">
        <v>7.1995153193871023E-2</v>
      </c>
      <c r="AM216"/>
      <c r="AN216"/>
      <c r="AO216" s="247">
        <v>42461</v>
      </c>
      <c r="AP216">
        <v>-0.05</v>
      </c>
      <c r="AQ216"/>
      <c r="AR216"/>
      <c r="AS216"/>
      <c r="AT216"/>
      <c r="AU216"/>
      <c r="AW216" s="247">
        <v>42461</v>
      </c>
      <c r="AX216">
        <v>0.20300000000000001</v>
      </c>
      <c r="AY216"/>
      <c r="BA216" s="247">
        <v>42217</v>
      </c>
      <c r="BB216">
        <v>1.0500000000000001E-2</v>
      </c>
      <c r="BC216"/>
      <c r="BE216" s="247">
        <v>42461</v>
      </c>
      <c r="BF216">
        <v>0.15</v>
      </c>
      <c r="BG216"/>
      <c r="BI216" s="247">
        <v>42461</v>
      </c>
      <c r="BJ216">
        <v>0</v>
      </c>
      <c r="BK216"/>
      <c r="BM216"/>
      <c r="BN216"/>
      <c r="BO216"/>
    </row>
    <row r="217" spans="1:67">
      <c r="A217" s="247">
        <v>42491</v>
      </c>
      <c r="B217">
        <v>0</v>
      </c>
      <c r="C217"/>
      <c r="D217"/>
      <c r="E217" s="247">
        <v>42491</v>
      </c>
      <c r="F217">
        <v>0</v>
      </c>
      <c r="G217"/>
      <c r="H217"/>
      <c r="I217" s="247">
        <v>42491</v>
      </c>
      <c r="J217">
        <v>0.36499999999999999</v>
      </c>
      <c r="K217"/>
      <c r="L217"/>
      <c r="M217" s="247">
        <v>42491</v>
      </c>
      <c r="N217">
        <v>0.28749999999999998</v>
      </c>
      <c r="O217"/>
      <c r="P217"/>
      <c r="Q217" s="247">
        <v>42491</v>
      </c>
      <c r="R217">
        <v>0.17249999999999999</v>
      </c>
      <c r="S217"/>
      <c r="T217"/>
      <c r="U217" s="247">
        <v>42491</v>
      </c>
      <c r="V217">
        <v>0.16250000000000001</v>
      </c>
      <c r="W217"/>
      <c r="X217"/>
      <c r="Y217" s="247">
        <v>42461</v>
      </c>
      <c r="Z217">
        <v>3.8860000000000001</v>
      </c>
      <c r="AA217"/>
      <c r="AB217"/>
      <c r="AC217" s="247">
        <v>42491</v>
      </c>
      <c r="AD217">
        <v>1.3080433861360004</v>
      </c>
      <c r="AE217"/>
      <c r="AF217"/>
      <c r="AG217" s="247">
        <v>42491</v>
      </c>
      <c r="AH217">
        <v>6.4278827236611019E-2</v>
      </c>
      <c r="AI217"/>
      <c r="AJ217"/>
      <c r="AK217" s="247">
        <v>42491</v>
      </c>
      <c r="AL217">
        <v>7.1995869985609015E-2</v>
      </c>
      <c r="AM217"/>
      <c r="AN217"/>
      <c r="AO217" s="247">
        <v>42491</v>
      </c>
      <c r="AP217">
        <v>0</v>
      </c>
      <c r="AQ217"/>
      <c r="AR217"/>
      <c r="AS217"/>
      <c r="AT217"/>
      <c r="AU217"/>
      <c r="AW217" s="247">
        <v>42491</v>
      </c>
      <c r="AX217">
        <v>0</v>
      </c>
      <c r="AY217"/>
      <c r="BA217" s="247">
        <v>42248</v>
      </c>
      <c r="BB217">
        <v>1.0500000000000001E-2</v>
      </c>
      <c r="BC217"/>
      <c r="BE217" s="247">
        <v>42491</v>
      </c>
      <c r="BF217">
        <v>0.15</v>
      </c>
      <c r="BG217"/>
      <c r="BI217" s="247">
        <v>42491</v>
      </c>
      <c r="BJ217">
        <v>0</v>
      </c>
      <c r="BK217"/>
      <c r="BM217"/>
      <c r="BN217"/>
      <c r="BO217"/>
    </row>
    <row r="218" spans="1:67">
      <c r="A218" s="247">
        <v>42522</v>
      </c>
      <c r="B218">
        <v>0</v>
      </c>
      <c r="C218"/>
      <c r="D218"/>
      <c r="E218" s="247">
        <v>42522</v>
      </c>
      <c r="F218">
        <v>0</v>
      </c>
      <c r="G218"/>
      <c r="H218"/>
      <c r="I218" s="247">
        <v>42522</v>
      </c>
      <c r="J218">
        <v>0.35499999999999998</v>
      </c>
      <c r="K218"/>
      <c r="L218"/>
      <c r="M218" s="247">
        <v>42522</v>
      </c>
      <c r="N218">
        <v>0.28749999999999998</v>
      </c>
      <c r="O218"/>
      <c r="P218"/>
      <c r="Q218" s="247">
        <v>42522</v>
      </c>
      <c r="R218">
        <v>0.17249999999999999</v>
      </c>
      <c r="S218"/>
      <c r="T218"/>
      <c r="U218" s="247">
        <v>42522</v>
      </c>
      <c r="V218">
        <v>0.16250000000000001</v>
      </c>
      <c r="W218"/>
      <c r="X218"/>
      <c r="Y218" s="247">
        <v>42491</v>
      </c>
      <c r="Z218">
        <v>3.8890000000000002</v>
      </c>
      <c r="AA218"/>
      <c r="AB218"/>
      <c r="AC218" s="247">
        <v>42522</v>
      </c>
      <c r="AD218">
        <v>1.307417566407</v>
      </c>
      <c r="AE218"/>
      <c r="AF218"/>
      <c r="AG218" s="247">
        <v>42522</v>
      </c>
      <c r="AH218">
        <v>6.4289639870273002E-2</v>
      </c>
      <c r="AI218"/>
      <c r="AJ218"/>
      <c r="AK218" s="247">
        <v>42522</v>
      </c>
      <c r="AL218">
        <v>7.1996610670406011E-2</v>
      </c>
      <c r="AM218"/>
      <c r="AN218"/>
      <c r="AO218" s="247">
        <v>42522</v>
      </c>
      <c r="AP218">
        <v>0</v>
      </c>
      <c r="AQ218"/>
      <c r="AR218"/>
      <c r="AS218"/>
      <c r="AT218"/>
      <c r="AU218"/>
      <c r="AW218" s="247">
        <v>42522</v>
      </c>
      <c r="AX218">
        <v>0</v>
      </c>
      <c r="AY218"/>
      <c r="BA218" s="247">
        <v>42278</v>
      </c>
      <c r="BB218">
        <v>1.0500000000000001E-2</v>
      </c>
      <c r="BC218"/>
      <c r="BE218" s="247">
        <v>42522</v>
      </c>
      <c r="BF218">
        <v>0.15</v>
      </c>
      <c r="BG218"/>
      <c r="BI218" s="247">
        <v>42522</v>
      </c>
      <c r="BJ218">
        <v>0</v>
      </c>
      <c r="BK218"/>
      <c r="BM218"/>
      <c r="BN218"/>
      <c r="BO218"/>
    </row>
    <row r="219" spans="1:67">
      <c r="A219" s="247">
        <v>42552</v>
      </c>
      <c r="B219">
        <v>0</v>
      </c>
      <c r="C219"/>
      <c r="D219"/>
      <c r="E219" s="247">
        <v>42552</v>
      </c>
      <c r="F219">
        <v>0</v>
      </c>
      <c r="G219"/>
      <c r="H219"/>
      <c r="I219" s="247">
        <v>42552</v>
      </c>
      <c r="J219">
        <v>0.39</v>
      </c>
      <c r="K219"/>
      <c r="L219"/>
      <c r="M219" s="247">
        <v>42552</v>
      </c>
      <c r="N219">
        <v>0.3</v>
      </c>
      <c r="O219"/>
      <c r="P219"/>
      <c r="Q219" s="247">
        <v>42552</v>
      </c>
      <c r="R219">
        <v>0.185</v>
      </c>
      <c r="S219"/>
      <c r="T219"/>
      <c r="U219" s="247">
        <v>42552</v>
      </c>
      <c r="V219">
        <v>0.16250000000000001</v>
      </c>
      <c r="W219"/>
      <c r="X219"/>
      <c r="Y219" s="247">
        <v>42522</v>
      </c>
      <c r="Z219">
        <v>3.9319999999999999</v>
      </c>
      <c r="AA219"/>
      <c r="AB219"/>
      <c r="AC219" s="247">
        <v>42552</v>
      </c>
      <c r="AD219">
        <v>1.3068142800190001</v>
      </c>
      <c r="AE219"/>
      <c r="AF219"/>
      <c r="AG219" s="247">
        <v>42552</v>
      </c>
      <c r="AH219">
        <v>6.4300103709338002E-2</v>
      </c>
      <c r="AI219"/>
      <c r="AJ219"/>
      <c r="AK219" s="247">
        <v>42552</v>
      </c>
      <c r="AL219">
        <v>7.1997327462145017E-2</v>
      </c>
      <c r="AM219"/>
      <c r="AN219"/>
      <c r="AO219" s="247">
        <v>42552</v>
      </c>
      <c r="AP219">
        <v>0</v>
      </c>
      <c r="AQ219"/>
      <c r="AR219"/>
      <c r="AS219"/>
      <c r="AT219"/>
      <c r="AU219"/>
      <c r="AW219" s="247">
        <v>42552</v>
      </c>
      <c r="AX219">
        <v>0</v>
      </c>
      <c r="AY219"/>
      <c r="BA219" s="247">
        <v>42309</v>
      </c>
      <c r="BB219">
        <v>0.01</v>
      </c>
      <c r="BC219"/>
      <c r="BE219" s="247">
        <v>42552</v>
      </c>
      <c r="BF219">
        <v>0.15</v>
      </c>
      <c r="BG219"/>
      <c r="BI219" s="247">
        <v>42552</v>
      </c>
      <c r="BJ219">
        <v>0</v>
      </c>
      <c r="BK219"/>
      <c r="BM219"/>
      <c r="BN219"/>
      <c r="BO219"/>
    </row>
    <row r="220" spans="1:67">
      <c r="A220" s="247">
        <v>42583</v>
      </c>
      <c r="B220">
        <v>0</v>
      </c>
      <c r="C220"/>
      <c r="D220"/>
      <c r="E220" s="247">
        <v>42583</v>
      </c>
      <c r="F220">
        <v>0</v>
      </c>
      <c r="G220"/>
      <c r="H220"/>
      <c r="I220" s="247">
        <v>42583</v>
      </c>
      <c r="J220">
        <v>0.45500000000000002</v>
      </c>
      <c r="K220"/>
      <c r="L220"/>
      <c r="M220" s="247">
        <v>42583</v>
      </c>
      <c r="N220">
        <v>0.3</v>
      </c>
      <c r="O220"/>
      <c r="P220"/>
      <c r="Q220" s="247">
        <v>42583</v>
      </c>
      <c r="R220">
        <v>0.185</v>
      </c>
      <c r="S220"/>
      <c r="T220"/>
      <c r="U220" s="247">
        <v>42583</v>
      </c>
      <c r="V220">
        <v>0.16250000000000001</v>
      </c>
      <c r="W220"/>
      <c r="X220"/>
      <c r="Y220" s="247">
        <v>42552</v>
      </c>
      <c r="Z220">
        <v>3.9319999999999999</v>
      </c>
      <c r="AA220"/>
      <c r="AB220"/>
      <c r="AC220" s="247">
        <v>42583</v>
      </c>
      <c r="AD220">
        <v>1.3061933047120002</v>
      </c>
      <c r="AE220"/>
      <c r="AF220"/>
      <c r="AG220" s="247">
        <v>42583</v>
      </c>
      <c r="AH220">
        <v>6.4310916343077007E-2</v>
      </c>
      <c r="AI220"/>
      <c r="AJ220"/>
      <c r="AK220" s="247">
        <v>42583</v>
      </c>
      <c r="AL220">
        <v>7.1998068146942013E-2</v>
      </c>
      <c r="AM220"/>
      <c r="AN220"/>
      <c r="AO220" s="247">
        <v>42583</v>
      </c>
      <c r="AP220">
        <v>0</v>
      </c>
      <c r="AQ220"/>
      <c r="AR220"/>
      <c r="AS220"/>
      <c r="AT220"/>
      <c r="AU220"/>
      <c r="AW220" s="247">
        <v>42583</v>
      </c>
      <c r="AX220">
        <v>0</v>
      </c>
      <c r="AY220"/>
      <c r="BA220" s="247">
        <v>42339</v>
      </c>
      <c r="BB220">
        <v>0.01</v>
      </c>
      <c r="BC220"/>
      <c r="BE220" s="247">
        <v>42583</v>
      </c>
      <c r="BF220">
        <v>0.15</v>
      </c>
      <c r="BG220"/>
      <c r="BI220" s="247">
        <v>42583</v>
      </c>
      <c r="BJ220">
        <v>0</v>
      </c>
      <c r="BK220"/>
      <c r="BM220"/>
      <c r="BN220"/>
      <c r="BO220"/>
    </row>
    <row r="221" spans="1:67">
      <c r="A221" s="247">
        <v>42614</v>
      </c>
      <c r="B221">
        <v>0</v>
      </c>
      <c r="C221"/>
      <c r="D221"/>
      <c r="E221" s="247">
        <v>42614</v>
      </c>
      <c r="F221">
        <v>0</v>
      </c>
      <c r="G221"/>
      <c r="H221"/>
      <c r="I221" s="247">
        <v>42614</v>
      </c>
      <c r="J221">
        <v>0.35499999999999998</v>
      </c>
      <c r="K221"/>
      <c r="L221"/>
      <c r="M221" s="247">
        <v>42614</v>
      </c>
      <c r="N221">
        <v>0.28999999999999998</v>
      </c>
      <c r="O221"/>
      <c r="P221"/>
      <c r="Q221" s="247">
        <v>42614</v>
      </c>
      <c r="R221">
        <v>0.16250000000000001</v>
      </c>
      <c r="S221"/>
      <c r="T221"/>
      <c r="U221" s="247">
        <v>42614</v>
      </c>
      <c r="V221">
        <v>0.16250000000000001</v>
      </c>
      <c r="W221"/>
      <c r="X221"/>
      <c r="Y221" s="247">
        <v>42583</v>
      </c>
      <c r="Z221">
        <v>3.9769999999999999</v>
      </c>
      <c r="AA221"/>
      <c r="AB221"/>
      <c r="AC221" s="247">
        <v>42614</v>
      </c>
      <c r="AD221">
        <v>1.3055747865040002</v>
      </c>
      <c r="AE221"/>
      <c r="AF221"/>
      <c r="AG221" s="247">
        <v>42614</v>
      </c>
      <c r="AH221">
        <v>6.4321728976854009E-2</v>
      </c>
      <c r="AI221"/>
      <c r="AJ221"/>
      <c r="AK221" s="247">
        <v>42614</v>
      </c>
      <c r="AL221">
        <v>7.1998808831738023E-2</v>
      </c>
      <c r="AM221"/>
      <c r="AN221"/>
      <c r="AO221" s="247">
        <v>42614</v>
      </c>
      <c r="AP221">
        <v>0</v>
      </c>
      <c r="AQ221"/>
      <c r="AR221"/>
      <c r="AS221"/>
      <c r="AT221"/>
      <c r="AU221"/>
      <c r="AW221" s="247">
        <v>42614</v>
      </c>
      <c r="AX221">
        <v>0</v>
      </c>
      <c r="AY221"/>
      <c r="BA221" s="247">
        <v>42370</v>
      </c>
      <c r="BB221">
        <v>0.01</v>
      </c>
      <c r="BC221"/>
      <c r="BE221" s="247">
        <v>42614</v>
      </c>
      <c r="BF221">
        <v>0.15</v>
      </c>
      <c r="BG221"/>
      <c r="BI221" s="247">
        <v>42614</v>
      </c>
      <c r="BJ221">
        <v>0</v>
      </c>
      <c r="BK221"/>
      <c r="BM221"/>
      <c r="BN221"/>
      <c r="BO221"/>
    </row>
    <row r="222" spans="1:67">
      <c r="A222" s="247">
        <v>42644</v>
      </c>
      <c r="B222">
        <v>0</v>
      </c>
      <c r="C222"/>
      <c r="D222"/>
      <c r="E222" s="247">
        <v>42644</v>
      </c>
      <c r="F222">
        <v>0</v>
      </c>
      <c r="G222"/>
      <c r="H222"/>
      <c r="I222" s="247">
        <v>42644</v>
      </c>
      <c r="J222">
        <v>0.42499999999999999</v>
      </c>
      <c r="K222"/>
      <c r="L222"/>
      <c r="M222" s="247">
        <v>42644</v>
      </c>
      <c r="N222">
        <v>0.36249999999999999</v>
      </c>
      <c r="O222"/>
      <c r="P222"/>
      <c r="Q222" s="247">
        <v>42644</v>
      </c>
      <c r="R222">
        <v>0.185</v>
      </c>
      <c r="S222"/>
      <c r="T222"/>
      <c r="U222" s="247">
        <v>42644</v>
      </c>
      <c r="V222">
        <v>0.16500000000000001</v>
      </c>
      <c r="W222"/>
      <c r="X222"/>
      <c r="Y222" s="247">
        <v>42614</v>
      </c>
      <c r="Z222">
        <v>3.9540000000000006</v>
      </c>
      <c r="AA222"/>
      <c r="AB222"/>
      <c r="AC222" s="247">
        <v>42644</v>
      </c>
      <c r="AD222">
        <v>1.3049785569400001</v>
      </c>
      <c r="AE222"/>
      <c r="AF222"/>
      <c r="AG222" s="247">
        <v>42644</v>
      </c>
      <c r="AH222">
        <v>6.4332192816030004E-2</v>
      </c>
      <c r="AI222"/>
      <c r="AJ222"/>
      <c r="AK222" s="247">
        <v>42644</v>
      </c>
      <c r="AL222">
        <v>7.1999525623478E-2</v>
      </c>
      <c r="AM222"/>
      <c r="AN222"/>
      <c r="AO222" s="247">
        <v>42644</v>
      </c>
      <c r="AP222">
        <v>0</v>
      </c>
      <c r="AQ222"/>
      <c r="AR222"/>
      <c r="AS222"/>
      <c r="AT222"/>
      <c r="AU222"/>
      <c r="AW222" s="247">
        <v>42644</v>
      </c>
      <c r="AX222">
        <v>0</v>
      </c>
      <c r="AY222"/>
      <c r="BA222" s="247">
        <v>42401</v>
      </c>
      <c r="BB222">
        <v>0.01</v>
      </c>
      <c r="BC222"/>
      <c r="BE222" s="247">
        <v>42644</v>
      </c>
      <c r="BF222">
        <v>0.15</v>
      </c>
      <c r="BG222"/>
      <c r="BI222" s="247">
        <v>42644</v>
      </c>
      <c r="BJ222">
        <v>0</v>
      </c>
      <c r="BK222"/>
      <c r="BM222"/>
      <c r="BN222"/>
      <c r="BO222"/>
    </row>
    <row r="223" spans="1:67">
      <c r="A223" s="247">
        <v>42675</v>
      </c>
      <c r="B223">
        <v>0</v>
      </c>
      <c r="C223"/>
      <c r="D223"/>
      <c r="E223" s="247">
        <v>42675</v>
      </c>
      <c r="F223">
        <v>0</v>
      </c>
      <c r="G223"/>
      <c r="H223"/>
      <c r="I223" s="247">
        <v>42675</v>
      </c>
      <c r="J223">
        <v>0.72499999999999998</v>
      </c>
      <c r="K223"/>
      <c r="L223"/>
      <c r="M223" s="247">
        <v>42675</v>
      </c>
      <c r="N223">
        <v>0.45500000000000002</v>
      </c>
      <c r="O223"/>
      <c r="P223"/>
      <c r="Q223" s="247">
        <v>42675</v>
      </c>
      <c r="R223">
        <v>0.28749999999999998</v>
      </c>
      <c r="S223"/>
      <c r="T223"/>
      <c r="U223" s="247">
        <v>42675</v>
      </c>
      <c r="V223">
        <v>0.24</v>
      </c>
      <c r="W223"/>
      <c r="X223"/>
      <c r="Y223" s="247">
        <v>42644</v>
      </c>
      <c r="Z223">
        <v>3.9610000000000003</v>
      </c>
      <c r="AA223"/>
      <c r="AB223"/>
      <c r="AC223" s="247">
        <v>42675</v>
      </c>
      <c r="AD223">
        <v>1.3043648642530001</v>
      </c>
      <c r="AE223"/>
      <c r="AF223"/>
      <c r="AG223" s="247">
        <v>42675</v>
      </c>
      <c r="AH223">
        <v>6.4343005449884014E-2</v>
      </c>
      <c r="AI223"/>
      <c r="AJ223"/>
      <c r="AK223" s="247">
        <v>42675</v>
      </c>
      <c r="AL223">
        <v>7.2000266308274996E-2</v>
      </c>
      <c r="AM223"/>
      <c r="AN223"/>
      <c r="AO223" s="247">
        <v>42675</v>
      </c>
      <c r="AP223">
        <v>0</v>
      </c>
      <c r="AQ223"/>
      <c r="AR223"/>
      <c r="AS223"/>
      <c r="AT223"/>
      <c r="AU223"/>
      <c r="AW223" s="247">
        <v>42675</v>
      </c>
      <c r="AX223">
        <v>0</v>
      </c>
      <c r="AY223"/>
      <c r="BA223" s="247">
        <v>42430</v>
      </c>
      <c r="BB223">
        <v>0.01</v>
      </c>
      <c r="BC223"/>
      <c r="BE223" s="247">
        <v>42675</v>
      </c>
      <c r="BF223">
        <v>0.15</v>
      </c>
      <c r="BG223"/>
      <c r="BI223" s="247">
        <v>42675</v>
      </c>
      <c r="BJ223">
        <v>0</v>
      </c>
      <c r="BK223"/>
      <c r="BM223"/>
      <c r="BN223"/>
      <c r="BO223"/>
    </row>
    <row r="224" spans="1:67">
      <c r="A224" s="247">
        <v>42705</v>
      </c>
      <c r="B224">
        <v>0</v>
      </c>
      <c r="C224"/>
      <c r="D224"/>
      <c r="E224" s="247">
        <v>42705</v>
      </c>
      <c r="F224">
        <v>0</v>
      </c>
      <c r="G224"/>
      <c r="H224"/>
      <c r="I224" s="247">
        <v>42705</v>
      </c>
      <c r="J224">
        <v>1.23</v>
      </c>
      <c r="K224"/>
      <c r="L224"/>
      <c r="M224" s="247">
        <v>42705</v>
      </c>
      <c r="N224">
        <v>0.79</v>
      </c>
      <c r="O224"/>
      <c r="P224"/>
      <c r="Q224" s="247">
        <v>42705</v>
      </c>
      <c r="R224">
        <v>0.33750000000000002</v>
      </c>
      <c r="S224"/>
      <c r="T224"/>
      <c r="U224" s="247">
        <v>42705</v>
      </c>
      <c r="V224">
        <v>0.29499999999999998</v>
      </c>
      <c r="W224"/>
      <c r="X224"/>
      <c r="Y224" s="247">
        <v>42675</v>
      </c>
      <c r="Z224">
        <v>4.0049999999999999</v>
      </c>
      <c r="AA224"/>
      <c r="AB224"/>
      <c r="AC224" s="247">
        <v>42705</v>
      </c>
      <c r="AD224">
        <v>1.303773298536</v>
      </c>
      <c r="AE224"/>
      <c r="AF224"/>
      <c r="AG224" s="247">
        <v>42705</v>
      </c>
      <c r="AH224">
        <v>6.4353469289133006E-2</v>
      </c>
      <c r="AI224"/>
      <c r="AJ224"/>
      <c r="AK224" s="247">
        <v>42705</v>
      </c>
      <c r="AL224">
        <v>7.2000983100015001E-2</v>
      </c>
      <c r="AM224"/>
      <c r="AN224"/>
      <c r="AO224" s="247">
        <v>42705</v>
      </c>
      <c r="AP224">
        <v>0</v>
      </c>
      <c r="AQ224"/>
      <c r="AR224"/>
      <c r="AS224"/>
      <c r="AT224"/>
      <c r="AU224"/>
      <c r="AW224" s="247">
        <v>42705</v>
      </c>
      <c r="AX224">
        <v>0</v>
      </c>
      <c r="AY224"/>
      <c r="BA224" s="247">
        <v>42461</v>
      </c>
      <c r="BB224">
        <v>1.0500000000000001E-2</v>
      </c>
      <c r="BC224"/>
      <c r="BE224" s="247">
        <v>42705</v>
      </c>
      <c r="BF224">
        <v>0.15</v>
      </c>
      <c r="BG224"/>
      <c r="BI224" s="247">
        <v>42705</v>
      </c>
      <c r="BJ224">
        <v>0</v>
      </c>
      <c r="BK224"/>
      <c r="BM224"/>
      <c r="BN224"/>
      <c r="BO224"/>
    </row>
    <row r="225" spans="1:67">
      <c r="A225" s="247">
        <v>42736</v>
      </c>
      <c r="B225">
        <v>0</v>
      </c>
      <c r="C225"/>
      <c r="D225"/>
      <c r="E225" s="247">
        <v>42736</v>
      </c>
      <c r="F225">
        <v>0</v>
      </c>
      <c r="G225"/>
      <c r="H225"/>
      <c r="I225" s="247">
        <v>42736</v>
      </c>
      <c r="J225">
        <v>1.575</v>
      </c>
      <c r="K225"/>
      <c r="L225"/>
      <c r="M225" s="247">
        <v>42736</v>
      </c>
      <c r="N225">
        <v>0.95499999999999996</v>
      </c>
      <c r="O225"/>
      <c r="P225"/>
      <c r="Q225" s="247">
        <v>42736</v>
      </c>
      <c r="R225">
        <v>0.4375</v>
      </c>
      <c r="S225"/>
      <c r="T225"/>
      <c r="U225" s="247">
        <v>42736</v>
      </c>
      <c r="V225">
        <v>0.34250000000000003</v>
      </c>
      <c r="W225"/>
      <c r="X225"/>
      <c r="Y225" s="247">
        <v>42705</v>
      </c>
      <c r="Z225">
        <v>4.0710000000000006</v>
      </c>
      <c r="AA225"/>
      <c r="AB225"/>
      <c r="AC225" s="247">
        <v>42736</v>
      </c>
      <c r="AD225">
        <v>1.3031644189690004</v>
      </c>
      <c r="AE225"/>
      <c r="AF225"/>
      <c r="AG225" s="247">
        <v>42736</v>
      </c>
      <c r="AH225">
        <v>6.436428192306301E-2</v>
      </c>
      <c r="AI225"/>
      <c r="AJ225"/>
      <c r="AK225" s="247">
        <v>42736</v>
      </c>
      <c r="AL225">
        <v>7.2001723784811997E-2</v>
      </c>
      <c r="AM225"/>
      <c r="AN225"/>
      <c r="AO225" s="247">
        <v>42736</v>
      </c>
      <c r="AP225">
        <v>0</v>
      </c>
      <c r="AQ225"/>
      <c r="AR225"/>
      <c r="AS225"/>
      <c r="AT225"/>
      <c r="AU225"/>
      <c r="AW225" s="247">
        <v>42736</v>
      </c>
      <c r="AX225">
        <v>0</v>
      </c>
      <c r="AY225"/>
      <c r="BA225" s="247">
        <v>42491</v>
      </c>
      <c r="BB225">
        <v>1.0500000000000001E-2</v>
      </c>
      <c r="BC225"/>
      <c r="BE225" s="247">
        <v>42736</v>
      </c>
      <c r="BF225">
        <v>0.15</v>
      </c>
      <c r="BG225"/>
      <c r="BI225" s="247">
        <v>42736</v>
      </c>
      <c r="BJ225">
        <v>0</v>
      </c>
      <c r="BK225"/>
      <c r="BM225"/>
      <c r="BN225"/>
      <c r="BO225"/>
    </row>
    <row r="226" spans="1:67">
      <c r="A226" s="247">
        <v>42767</v>
      </c>
      <c r="B226">
        <v>0</v>
      </c>
      <c r="C226"/>
      <c r="D226"/>
      <c r="E226" s="247">
        <v>42767</v>
      </c>
      <c r="F226">
        <v>0</v>
      </c>
      <c r="G226"/>
      <c r="H226"/>
      <c r="I226" s="247">
        <v>42767</v>
      </c>
      <c r="J226">
        <v>1.4950000000000001</v>
      </c>
      <c r="K226"/>
      <c r="L226"/>
      <c r="M226" s="247">
        <v>42767</v>
      </c>
      <c r="N226">
        <v>0.94499999999999995</v>
      </c>
      <c r="O226"/>
      <c r="P226"/>
      <c r="Q226" s="247">
        <v>42767</v>
      </c>
      <c r="R226">
        <v>0.435</v>
      </c>
      <c r="S226"/>
      <c r="T226"/>
      <c r="U226" s="247">
        <v>42767</v>
      </c>
      <c r="V226">
        <v>0.33750000000000002</v>
      </c>
      <c r="W226"/>
      <c r="X226"/>
      <c r="Y226" s="247">
        <v>42736</v>
      </c>
      <c r="Z226">
        <v>4.2780000000000005</v>
      </c>
      <c r="AA226"/>
      <c r="AB226"/>
      <c r="AC226" s="247">
        <v>42767</v>
      </c>
      <c r="AD226">
        <v>1.3025579806960002</v>
      </c>
      <c r="AE226"/>
      <c r="AF226"/>
      <c r="AG226" s="247">
        <v>42767</v>
      </c>
      <c r="AH226">
        <v>6.4375094557031998E-2</v>
      </c>
      <c r="AI226"/>
      <c r="AJ226"/>
      <c r="AK226" s="247">
        <v>42767</v>
      </c>
      <c r="AL226">
        <v>7.2002464469610006E-2</v>
      </c>
      <c r="AM226"/>
      <c r="AN226"/>
      <c r="AO226" s="247">
        <v>42767</v>
      </c>
      <c r="AP226">
        <v>0</v>
      </c>
      <c r="AQ226"/>
      <c r="AR226"/>
      <c r="AS226"/>
      <c r="AT226"/>
      <c r="AU226"/>
      <c r="AW226" s="247">
        <v>42767</v>
      </c>
      <c r="AX226">
        <v>0</v>
      </c>
      <c r="AY226"/>
      <c r="BA226" s="247">
        <v>42522</v>
      </c>
      <c r="BB226">
        <v>1.0500000000000001E-2</v>
      </c>
      <c r="BC226"/>
      <c r="BE226" s="247">
        <v>42767</v>
      </c>
      <c r="BF226">
        <v>0.15</v>
      </c>
      <c r="BG226"/>
      <c r="BI226" s="247">
        <v>42767</v>
      </c>
      <c r="BJ226">
        <v>0</v>
      </c>
      <c r="BK226"/>
      <c r="BM226"/>
      <c r="BN226"/>
      <c r="BO226"/>
    </row>
    <row r="227" spans="1:67">
      <c r="A227" s="247">
        <v>42795</v>
      </c>
      <c r="B227">
        <v>0</v>
      </c>
      <c r="C227"/>
      <c r="D227"/>
      <c r="E227" s="247">
        <v>42795</v>
      </c>
      <c r="F227">
        <v>0</v>
      </c>
      <c r="G227"/>
      <c r="H227"/>
      <c r="I227" s="247">
        <v>42795</v>
      </c>
      <c r="J227">
        <v>0.89500000000000002</v>
      </c>
      <c r="K227"/>
      <c r="L227"/>
      <c r="M227" s="247">
        <v>42795</v>
      </c>
      <c r="N227">
        <v>0.60250000000000004</v>
      </c>
      <c r="O227"/>
      <c r="P227"/>
      <c r="Q227" s="247">
        <v>42795</v>
      </c>
      <c r="R227">
        <v>0.30249999999999999</v>
      </c>
      <c r="S227"/>
      <c r="T227"/>
      <c r="U227" s="247">
        <v>42795</v>
      </c>
      <c r="V227">
        <v>0.26</v>
      </c>
      <c r="W227"/>
      <c r="X227"/>
      <c r="Y227" s="247">
        <v>42767</v>
      </c>
      <c r="Z227">
        <v>4.2040000000000006</v>
      </c>
      <c r="AA227"/>
      <c r="AB227"/>
      <c r="AC227" s="247">
        <v>42795</v>
      </c>
      <c r="AD227">
        <v>1.3020123257100003</v>
      </c>
      <c r="AE227"/>
      <c r="AF227"/>
      <c r="AG227" s="247">
        <v>42795</v>
      </c>
      <c r="AH227">
        <v>6.4384860807101013E-2</v>
      </c>
      <c r="AI227"/>
      <c r="AJ227"/>
      <c r="AK227" s="247">
        <v>42795</v>
      </c>
      <c r="AL227">
        <v>7.2003133475234002E-2</v>
      </c>
      <c r="AM227"/>
      <c r="AN227"/>
      <c r="AO227" s="247">
        <v>42795</v>
      </c>
      <c r="AP227">
        <v>0</v>
      </c>
      <c r="AQ227"/>
      <c r="AR227"/>
      <c r="AS227"/>
      <c r="AT227"/>
      <c r="AU227"/>
      <c r="AW227" s="247">
        <v>42795</v>
      </c>
      <c r="AX227">
        <v>0</v>
      </c>
      <c r="AY227"/>
      <c r="BA227" s="247">
        <v>42552</v>
      </c>
      <c r="BB227">
        <v>1.0500000000000001E-2</v>
      </c>
      <c r="BC227"/>
      <c r="BE227" s="247">
        <v>42795</v>
      </c>
      <c r="BF227">
        <v>0.15</v>
      </c>
      <c r="BG227"/>
      <c r="BI227" s="247">
        <v>42795</v>
      </c>
      <c r="BJ227">
        <v>0</v>
      </c>
      <c r="BK227"/>
      <c r="BM227"/>
      <c r="BN227"/>
      <c r="BO227"/>
    </row>
    <row r="228" spans="1:67">
      <c r="A228" s="247">
        <v>42826</v>
      </c>
      <c r="B228">
        <v>0</v>
      </c>
      <c r="C228"/>
      <c r="D228"/>
      <c r="E228" s="247">
        <v>42826</v>
      </c>
      <c r="F228">
        <v>0</v>
      </c>
      <c r="G228"/>
      <c r="H228"/>
      <c r="I228" s="247">
        <v>42826</v>
      </c>
      <c r="J228">
        <v>0.45</v>
      </c>
      <c r="K228"/>
      <c r="L228"/>
      <c r="M228" s="247">
        <v>42826</v>
      </c>
      <c r="N228">
        <v>0.35499999999999998</v>
      </c>
      <c r="O228"/>
      <c r="P228"/>
      <c r="Q228" s="247">
        <v>42826</v>
      </c>
      <c r="R228">
        <v>0.19750000000000001</v>
      </c>
      <c r="S228"/>
      <c r="T228"/>
      <c r="U228" s="247">
        <v>42826</v>
      </c>
      <c r="V228">
        <v>0.17749999999999999</v>
      </c>
      <c r="W228"/>
      <c r="X228"/>
      <c r="Y228" s="247">
        <v>42795</v>
      </c>
      <c r="Z228">
        <v>4.1059999999999999</v>
      </c>
      <c r="AA228"/>
      <c r="AB228"/>
      <c r="AC228" s="247">
        <v>42826</v>
      </c>
      <c r="AD228">
        <v>1.3014105250440002</v>
      </c>
      <c r="AE228"/>
      <c r="AF228"/>
      <c r="AG228" s="247">
        <v>42826</v>
      </c>
      <c r="AH228">
        <v>6.4395673441144011E-2</v>
      </c>
      <c r="AI228"/>
      <c r="AJ228"/>
      <c r="AK228" s="247">
        <v>42826</v>
      </c>
      <c r="AL228">
        <v>7.2003874160033024E-2</v>
      </c>
      <c r="AM228"/>
      <c r="AN228"/>
      <c r="AO228" s="247">
        <v>42826</v>
      </c>
      <c r="AP228">
        <v>0</v>
      </c>
      <c r="AQ228"/>
      <c r="AR228"/>
      <c r="AS228"/>
      <c r="AT228"/>
      <c r="AU228"/>
      <c r="AW228" s="247">
        <v>42826</v>
      </c>
      <c r="AX228">
        <v>0</v>
      </c>
      <c r="AY228"/>
      <c r="BA228" s="247">
        <v>42583</v>
      </c>
      <c r="BB228">
        <v>1.0500000000000001E-2</v>
      </c>
      <c r="BC228"/>
      <c r="BE228" s="247">
        <v>42826</v>
      </c>
      <c r="BF228">
        <v>0.15</v>
      </c>
      <c r="BG228"/>
      <c r="BI228" s="247">
        <v>42826</v>
      </c>
      <c r="BJ228">
        <v>0</v>
      </c>
      <c r="BK228"/>
      <c r="BM228"/>
      <c r="BN228"/>
      <c r="BO228"/>
    </row>
    <row r="229" spans="1:67">
      <c r="A229" s="247">
        <v>42856</v>
      </c>
      <c r="B229">
        <v>0</v>
      </c>
      <c r="C229"/>
      <c r="D229"/>
      <c r="E229" s="247">
        <v>42856</v>
      </c>
      <c r="F229">
        <v>0</v>
      </c>
      <c r="G229"/>
      <c r="H229"/>
      <c r="I229" s="247">
        <v>42856</v>
      </c>
      <c r="J229">
        <v>0.36499999999999999</v>
      </c>
      <c r="K229"/>
      <c r="L229"/>
      <c r="M229" s="247">
        <v>42856</v>
      </c>
      <c r="N229">
        <v>0.28749999999999998</v>
      </c>
      <c r="O229"/>
      <c r="P229"/>
      <c r="Q229" s="247">
        <v>42856</v>
      </c>
      <c r="R229">
        <v>0.17249999999999999</v>
      </c>
      <c r="S229"/>
      <c r="T229"/>
      <c r="U229" s="247">
        <v>42856</v>
      </c>
      <c r="V229">
        <v>0.16250000000000001</v>
      </c>
      <c r="W229"/>
      <c r="X229"/>
      <c r="Y229" s="247">
        <v>42826</v>
      </c>
      <c r="Z229">
        <v>4.008</v>
      </c>
      <c r="AA229"/>
      <c r="AB229"/>
      <c r="AC229" s="247">
        <v>42856</v>
      </c>
      <c r="AD229">
        <v>1.3008304530649999</v>
      </c>
      <c r="AE229"/>
      <c r="AF229"/>
      <c r="AG229" s="247">
        <v>42856</v>
      </c>
      <c r="AH229">
        <v>6.4406137280577008E-2</v>
      </c>
      <c r="AI229"/>
      <c r="AJ229"/>
      <c r="AK229" s="247">
        <v>42856</v>
      </c>
      <c r="AL229">
        <v>7.2004590951773001E-2</v>
      </c>
      <c r="AM229"/>
      <c r="AN229"/>
      <c r="AO229" s="247">
        <v>42856</v>
      </c>
      <c r="AP229">
        <v>0</v>
      </c>
      <c r="AQ229"/>
      <c r="AR229"/>
      <c r="AS229"/>
      <c r="AT229"/>
      <c r="AU229"/>
      <c r="AW229" s="247">
        <v>42856</v>
      </c>
      <c r="AX229">
        <v>0</v>
      </c>
      <c r="AY229"/>
      <c r="BA229" s="247">
        <v>42614</v>
      </c>
      <c r="BB229">
        <v>1.0500000000000001E-2</v>
      </c>
      <c r="BC229"/>
      <c r="BE229" s="247">
        <v>42856</v>
      </c>
      <c r="BF229">
        <v>0.15</v>
      </c>
      <c r="BG229"/>
      <c r="BI229" s="247">
        <v>42856</v>
      </c>
      <c r="BJ229">
        <v>0</v>
      </c>
      <c r="BK229"/>
      <c r="BM229"/>
      <c r="BN229"/>
      <c r="BO229"/>
    </row>
    <row r="230" spans="1:67">
      <c r="A230" s="247">
        <v>42887</v>
      </c>
      <c r="B230">
        <v>0</v>
      </c>
      <c r="C230"/>
      <c r="D230"/>
      <c r="E230" s="247">
        <v>42887</v>
      </c>
      <c r="F230">
        <v>0</v>
      </c>
      <c r="G230"/>
      <c r="H230"/>
      <c r="I230" s="247">
        <v>42887</v>
      </c>
      <c r="J230">
        <v>0.35499999999999998</v>
      </c>
      <c r="K230"/>
      <c r="L230"/>
      <c r="M230" s="247">
        <v>42887</v>
      </c>
      <c r="N230">
        <v>0.28749999999999998</v>
      </c>
      <c r="O230"/>
      <c r="P230"/>
      <c r="Q230" s="247">
        <v>42887</v>
      </c>
      <c r="R230">
        <v>0.17249999999999999</v>
      </c>
      <c r="S230"/>
      <c r="T230"/>
      <c r="U230" s="247">
        <v>42887</v>
      </c>
      <c r="V230">
        <v>0.16250000000000001</v>
      </c>
      <c r="W230"/>
      <c r="X230"/>
      <c r="Y230" s="247">
        <v>42856</v>
      </c>
      <c r="Z230">
        <v>4.0119999999999996</v>
      </c>
      <c r="AA230"/>
      <c r="AB230"/>
      <c r="AC230" s="247">
        <v>42887</v>
      </c>
      <c r="AD230">
        <v>1.3002334352690001</v>
      </c>
      <c r="AE230"/>
      <c r="AF230"/>
      <c r="AG230" s="247">
        <v>42887</v>
      </c>
      <c r="AH230">
        <v>6.4416949914695015E-2</v>
      </c>
      <c r="AI230"/>
      <c r="AJ230"/>
      <c r="AK230" s="247">
        <v>42887</v>
      </c>
      <c r="AL230">
        <v>7.2005331636572009E-2</v>
      </c>
      <c r="AM230"/>
      <c r="AN230"/>
      <c r="AO230" s="247">
        <v>42887</v>
      </c>
      <c r="AP230">
        <v>0</v>
      </c>
      <c r="AQ230"/>
      <c r="AR230"/>
      <c r="AS230"/>
      <c r="AT230"/>
      <c r="AU230"/>
      <c r="AW230" s="247">
        <v>42887</v>
      </c>
      <c r="AX230">
        <v>0</v>
      </c>
      <c r="AY230"/>
      <c r="BA230" s="247">
        <v>42644</v>
      </c>
      <c r="BB230">
        <v>1.0500000000000001E-2</v>
      </c>
      <c r="BC230"/>
      <c r="BE230" s="247">
        <v>42887</v>
      </c>
      <c r="BF230">
        <v>0.15</v>
      </c>
      <c r="BG230"/>
      <c r="BI230" s="247">
        <v>42887</v>
      </c>
      <c r="BJ230">
        <v>0</v>
      </c>
      <c r="BK230"/>
      <c r="BM230"/>
      <c r="BN230"/>
      <c r="BO230"/>
    </row>
    <row r="231" spans="1:67">
      <c r="A231" s="247">
        <v>42917</v>
      </c>
      <c r="B231">
        <v>0</v>
      </c>
      <c r="C231"/>
      <c r="D231"/>
      <c r="E231" s="247">
        <v>42917</v>
      </c>
      <c r="F231">
        <v>0</v>
      </c>
      <c r="G231"/>
      <c r="H231"/>
      <c r="I231" s="247">
        <v>42917</v>
      </c>
      <c r="J231">
        <v>0.39</v>
      </c>
      <c r="K231"/>
      <c r="L231"/>
      <c r="M231" s="247">
        <v>42917</v>
      </c>
      <c r="N231">
        <v>0.3</v>
      </c>
      <c r="O231"/>
      <c r="P231"/>
      <c r="Q231" s="247">
        <v>42917</v>
      </c>
      <c r="R231">
        <v>0.185</v>
      </c>
      <c r="S231"/>
      <c r="T231"/>
      <c r="U231" s="247">
        <v>42917</v>
      </c>
      <c r="V231">
        <v>0.16250000000000001</v>
      </c>
      <c r="W231"/>
      <c r="X231"/>
      <c r="Y231" s="247">
        <v>42887</v>
      </c>
      <c r="Z231">
        <v>4.056</v>
      </c>
      <c r="AA231"/>
      <c r="AB231"/>
      <c r="AC231" s="247">
        <v>42917</v>
      </c>
      <c r="AD231">
        <v>1.299657986036</v>
      </c>
      <c r="AE231"/>
      <c r="AF231"/>
      <c r="AG231" s="247">
        <v>42917</v>
      </c>
      <c r="AH231">
        <v>6.4427413754202009E-2</v>
      </c>
      <c r="AI231"/>
      <c r="AJ231"/>
      <c r="AK231" s="247">
        <v>42917</v>
      </c>
      <c r="AL231">
        <v>7.2006048428312028E-2</v>
      </c>
      <c r="AM231"/>
      <c r="AN231"/>
      <c r="AO231" s="247">
        <v>42917</v>
      </c>
      <c r="AP231">
        <v>0</v>
      </c>
      <c r="AQ231"/>
      <c r="AR231"/>
      <c r="AS231"/>
      <c r="AT231"/>
      <c r="AU231"/>
      <c r="AW231" s="247">
        <v>42917</v>
      </c>
      <c r="AX231">
        <v>0</v>
      </c>
      <c r="AY231"/>
      <c r="BA231" s="247">
        <v>42675</v>
      </c>
      <c r="BB231">
        <v>0.01</v>
      </c>
      <c r="BC231"/>
      <c r="BE231" s="247">
        <v>42917</v>
      </c>
      <c r="BF231">
        <v>0.15</v>
      </c>
      <c r="BG231"/>
      <c r="BI231" s="247">
        <v>42917</v>
      </c>
      <c r="BJ231">
        <v>0</v>
      </c>
      <c r="BK231"/>
      <c r="BM231"/>
      <c r="BN231"/>
      <c r="BO231"/>
    </row>
    <row r="232" spans="1:67">
      <c r="A232" s="247">
        <v>42948</v>
      </c>
      <c r="B232">
        <v>0</v>
      </c>
      <c r="C232"/>
      <c r="D232"/>
      <c r="E232" s="247">
        <v>42948</v>
      </c>
      <c r="F232">
        <v>0</v>
      </c>
      <c r="G232"/>
      <c r="H232"/>
      <c r="I232" s="247">
        <v>42948</v>
      </c>
      <c r="J232">
        <v>0.45500000000000002</v>
      </c>
      <c r="K232"/>
      <c r="L232"/>
      <c r="M232" s="247">
        <v>42948</v>
      </c>
      <c r="N232">
        <v>0.3</v>
      </c>
      <c r="O232"/>
      <c r="P232"/>
      <c r="Q232" s="247">
        <v>42948</v>
      </c>
      <c r="R232">
        <v>0.185</v>
      </c>
      <c r="S232"/>
      <c r="T232"/>
      <c r="U232" s="247">
        <v>42948</v>
      </c>
      <c r="V232">
        <v>0.16250000000000001</v>
      </c>
      <c r="W232"/>
      <c r="X232"/>
      <c r="Y232" s="247">
        <v>42917</v>
      </c>
      <c r="Z232">
        <v>4.056</v>
      </c>
      <c r="AA232"/>
      <c r="AB232"/>
      <c r="AC232" s="247">
        <v>42948</v>
      </c>
      <c r="AD232">
        <v>1.2990657390700002</v>
      </c>
      <c r="AE232"/>
      <c r="AF232"/>
      <c r="AG232" s="247">
        <v>42948</v>
      </c>
      <c r="AH232">
        <v>6.4438226388396011E-2</v>
      </c>
      <c r="AI232"/>
      <c r="AJ232"/>
      <c r="AK232" s="247">
        <v>42948</v>
      </c>
      <c r="AL232">
        <v>7.2006789113111008E-2</v>
      </c>
      <c r="AM232"/>
      <c r="AN232"/>
      <c r="AO232" s="247">
        <v>42948</v>
      </c>
      <c r="AP232">
        <v>0</v>
      </c>
      <c r="AQ232"/>
      <c r="AR232"/>
      <c r="AS232"/>
      <c r="AT232"/>
      <c r="AU232"/>
      <c r="AW232" s="247">
        <v>42948</v>
      </c>
      <c r="AX232">
        <v>0</v>
      </c>
      <c r="AY232"/>
      <c r="BA232" s="247">
        <v>42705</v>
      </c>
      <c r="BB232">
        <v>0.01</v>
      </c>
      <c r="BC232"/>
      <c r="BE232" s="247">
        <v>42948</v>
      </c>
      <c r="BF232">
        <v>0.15</v>
      </c>
      <c r="BG232"/>
      <c r="BI232" s="247">
        <v>42948</v>
      </c>
      <c r="BJ232">
        <v>0</v>
      </c>
      <c r="BK232"/>
      <c r="BM232"/>
      <c r="BN232"/>
      <c r="BO232"/>
    </row>
    <row r="233" spans="1:67">
      <c r="A233" s="247">
        <v>42979</v>
      </c>
      <c r="B233">
        <v>0</v>
      </c>
      <c r="C233"/>
      <c r="D233"/>
      <c r="E233" s="247">
        <v>42979</v>
      </c>
      <c r="F233">
        <v>0</v>
      </c>
      <c r="G233"/>
      <c r="H233"/>
      <c r="I233" s="247">
        <v>42979</v>
      </c>
      <c r="J233">
        <v>0.35499999999999998</v>
      </c>
      <c r="K233"/>
      <c r="L233"/>
      <c r="M233" s="247">
        <v>42979</v>
      </c>
      <c r="N233">
        <v>0.28999999999999998</v>
      </c>
      <c r="O233"/>
      <c r="P233"/>
      <c r="Q233" s="247">
        <v>42979</v>
      </c>
      <c r="R233">
        <v>0.16250000000000001</v>
      </c>
      <c r="S233"/>
      <c r="T233"/>
      <c r="U233" s="247">
        <v>42979</v>
      </c>
      <c r="V233">
        <v>0.16250000000000001</v>
      </c>
      <c r="W233"/>
      <c r="X233"/>
      <c r="Y233" s="247">
        <v>42948</v>
      </c>
      <c r="Z233">
        <v>4.101</v>
      </c>
      <c r="AA233"/>
      <c r="AB233"/>
      <c r="AC233" s="247">
        <v>42979</v>
      </c>
      <c r="AD233">
        <v>1.2984759120440001</v>
      </c>
      <c r="AE233"/>
      <c r="AF233"/>
      <c r="AG233" s="247">
        <v>42979</v>
      </c>
      <c r="AH233">
        <v>6.4449039022630022E-2</v>
      </c>
      <c r="AI233"/>
      <c r="AJ233"/>
      <c r="AK233" s="247">
        <v>42979</v>
      </c>
      <c r="AL233">
        <v>7.200752979791103E-2</v>
      </c>
      <c r="AM233"/>
      <c r="AN233"/>
      <c r="AO233" s="247">
        <v>42979</v>
      </c>
      <c r="AP233">
        <v>0</v>
      </c>
      <c r="AQ233"/>
      <c r="AR233"/>
      <c r="AS233"/>
      <c r="AT233"/>
      <c r="AU233"/>
      <c r="AW233" s="247">
        <v>42979</v>
      </c>
      <c r="AX233">
        <v>0</v>
      </c>
      <c r="AY233"/>
      <c r="BA233" s="247">
        <v>42736</v>
      </c>
      <c r="BB233">
        <v>0.01</v>
      </c>
      <c r="BC233"/>
      <c r="BE233" s="247">
        <v>42979</v>
      </c>
      <c r="BF233">
        <v>0.15</v>
      </c>
      <c r="BG233"/>
      <c r="BI233" s="247">
        <v>42979</v>
      </c>
      <c r="BJ233">
        <v>0</v>
      </c>
      <c r="BK233"/>
      <c r="BM233"/>
      <c r="BN233"/>
      <c r="BO233"/>
    </row>
    <row r="234" spans="1:67">
      <c r="A234" s="247">
        <v>43009</v>
      </c>
      <c r="B234">
        <v>0</v>
      </c>
      <c r="C234"/>
      <c r="D234"/>
      <c r="E234" s="247">
        <v>43009</v>
      </c>
      <c r="F234">
        <v>0</v>
      </c>
      <c r="G234"/>
      <c r="H234"/>
      <c r="I234" s="247">
        <v>43009</v>
      </c>
      <c r="J234">
        <v>0.42499999999999999</v>
      </c>
      <c r="K234"/>
      <c r="L234"/>
      <c r="M234" s="247">
        <v>43009</v>
      </c>
      <c r="N234">
        <v>0.36249999999999999</v>
      </c>
      <c r="O234"/>
      <c r="P234"/>
      <c r="Q234" s="247">
        <v>43009</v>
      </c>
      <c r="R234">
        <v>0.185</v>
      </c>
      <c r="S234"/>
      <c r="T234"/>
      <c r="U234" s="247">
        <v>43009</v>
      </c>
      <c r="V234">
        <v>0.16500000000000001</v>
      </c>
      <c r="W234"/>
      <c r="X234"/>
      <c r="Y234" s="247">
        <v>42979</v>
      </c>
      <c r="Z234">
        <v>4.077</v>
      </c>
      <c r="AA234"/>
      <c r="AB234"/>
      <c r="AC234" s="247">
        <v>43009</v>
      </c>
      <c r="AD234">
        <v>1.2979074129080002</v>
      </c>
      <c r="AE234"/>
      <c r="AF234"/>
      <c r="AG234" s="247">
        <v>43009</v>
      </c>
      <c r="AH234">
        <v>6.4459502862248011E-2</v>
      </c>
      <c r="AI234"/>
      <c r="AJ234"/>
      <c r="AK234" s="247">
        <v>43009</v>
      </c>
      <c r="AL234">
        <v>7.200824658965202E-2</v>
      </c>
      <c r="AM234"/>
      <c r="AN234"/>
      <c r="AO234" s="247">
        <v>43009</v>
      </c>
      <c r="AP234">
        <v>0</v>
      </c>
      <c r="AQ234"/>
      <c r="AR234"/>
      <c r="AS234"/>
      <c r="AT234"/>
      <c r="AU234"/>
      <c r="AW234" s="247">
        <v>43009</v>
      </c>
      <c r="AX234">
        <v>0</v>
      </c>
      <c r="AY234"/>
      <c r="BA234" s="247">
        <v>42767</v>
      </c>
      <c r="BB234">
        <v>0.01</v>
      </c>
      <c r="BC234"/>
      <c r="BE234" s="247">
        <v>43009</v>
      </c>
      <c r="BF234">
        <v>0.15</v>
      </c>
      <c r="BG234"/>
      <c r="BI234" s="247">
        <v>43009</v>
      </c>
      <c r="BJ234">
        <v>0</v>
      </c>
      <c r="BK234"/>
      <c r="BM234"/>
      <c r="BN234"/>
      <c r="BO234"/>
    </row>
    <row r="235" spans="1:67">
      <c r="A235"/>
      <c r="B235"/>
      <c r="C235"/>
      <c r="D235"/>
      <c r="E235"/>
      <c r="F235"/>
      <c r="G235"/>
      <c r="H235"/>
      <c r="I235" s="247">
        <v>43040</v>
      </c>
      <c r="J235">
        <v>0.72499999999999998</v>
      </c>
      <c r="K235"/>
      <c r="L235"/>
      <c r="M235" s="247">
        <v>43040</v>
      </c>
      <c r="N235">
        <v>0.45500000000000002</v>
      </c>
      <c r="O235"/>
      <c r="P235"/>
      <c r="Q235" s="247">
        <v>43040</v>
      </c>
      <c r="R235">
        <v>0.28749999999999998</v>
      </c>
      <c r="S235"/>
      <c r="T235"/>
      <c r="U235" s="247">
        <v>43040</v>
      </c>
      <c r="V235">
        <v>0.24</v>
      </c>
      <c r="W235"/>
      <c r="X235"/>
      <c r="Y235" s="247">
        <v>43009</v>
      </c>
      <c r="Z235">
        <v>4.0830000000000002</v>
      </c>
      <c r="AA235"/>
      <c r="AB235"/>
      <c r="AC235" s="247">
        <v>43040</v>
      </c>
      <c r="AD235">
        <v>1.2973223387460002</v>
      </c>
      <c r="AE235"/>
      <c r="AF235"/>
      <c r="AG235" s="247">
        <v>43040</v>
      </c>
      <c r="AH235">
        <v>6.4470315496558003E-2</v>
      </c>
      <c r="AI235"/>
      <c r="AJ235"/>
      <c r="AK235" s="247">
        <v>43040</v>
      </c>
      <c r="AL235">
        <v>7.2008987274451999E-2</v>
      </c>
      <c r="AM235"/>
      <c r="AN235"/>
      <c r="AO235"/>
      <c r="AP235"/>
      <c r="AQ235"/>
      <c r="AR235"/>
      <c r="AS235"/>
      <c r="AT235"/>
      <c r="AU235"/>
      <c r="AW235"/>
      <c r="AX235"/>
      <c r="AY235"/>
      <c r="BA235" s="247">
        <v>42795</v>
      </c>
      <c r="BB235">
        <v>0</v>
      </c>
      <c r="BC235"/>
      <c r="BE235" s="247">
        <v>43040</v>
      </c>
      <c r="BF235">
        <v>0.15</v>
      </c>
      <c r="BG235"/>
      <c r="BI235"/>
      <c r="BJ235"/>
      <c r="BK235"/>
      <c r="BM235"/>
      <c r="BN235"/>
      <c r="BO235"/>
    </row>
    <row r="236" spans="1:67">
      <c r="A236"/>
      <c r="B236"/>
      <c r="C236"/>
      <c r="D236"/>
      <c r="E236"/>
      <c r="F236"/>
      <c r="G236"/>
      <c r="H236"/>
      <c r="I236" s="247">
        <v>43070</v>
      </c>
      <c r="J236">
        <v>1.23</v>
      </c>
      <c r="K236"/>
      <c r="L236"/>
      <c r="M236" s="247">
        <v>43070</v>
      </c>
      <c r="N236">
        <v>0.79</v>
      </c>
      <c r="O236"/>
      <c r="P236"/>
      <c r="Q236" s="247">
        <v>43070</v>
      </c>
      <c r="R236">
        <v>0.33750000000000002</v>
      </c>
      <c r="S236"/>
      <c r="T236"/>
      <c r="U236" s="247">
        <v>43070</v>
      </c>
      <c r="V236">
        <v>0.29499999999999998</v>
      </c>
      <c r="W236"/>
      <c r="X236"/>
      <c r="Y236" s="247">
        <v>43040</v>
      </c>
      <c r="Z236">
        <v>4.1219999999999999</v>
      </c>
      <c r="AA236"/>
      <c r="AB236"/>
      <c r="AC236" s="247">
        <v>43070</v>
      </c>
      <c r="AD236">
        <v>1.296758433443</v>
      </c>
      <c r="AE236"/>
      <c r="AF236"/>
      <c r="AG236" s="247">
        <v>43070</v>
      </c>
      <c r="AH236">
        <v>6.4480779336250016E-2</v>
      </c>
      <c r="AI236"/>
      <c r="AJ236"/>
      <c r="AK236" s="247">
        <v>43070</v>
      </c>
      <c r="AL236">
        <v>7.2009704066193017E-2</v>
      </c>
      <c r="AM236"/>
      <c r="AN236"/>
      <c r="AO236"/>
      <c r="AP236"/>
      <c r="AQ236"/>
      <c r="AR236"/>
      <c r="AS236"/>
      <c r="AT236"/>
      <c r="AU236"/>
      <c r="AW236"/>
      <c r="AX236"/>
      <c r="AY236"/>
      <c r="BA236" s="247">
        <v>42826</v>
      </c>
      <c r="BB236">
        <v>0</v>
      </c>
      <c r="BC236"/>
      <c r="BE236" s="247">
        <v>43070</v>
      </c>
      <c r="BF236">
        <v>0.15</v>
      </c>
      <c r="BG236"/>
      <c r="BI236"/>
      <c r="BJ236"/>
      <c r="BK236"/>
      <c r="BM236"/>
      <c r="BN236"/>
      <c r="BO236"/>
    </row>
    <row r="237" spans="1:67">
      <c r="A237"/>
      <c r="B237"/>
      <c r="C237"/>
      <c r="D237"/>
      <c r="E237"/>
      <c r="F237"/>
      <c r="G237"/>
      <c r="H237"/>
      <c r="I237" s="247">
        <v>43101</v>
      </c>
      <c r="J237">
        <v>1.575</v>
      </c>
      <c r="K237"/>
      <c r="L237"/>
      <c r="M237" s="247">
        <v>43101</v>
      </c>
      <c r="N237">
        <v>0.95499999999999996</v>
      </c>
      <c r="O237"/>
      <c r="P237"/>
      <c r="Q237" s="247">
        <v>43101</v>
      </c>
      <c r="R237">
        <v>0.4375</v>
      </c>
      <c r="S237"/>
      <c r="T237"/>
      <c r="U237" s="247">
        <v>43101</v>
      </c>
      <c r="V237">
        <v>0.34250000000000003</v>
      </c>
      <c r="W237"/>
      <c r="X237"/>
      <c r="Y237" s="247">
        <v>43070</v>
      </c>
      <c r="Z237">
        <v>4.1849999999999996</v>
      </c>
      <c r="AA237"/>
      <c r="AB237"/>
      <c r="AC237" s="247">
        <v>43101</v>
      </c>
      <c r="AD237">
        <v>1.2961781003620005</v>
      </c>
      <c r="AE237"/>
      <c r="AF237"/>
      <c r="AG237" s="247">
        <v>43101</v>
      </c>
      <c r="AH237">
        <v>6.4491591970635018E-2</v>
      </c>
      <c r="AI237"/>
      <c r="AJ237"/>
      <c r="AK237" s="247">
        <v>43101</v>
      </c>
      <c r="AL237">
        <v>7.2010444751000005E-2</v>
      </c>
      <c r="AM237"/>
      <c r="AN237"/>
      <c r="AO237"/>
      <c r="AP237"/>
      <c r="AQ237"/>
      <c r="AR237"/>
      <c r="AS237"/>
      <c r="AT237"/>
      <c r="AU237"/>
      <c r="AW237"/>
      <c r="AX237"/>
      <c r="AY237"/>
      <c r="BA237" s="247">
        <v>42856</v>
      </c>
      <c r="BB237">
        <v>0</v>
      </c>
      <c r="BC237"/>
      <c r="BE237"/>
      <c r="BF237"/>
      <c r="BG237"/>
      <c r="BI237"/>
      <c r="BJ237"/>
      <c r="BK237"/>
      <c r="BM237"/>
      <c r="BN237"/>
      <c r="BO237"/>
    </row>
    <row r="238" spans="1:67">
      <c r="A238"/>
      <c r="B238"/>
      <c r="C238"/>
      <c r="D238"/>
      <c r="E238"/>
      <c r="F238"/>
      <c r="G238"/>
      <c r="H238"/>
      <c r="I238" s="247">
        <v>43132</v>
      </c>
      <c r="J238">
        <v>1.4950000000000001</v>
      </c>
      <c r="K238"/>
      <c r="L238"/>
      <c r="M238" s="247">
        <v>43132</v>
      </c>
      <c r="N238">
        <v>0.94499999999999995</v>
      </c>
      <c r="O238"/>
      <c r="P238"/>
      <c r="Q238" s="247">
        <v>43132</v>
      </c>
      <c r="R238">
        <v>0.435</v>
      </c>
      <c r="S238"/>
      <c r="T238"/>
      <c r="U238" s="247">
        <v>43132</v>
      </c>
      <c r="V238">
        <v>0.33750000000000002</v>
      </c>
      <c r="W238"/>
      <c r="X238"/>
      <c r="Y238" s="247">
        <v>43101</v>
      </c>
      <c r="Z238">
        <v>4.3949999999999996</v>
      </c>
      <c r="AA238"/>
      <c r="AB238"/>
      <c r="AC238" s="247">
        <v>43132</v>
      </c>
      <c r="AD238">
        <v>1.2956001721999999</v>
      </c>
      <c r="AE238"/>
      <c r="AF238"/>
      <c r="AG238" s="247">
        <v>43132</v>
      </c>
      <c r="AH238">
        <v>6.4502404605061014E-2</v>
      </c>
      <c r="AI238"/>
      <c r="AJ238"/>
      <c r="AK238" s="247">
        <v>43132</v>
      </c>
      <c r="AL238">
        <v>7.2011185435794003E-2</v>
      </c>
      <c r="AM238"/>
      <c r="AN238"/>
      <c r="AO238"/>
      <c r="AP238"/>
      <c r="AQ238"/>
      <c r="AR238"/>
      <c r="AS238"/>
      <c r="AT238"/>
      <c r="AU238"/>
      <c r="AW238"/>
      <c r="AX238"/>
      <c r="AY238"/>
      <c r="BA238" s="247">
        <v>42887</v>
      </c>
      <c r="BB238">
        <v>0</v>
      </c>
      <c r="BC238"/>
      <c r="BE238"/>
      <c r="BF238"/>
      <c r="BG238"/>
      <c r="BI238"/>
      <c r="BJ238"/>
      <c r="BK238"/>
      <c r="BM238"/>
      <c r="BN238"/>
      <c r="BO238"/>
    </row>
    <row r="239" spans="1:67">
      <c r="A239"/>
      <c r="B239"/>
      <c r="C239"/>
      <c r="D239"/>
      <c r="E239"/>
      <c r="F239"/>
      <c r="G239"/>
      <c r="H239"/>
      <c r="I239" s="247">
        <v>43160</v>
      </c>
      <c r="J239">
        <v>0.89500000000000002</v>
      </c>
      <c r="K239"/>
      <c r="L239"/>
      <c r="M239" s="247">
        <v>43160</v>
      </c>
      <c r="N239">
        <v>0.60250000000000004</v>
      </c>
      <c r="O239"/>
      <c r="P239"/>
      <c r="Q239" s="247">
        <v>43160</v>
      </c>
      <c r="R239">
        <v>0.30249999999999999</v>
      </c>
      <c r="S239"/>
      <c r="T239"/>
      <c r="U239" s="247">
        <v>43160</v>
      </c>
      <c r="V239">
        <v>0.26</v>
      </c>
      <c r="W239"/>
      <c r="X239"/>
      <c r="Y239" s="247">
        <v>43132</v>
      </c>
      <c r="Z239">
        <v>4.3250000000000002</v>
      </c>
      <c r="AA239"/>
      <c r="AB239"/>
      <c r="AC239" s="247">
        <v>43160</v>
      </c>
      <c r="AD239">
        <v>1.2950802371510002</v>
      </c>
      <c r="AE239"/>
      <c r="AF239"/>
      <c r="AG239" s="247">
        <v>43160</v>
      </c>
      <c r="AH239">
        <v>6.4512170855542006E-2</v>
      </c>
      <c r="AI239"/>
      <c r="AJ239"/>
      <c r="AK239" s="247">
        <v>43160</v>
      </c>
      <c r="AL239">
        <v>7.2011854441419013E-2</v>
      </c>
      <c r="AM239"/>
      <c r="AN239"/>
      <c r="AO239"/>
      <c r="AP239"/>
      <c r="AQ239"/>
      <c r="AR239"/>
      <c r="AS239"/>
      <c r="AT239"/>
      <c r="AU239"/>
      <c r="AW239"/>
      <c r="AX239"/>
      <c r="AY239"/>
      <c r="BA239" s="247">
        <v>42917</v>
      </c>
      <c r="BB239">
        <v>0</v>
      </c>
      <c r="BC239"/>
      <c r="BE239"/>
      <c r="BF239"/>
      <c r="BG239"/>
      <c r="BI239"/>
      <c r="BJ239"/>
      <c r="BK239"/>
      <c r="BM239"/>
      <c r="BN239"/>
      <c r="BO239"/>
    </row>
    <row r="240" spans="1:67">
      <c r="A240"/>
      <c r="B240"/>
      <c r="C240"/>
      <c r="D240"/>
      <c r="E240"/>
      <c r="F240"/>
      <c r="G240"/>
      <c r="H240"/>
      <c r="I240" s="247">
        <v>43191</v>
      </c>
      <c r="J240">
        <v>0.45</v>
      </c>
      <c r="K240"/>
      <c r="L240"/>
      <c r="M240" s="247">
        <v>43191</v>
      </c>
      <c r="N240">
        <v>0.35499999999999998</v>
      </c>
      <c r="O240"/>
      <c r="P240"/>
      <c r="Q240" s="247">
        <v>43191</v>
      </c>
      <c r="R240">
        <v>0.19750000000000001</v>
      </c>
      <c r="S240"/>
      <c r="T240"/>
      <c r="U240" s="247">
        <v>43191</v>
      </c>
      <c r="V240">
        <v>0.17749999999999999</v>
      </c>
      <c r="W240"/>
      <c r="X240"/>
      <c r="Y240" s="247">
        <v>43160</v>
      </c>
      <c r="Z240">
        <v>4.2300000000000004</v>
      </c>
      <c r="AA240"/>
      <c r="AB240"/>
      <c r="AC240" s="247">
        <v>43191</v>
      </c>
      <c r="AD240">
        <v>1.2945068778050002</v>
      </c>
      <c r="AE240"/>
      <c r="AF240"/>
      <c r="AG240" s="247">
        <v>43191</v>
      </c>
      <c r="AH240">
        <v>6.4522983490041014E-2</v>
      </c>
      <c r="AI240"/>
      <c r="AJ240"/>
      <c r="AK240" s="247">
        <v>43191</v>
      </c>
      <c r="AL240">
        <v>7.2012595126219991E-2</v>
      </c>
      <c r="AM240"/>
      <c r="AN240"/>
      <c r="AO240"/>
      <c r="AP240"/>
      <c r="AQ240"/>
      <c r="AR240"/>
      <c r="AS240"/>
      <c r="AT240"/>
      <c r="AU240"/>
      <c r="AW240"/>
      <c r="AX240"/>
      <c r="AY240"/>
      <c r="BA240" s="247">
        <v>42948</v>
      </c>
      <c r="BB240">
        <v>0</v>
      </c>
      <c r="BC240"/>
      <c r="BE240"/>
      <c r="BF240"/>
      <c r="BG240"/>
      <c r="BI240"/>
      <c r="BJ240"/>
      <c r="BK240"/>
      <c r="BM240"/>
      <c r="BN240"/>
      <c r="BO240"/>
    </row>
    <row r="241" spans="1:67">
      <c r="A241"/>
      <c r="B241"/>
      <c r="C241"/>
      <c r="D241"/>
      <c r="E241"/>
      <c r="F241"/>
      <c r="G241"/>
      <c r="H241"/>
      <c r="I241" s="247">
        <v>43221</v>
      </c>
      <c r="J241">
        <v>0.36499999999999999</v>
      </c>
      <c r="K241"/>
      <c r="L241"/>
      <c r="M241" s="247">
        <v>43221</v>
      </c>
      <c r="N241">
        <v>0.28749999999999998</v>
      </c>
      <c r="O241"/>
      <c r="P241"/>
      <c r="Q241" s="247">
        <v>43221</v>
      </c>
      <c r="R241">
        <v>0.17249999999999999</v>
      </c>
      <c r="S241"/>
      <c r="T241"/>
      <c r="U241" s="247">
        <v>43221</v>
      </c>
      <c r="V241">
        <v>0.16250000000000001</v>
      </c>
      <c r="W241"/>
      <c r="X241"/>
      <c r="Y241" s="247">
        <v>43191</v>
      </c>
      <c r="Z241">
        <v>4.1349999999999998</v>
      </c>
      <c r="AA241"/>
      <c r="AB241"/>
      <c r="AC241" s="247">
        <v>43221</v>
      </c>
      <c r="AD241">
        <v>1.2939542954880003</v>
      </c>
      <c r="AE241"/>
      <c r="AF241"/>
      <c r="AG241" s="247">
        <v>43221</v>
      </c>
      <c r="AH241">
        <v>6.4533447329915006E-2</v>
      </c>
      <c r="AI241"/>
      <c r="AJ241"/>
      <c r="AK241" s="247">
        <v>43221</v>
      </c>
      <c r="AL241">
        <v>7.2013311917962022E-2</v>
      </c>
      <c r="AM241"/>
      <c r="AN241"/>
      <c r="AO241"/>
      <c r="AP241"/>
      <c r="AQ241"/>
      <c r="AR241"/>
      <c r="AS241"/>
      <c r="AT241"/>
      <c r="AU241"/>
      <c r="AW241"/>
      <c r="AX241"/>
      <c r="AY241"/>
      <c r="BA241" s="247">
        <v>42979</v>
      </c>
      <c r="BB241">
        <v>0</v>
      </c>
      <c r="BC241"/>
      <c r="BE241"/>
      <c r="BF241"/>
      <c r="BG241"/>
      <c r="BI241"/>
      <c r="BJ241"/>
      <c r="BK241"/>
      <c r="BM241"/>
      <c r="BN241"/>
      <c r="BO241"/>
    </row>
    <row r="242" spans="1:67">
      <c r="A242"/>
      <c r="B242"/>
      <c r="C242"/>
      <c r="D242"/>
      <c r="E242"/>
      <c r="F242"/>
      <c r="G242"/>
      <c r="H242"/>
      <c r="I242" s="247">
        <v>43252</v>
      </c>
      <c r="J242">
        <v>0.35499999999999998</v>
      </c>
      <c r="K242"/>
      <c r="L242"/>
      <c r="M242" s="247">
        <v>43252</v>
      </c>
      <c r="N242">
        <v>0.28749999999999998</v>
      </c>
      <c r="O242"/>
      <c r="P242"/>
      <c r="Q242" s="247">
        <v>43252</v>
      </c>
      <c r="R242">
        <v>0.17249999999999999</v>
      </c>
      <c r="S242"/>
      <c r="T242"/>
      <c r="U242" s="247">
        <v>43252</v>
      </c>
      <c r="V242">
        <v>0.16250000000000001</v>
      </c>
      <c r="W242"/>
      <c r="X242"/>
      <c r="Y242" s="247">
        <v>43221</v>
      </c>
      <c r="Z242">
        <v>4.1399999999999997</v>
      </c>
      <c r="AA242"/>
      <c r="AB242"/>
      <c r="AC242" s="247">
        <v>43252</v>
      </c>
      <c r="AD242">
        <v>1.2933856484920003</v>
      </c>
      <c r="AE242"/>
      <c r="AF242"/>
      <c r="AG242" s="247">
        <v>43252</v>
      </c>
      <c r="AH242">
        <v>6.4544259964490008E-2</v>
      </c>
      <c r="AI242"/>
      <c r="AJ242"/>
      <c r="AK242" s="247">
        <v>43252</v>
      </c>
      <c r="AL242">
        <v>7.2014052602763001E-2</v>
      </c>
      <c r="AM242"/>
      <c r="AN242"/>
      <c r="AO242"/>
      <c r="AP242"/>
      <c r="AQ242"/>
      <c r="AR242"/>
      <c r="AS242"/>
      <c r="AT242"/>
      <c r="AU242"/>
      <c r="AW242"/>
      <c r="AX242"/>
      <c r="AY242"/>
      <c r="BA242" s="247">
        <v>43009</v>
      </c>
      <c r="BB242">
        <v>0</v>
      </c>
      <c r="BC242"/>
      <c r="BE242"/>
      <c r="BF242"/>
      <c r="BG242"/>
      <c r="BI242"/>
      <c r="BJ242"/>
      <c r="BK242"/>
      <c r="BM242"/>
      <c r="BN242"/>
      <c r="BO242"/>
    </row>
    <row r="243" spans="1:67">
      <c r="A243"/>
      <c r="B243"/>
      <c r="C243"/>
      <c r="D243"/>
      <c r="E243"/>
      <c r="F243"/>
      <c r="G243"/>
      <c r="H243"/>
      <c r="I243" s="247">
        <v>43282</v>
      </c>
      <c r="J243">
        <v>0.39</v>
      </c>
      <c r="K243"/>
      <c r="L243"/>
      <c r="M243" s="247">
        <v>43282</v>
      </c>
      <c r="N243">
        <v>0.3</v>
      </c>
      <c r="O243"/>
      <c r="P243"/>
      <c r="Q243" s="247">
        <v>43282</v>
      </c>
      <c r="R243">
        <v>0.185</v>
      </c>
      <c r="S243"/>
      <c r="T243"/>
      <c r="U243" s="247">
        <v>43282</v>
      </c>
      <c r="V243">
        <v>0.16250000000000001</v>
      </c>
      <c r="W243"/>
      <c r="X243"/>
      <c r="Y243" s="247">
        <v>43252</v>
      </c>
      <c r="Z243">
        <v>4.1849999999999996</v>
      </c>
      <c r="AA243"/>
      <c r="AB243"/>
      <c r="AC243" s="247">
        <v>43282</v>
      </c>
      <c r="AD243">
        <v>1.292837620969</v>
      </c>
      <c r="AE243"/>
      <c r="AF243"/>
      <c r="AG243" s="247">
        <v>43282</v>
      </c>
      <c r="AH243">
        <v>6.4554723804439024E-2</v>
      </c>
      <c r="AI243"/>
      <c r="AJ243"/>
      <c r="AK243" s="247">
        <v>43282</v>
      </c>
      <c r="AL243">
        <v>7.2014769394506017E-2</v>
      </c>
      <c r="AM243"/>
      <c r="AN243"/>
      <c r="AO243"/>
      <c r="AP243"/>
      <c r="AQ243"/>
      <c r="AR243"/>
      <c r="AS243"/>
      <c r="AT243"/>
      <c r="AU243"/>
      <c r="AW243"/>
      <c r="AX243"/>
      <c r="AY243"/>
      <c r="BA243" s="247">
        <v>43040</v>
      </c>
      <c r="BB243">
        <v>0</v>
      </c>
      <c r="BC243"/>
      <c r="BE243"/>
      <c r="BF243"/>
      <c r="BG243"/>
      <c r="BI243"/>
      <c r="BJ243"/>
      <c r="BK243"/>
      <c r="BM243"/>
      <c r="BN243"/>
      <c r="BO243"/>
    </row>
    <row r="244" spans="1:67">
      <c r="A244"/>
      <c r="B244"/>
      <c r="C244"/>
      <c r="D244"/>
      <c r="E244"/>
      <c r="F244"/>
      <c r="G244"/>
      <c r="H244"/>
      <c r="I244" s="247">
        <v>43313</v>
      </c>
      <c r="J244">
        <v>0.45500000000000002</v>
      </c>
      <c r="K244"/>
      <c r="L244"/>
      <c r="M244" s="247">
        <v>43313</v>
      </c>
      <c r="N244">
        <v>0.3</v>
      </c>
      <c r="O244"/>
      <c r="P244"/>
      <c r="Q244" s="247">
        <v>43313</v>
      </c>
      <c r="R244">
        <v>0.185</v>
      </c>
      <c r="S244"/>
      <c r="T244"/>
      <c r="U244" s="247">
        <v>43313</v>
      </c>
      <c r="V244">
        <v>0.16250000000000001</v>
      </c>
      <c r="W244"/>
      <c r="X244"/>
      <c r="Y244" s="247">
        <v>43282</v>
      </c>
      <c r="Z244">
        <v>4.1849999999999996</v>
      </c>
      <c r="AA244"/>
      <c r="AB244"/>
      <c r="AC244" s="247">
        <v>43313</v>
      </c>
      <c r="AD244">
        <v>1.2922736748899999</v>
      </c>
      <c r="AE244"/>
      <c r="AF244"/>
      <c r="AG244" s="247">
        <v>43313</v>
      </c>
      <c r="AH244">
        <v>6.4565536439088994E-2</v>
      </c>
      <c r="AI244"/>
      <c r="AJ244"/>
      <c r="AK244" s="247">
        <v>43313</v>
      </c>
      <c r="AL244">
        <v>7.2015510079306996E-2</v>
      </c>
      <c r="AM244"/>
      <c r="AN244"/>
      <c r="AO244"/>
      <c r="AP244"/>
      <c r="AQ244"/>
      <c r="AR244"/>
      <c r="AS244"/>
      <c r="AT244"/>
      <c r="AU244"/>
      <c r="AW244"/>
      <c r="AX244"/>
      <c r="AY244"/>
      <c r="BA244" s="247">
        <v>43070</v>
      </c>
      <c r="BB244">
        <v>0</v>
      </c>
      <c r="BC244"/>
      <c r="BE244"/>
      <c r="BF244"/>
      <c r="BG244"/>
      <c r="BI244"/>
      <c r="BJ244"/>
      <c r="BK244"/>
      <c r="BM244"/>
      <c r="BN244"/>
      <c r="BO244"/>
    </row>
    <row r="245" spans="1:67">
      <c r="A245"/>
      <c r="B245"/>
      <c r="C245"/>
      <c r="D245"/>
      <c r="E245"/>
      <c r="F245"/>
      <c r="G245"/>
      <c r="H245"/>
      <c r="I245" s="247">
        <v>43344</v>
      </c>
      <c r="J245">
        <v>0.35499999999999998</v>
      </c>
      <c r="K245"/>
      <c r="L245"/>
      <c r="M245" s="247">
        <v>43344</v>
      </c>
      <c r="N245">
        <v>0.28999999999999998</v>
      </c>
      <c r="O245"/>
      <c r="P245"/>
      <c r="Q245" s="247">
        <v>43344</v>
      </c>
      <c r="R245">
        <v>0.16250000000000001</v>
      </c>
      <c r="S245"/>
      <c r="T245"/>
      <c r="U245" s="247">
        <v>43344</v>
      </c>
      <c r="V245">
        <v>0.16250000000000001</v>
      </c>
      <c r="W245"/>
      <c r="X245"/>
      <c r="Y245" s="247">
        <v>43313</v>
      </c>
      <c r="Z245">
        <v>4.2300000000000004</v>
      </c>
      <c r="AA245"/>
      <c r="AB245"/>
      <c r="AC245" s="247">
        <v>43344</v>
      </c>
      <c r="AD245">
        <v>1.2917121134530001</v>
      </c>
      <c r="AE245"/>
      <c r="AF245"/>
      <c r="AG245" s="247">
        <v>43344</v>
      </c>
      <c r="AH245">
        <v>6.4576349073780001E-2</v>
      </c>
      <c r="AI245"/>
      <c r="AJ245"/>
      <c r="AK245" s="247">
        <v>43344</v>
      </c>
      <c r="AL245">
        <v>7.201625076410903E-2</v>
      </c>
      <c r="AM245"/>
      <c r="AN245"/>
      <c r="AO245"/>
      <c r="AP245"/>
      <c r="AQ245"/>
      <c r="AR245"/>
      <c r="AS245"/>
      <c r="AT245"/>
      <c r="AU245"/>
      <c r="AW245"/>
      <c r="AX245"/>
      <c r="AY245"/>
      <c r="BA245" s="247">
        <v>43101</v>
      </c>
      <c r="BB245">
        <v>0</v>
      </c>
      <c r="BC245"/>
      <c r="BE245"/>
      <c r="BF245"/>
      <c r="BG245"/>
      <c r="BI245"/>
      <c r="BJ245"/>
      <c r="BK245"/>
      <c r="BM245"/>
      <c r="BN245"/>
      <c r="BO245"/>
    </row>
    <row r="246" spans="1:67">
      <c r="A246"/>
      <c r="B246"/>
      <c r="C246"/>
      <c r="D246"/>
      <c r="E246"/>
      <c r="F246"/>
      <c r="G246"/>
      <c r="H246"/>
      <c r="I246" s="247">
        <v>43374</v>
      </c>
      <c r="J246">
        <v>0.42499999999999999</v>
      </c>
      <c r="K246"/>
      <c r="L246"/>
      <c r="M246" s="247">
        <v>43374</v>
      </c>
      <c r="N246">
        <v>0.36249999999999999</v>
      </c>
      <c r="O246"/>
      <c r="P246"/>
      <c r="Q246" s="247">
        <v>43374</v>
      </c>
      <c r="R246">
        <v>0.185</v>
      </c>
      <c r="S246"/>
      <c r="T246"/>
      <c r="U246" s="247">
        <v>43374</v>
      </c>
      <c r="V246">
        <v>0.16500000000000001</v>
      </c>
      <c r="W246"/>
      <c r="X246"/>
      <c r="Y246" s="247">
        <v>43344</v>
      </c>
      <c r="Z246">
        <v>4.2050000000000001</v>
      </c>
      <c r="AA246"/>
      <c r="AB246"/>
      <c r="AC246" s="247">
        <v>43374</v>
      </c>
      <c r="AD246">
        <v>1.2911709346550004</v>
      </c>
      <c r="AE246"/>
      <c r="AF246"/>
      <c r="AG246" s="247">
        <v>43374</v>
      </c>
      <c r="AH246">
        <v>6.4586812913839012E-2</v>
      </c>
      <c r="AI246"/>
      <c r="AJ246"/>
      <c r="AK246" s="247">
        <v>43374</v>
      </c>
      <c r="AL246">
        <v>7.2016967555852018E-2</v>
      </c>
      <c r="AM246"/>
      <c r="AN246"/>
      <c r="AO246"/>
      <c r="AP246"/>
      <c r="AQ246"/>
      <c r="AR246"/>
      <c r="AS246"/>
      <c r="AT246"/>
      <c r="AU246"/>
      <c r="AW246"/>
      <c r="AX246"/>
      <c r="AY246"/>
      <c r="BA246" s="247">
        <v>43132</v>
      </c>
      <c r="BB246">
        <v>0</v>
      </c>
      <c r="BC246"/>
      <c r="BE246"/>
      <c r="BF246"/>
      <c r="BG246"/>
      <c r="BI246"/>
      <c r="BJ246"/>
      <c r="BK246"/>
      <c r="BM246"/>
      <c r="BN246"/>
      <c r="BO246"/>
    </row>
    <row r="247" spans="1:67">
      <c r="A247"/>
      <c r="B247"/>
      <c r="C247"/>
      <c r="D247"/>
      <c r="E247"/>
      <c r="F247"/>
      <c r="G247"/>
      <c r="H247"/>
      <c r="I247" s="247">
        <v>43405</v>
      </c>
      <c r="J247">
        <v>0.72499999999999998</v>
      </c>
      <c r="K247"/>
      <c r="L247"/>
      <c r="M247" s="247">
        <v>43405</v>
      </c>
      <c r="N247">
        <v>0.45500000000000002</v>
      </c>
      <c r="O247"/>
      <c r="P247"/>
      <c r="Q247" s="247">
        <v>43405</v>
      </c>
      <c r="R247">
        <v>0.28749999999999998</v>
      </c>
      <c r="S247"/>
      <c r="T247"/>
      <c r="U247" s="247">
        <v>43405</v>
      </c>
      <c r="V247">
        <v>0.24</v>
      </c>
      <c r="W247"/>
      <c r="X247"/>
      <c r="Y247" s="247">
        <v>43374</v>
      </c>
      <c r="Z247">
        <v>4.21</v>
      </c>
      <c r="AA247"/>
      <c r="AB247"/>
      <c r="AC247" s="247">
        <v>43405</v>
      </c>
      <c r="AD247">
        <v>1.2906140570840003</v>
      </c>
      <c r="AE247"/>
      <c r="AF247"/>
      <c r="AG247" s="247">
        <v>43405</v>
      </c>
      <c r="AH247">
        <v>6.4597625548606014E-2</v>
      </c>
      <c r="AI247"/>
      <c r="AJ247"/>
      <c r="AK247" s="247">
        <v>43405</v>
      </c>
      <c r="AL247">
        <v>7.2017708240653996E-2</v>
      </c>
      <c r="AM247"/>
      <c r="AN247"/>
      <c r="AO247"/>
      <c r="AP247"/>
      <c r="AQ247"/>
      <c r="AR247"/>
      <c r="AS247"/>
      <c r="AT247"/>
      <c r="AU247"/>
      <c r="AW247"/>
      <c r="AX247"/>
      <c r="AY247"/>
      <c r="BA247" s="247">
        <v>43160</v>
      </c>
      <c r="BB247">
        <v>0</v>
      </c>
      <c r="BC247"/>
      <c r="BE247"/>
      <c r="BF247"/>
      <c r="BG247"/>
      <c r="BI247"/>
      <c r="BJ247"/>
      <c r="BK247"/>
      <c r="BM247"/>
      <c r="BN247"/>
      <c r="BO247"/>
    </row>
    <row r="248" spans="1:67">
      <c r="A248"/>
      <c r="B248"/>
      <c r="C248"/>
      <c r="D248"/>
      <c r="E248"/>
      <c r="F248"/>
      <c r="G248"/>
      <c r="H248"/>
      <c r="I248" s="247">
        <v>43435</v>
      </c>
      <c r="J248">
        <v>1.23</v>
      </c>
      <c r="K248"/>
      <c r="L248"/>
      <c r="M248" s="247">
        <v>43435</v>
      </c>
      <c r="N248">
        <v>0.79</v>
      </c>
      <c r="O248"/>
      <c r="P248"/>
      <c r="Q248" s="247">
        <v>43435</v>
      </c>
      <c r="R248">
        <v>0.33750000000000002</v>
      </c>
      <c r="S248"/>
      <c r="T248"/>
      <c r="U248" s="247">
        <v>43435</v>
      </c>
      <c r="V248">
        <v>0.29499999999999998</v>
      </c>
      <c r="W248"/>
      <c r="X248"/>
      <c r="Y248" s="247">
        <v>43405</v>
      </c>
      <c r="Z248">
        <v>4.2440000000000007</v>
      </c>
      <c r="AA248"/>
      <c r="AB248"/>
      <c r="AC248" s="247">
        <v>43435</v>
      </c>
      <c r="AD248">
        <v>1.2900774056369999</v>
      </c>
      <c r="AE248"/>
      <c r="AF248"/>
      <c r="AG248" s="247">
        <v>43435</v>
      </c>
      <c r="AH248">
        <v>6.4608089388739007E-2</v>
      </c>
      <c r="AI248"/>
      <c r="AJ248"/>
      <c r="AK248" s="247">
        <v>43435</v>
      </c>
      <c r="AL248">
        <v>7.2018425032397013E-2</v>
      </c>
      <c r="AM248"/>
      <c r="AN248"/>
      <c r="AO248"/>
      <c r="AP248"/>
      <c r="AQ248"/>
      <c r="AR248"/>
      <c r="AS248"/>
      <c r="AT248"/>
      <c r="AU248"/>
      <c r="AW248"/>
      <c r="AX248"/>
      <c r="AY248"/>
      <c r="BA248" s="247">
        <v>43191</v>
      </c>
      <c r="BB248">
        <v>0</v>
      </c>
      <c r="BC248"/>
      <c r="BE248"/>
      <c r="BF248"/>
      <c r="BG248"/>
      <c r="BI248"/>
      <c r="BJ248"/>
      <c r="BK248"/>
      <c r="BM248"/>
      <c r="BN248"/>
      <c r="BO248"/>
    </row>
    <row r="249" spans="1:67">
      <c r="A249"/>
      <c r="B249"/>
      <c r="C249"/>
      <c r="D249"/>
      <c r="E249"/>
      <c r="F249"/>
      <c r="G249"/>
      <c r="H249"/>
      <c r="I249" s="247">
        <v>43466</v>
      </c>
      <c r="J249">
        <v>1.575</v>
      </c>
      <c r="K249"/>
      <c r="L249"/>
      <c r="M249" s="247">
        <v>43466</v>
      </c>
      <c r="N249">
        <v>0.95499999999999996</v>
      </c>
      <c r="O249"/>
      <c r="P249"/>
      <c r="Q249" s="247">
        <v>43466</v>
      </c>
      <c r="R249">
        <v>0.4375</v>
      </c>
      <c r="S249"/>
      <c r="T249"/>
      <c r="U249" s="247">
        <v>43466</v>
      </c>
      <c r="V249">
        <v>0.34250000000000003</v>
      </c>
      <c r="W249"/>
      <c r="X249"/>
      <c r="Y249" s="247">
        <v>43435</v>
      </c>
      <c r="Z249">
        <v>4.3040000000000003</v>
      </c>
      <c r="AA249"/>
      <c r="AB249"/>
      <c r="AC249" s="247">
        <v>43466</v>
      </c>
      <c r="AD249">
        <v>1.2895252007519999</v>
      </c>
      <c r="AE249"/>
      <c r="AF249"/>
      <c r="AG249" s="247">
        <v>43466</v>
      </c>
      <c r="AH249">
        <v>6.4618902023581018E-2</v>
      </c>
      <c r="AI249"/>
      <c r="AJ249"/>
      <c r="AK249" s="247">
        <v>43466</v>
      </c>
      <c r="AL249">
        <v>7.2019165717199005E-2</v>
      </c>
      <c r="AM249"/>
      <c r="AN249"/>
      <c r="AO249"/>
      <c r="AP249"/>
      <c r="AQ249"/>
      <c r="AR249"/>
      <c r="AS249"/>
      <c r="AT249"/>
      <c r="AU249"/>
      <c r="AW249"/>
      <c r="AX249"/>
      <c r="AY249"/>
      <c r="BA249" s="247">
        <v>43221</v>
      </c>
      <c r="BB249">
        <v>0</v>
      </c>
      <c r="BC249"/>
      <c r="BE249"/>
      <c r="BF249"/>
      <c r="BG249"/>
      <c r="BI249"/>
      <c r="BJ249"/>
      <c r="BK249"/>
      <c r="BM249"/>
      <c r="BN249"/>
      <c r="BO249"/>
    </row>
    <row r="250" spans="1:67">
      <c r="A250"/>
      <c r="B250"/>
      <c r="C250"/>
      <c r="D250"/>
      <c r="E250"/>
      <c r="F250"/>
      <c r="G250"/>
      <c r="H250"/>
      <c r="I250" s="247">
        <v>43497</v>
      </c>
      <c r="J250">
        <v>1.4950000000000001</v>
      </c>
      <c r="K250"/>
      <c r="L250"/>
      <c r="M250" s="247">
        <v>43497</v>
      </c>
      <c r="N250">
        <v>0.94499999999999995</v>
      </c>
      <c r="O250"/>
      <c r="P250"/>
      <c r="Q250" s="247">
        <v>43497</v>
      </c>
      <c r="R250">
        <v>0.435</v>
      </c>
      <c r="S250"/>
      <c r="T250"/>
      <c r="U250" s="247">
        <v>43497</v>
      </c>
      <c r="V250">
        <v>0.33750000000000002</v>
      </c>
      <c r="W250"/>
      <c r="X250"/>
      <c r="Y250" s="247">
        <v>43466</v>
      </c>
      <c r="Z250">
        <v>4.5170000000000003</v>
      </c>
      <c r="AA250"/>
      <c r="AB250"/>
      <c r="AC250" s="247">
        <v>43497</v>
      </c>
      <c r="AD250">
        <v>1.2889753662590002</v>
      </c>
      <c r="AE250"/>
      <c r="AF250"/>
      <c r="AG250" s="247">
        <v>43497</v>
      </c>
      <c r="AH250">
        <v>6.4629714658463011E-2</v>
      </c>
      <c r="AI250"/>
      <c r="AJ250"/>
      <c r="AK250" s="247">
        <v>43497</v>
      </c>
      <c r="AL250">
        <v>7.201990640200101E-2</v>
      </c>
      <c r="AM250"/>
      <c r="AN250"/>
      <c r="AO250"/>
      <c r="AP250"/>
      <c r="AQ250"/>
      <c r="AR250"/>
      <c r="AS250"/>
      <c r="AT250"/>
      <c r="AU250"/>
      <c r="AW250"/>
      <c r="AX250"/>
      <c r="AY250"/>
      <c r="BA250" s="247">
        <v>43252</v>
      </c>
      <c r="BB250">
        <v>0</v>
      </c>
      <c r="BC250"/>
      <c r="BE250"/>
      <c r="BF250"/>
      <c r="BG250"/>
      <c r="BI250"/>
      <c r="BJ250"/>
      <c r="BK250"/>
      <c r="BM250"/>
      <c r="BN250"/>
      <c r="BO250"/>
    </row>
    <row r="251" spans="1:67">
      <c r="A251"/>
      <c r="B251"/>
      <c r="C251"/>
      <c r="D251"/>
      <c r="E251"/>
      <c r="F251"/>
      <c r="G251"/>
      <c r="H251"/>
      <c r="I251" s="247">
        <v>43525</v>
      </c>
      <c r="J251">
        <v>0.89500000000000002</v>
      </c>
      <c r="K251"/>
      <c r="L251"/>
      <c r="M251" s="247">
        <v>43525</v>
      </c>
      <c r="N251">
        <v>0.60250000000000004</v>
      </c>
      <c r="O251"/>
      <c r="P251"/>
      <c r="Q251" s="247">
        <v>43525</v>
      </c>
      <c r="R251">
        <v>0.30249999999999999</v>
      </c>
      <c r="S251"/>
      <c r="T251"/>
      <c r="U251" s="247">
        <v>43525</v>
      </c>
      <c r="V251">
        <v>0.26</v>
      </c>
      <c r="W251"/>
      <c r="X251"/>
      <c r="Y251" s="247">
        <v>43497</v>
      </c>
      <c r="Z251">
        <v>4.4510000000000005</v>
      </c>
      <c r="AA251"/>
      <c r="AB251"/>
      <c r="AC251" s="247">
        <v>43525</v>
      </c>
      <c r="AD251">
        <v>1.288480776586</v>
      </c>
      <c r="AE251"/>
      <c r="AF251"/>
      <c r="AG251" s="247">
        <v>43525</v>
      </c>
      <c r="AH251">
        <v>6.4639480909357006E-2</v>
      </c>
      <c r="AI251"/>
      <c r="AJ251"/>
      <c r="AK251" s="247">
        <v>43525</v>
      </c>
      <c r="AL251">
        <v>7.2020575407629017E-2</v>
      </c>
      <c r="AM251"/>
      <c r="AN251"/>
      <c r="AO251"/>
      <c r="AP251"/>
      <c r="AQ251"/>
      <c r="AR251"/>
      <c r="AS251"/>
      <c r="AT251"/>
      <c r="AU251"/>
      <c r="AW251"/>
      <c r="AX251"/>
      <c r="AY251"/>
      <c r="BA251" s="247">
        <v>43282</v>
      </c>
      <c r="BB251">
        <v>0</v>
      </c>
      <c r="BC251"/>
      <c r="BE251"/>
      <c r="BF251"/>
      <c r="BG251"/>
      <c r="BI251"/>
      <c r="BJ251"/>
      <c r="BK251"/>
      <c r="BM251"/>
      <c r="BN251"/>
      <c r="BO251"/>
    </row>
    <row r="252" spans="1:67">
      <c r="A252"/>
      <c r="B252"/>
      <c r="C252"/>
      <c r="D252"/>
      <c r="E252"/>
      <c r="F252"/>
      <c r="G252"/>
      <c r="H252"/>
      <c r="I252" s="247">
        <v>43556</v>
      </c>
      <c r="J252">
        <v>0.45</v>
      </c>
      <c r="K252"/>
      <c r="L252"/>
      <c r="M252" s="247">
        <v>43556</v>
      </c>
      <c r="N252">
        <v>0.35499999999999998</v>
      </c>
      <c r="O252"/>
      <c r="P252"/>
      <c r="Q252" s="247">
        <v>43556</v>
      </c>
      <c r="R252">
        <v>0.19750000000000001</v>
      </c>
      <c r="S252"/>
      <c r="T252"/>
      <c r="U252" s="247">
        <v>43556</v>
      </c>
      <c r="V252">
        <v>0.17749999999999999</v>
      </c>
      <c r="W252"/>
      <c r="X252"/>
      <c r="Y252" s="247">
        <v>43525</v>
      </c>
      <c r="Z252">
        <v>4.3590000000000009</v>
      </c>
      <c r="AA252"/>
      <c r="AB252"/>
      <c r="AC252" s="247">
        <v>43556</v>
      </c>
      <c r="AD252">
        <v>1.2879354456210002</v>
      </c>
      <c r="AE252"/>
      <c r="AF252"/>
      <c r="AG252" s="247">
        <v>43556</v>
      </c>
      <c r="AH252">
        <v>6.465029354431201E-2</v>
      </c>
      <c r="AI252"/>
      <c r="AJ252"/>
      <c r="AK252" s="247">
        <v>43556</v>
      </c>
      <c r="AL252">
        <v>7.2021316092432022E-2</v>
      </c>
      <c r="AM252"/>
      <c r="AN252"/>
      <c r="AO252"/>
      <c r="AP252"/>
      <c r="AQ252"/>
      <c r="AR252"/>
      <c r="AS252"/>
      <c r="AT252"/>
      <c r="AU252"/>
      <c r="AW252"/>
      <c r="AX252"/>
      <c r="AY252"/>
      <c r="BA252" s="247">
        <v>43313</v>
      </c>
      <c r="BB252">
        <v>0</v>
      </c>
      <c r="BC252"/>
      <c r="BE252"/>
      <c r="BF252"/>
      <c r="BG252"/>
      <c r="BI252"/>
      <c r="BJ252"/>
      <c r="BK252"/>
      <c r="BM252"/>
      <c r="BN252"/>
      <c r="BO252"/>
    </row>
    <row r="253" spans="1:67">
      <c r="A253"/>
      <c r="B253"/>
      <c r="C253"/>
      <c r="D253"/>
      <c r="E253"/>
      <c r="F253"/>
      <c r="G253"/>
      <c r="H253"/>
      <c r="I253" s="247">
        <v>43586</v>
      </c>
      <c r="J253">
        <v>0.36499999999999999</v>
      </c>
      <c r="K253"/>
      <c r="L253"/>
      <c r="M253" s="247">
        <v>43586</v>
      </c>
      <c r="N253">
        <v>0.28749999999999998</v>
      </c>
      <c r="O253"/>
      <c r="P253"/>
      <c r="Q253" s="247">
        <v>43586</v>
      </c>
      <c r="R253">
        <v>0.17249999999999999</v>
      </c>
      <c r="S253"/>
      <c r="T253"/>
      <c r="U253" s="247">
        <v>43586</v>
      </c>
      <c r="V253">
        <v>0.16250000000000001</v>
      </c>
      <c r="W253"/>
      <c r="X253"/>
      <c r="Y253" s="247">
        <v>43556</v>
      </c>
      <c r="Z253">
        <v>4.2670000000000003</v>
      </c>
      <c r="AA253"/>
      <c r="AB253"/>
      <c r="AC253" s="247">
        <v>43586</v>
      </c>
      <c r="AD253">
        <v>1.287409955093</v>
      </c>
      <c r="AE253"/>
      <c r="AF253"/>
      <c r="AG253" s="247">
        <v>43586</v>
      </c>
      <c r="AH253">
        <v>6.4660757384628009E-2</v>
      </c>
      <c r="AI253"/>
      <c r="AJ253"/>
      <c r="AK253" s="247">
        <v>43586</v>
      </c>
      <c r="AL253">
        <v>7.2022032884177009E-2</v>
      </c>
      <c r="AM253"/>
      <c r="AN253"/>
      <c r="AO253"/>
      <c r="AP253"/>
      <c r="AQ253"/>
      <c r="AR253"/>
      <c r="AS253"/>
      <c r="AT253"/>
      <c r="AU253"/>
      <c r="AW253"/>
      <c r="AX253"/>
      <c r="AY253"/>
      <c r="BA253" s="247">
        <v>43344</v>
      </c>
      <c r="BB253">
        <v>0</v>
      </c>
      <c r="BC253"/>
      <c r="BE253"/>
      <c r="BF253"/>
      <c r="BG253"/>
      <c r="BI253"/>
      <c r="BJ253"/>
      <c r="BK253"/>
      <c r="BM253"/>
      <c r="BN253"/>
      <c r="BO253"/>
    </row>
    <row r="254" spans="1:67">
      <c r="A254"/>
      <c r="B254"/>
      <c r="C254"/>
      <c r="D254"/>
      <c r="E254"/>
      <c r="F254"/>
      <c r="G254"/>
      <c r="H254"/>
      <c r="I254" s="247">
        <v>43617</v>
      </c>
      <c r="J254">
        <v>0.35499999999999998</v>
      </c>
      <c r="K254"/>
      <c r="L254"/>
      <c r="M254" s="247">
        <v>43617</v>
      </c>
      <c r="N254">
        <v>0.28749999999999998</v>
      </c>
      <c r="O254"/>
      <c r="P254"/>
      <c r="Q254" s="247">
        <v>43617</v>
      </c>
      <c r="R254">
        <v>0.17249999999999999</v>
      </c>
      <c r="S254"/>
      <c r="T254"/>
      <c r="U254" s="247">
        <v>43617</v>
      </c>
      <c r="V254">
        <v>0.16250000000000001</v>
      </c>
      <c r="W254"/>
      <c r="X254"/>
      <c r="Y254" s="247">
        <v>43586</v>
      </c>
      <c r="Z254">
        <v>4.2730000000000006</v>
      </c>
      <c r="AA254"/>
      <c r="AB254"/>
      <c r="AC254" s="247">
        <v>43617</v>
      </c>
      <c r="AD254">
        <v>1.2868692695650001</v>
      </c>
      <c r="AE254"/>
      <c r="AF254"/>
      <c r="AG254" s="247">
        <v>43617</v>
      </c>
      <c r="AH254">
        <v>6.4671570019659022E-2</v>
      </c>
      <c r="AI254"/>
      <c r="AJ254"/>
      <c r="AK254" s="247">
        <v>43617</v>
      </c>
      <c r="AL254">
        <v>7.2022773568979015E-2</v>
      </c>
      <c r="AM254"/>
      <c r="AN254"/>
      <c r="AO254"/>
      <c r="AP254"/>
      <c r="AQ254"/>
      <c r="AR254"/>
      <c r="AS254"/>
      <c r="AT254"/>
      <c r="AU254"/>
      <c r="AW254"/>
      <c r="AX254"/>
      <c r="AY254"/>
      <c r="BA254" s="247">
        <v>43374</v>
      </c>
      <c r="BB254">
        <v>0</v>
      </c>
      <c r="BC254"/>
      <c r="BE254"/>
      <c r="BF254"/>
      <c r="BG254"/>
      <c r="BI254"/>
      <c r="BJ254"/>
      <c r="BK254"/>
      <c r="BM254"/>
      <c r="BN254"/>
      <c r="BO254"/>
    </row>
    <row r="255" spans="1:67">
      <c r="A255"/>
      <c r="B255"/>
      <c r="C255"/>
      <c r="D255"/>
      <c r="E255"/>
      <c r="F255"/>
      <c r="G255"/>
      <c r="H255"/>
      <c r="I255" s="247">
        <v>43647</v>
      </c>
      <c r="J255">
        <v>0.39</v>
      </c>
      <c r="K255"/>
      <c r="L255"/>
      <c r="M255" s="247">
        <v>43647</v>
      </c>
      <c r="N255">
        <v>0.3</v>
      </c>
      <c r="O255"/>
      <c r="P255"/>
      <c r="Q255" s="247">
        <v>43647</v>
      </c>
      <c r="R255">
        <v>0.185</v>
      </c>
      <c r="S255"/>
      <c r="T255"/>
      <c r="U255" s="247">
        <v>43647</v>
      </c>
      <c r="V255">
        <v>0.16250000000000001</v>
      </c>
      <c r="W255"/>
      <c r="X255"/>
      <c r="Y255" s="247">
        <v>43617</v>
      </c>
      <c r="Z255">
        <v>4.3190000000000008</v>
      </c>
      <c r="AA255"/>
      <c r="AB255"/>
      <c r="AC255" s="247">
        <v>43647</v>
      </c>
      <c r="AD255">
        <v>1.286348269366</v>
      </c>
      <c r="AE255"/>
      <c r="AF255"/>
      <c r="AG255" s="247">
        <v>43647</v>
      </c>
      <c r="AH255">
        <v>6.4682033860049018E-2</v>
      </c>
      <c r="AI255"/>
      <c r="AJ255"/>
      <c r="AK255" s="247">
        <v>43647</v>
      </c>
      <c r="AL255">
        <v>7.2023490360725029E-2</v>
      </c>
      <c r="AM255"/>
      <c r="AN255"/>
      <c r="AO255"/>
      <c r="AP255"/>
      <c r="AQ255"/>
      <c r="AR255"/>
      <c r="AS255"/>
      <c r="AT255"/>
      <c r="AU255"/>
      <c r="AW255"/>
      <c r="AX255"/>
      <c r="AY255"/>
      <c r="BA255" s="247">
        <v>43405</v>
      </c>
      <c r="BB255">
        <v>0</v>
      </c>
      <c r="BC255"/>
      <c r="BE255"/>
      <c r="BF255"/>
      <c r="BG255"/>
      <c r="BI255"/>
      <c r="BJ255"/>
      <c r="BK255"/>
      <c r="BM255"/>
      <c r="BN255"/>
      <c r="BO255"/>
    </row>
    <row r="256" spans="1:67">
      <c r="A256"/>
      <c r="B256"/>
      <c r="C256"/>
      <c r="D256"/>
      <c r="E256"/>
      <c r="F256"/>
      <c r="G256"/>
      <c r="H256"/>
      <c r="I256" s="247">
        <v>43678</v>
      </c>
      <c r="J256">
        <v>0.45500000000000002</v>
      </c>
      <c r="K256"/>
      <c r="L256"/>
      <c r="M256" s="247">
        <v>43678</v>
      </c>
      <c r="N256">
        <v>0.3</v>
      </c>
      <c r="O256"/>
      <c r="P256"/>
      <c r="Q256" s="247">
        <v>43678</v>
      </c>
      <c r="R256">
        <v>0.185</v>
      </c>
      <c r="S256"/>
      <c r="T256"/>
      <c r="U256" s="247">
        <v>43678</v>
      </c>
      <c r="V256">
        <v>0.16250000000000001</v>
      </c>
      <c r="W256"/>
      <c r="X256"/>
      <c r="Y256" s="247">
        <v>43647</v>
      </c>
      <c r="Z256">
        <v>4.3190000000000008</v>
      </c>
      <c r="AA256"/>
      <c r="AB256"/>
      <c r="AC256" s="247">
        <v>43678</v>
      </c>
      <c r="AD256">
        <v>1.2858122184370004</v>
      </c>
      <c r="AE256"/>
      <c r="AF256"/>
      <c r="AG256" s="247">
        <v>43678</v>
      </c>
      <c r="AH256">
        <v>6.4692846495157011E-2</v>
      </c>
      <c r="AI256"/>
      <c r="AJ256"/>
      <c r="AK256" s="247">
        <v>43678</v>
      </c>
      <c r="AL256">
        <v>7.2024231045527021E-2</v>
      </c>
      <c r="AM256"/>
      <c r="AN256"/>
      <c r="AO256"/>
      <c r="AP256"/>
      <c r="AQ256"/>
      <c r="AR256"/>
      <c r="AS256"/>
      <c r="AT256"/>
      <c r="AU256"/>
      <c r="AW256"/>
      <c r="AX256"/>
      <c r="AY256"/>
      <c r="BA256" s="247">
        <v>43435</v>
      </c>
      <c r="BB256">
        <v>0</v>
      </c>
      <c r="BC256"/>
      <c r="BE256"/>
      <c r="BF256"/>
      <c r="BG256"/>
      <c r="BI256"/>
      <c r="BJ256"/>
      <c r="BK256"/>
      <c r="BM256"/>
      <c r="BN256"/>
      <c r="BO256"/>
    </row>
    <row r="257" spans="1:67">
      <c r="A257"/>
      <c r="B257"/>
      <c r="C257"/>
      <c r="D257"/>
      <c r="E257"/>
      <c r="F257"/>
      <c r="G257"/>
      <c r="H257"/>
      <c r="I257" s="247">
        <v>43709</v>
      </c>
      <c r="J257">
        <v>0.35499999999999998</v>
      </c>
      <c r="K257"/>
      <c r="L257"/>
      <c r="M257" s="247">
        <v>43709</v>
      </c>
      <c r="N257">
        <v>0.28999999999999998</v>
      </c>
      <c r="O257"/>
      <c r="P257"/>
      <c r="Q257" s="247">
        <v>43709</v>
      </c>
      <c r="R257">
        <v>0.16250000000000001</v>
      </c>
      <c r="S257"/>
      <c r="T257"/>
      <c r="U257" s="247">
        <v>43709</v>
      </c>
      <c r="V257">
        <v>0.16250000000000001</v>
      </c>
      <c r="W257"/>
      <c r="X257"/>
      <c r="Y257" s="247">
        <v>43678</v>
      </c>
      <c r="Z257">
        <v>4.3640000000000008</v>
      </c>
      <c r="AA257"/>
      <c r="AB257"/>
      <c r="AC257" s="247">
        <v>43709</v>
      </c>
      <c r="AD257">
        <v>1.2852785186760003</v>
      </c>
      <c r="AE257"/>
      <c r="AF257"/>
      <c r="AG257" s="247">
        <v>43709</v>
      </c>
      <c r="AH257">
        <v>6.4703659130303001E-2</v>
      </c>
      <c r="AI257"/>
      <c r="AJ257"/>
      <c r="AK257" s="247">
        <v>43709</v>
      </c>
      <c r="AL257">
        <v>7.2024971730331025E-2</v>
      </c>
      <c r="AM257"/>
      <c r="AN257"/>
      <c r="AO257"/>
      <c r="AP257"/>
      <c r="AQ257"/>
      <c r="AR257"/>
      <c r="AS257"/>
      <c r="AT257"/>
      <c r="AU257"/>
      <c r="AW257"/>
      <c r="AX257"/>
      <c r="AY257"/>
      <c r="BA257" s="247">
        <v>43466</v>
      </c>
      <c r="BB257">
        <v>0</v>
      </c>
      <c r="BC257"/>
      <c r="BE257"/>
      <c r="BF257"/>
      <c r="BG257"/>
      <c r="BI257"/>
      <c r="BJ257"/>
      <c r="BK257"/>
      <c r="BM257"/>
      <c r="BN257"/>
      <c r="BO257"/>
    </row>
    <row r="258" spans="1:67">
      <c r="A258"/>
      <c r="B258"/>
      <c r="C258"/>
      <c r="D258"/>
      <c r="E258"/>
      <c r="F258"/>
      <c r="G258"/>
      <c r="H258"/>
      <c r="I258" s="247">
        <v>43739</v>
      </c>
      <c r="J258">
        <v>0.42499999999999999</v>
      </c>
      <c r="K258"/>
      <c r="L258"/>
      <c r="M258" s="247">
        <v>43739</v>
      </c>
      <c r="N258">
        <v>0.36249999999999999</v>
      </c>
      <c r="O258"/>
      <c r="P258"/>
      <c r="Q258" s="247">
        <v>43739</v>
      </c>
      <c r="R258">
        <v>0.185</v>
      </c>
      <c r="S258"/>
      <c r="T258"/>
      <c r="U258" s="247">
        <v>43739</v>
      </c>
      <c r="V258">
        <v>0.16500000000000001</v>
      </c>
      <c r="W258"/>
      <c r="X258"/>
      <c r="Y258" s="247">
        <v>43709</v>
      </c>
      <c r="Z258">
        <v>4.3380000000000001</v>
      </c>
      <c r="AA258"/>
      <c r="AB258"/>
      <c r="AC258" s="247">
        <v>43739</v>
      </c>
      <c r="AD258">
        <v>1.2847642710600002</v>
      </c>
      <c r="AE258"/>
      <c r="AF258"/>
      <c r="AG258" s="247">
        <v>43739</v>
      </c>
      <c r="AH258">
        <v>6.4714122970805005E-2</v>
      </c>
      <c r="AI258"/>
      <c r="AJ258"/>
      <c r="AK258" s="247">
        <v>43739</v>
      </c>
      <c r="AL258">
        <v>7.2025688522077011E-2</v>
      </c>
      <c r="AM258"/>
      <c r="AN258"/>
      <c r="AO258"/>
      <c r="AP258"/>
      <c r="AQ258"/>
      <c r="AR258"/>
      <c r="AS258"/>
      <c r="AT258"/>
      <c r="AU258"/>
      <c r="AW258"/>
      <c r="AX258"/>
      <c r="AY258"/>
      <c r="BA258" s="247">
        <v>43497</v>
      </c>
      <c r="BB258">
        <v>0</v>
      </c>
      <c r="BC258"/>
      <c r="BE258"/>
      <c r="BF258"/>
      <c r="BG258"/>
      <c r="BI258"/>
      <c r="BJ258"/>
      <c r="BK258"/>
      <c r="BM258"/>
      <c r="BN258"/>
      <c r="BO258"/>
    </row>
    <row r="259" spans="1:67">
      <c r="A259"/>
      <c r="B259"/>
      <c r="C259"/>
      <c r="D259"/>
      <c r="E259"/>
      <c r="F259"/>
      <c r="G259"/>
      <c r="H259"/>
      <c r="I259" s="247">
        <v>43770</v>
      </c>
      <c r="J259">
        <v>0.72499999999999998</v>
      </c>
      <c r="K259"/>
      <c r="L259"/>
      <c r="M259" s="247">
        <v>43770</v>
      </c>
      <c r="N259">
        <v>0.45500000000000002</v>
      </c>
      <c r="O259"/>
      <c r="P259"/>
      <c r="Q259" s="247">
        <v>43770</v>
      </c>
      <c r="R259">
        <v>0.28749999999999998</v>
      </c>
      <c r="S259"/>
      <c r="T259"/>
      <c r="U259" s="247">
        <v>43770</v>
      </c>
      <c r="V259">
        <v>0.24</v>
      </c>
      <c r="W259"/>
      <c r="X259"/>
      <c r="Y259" s="247">
        <v>43739</v>
      </c>
      <c r="Z259">
        <v>4.3419999999999996</v>
      </c>
      <c r="AA259"/>
      <c r="AB259"/>
      <c r="AC259" s="247">
        <v>43770</v>
      </c>
      <c r="AD259">
        <v>1.284235189741</v>
      </c>
      <c r="AE259"/>
      <c r="AF259"/>
      <c r="AG259" s="247">
        <v>43770</v>
      </c>
      <c r="AH259">
        <v>6.4724935606027018E-2</v>
      </c>
      <c r="AI259"/>
      <c r="AJ259"/>
      <c r="AK259" s="247">
        <v>43770</v>
      </c>
      <c r="AL259">
        <v>7.2026429206880016E-2</v>
      </c>
      <c r="AM259"/>
      <c r="AN259"/>
      <c r="AO259"/>
      <c r="AP259"/>
      <c r="AQ259"/>
      <c r="AR259"/>
      <c r="AS259"/>
      <c r="AT259"/>
      <c r="AU259"/>
      <c r="AW259"/>
      <c r="AX259"/>
      <c r="AY259"/>
      <c r="BA259" s="247">
        <v>43525</v>
      </c>
      <c r="BB259">
        <v>0</v>
      </c>
      <c r="BC259"/>
      <c r="BE259"/>
      <c r="BF259"/>
      <c r="BG259"/>
      <c r="BI259"/>
      <c r="BJ259"/>
      <c r="BK259"/>
      <c r="BM259"/>
      <c r="BN259"/>
      <c r="BO259"/>
    </row>
    <row r="260" spans="1:67">
      <c r="A260"/>
      <c r="B260"/>
      <c r="C260"/>
      <c r="D260"/>
      <c r="E260"/>
      <c r="F260"/>
      <c r="G260"/>
      <c r="H260"/>
      <c r="I260" s="247">
        <v>43800</v>
      </c>
      <c r="J260">
        <v>1.23</v>
      </c>
      <c r="K260"/>
      <c r="L260"/>
      <c r="M260" s="247">
        <v>43800</v>
      </c>
      <c r="N260">
        <v>0.79</v>
      </c>
      <c r="O260"/>
      <c r="P260"/>
      <c r="Q260" s="247">
        <v>43800</v>
      </c>
      <c r="R260">
        <v>0.33750000000000002</v>
      </c>
      <c r="S260"/>
      <c r="T260"/>
      <c r="U260" s="247">
        <v>43800</v>
      </c>
      <c r="V260">
        <v>0.29499999999999998</v>
      </c>
      <c r="W260"/>
      <c r="X260"/>
      <c r="Y260" s="247">
        <v>43770</v>
      </c>
      <c r="Z260">
        <v>4.3710000000000004</v>
      </c>
      <c r="AA260"/>
      <c r="AB260"/>
      <c r="AC260" s="247">
        <v>43800</v>
      </c>
      <c r="AD260">
        <v>1.283725406449</v>
      </c>
      <c r="AE260"/>
      <c r="AF260"/>
      <c r="AG260" s="247">
        <v>43800</v>
      </c>
      <c r="AH260">
        <v>6.4735399446602018E-2</v>
      </c>
      <c r="AI260"/>
      <c r="AJ260"/>
      <c r="AK260" s="247">
        <v>43800</v>
      </c>
      <c r="AL260">
        <v>7.2027145998626016E-2</v>
      </c>
      <c r="AM260"/>
      <c r="AN260"/>
      <c r="AO260"/>
      <c r="AP260"/>
      <c r="AQ260"/>
      <c r="AR260"/>
      <c r="AS260"/>
      <c r="AT260"/>
      <c r="AU260"/>
      <c r="AW260"/>
      <c r="AX260"/>
      <c r="AY260"/>
      <c r="BA260" s="247">
        <v>43556</v>
      </c>
      <c r="BB260">
        <v>0</v>
      </c>
      <c r="BC260"/>
      <c r="BE260"/>
      <c r="BF260"/>
      <c r="BG260"/>
      <c r="BI260"/>
      <c r="BJ260"/>
      <c r="BK260"/>
      <c r="BM260"/>
      <c r="BN260"/>
      <c r="BO260"/>
    </row>
    <row r="261" spans="1:67">
      <c r="A261"/>
      <c r="B261"/>
      <c r="C261"/>
      <c r="D261"/>
      <c r="E261"/>
      <c r="F261"/>
      <c r="G261"/>
      <c r="H261"/>
      <c r="I261" s="247">
        <v>43831</v>
      </c>
      <c r="J261">
        <v>1.575</v>
      </c>
      <c r="K261"/>
      <c r="L261"/>
      <c r="M261" s="247">
        <v>43831</v>
      </c>
      <c r="N261">
        <v>0.95499999999999996</v>
      </c>
      <c r="O261"/>
      <c r="P261"/>
      <c r="Q261" s="247">
        <v>43831</v>
      </c>
      <c r="R261">
        <v>0.4375</v>
      </c>
      <c r="S261"/>
      <c r="T261"/>
      <c r="U261" s="247">
        <v>43831</v>
      </c>
      <c r="V261">
        <v>0.34250000000000003</v>
      </c>
      <c r="W261"/>
      <c r="X261"/>
      <c r="Y261" s="247">
        <v>43800</v>
      </c>
      <c r="Z261">
        <v>4.4279999999999999</v>
      </c>
      <c r="AA261"/>
      <c r="AB261"/>
      <c r="AC261" s="247">
        <v>43831</v>
      </c>
      <c r="AD261">
        <v>1.2832009329810001</v>
      </c>
      <c r="AE261"/>
      <c r="AF261"/>
      <c r="AG261" s="247">
        <v>43831</v>
      </c>
      <c r="AH261">
        <v>6.4746212081901011E-2</v>
      </c>
      <c r="AI261"/>
      <c r="AJ261"/>
      <c r="AK261" s="247">
        <v>43831</v>
      </c>
      <c r="AL261">
        <v>7.2027886683431006E-2</v>
      </c>
      <c r="AM261"/>
      <c r="AN261"/>
      <c r="AO261"/>
      <c r="AP261"/>
      <c r="AQ261"/>
      <c r="AR261"/>
      <c r="AS261"/>
      <c r="AT261"/>
      <c r="AU261"/>
      <c r="AW261"/>
      <c r="AX261"/>
      <c r="AY261"/>
      <c r="BA261" s="247">
        <v>43586</v>
      </c>
      <c r="BB261">
        <v>0</v>
      </c>
      <c r="BC261"/>
      <c r="BE261"/>
      <c r="BF261"/>
      <c r="BG261"/>
      <c r="BI261"/>
      <c r="BJ261"/>
      <c r="BK261"/>
      <c r="BM261"/>
      <c r="BN261"/>
      <c r="BO261"/>
    </row>
    <row r="262" spans="1:67">
      <c r="A262"/>
      <c r="B262"/>
      <c r="C262"/>
      <c r="D262"/>
      <c r="E262"/>
      <c r="F262"/>
      <c r="G262"/>
      <c r="H262"/>
      <c r="I262" s="247">
        <v>43862</v>
      </c>
      <c r="J262">
        <v>1.4950000000000001</v>
      </c>
      <c r="K262"/>
      <c r="L262"/>
      <c r="M262" s="247">
        <v>43862</v>
      </c>
      <c r="N262">
        <v>0.94499999999999995</v>
      </c>
      <c r="O262"/>
      <c r="P262"/>
      <c r="Q262" s="247">
        <v>43862</v>
      </c>
      <c r="R262">
        <v>0.435</v>
      </c>
      <c r="S262"/>
      <c r="T262"/>
      <c r="U262" s="247">
        <v>43862</v>
      </c>
      <c r="V262">
        <v>0.33750000000000002</v>
      </c>
      <c r="W262"/>
      <c r="X262"/>
      <c r="Y262" s="247">
        <v>43831</v>
      </c>
      <c r="Z262">
        <v>4.6440000000000001</v>
      </c>
      <c r="AA262"/>
      <c r="AB262"/>
      <c r="AC262" s="247">
        <v>43862</v>
      </c>
      <c r="AD262">
        <v>1.2826787971810001</v>
      </c>
      <c r="AE262"/>
      <c r="AF262"/>
      <c r="AG262" s="247">
        <v>43862</v>
      </c>
      <c r="AH262">
        <v>6.4757024717238001E-2</v>
      </c>
      <c r="AI262"/>
      <c r="AJ262"/>
      <c r="AK262" s="247">
        <v>43862</v>
      </c>
      <c r="AL262">
        <v>7.202862736823501E-2</v>
      </c>
      <c r="AM262"/>
      <c r="AN262"/>
      <c r="AO262"/>
      <c r="AP262"/>
      <c r="AQ262"/>
      <c r="AR262"/>
      <c r="AS262"/>
      <c r="AT262"/>
      <c r="AU262"/>
      <c r="AW262"/>
      <c r="AX262"/>
      <c r="AY262"/>
      <c r="BA262" s="247">
        <v>43617</v>
      </c>
      <c r="BB262">
        <v>0</v>
      </c>
      <c r="BC262"/>
      <c r="BE262"/>
      <c r="BF262"/>
      <c r="BG262"/>
      <c r="BI262"/>
      <c r="BJ262"/>
      <c r="BK262"/>
      <c r="BM262"/>
      <c r="BN262"/>
      <c r="BO262"/>
    </row>
    <row r="263" spans="1:67">
      <c r="A263"/>
      <c r="B263"/>
      <c r="C263"/>
      <c r="D263"/>
      <c r="E263"/>
      <c r="F263"/>
      <c r="G263"/>
      <c r="H263"/>
      <c r="I263" s="247">
        <v>43891</v>
      </c>
      <c r="J263">
        <v>0.89500000000000002</v>
      </c>
      <c r="K263"/>
      <c r="L263"/>
      <c r="M263" s="247">
        <v>43891</v>
      </c>
      <c r="N263">
        <v>0.60250000000000004</v>
      </c>
      <c r="O263"/>
      <c r="P263"/>
      <c r="Q263" s="247">
        <v>43891</v>
      </c>
      <c r="R263">
        <v>0.30249999999999999</v>
      </c>
      <c r="S263"/>
      <c r="T263"/>
      <c r="U263" s="247">
        <v>43891</v>
      </c>
      <c r="V263">
        <v>0.26</v>
      </c>
      <c r="W263"/>
      <c r="X263"/>
      <c r="Y263" s="247">
        <v>43862</v>
      </c>
      <c r="Z263">
        <v>4.5819999999999999</v>
      </c>
      <c r="AA263"/>
      <c r="AB263"/>
      <c r="AC263" s="247">
        <v>43891</v>
      </c>
      <c r="AD263">
        <v>1.2821924614780003</v>
      </c>
      <c r="AE263"/>
      <c r="AF263"/>
      <c r="AG263" s="247">
        <v>43891</v>
      </c>
      <c r="AH263">
        <v>6.4767139763235004E-2</v>
      </c>
      <c r="AI263"/>
      <c r="AJ263"/>
      <c r="AK263" s="247">
        <v>43891</v>
      </c>
      <c r="AL263">
        <v>7.2029320266921992E-2</v>
      </c>
      <c r="AM263"/>
      <c r="AN263"/>
      <c r="AO263"/>
      <c r="AP263"/>
      <c r="AQ263"/>
      <c r="AR263"/>
      <c r="AS263"/>
      <c r="AT263"/>
      <c r="AU263"/>
      <c r="AW263"/>
      <c r="AX263"/>
      <c r="AY263"/>
      <c r="BA263" s="247">
        <v>43647</v>
      </c>
      <c r="BB263">
        <v>0</v>
      </c>
      <c r="BC263"/>
      <c r="BE263"/>
      <c r="BF263"/>
      <c r="BG263"/>
      <c r="BI263"/>
      <c r="BJ263"/>
      <c r="BK263"/>
      <c r="BM263"/>
      <c r="BN263"/>
      <c r="BO263"/>
    </row>
    <row r="264" spans="1:67">
      <c r="A264"/>
      <c r="B264"/>
      <c r="C264"/>
      <c r="D264"/>
      <c r="E264"/>
      <c r="F264"/>
      <c r="G264"/>
      <c r="H264"/>
      <c r="I264" s="247">
        <v>43922</v>
      </c>
      <c r="J264">
        <v>0.45</v>
      </c>
      <c r="K264"/>
      <c r="L264"/>
      <c r="M264" s="247">
        <v>43922</v>
      </c>
      <c r="N264">
        <v>0.35499999999999998</v>
      </c>
      <c r="O264"/>
      <c r="P264"/>
      <c r="Q264" s="247">
        <v>43922</v>
      </c>
      <c r="R264">
        <v>0.19750000000000001</v>
      </c>
      <c r="S264"/>
      <c r="T264"/>
      <c r="U264" s="247">
        <v>43922</v>
      </c>
      <c r="V264">
        <v>0.17749999999999999</v>
      </c>
      <c r="W264"/>
      <c r="X264"/>
      <c r="Y264" s="247">
        <v>43891</v>
      </c>
      <c r="Z264">
        <v>4.4930000000000003</v>
      </c>
      <c r="AA264"/>
      <c r="AB264"/>
      <c r="AC264" s="247">
        <v>43922</v>
      </c>
      <c r="AD264">
        <v>1.281674842543</v>
      </c>
      <c r="AE264"/>
      <c r="AF264"/>
      <c r="AG264" s="247">
        <v>43922</v>
      </c>
      <c r="AH264">
        <v>6.4777952398647018E-2</v>
      </c>
      <c r="AI264"/>
      <c r="AJ264"/>
      <c r="AK264" s="247">
        <v>43922</v>
      </c>
      <c r="AL264">
        <v>7.2030060951727023E-2</v>
      </c>
      <c r="AM264"/>
      <c r="AN264"/>
      <c r="AO264"/>
      <c r="AP264"/>
      <c r="AQ264"/>
      <c r="AR264"/>
      <c r="AS264"/>
      <c r="AT264"/>
      <c r="AU264"/>
      <c r="AW264"/>
      <c r="AX264"/>
      <c r="AY264"/>
      <c r="BA264" s="247">
        <v>43678</v>
      </c>
      <c r="BB264">
        <v>0</v>
      </c>
      <c r="BC264"/>
      <c r="BE264"/>
      <c r="BF264"/>
      <c r="BG264"/>
      <c r="BI264"/>
      <c r="BJ264"/>
      <c r="BK264"/>
      <c r="BM264"/>
      <c r="BN264"/>
      <c r="BO264"/>
    </row>
    <row r="265" spans="1:67">
      <c r="A265"/>
      <c r="B265"/>
      <c r="C265"/>
      <c r="D265"/>
      <c r="E265"/>
      <c r="F265"/>
      <c r="G265"/>
      <c r="H265"/>
      <c r="I265" s="247">
        <v>43952</v>
      </c>
      <c r="J265">
        <v>0.36499999999999999</v>
      </c>
      <c r="K265"/>
      <c r="L265"/>
      <c r="M265" s="247">
        <v>43952</v>
      </c>
      <c r="N265">
        <v>0.28749999999999998</v>
      </c>
      <c r="O265"/>
      <c r="P265"/>
      <c r="Q265" s="247">
        <v>43952</v>
      </c>
      <c r="R265">
        <v>0.17249999999999999</v>
      </c>
      <c r="S265"/>
      <c r="T265"/>
      <c r="U265" s="247">
        <v>43952</v>
      </c>
      <c r="V265">
        <v>0.16250000000000001</v>
      </c>
      <c r="W265"/>
      <c r="X265"/>
      <c r="Y265" s="247">
        <v>43922</v>
      </c>
      <c r="Z265">
        <v>4.4040000000000008</v>
      </c>
      <c r="AA265"/>
      <c r="AB265"/>
      <c r="AC265" s="247">
        <v>43952</v>
      </c>
      <c r="AD265">
        <v>1.2811761392870002</v>
      </c>
      <c r="AE265"/>
      <c r="AF265"/>
      <c r="AG265" s="247">
        <v>43952</v>
      </c>
      <c r="AH265">
        <v>6.478841623940601E-2</v>
      </c>
      <c r="AI265"/>
      <c r="AJ265"/>
      <c r="AK265" s="247">
        <v>43952</v>
      </c>
      <c r="AL265">
        <v>7.2030777743474009E-2</v>
      </c>
      <c r="AM265"/>
      <c r="AN265"/>
      <c r="AO265"/>
      <c r="AP265"/>
      <c r="AQ265"/>
      <c r="AR265"/>
      <c r="AS265"/>
      <c r="AT265"/>
      <c r="AU265"/>
      <c r="AW265"/>
      <c r="AX265"/>
      <c r="AY265"/>
      <c r="BA265" s="247">
        <v>43709</v>
      </c>
      <c r="BB265">
        <v>0</v>
      </c>
      <c r="BC265"/>
      <c r="BE265"/>
      <c r="BF265"/>
      <c r="BG265"/>
      <c r="BI265"/>
      <c r="BJ265"/>
      <c r="BK265"/>
      <c r="BM265"/>
      <c r="BN265"/>
      <c r="BO265"/>
    </row>
    <row r="266" spans="1:67">
      <c r="A266"/>
      <c r="B266"/>
      <c r="C266"/>
      <c r="D266"/>
      <c r="E266"/>
      <c r="F266"/>
      <c r="G266"/>
      <c r="H266"/>
      <c r="I266" s="247">
        <v>43983</v>
      </c>
      <c r="J266">
        <v>0.35499999999999998</v>
      </c>
      <c r="K266"/>
      <c r="L266"/>
      <c r="M266" s="247">
        <v>43983</v>
      </c>
      <c r="N266">
        <v>0.28749999999999998</v>
      </c>
      <c r="O266"/>
      <c r="P266"/>
      <c r="Q266" s="247">
        <v>43983</v>
      </c>
      <c r="R266">
        <v>0.17249999999999999</v>
      </c>
      <c r="S266"/>
      <c r="T266"/>
      <c r="U266" s="247">
        <v>43983</v>
      </c>
      <c r="V266">
        <v>0.16250000000000001</v>
      </c>
      <c r="W266"/>
      <c r="X266"/>
      <c r="Y266" s="247">
        <v>43952</v>
      </c>
      <c r="Z266">
        <v>4.4110000000000005</v>
      </c>
      <c r="AA266"/>
      <c r="AB266"/>
      <c r="AC266" s="247">
        <v>43983</v>
      </c>
      <c r="AD266">
        <v>1.2806631022360002</v>
      </c>
      <c r="AE266"/>
      <c r="AF266"/>
      <c r="AG266" s="247">
        <v>43983</v>
      </c>
      <c r="AH266">
        <v>6.4799228874895004E-2</v>
      </c>
      <c r="AI266"/>
      <c r="AJ266"/>
      <c r="AK266" s="247">
        <v>43983</v>
      </c>
      <c r="AL266">
        <v>7.2031518428279026E-2</v>
      </c>
      <c r="AM266"/>
      <c r="AN266"/>
      <c r="AO266"/>
      <c r="AP266"/>
      <c r="AQ266"/>
      <c r="AR266"/>
      <c r="AS266"/>
      <c r="AT266"/>
      <c r="AU266"/>
      <c r="AW266"/>
      <c r="AX266"/>
      <c r="AY266"/>
      <c r="BA266" s="247">
        <v>43739</v>
      </c>
      <c r="BB266">
        <v>0</v>
      </c>
      <c r="BC266"/>
      <c r="BE266"/>
      <c r="BF266"/>
      <c r="BG266"/>
      <c r="BI266"/>
      <c r="BJ266"/>
      <c r="BK266"/>
      <c r="BM266"/>
      <c r="BN266"/>
      <c r="BO266"/>
    </row>
    <row r="267" spans="1:67">
      <c r="A267"/>
      <c r="B267"/>
      <c r="C267"/>
      <c r="D267"/>
      <c r="E267"/>
      <c r="F267"/>
      <c r="G267"/>
      <c r="H267"/>
      <c r="I267" s="247">
        <v>44013</v>
      </c>
      <c r="J267">
        <v>0.39</v>
      </c>
      <c r="K267"/>
      <c r="L267"/>
      <c r="M267" s="247">
        <v>44013</v>
      </c>
      <c r="N267">
        <v>0.3</v>
      </c>
      <c r="O267"/>
      <c r="P267"/>
      <c r="Q267" s="247">
        <v>44013</v>
      </c>
      <c r="R267">
        <v>0.185</v>
      </c>
      <c r="S267"/>
      <c r="T267"/>
      <c r="U267" s="247">
        <v>44013</v>
      </c>
      <c r="V267">
        <v>0.16250000000000001</v>
      </c>
      <c r="W267"/>
      <c r="X267"/>
      <c r="Y267" s="247">
        <v>43983</v>
      </c>
      <c r="Z267">
        <v>4.4580000000000002</v>
      </c>
      <c r="AA267"/>
      <c r="AB267"/>
      <c r="AC267" s="247">
        <v>44013</v>
      </c>
      <c r="AD267">
        <v>1.2801688280880004</v>
      </c>
      <c r="AE267"/>
      <c r="AF267"/>
      <c r="AG267" s="247">
        <v>44013</v>
      </c>
      <c r="AH267">
        <v>6.4809692715727993E-2</v>
      </c>
      <c r="AI267"/>
      <c r="AJ267"/>
      <c r="AK267" s="247">
        <v>44013</v>
      </c>
      <c r="AL267">
        <v>7.2032235220026011E-2</v>
      </c>
      <c r="AM267"/>
      <c r="AN267"/>
      <c r="AO267"/>
      <c r="AP267"/>
      <c r="AQ267"/>
      <c r="AR267"/>
      <c r="AS267"/>
      <c r="AT267"/>
      <c r="AU267"/>
      <c r="AW267"/>
      <c r="AX267"/>
      <c r="AY267"/>
      <c r="BA267" s="247">
        <v>43770</v>
      </c>
      <c r="BB267">
        <v>0</v>
      </c>
      <c r="BC267"/>
      <c r="BE267"/>
      <c r="BF267"/>
      <c r="BG267"/>
      <c r="BI267"/>
      <c r="BJ267"/>
      <c r="BK267"/>
      <c r="BM267"/>
      <c r="BN267"/>
      <c r="BO267"/>
    </row>
    <row r="268" spans="1:67">
      <c r="A268"/>
      <c r="B268"/>
      <c r="C268"/>
      <c r="D268"/>
      <c r="E268"/>
      <c r="F268"/>
      <c r="G268"/>
      <c r="H268"/>
      <c r="I268" s="247">
        <v>44044</v>
      </c>
      <c r="J268">
        <v>0.45500000000000002</v>
      </c>
      <c r="K268"/>
      <c r="L268"/>
      <c r="M268" s="247">
        <v>44044</v>
      </c>
      <c r="N268">
        <v>0.3</v>
      </c>
      <c r="O268"/>
      <c r="P268"/>
      <c r="Q268" s="247">
        <v>44044</v>
      </c>
      <c r="R268">
        <v>0.185</v>
      </c>
      <c r="S268"/>
      <c r="T268"/>
      <c r="U268" s="247">
        <v>44044</v>
      </c>
      <c r="V268">
        <v>0.16250000000000001</v>
      </c>
      <c r="W268"/>
      <c r="X268"/>
      <c r="Y268" s="247">
        <v>44013</v>
      </c>
      <c r="Z268">
        <v>4.4580000000000002</v>
      </c>
      <c r="AA268"/>
      <c r="AB268"/>
      <c r="AC268" s="247">
        <v>44044</v>
      </c>
      <c r="AD268">
        <v>1.2793761954930003</v>
      </c>
      <c r="AE268"/>
      <c r="AF268"/>
      <c r="AG268" s="247">
        <v>44044</v>
      </c>
      <c r="AH268">
        <v>6.4808467798685016E-2</v>
      </c>
      <c r="AI268"/>
      <c r="AJ268"/>
      <c r="AK268" s="247">
        <v>44044</v>
      </c>
      <c r="AL268">
        <v>7.2032383375187012E-2</v>
      </c>
      <c r="AM268"/>
      <c r="AN268"/>
      <c r="AO268"/>
      <c r="AP268"/>
      <c r="AQ268"/>
      <c r="AR268"/>
      <c r="AS268"/>
      <c r="AT268"/>
      <c r="AU268"/>
      <c r="AW268"/>
      <c r="AX268"/>
      <c r="AY268"/>
      <c r="BA268" s="247">
        <v>43800</v>
      </c>
      <c r="BB268">
        <v>0</v>
      </c>
      <c r="BC268"/>
      <c r="BE268"/>
      <c r="BF268"/>
      <c r="BG268"/>
      <c r="BI268"/>
      <c r="BJ268"/>
      <c r="BK268"/>
      <c r="BM268"/>
      <c r="BN268"/>
      <c r="BO268"/>
    </row>
    <row r="269" spans="1:67">
      <c r="A269"/>
      <c r="B269"/>
      <c r="C269"/>
      <c r="D269"/>
      <c r="E269"/>
      <c r="F269"/>
      <c r="G269"/>
      <c r="H269"/>
      <c r="I269" s="247">
        <v>44075</v>
      </c>
      <c r="J269">
        <v>0.35499999999999998</v>
      </c>
      <c r="K269"/>
      <c r="L269"/>
      <c r="M269" s="247">
        <v>44075</v>
      </c>
      <c r="N269">
        <v>0.28999999999999998</v>
      </c>
      <c r="O269"/>
      <c r="P269"/>
      <c r="Q269" s="247">
        <v>44075</v>
      </c>
      <c r="R269">
        <v>0.16250000000000001</v>
      </c>
      <c r="S269"/>
      <c r="T269"/>
      <c r="U269" s="247">
        <v>44075</v>
      </c>
      <c r="V269">
        <v>0.16250000000000001</v>
      </c>
      <c r="W269"/>
      <c r="X269"/>
      <c r="Y269" s="247">
        <v>44044</v>
      </c>
      <c r="Z269">
        <v>4.5030000000000001</v>
      </c>
      <c r="AA269"/>
      <c r="AB269"/>
      <c r="AC269" s="247">
        <v>44075</v>
      </c>
      <c r="AD269">
        <v>1.2781151126030001</v>
      </c>
      <c r="AE269"/>
      <c r="AF269"/>
      <c r="AG269" s="247">
        <v>44075</v>
      </c>
      <c r="AH269">
        <v>6.4785356422488005E-2</v>
      </c>
      <c r="AI269"/>
      <c r="AJ269"/>
      <c r="AK269" s="247">
        <v>44075</v>
      </c>
      <c r="AL269">
        <v>7.2029450376197013E-2</v>
      </c>
      <c r="AM269"/>
      <c r="AN269"/>
      <c r="AO269"/>
      <c r="AP269"/>
      <c r="AQ269"/>
      <c r="AR269"/>
      <c r="AS269"/>
      <c r="AT269"/>
      <c r="AU269"/>
      <c r="AW269"/>
      <c r="AX269"/>
      <c r="AY269"/>
      <c r="BA269" s="247">
        <v>43831</v>
      </c>
      <c r="BB269">
        <v>0</v>
      </c>
      <c r="BC269"/>
      <c r="BE269"/>
      <c r="BF269"/>
      <c r="BG269"/>
      <c r="BI269"/>
      <c r="BJ269"/>
      <c r="BK269"/>
      <c r="BM269"/>
      <c r="BN269"/>
      <c r="BO269"/>
    </row>
    <row r="270" spans="1:67">
      <c r="A270"/>
      <c r="B270"/>
      <c r="C270"/>
      <c r="D270"/>
      <c r="E270"/>
      <c r="F270"/>
      <c r="G270"/>
      <c r="H270"/>
      <c r="I270" s="247">
        <v>44105</v>
      </c>
      <c r="J270">
        <v>0.42499999999999999</v>
      </c>
      <c r="K270"/>
      <c r="L270"/>
      <c r="M270" s="247">
        <v>44105</v>
      </c>
      <c r="N270">
        <v>0.36249999999999999</v>
      </c>
      <c r="O270"/>
      <c r="P270"/>
      <c r="Q270" s="247">
        <v>44105</v>
      </c>
      <c r="R270">
        <v>0.185</v>
      </c>
      <c r="S270"/>
      <c r="T270"/>
      <c r="U270" s="247">
        <v>44105</v>
      </c>
      <c r="V270">
        <v>0.16500000000000001</v>
      </c>
      <c r="W270"/>
      <c r="X270"/>
      <c r="Y270" s="247">
        <v>44075</v>
      </c>
      <c r="Z270">
        <v>4.476</v>
      </c>
      <c r="AA270"/>
      <c r="AB270"/>
      <c r="AC270" s="247">
        <v>44105</v>
      </c>
      <c r="AD270">
        <v>1.276891851672</v>
      </c>
      <c r="AE270"/>
      <c r="AF270"/>
      <c r="AG270" s="247">
        <v>44105</v>
      </c>
      <c r="AH270">
        <v>6.4762990574724011E-2</v>
      </c>
      <c r="AI270"/>
      <c r="AJ270"/>
      <c r="AK270" s="247">
        <v>44105</v>
      </c>
      <c r="AL270">
        <v>7.2026611990079994E-2</v>
      </c>
      <c r="AM270"/>
      <c r="AN270"/>
      <c r="AO270"/>
      <c r="AP270"/>
      <c r="AQ270"/>
      <c r="AR270"/>
      <c r="AS270"/>
      <c r="AT270"/>
      <c r="AU270"/>
      <c r="AW270"/>
      <c r="AX270"/>
      <c r="AY270"/>
      <c r="BA270" s="247">
        <v>43862</v>
      </c>
      <c r="BB270">
        <v>0</v>
      </c>
      <c r="BC270"/>
      <c r="BE270"/>
      <c r="BF270"/>
      <c r="BG270"/>
      <c r="BI270"/>
      <c r="BJ270"/>
      <c r="BK270"/>
      <c r="BM270"/>
      <c r="BN270"/>
      <c r="BO270"/>
    </row>
    <row r="271" spans="1:67">
      <c r="A271"/>
      <c r="B271"/>
      <c r="C271"/>
      <c r="D271"/>
      <c r="E271"/>
      <c r="F271"/>
      <c r="G271"/>
      <c r="H271"/>
      <c r="I271" s="247">
        <v>44136</v>
      </c>
      <c r="J271">
        <v>0.72499999999999998</v>
      </c>
      <c r="K271"/>
      <c r="L271"/>
      <c r="M271" s="247">
        <v>44136</v>
      </c>
      <c r="N271">
        <v>0.45500000000000002</v>
      </c>
      <c r="O271"/>
      <c r="P271"/>
      <c r="Q271" s="247">
        <v>44136</v>
      </c>
      <c r="R271">
        <v>0.28749999999999998</v>
      </c>
      <c r="S271"/>
      <c r="T271"/>
      <c r="U271" s="247">
        <v>44136</v>
      </c>
      <c r="V271">
        <v>0.24</v>
      </c>
      <c r="W271"/>
      <c r="X271"/>
      <c r="Y271" s="247">
        <v>44105</v>
      </c>
      <c r="Z271">
        <v>4.4790000000000001</v>
      </c>
      <c r="AA271"/>
      <c r="AB271"/>
      <c r="AC271" s="247">
        <v>44136</v>
      </c>
      <c r="AD271">
        <v>1.2756248729580002</v>
      </c>
      <c r="AE271"/>
      <c r="AF271"/>
      <c r="AG271" s="247">
        <v>44136</v>
      </c>
      <c r="AH271">
        <v>6.4739879198876013E-2</v>
      </c>
      <c r="AI271"/>
      <c r="AJ271"/>
      <c r="AK271" s="247">
        <v>44136</v>
      </c>
      <c r="AL271">
        <v>7.2023678991096005E-2</v>
      </c>
      <c r="AM271"/>
      <c r="AN271"/>
      <c r="AO271"/>
      <c r="AP271"/>
      <c r="AQ271"/>
      <c r="AR271"/>
      <c r="AS271"/>
      <c r="AT271"/>
      <c r="AU271"/>
      <c r="AW271"/>
      <c r="AX271"/>
      <c r="AY271"/>
      <c r="BA271" s="247">
        <v>43891</v>
      </c>
      <c r="BB271">
        <v>0</v>
      </c>
      <c r="BC271"/>
      <c r="BE271"/>
      <c r="BF271"/>
      <c r="BG271"/>
      <c r="BI271"/>
      <c r="BJ271"/>
      <c r="BK271"/>
      <c r="BM271"/>
      <c r="BN271"/>
      <c r="BO271"/>
    </row>
    <row r="272" spans="1:67">
      <c r="A272"/>
      <c r="B272"/>
      <c r="C272"/>
      <c r="D272"/>
      <c r="E272"/>
      <c r="F272"/>
      <c r="G272"/>
      <c r="H272"/>
      <c r="I272" s="247">
        <v>44166</v>
      </c>
      <c r="J272">
        <v>1.23</v>
      </c>
      <c r="K272"/>
      <c r="L272"/>
      <c r="M272" s="247">
        <v>44166</v>
      </c>
      <c r="N272">
        <v>0.79</v>
      </c>
      <c r="O272"/>
      <c r="P272"/>
      <c r="Q272" s="247">
        <v>44166</v>
      </c>
      <c r="R272">
        <v>0.33750000000000002</v>
      </c>
      <c r="S272"/>
      <c r="T272"/>
      <c r="U272" s="247">
        <v>44166</v>
      </c>
      <c r="V272">
        <v>0.29499999999999998</v>
      </c>
      <c r="W272"/>
      <c r="X272"/>
      <c r="Y272" s="247">
        <v>44136</v>
      </c>
      <c r="Z272">
        <v>4.5030000000000001</v>
      </c>
      <c r="AA272"/>
      <c r="AB272"/>
      <c r="AC272" s="247">
        <v>44166</v>
      </c>
      <c r="AD272">
        <v>1.274395927557</v>
      </c>
      <c r="AE272"/>
      <c r="AF272"/>
      <c r="AG272" s="247">
        <v>44166</v>
      </c>
      <c r="AH272">
        <v>6.4717513351448999E-2</v>
      </c>
      <c r="AI272"/>
      <c r="AJ272"/>
      <c r="AK272" s="247">
        <v>44166</v>
      </c>
      <c r="AL272">
        <v>7.2020840604984024E-2</v>
      </c>
      <c r="AM272"/>
      <c r="AN272"/>
      <c r="AO272"/>
      <c r="AP272"/>
      <c r="AQ272"/>
      <c r="AR272"/>
      <c r="AS272"/>
      <c r="AT272"/>
      <c r="AU272"/>
      <c r="AW272"/>
      <c r="AX272"/>
      <c r="AY272"/>
      <c r="BA272" s="247">
        <v>43922</v>
      </c>
      <c r="BB272">
        <v>0</v>
      </c>
      <c r="BC272"/>
      <c r="BE272"/>
      <c r="BF272"/>
      <c r="BG272"/>
      <c r="BI272"/>
      <c r="BJ272"/>
      <c r="BK272"/>
      <c r="BM272"/>
      <c r="BN272"/>
      <c r="BO272"/>
    </row>
    <row r="273" spans="1:67">
      <c r="A273"/>
      <c r="B273"/>
      <c r="C273"/>
      <c r="D273"/>
      <c r="E273"/>
      <c r="F273"/>
      <c r="G273"/>
      <c r="H273"/>
      <c r="I273" s="247">
        <v>44197</v>
      </c>
      <c r="J273">
        <v>1.575</v>
      </c>
      <c r="K273"/>
      <c r="L273"/>
      <c r="M273" s="247">
        <v>44197</v>
      </c>
      <c r="N273">
        <v>0.95499999999999996</v>
      </c>
      <c r="O273"/>
      <c r="P273"/>
      <c r="Q273" s="247">
        <v>44197</v>
      </c>
      <c r="R273">
        <v>0.4375</v>
      </c>
      <c r="S273"/>
      <c r="T273"/>
      <c r="U273" s="247">
        <v>44197</v>
      </c>
      <c r="V273">
        <v>0.34250000000000003</v>
      </c>
      <c r="W273"/>
      <c r="X273"/>
      <c r="Y273" s="247">
        <v>44166</v>
      </c>
      <c r="Z273">
        <v>4.5570000000000004</v>
      </c>
      <c r="AA273"/>
      <c r="AB273"/>
      <c r="AC273" s="247">
        <v>44197</v>
      </c>
      <c r="AD273">
        <v>1.2731230968000002</v>
      </c>
      <c r="AE273"/>
      <c r="AF273"/>
      <c r="AG273" s="247">
        <v>44197</v>
      </c>
      <c r="AH273">
        <v>6.4694401975949015E-2</v>
      </c>
      <c r="AI273"/>
      <c r="AJ273"/>
      <c r="AK273" s="247">
        <v>44197</v>
      </c>
      <c r="AL273">
        <v>7.2017907606006015E-2</v>
      </c>
      <c r="AM273"/>
      <c r="AN273"/>
      <c r="AO273"/>
      <c r="AP273"/>
      <c r="AQ273"/>
      <c r="AR273"/>
      <c r="AS273"/>
      <c r="AT273"/>
      <c r="AU273"/>
      <c r="AW273"/>
      <c r="AX273"/>
      <c r="AY273"/>
      <c r="BA273" s="247">
        <v>43952</v>
      </c>
      <c r="BB273">
        <v>0</v>
      </c>
      <c r="BC273"/>
      <c r="BE273"/>
      <c r="BF273"/>
      <c r="BG273"/>
      <c r="BI273"/>
      <c r="BJ273"/>
      <c r="BK273"/>
      <c r="BM273"/>
      <c r="BN273"/>
      <c r="BO273"/>
    </row>
    <row r="274" spans="1:67">
      <c r="A274"/>
      <c r="B274"/>
      <c r="C274"/>
      <c r="D274"/>
      <c r="E274"/>
      <c r="F274"/>
      <c r="G274"/>
      <c r="H274"/>
      <c r="I274" s="247">
        <v>44228</v>
      </c>
      <c r="J274">
        <v>1.4950000000000001</v>
      </c>
      <c r="K274"/>
      <c r="L274"/>
      <c r="M274" s="247">
        <v>44228</v>
      </c>
      <c r="N274">
        <v>0.94499999999999995</v>
      </c>
      <c r="O274"/>
      <c r="P274"/>
      <c r="Q274" s="247">
        <v>44228</v>
      </c>
      <c r="R274">
        <v>0.435</v>
      </c>
      <c r="S274"/>
      <c r="T274"/>
      <c r="U274" s="247">
        <v>44228</v>
      </c>
      <c r="V274">
        <v>0.33750000000000002</v>
      </c>
      <c r="W274"/>
      <c r="X274"/>
      <c r="Y274" s="247">
        <v>44197</v>
      </c>
      <c r="Z274">
        <v>4.7760000000000007</v>
      </c>
      <c r="AA274"/>
      <c r="AB274"/>
      <c r="AC274" s="247">
        <v>44228</v>
      </c>
      <c r="AD274">
        <v>1.2718473088780002</v>
      </c>
      <c r="AE274"/>
      <c r="AF274"/>
      <c r="AG274" s="247">
        <v>44228</v>
      </c>
      <c r="AH274">
        <v>6.4671290600626E-2</v>
      </c>
      <c r="AI274"/>
      <c r="AJ274"/>
      <c r="AK274" s="247">
        <v>44228</v>
      </c>
      <c r="AL274">
        <v>7.2014974607030005E-2</v>
      </c>
      <c r="AM274"/>
      <c r="AN274"/>
      <c r="AO274"/>
      <c r="AP274"/>
      <c r="AQ274"/>
      <c r="AR274"/>
      <c r="AS274"/>
      <c r="AT274"/>
      <c r="AU274"/>
      <c r="AW274"/>
      <c r="AX274"/>
      <c r="AY274"/>
      <c r="BA274" s="247">
        <v>43983</v>
      </c>
      <c r="BB274">
        <v>0</v>
      </c>
      <c r="BC274"/>
      <c r="BE274"/>
      <c r="BF274"/>
      <c r="BG274"/>
      <c r="BI274"/>
      <c r="BJ274"/>
      <c r="BK274"/>
      <c r="BM274"/>
      <c r="BN274"/>
      <c r="BO274"/>
    </row>
    <row r="275" spans="1:67">
      <c r="A275"/>
      <c r="B275"/>
      <c r="C275"/>
      <c r="D275"/>
      <c r="E275"/>
      <c r="F275"/>
      <c r="G275"/>
      <c r="H275"/>
      <c r="I275" s="247">
        <v>44256</v>
      </c>
      <c r="J275">
        <v>0.89500000000000002</v>
      </c>
      <c r="K275"/>
      <c r="L275"/>
      <c r="M275" s="247">
        <v>44256</v>
      </c>
      <c r="N275">
        <v>0.60250000000000004</v>
      </c>
      <c r="O275"/>
      <c r="P275"/>
      <c r="Q275" s="247">
        <v>44256</v>
      </c>
      <c r="R275">
        <v>0.30249999999999999</v>
      </c>
      <c r="S275"/>
      <c r="T275"/>
      <c r="U275" s="247">
        <v>44256</v>
      </c>
      <c r="V275">
        <v>0.26</v>
      </c>
      <c r="W275"/>
      <c r="X275"/>
      <c r="Y275" s="247">
        <v>44228</v>
      </c>
      <c r="Z275">
        <v>4.718</v>
      </c>
      <c r="AA275"/>
      <c r="AB275"/>
      <c r="AC275" s="247">
        <v>44256</v>
      </c>
      <c r="AD275">
        <v>1.2706924520070002</v>
      </c>
      <c r="AE275"/>
      <c r="AF275"/>
      <c r="AG275" s="247">
        <v>44256</v>
      </c>
      <c r="AH275">
        <v>6.4650415810163994E-2</v>
      </c>
      <c r="AI275"/>
      <c r="AJ275"/>
      <c r="AK275" s="247">
        <v>44256</v>
      </c>
      <c r="AL275">
        <v>7.2012325446667011E-2</v>
      </c>
      <c r="AM275"/>
      <c r="AN275"/>
      <c r="AO275"/>
      <c r="AP275"/>
      <c r="AQ275"/>
      <c r="AR275"/>
      <c r="AS275"/>
      <c r="AT275"/>
      <c r="AU275"/>
      <c r="AW275"/>
      <c r="AX275"/>
      <c r="AY275"/>
      <c r="BA275" s="247">
        <v>44013</v>
      </c>
      <c r="BB275">
        <v>0</v>
      </c>
      <c r="BC275"/>
      <c r="BE275"/>
      <c r="BF275"/>
      <c r="BG275"/>
      <c r="BI275"/>
      <c r="BJ275"/>
      <c r="BK275"/>
      <c r="BM275"/>
      <c r="BN275"/>
      <c r="BO275"/>
    </row>
    <row r="276" spans="1:67">
      <c r="A276"/>
      <c r="B276"/>
      <c r="C276"/>
      <c r="D276"/>
      <c r="E276"/>
      <c r="F276"/>
      <c r="G276"/>
      <c r="H276"/>
      <c r="I276" s="247">
        <v>44287</v>
      </c>
      <c r="J276">
        <v>0.45</v>
      </c>
      <c r="K276"/>
      <c r="L276"/>
      <c r="M276" s="247">
        <v>44287</v>
      </c>
      <c r="N276">
        <v>0.35499999999999998</v>
      </c>
      <c r="O276"/>
      <c r="P276"/>
      <c r="Q276" s="247">
        <v>44287</v>
      </c>
      <c r="R276">
        <v>0.19750000000000001</v>
      </c>
      <c r="S276"/>
      <c r="T276"/>
      <c r="U276" s="247">
        <v>44287</v>
      </c>
      <c r="V276">
        <v>0.17749999999999999</v>
      </c>
      <c r="W276"/>
      <c r="X276"/>
      <c r="Y276" s="247">
        <v>44256</v>
      </c>
      <c r="Z276">
        <v>4.6319999999999997</v>
      </c>
      <c r="AA276"/>
      <c r="AB276"/>
      <c r="AC276" s="247">
        <v>44287</v>
      </c>
      <c r="AD276">
        <v>1.2694110673390002</v>
      </c>
      <c r="AE276"/>
      <c r="AF276"/>
      <c r="AG276" s="247">
        <v>44287</v>
      </c>
      <c r="AH276">
        <v>6.4627304435178015E-2</v>
      </c>
      <c r="AI276"/>
      <c r="AJ276"/>
      <c r="AK276" s="247">
        <v>44287</v>
      </c>
      <c r="AL276">
        <v>7.2009392447696025E-2</v>
      </c>
      <c r="AM276"/>
      <c r="AN276"/>
      <c r="AO276"/>
      <c r="AP276"/>
      <c r="AQ276"/>
      <c r="AR276"/>
      <c r="AS276"/>
      <c r="AT276"/>
      <c r="AU276"/>
      <c r="AW276"/>
      <c r="AX276"/>
      <c r="AY276"/>
      <c r="BA276" s="247">
        <v>44044</v>
      </c>
      <c r="BB276">
        <v>0</v>
      </c>
      <c r="BC276"/>
      <c r="BE276"/>
      <c r="BF276"/>
      <c r="BG276"/>
      <c r="BI276"/>
      <c r="BJ276"/>
      <c r="BK276"/>
      <c r="BM276"/>
      <c r="BN276"/>
      <c r="BO276"/>
    </row>
    <row r="277" spans="1:67">
      <c r="A277"/>
      <c r="B277"/>
      <c r="C277"/>
      <c r="D277"/>
      <c r="E277"/>
      <c r="F277"/>
      <c r="G277"/>
      <c r="H277"/>
      <c r="I277" s="247">
        <v>44317</v>
      </c>
      <c r="J277">
        <v>0.36499999999999999</v>
      </c>
      <c r="K277"/>
      <c r="L277"/>
      <c r="M277" s="247">
        <v>44317</v>
      </c>
      <c r="N277">
        <v>0.28749999999999998</v>
      </c>
      <c r="O277"/>
      <c r="P277"/>
      <c r="Q277" s="247">
        <v>44317</v>
      </c>
      <c r="R277">
        <v>0.17249999999999999</v>
      </c>
      <c r="S277"/>
      <c r="T277"/>
      <c r="U277" s="247">
        <v>44317</v>
      </c>
      <c r="V277">
        <v>0.16250000000000001</v>
      </c>
      <c r="W277"/>
      <c r="X277"/>
      <c r="Y277" s="247">
        <v>44287</v>
      </c>
      <c r="Z277">
        <v>4.5460000000000003</v>
      </c>
      <c r="AA277"/>
      <c r="AB277"/>
      <c r="AC277" s="247">
        <v>44317</v>
      </c>
      <c r="AD277">
        <v>1.2681682333840001</v>
      </c>
      <c r="AE277"/>
      <c r="AF277"/>
      <c r="AG277" s="247">
        <v>44317</v>
      </c>
      <c r="AH277">
        <v>6.4604938588586014E-2</v>
      </c>
      <c r="AI277"/>
      <c r="AJ277"/>
      <c r="AK277" s="247">
        <v>44317</v>
      </c>
      <c r="AL277">
        <v>7.2006554061598005E-2</v>
      </c>
      <c r="AM277"/>
      <c r="AN277"/>
      <c r="AO277"/>
      <c r="AP277"/>
      <c r="AQ277"/>
      <c r="AR277"/>
      <c r="AS277"/>
      <c r="AT277"/>
      <c r="AU277"/>
      <c r="AW277"/>
      <c r="AX277"/>
      <c r="AY277"/>
      <c r="BA277" s="247">
        <v>44075</v>
      </c>
      <c r="BB277">
        <v>0</v>
      </c>
      <c r="BC277"/>
      <c r="BE277"/>
      <c r="BF277"/>
      <c r="BG277"/>
      <c r="BI277"/>
      <c r="BJ277"/>
      <c r="BK277"/>
      <c r="BM277"/>
      <c r="BN277"/>
      <c r="BO277"/>
    </row>
    <row r="278" spans="1:67">
      <c r="A278"/>
      <c r="B278"/>
      <c r="C278"/>
      <c r="D278"/>
      <c r="E278"/>
      <c r="F278"/>
      <c r="G278"/>
      <c r="H278"/>
      <c r="I278" s="247">
        <v>44348</v>
      </c>
      <c r="J278">
        <v>0.35499999999999998</v>
      </c>
      <c r="K278"/>
      <c r="L278"/>
      <c r="M278" s="247">
        <v>44348</v>
      </c>
      <c r="N278">
        <v>0.28749999999999998</v>
      </c>
      <c r="O278"/>
      <c r="P278"/>
      <c r="Q278" s="247">
        <v>44348</v>
      </c>
      <c r="R278">
        <v>0.17249999999999999</v>
      </c>
      <c r="S278"/>
      <c r="T278"/>
      <c r="U278" s="247">
        <v>44348</v>
      </c>
      <c r="V278">
        <v>0.16250000000000001</v>
      </c>
      <c r="W278"/>
      <c r="X278"/>
      <c r="Y278" s="247">
        <v>44317</v>
      </c>
      <c r="Z278">
        <v>4.5540000000000003</v>
      </c>
      <c r="AA278"/>
      <c r="AB278"/>
      <c r="AC278" s="247">
        <v>44348</v>
      </c>
      <c r="AD278">
        <v>1.2668811056550002</v>
      </c>
      <c r="AE278"/>
      <c r="AF278"/>
      <c r="AG278" s="247">
        <v>44348</v>
      </c>
      <c r="AH278">
        <v>6.4581827213947993E-2</v>
      </c>
      <c r="AI278"/>
      <c r="AJ278"/>
      <c r="AK278" s="247">
        <v>44348</v>
      </c>
      <c r="AL278">
        <v>7.2003621062633E-2</v>
      </c>
      <c r="AM278"/>
      <c r="AN278"/>
      <c r="AO278"/>
      <c r="AP278"/>
      <c r="AQ278"/>
      <c r="AR278"/>
      <c r="AS278"/>
      <c r="AT278"/>
      <c r="AU278"/>
      <c r="AW278"/>
      <c r="AX278"/>
      <c r="AY278"/>
      <c r="BA278" s="247">
        <v>44105</v>
      </c>
      <c r="BB278">
        <v>0</v>
      </c>
      <c r="BC278"/>
      <c r="BE278"/>
      <c r="BF278"/>
      <c r="BG278"/>
      <c r="BI278"/>
      <c r="BJ278"/>
      <c r="BK278"/>
      <c r="BM278"/>
      <c r="BN278"/>
      <c r="BO278"/>
    </row>
    <row r="279" spans="1:67">
      <c r="A279"/>
      <c r="B279"/>
      <c r="C279"/>
      <c r="D279"/>
      <c r="E279"/>
      <c r="F279"/>
      <c r="G279"/>
      <c r="H279"/>
      <c r="I279" s="247">
        <v>44378</v>
      </c>
      <c r="J279">
        <v>0.39</v>
      </c>
      <c r="K279"/>
      <c r="L279"/>
      <c r="M279" s="247">
        <v>44378</v>
      </c>
      <c r="N279">
        <v>0.3</v>
      </c>
      <c r="O279"/>
      <c r="P279"/>
      <c r="Q279" s="247">
        <v>44378</v>
      </c>
      <c r="R279">
        <v>0.185</v>
      </c>
      <c r="S279"/>
      <c r="T279"/>
      <c r="U279" s="247">
        <v>44378</v>
      </c>
      <c r="V279">
        <v>0.16250000000000001</v>
      </c>
      <c r="W279"/>
      <c r="X279"/>
      <c r="Y279" s="247">
        <v>44348</v>
      </c>
      <c r="Z279">
        <v>4.6020000000000003</v>
      </c>
      <c r="AA279"/>
      <c r="AB279"/>
      <c r="AC279" s="247">
        <v>44378</v>
      </c>
      <c r="AD279">
        <v>1.265632735302</v>
      </c>
      <c r="AE279"/>
      <c r="AF279"/>
      <c r="AG279" s="247">
        <v>44378</v>
      </c>
      <c r="AH279">
        <v>6.4559461367693013E-2</v>
      </c>
      <c r="AI279"/>
      <c r="AJ279"/>
      <c r="AK279" s="247">
        <v>44378</v>
      </c>
      <c r="AL279">
        <v>7.2000782676540989E-2</v>
      </c>
      <c r="AM279"/>
      <c r="AN279"/>
      <c r="AO279"/>
      <c r="AP279"/>
      <c r="AQ279"/>
      <c r="AR279"/>
      <c r="AS279"/>
      <c r="AT279"/>
      <c r="AU279"/>
      <c r="AW279"/>
      <c r="AX279"/>
      <c r="AY279"/>
      <c r="BA279" s="247">
        <v>44136</v>
      </c>
      <c r="BB279">
        <v>0</v>
      </c>
      <c r="BC279"/>
      <c r="BE279"/>
      <c r="BF279"/>
      <c r="BG279"/>
      <c r="BI279"/>
      <c r="BJ279"/>
      <c r="BK279"/>
      <c r="BM279"/>
      <c r="BN279"/>
      <c r="BO279"/>
    </row>
    <row r="280" spans="1:67">
      <c r="A280"/>
      <c r="B280"/>
      <c r="C280"/>
      <c r="D280"/>
      <c r="E280"/>
      <c r="F280"/>
      <c r="G280"/>
      <c r="H280"/>
      <c r="I280" s="247">
        <v>44409</v>
      </c>
      <c r="J280">
        <v>0.45500000000000002</v>
      </c>
      <c r="K280"/>
      <c r="L280"/>
      <c r="M280" s="247">
        <v>44409</v>
      </c>
      <c r="N280">
        <v>0.3</v>
      </c>
      <c r="O280"/>
      <c r="P280"/>
      <c r="Q280" s="247">
        <v>44409</v>
      </c>
      <c r="R280">
        <v>0.185</v>
      </c>
      <c r="S280"/>
      <c r="T280"/>
      <c r="U280" s="247">
        <v>44409</v>
      </c>
      <c r="V280">
        <v>0.16250000000000001</v>
      </c>
      <c r="W280"/>
      <c r="X280"/>
      <c r="Y280" s="247">
        <v>44378</v>
      </c>
      <c r="Z280">
        <v>4.6020000000000003</v>
      </c>
      <c r="AA280"/>
      <c r="AB280"/>
      <c r="AC280" s="247">
        <v>44409</v>
      </c>
      <c r="AD280">
        <v>1.2643399087770002</v>
      </c>
      <c r="AE280"/>
      <c r="AF280"/>
      <c r="AG280" s="247">
        <v>44409</v>
      </c>
      <c r="AH280">
        <v>6.4536349993404005E-2</v>
      </c>
      <c r="AI280"/>
      <c r="AJ280"/>
      <c r="AK280" s="247">
        <v>44409</v>
      </c>
      <c r="AL280">
        <v>7.1997849677581022E-2</v>
      </c>
      <c r="AM280"/>
      <c r="AN280"/>
      <c r="AO280"/>
      <c r="AP280"/>
      <c r="AQ280"/>
      <c r="AR280"/>
      <c r="AS280"/>
      <c r="AT280"/>
      <c r="AU280"/>
      <c r="AW280"/>
      <c r="AX280"/>
      <c r="AY280"/>
      <c r="BA280" s="247">
        <v>44166</v>
      </c>
      <c r="BB280">
        <v>0</v>
      </c>
      <c r="BC280"/>
      <c r="BE280"/>
      <c r="BF280"/>
      <c r="BG280"/>
      <c r="BI280"/>
      <c r="BJ280"/>
      <c r="BK280"/>
      <c r="BM280"/>
      <c r="BN280"/>
      <c r="BO280"/>
    </row>
    <row r="281" spans="1:67">
      <c r="A281"/>
      <c r="B281"/>
      <c r="C281"/>
      <c r="D281"/>
      <c r="E281"/>
      <c r="F281"/>
      <c r="G281"/>
      <c r="H281"/>
      <c r="I281" s="247">
        <v>44440</v>
      </c>
      <c r="J281">
        <v>0.35499999999999998</v>
      </c>
      <c r="K281"/>
      <c r="L281"/>
      <c r="M281" s="247">
        <v>44440</v>
      </c>
      <c r="N281">
        <v>0.28999999999999998</v>
      </c>
      <c r="O281"/>
      <c r="P281"/>
      <c r="Q281" s="247">
        <v>44440</v>
      </c>
      <c r="R281">
        <v>0.16250000000000001</v>
      </c>
      <c r="S281"/>
      <c r="T281"/>
      <c r="U281" s="247">
        <v>44440</v>
      </c>
      <c r="V281">
        <v>0.16250000000000001</v>
      </c>
      <c r="W281"/>
      <c r="X281"/>
      <c r="Y281" s="247">
        <v>44409</v>
      </c>
      <c r="Z281">
        <v>4.6470000000000002</v>
      </c>
      <c r="AA281"/>
      <c r="AB281"/>
      <c r="AC281" s="247">
        <v>44440</v>
      </c>
      <c r="AD281">
        <v>1.263044203148</v>
      </c>
      <c r="AE281"/>
      <c r="AF281"/>
      <c r="AG281" s="247">
        <v>44440</v>
      </c>
      <c r="AH281">
        <v>6.4513238619291993E-2</v>
      </c>
      <c r="AI281"/>
      <c r="AJ281"/>
      <c r="AK281" s="247">
        <v>44440</v>
      </c>
      <c r="AL281">
        <v>7.1994916678624996E-2</v>
      </c>
      <c r="AM281"/>
      <c r="AN281"/>
      <c r="AO281"/>
      <c r="AP281"/>
      <c r="AQ281"/>
      <c r="AR281"/>
      <c r="AS281"/>
      <c r="AT281"/>
      <c r="AU281"/>
      <c r="AW281"/>
      <c r="AX281"/>
      <c r="AY281"/>
      <c r="BA281" s="247">
        <v>44197</v>
      </c>
      <c r="BB281">
        <v>0</v>
      </c>
      <c r="BC281"/>
      <c r="BE281"/>
      <c r="BF281"/>
      <c r="BG281"/>
      <c r="BI281"/>
      <c r="BJ281"/>
      <c r="BK281"/>
      <c r="BM281"/>
      <c r="BN281"/>
      <c r="BO281"/>
    </row>
    <row r="282" spans="1:67">
      <c r="A282"/>
      <c r="B282"/>
      <c r="C282"/>
      <c r="D282"/>
      <c r="E282"/>
      <c r="F282"/>
      <c r="G282"/>
      <c r="H282"/>
      <c r="I282" s="247">
        <v>44470</v>
      </c>
      <c r="J282">
        <v>0.42499999999999999</v>
      </c>
      <c r="K282"/>
      <c r="L282"/>
      <c r="M282" s="247">
        <v>44470</v>
      </c>
      <c r="N282">
        <v>0.36249999999999999</v>
      </c>
      <c r="O282"/>
      <c r="P282"/>
      <c r="Q282" s="247">
        <v>44470</v>
      </c>
      <c r="R282">
        <v>0.185</v>
      </c>
      <c r="S282"/>
      <c r="T282"/>
      <c r="U282" s="247">
        <v>44470</v>
      </c>
      <c r="V282">
        <v>0.16500000000000001</v>
      </c>
      <c r="W282"/>
      <c r="X282"/>
      <c r="Y282" s="247">
        <v>44440</v>
      </c>
      <c r="Z282">
        <v>4.6190000000000007</v>
      </c>
      <c r="AA282"/>
      <c r="AB282"/>
      <c r="AC282" s="247">
        <v>44470</v>
      </c>
      <c r="AD282">
        <v>1.2617875640000003</v>
      </c>
      <c r="AE282"/>
      <c r="AF282"/>
      <c r="AG282" s="247">
        <v>44470</v>
      </c>
      <c r="AH282">
        <v>6.4490872773546024E-2</v>
      </c>
      <c r="AI282"/>
      <c r="AJ282"/>
      <c r="AK282" s="247">
        <v>44470</v>
      </c>
      <c r="AL282">
        <v>7.1992078292540007E-2</v>
      </c>
      <c r="AM282"/>
      <c r="AN282"/>
      <c r="AO282"/>
      <c r="AP282"/>
      <c r="AQ282"/>
      <c r="AR282"/>
      <c r="AS282"/>
      <c r="AT282"/>
      <c r="AU282"/>
      <c r="AW282"/>
      <c r="AX282"/>
      <c r="AY282"/>
      <c r="BA282" s="247">
        <v>44228</v>
      </c>
      <c r="BB282">
        <v>0</v>
      </c>
      <c r="BC282"/>
      <c r="BE282"/>
      <c r="BF282"/>
      <c r="BG282"/>
      <c r="BI282"/>
      <c r="BJ282"/>
      <c r="BK282"/>
      <c r="BM282"/>
      <c r="BN282"/>
      <c r="BO282"/>
    </row>
    <row r="283" spans="1:67">
      <c r="A283"/>
      <c r="B283"/>
      <c r="C283"/>
      <c r="D283"/>
      <c r="E283"/>
      <c r="F283"/>
      <c r="G283"/>
      <c r="H283"/>
      <c r="I283" s="247">
        <v>44501</v>
      </c>
      <c r="J283">
        <v>0.72499999999999998</v>
      </c>
      <c r="K283"/>
      <c r="L283"/>
      <c r="M283" s="247">
        <v>44501</v>
      </c>
      <c r="N283">
        <v>0.45500000000000002</v>
      </c>
      <c r="O283"/>
      <c r="P283"/>
      <c r="Q283" s="247">
        <v>44501</v>
      </c>
      <c r="R283">
        <v>0.28749999999999998</v>
      </c>
      <c r="S283"/>
      <c r="T283"/>
      <c r="U283" s="247">
        <v>44501</v>
      </c>
      <c r="V283">
        <v>0.24</v>
      </c>
      <c r="W283"/>
      <c r="X283"/>
      <c r="Y283" s="247">
        <v>44470</v>
      </c>
      <c r="Z283">
        <v>4.6210000000000004</v>
      </c>
      <c r="AA283"/>
      <c r="AB283"/>
      <c r="AC283" s="247">
        <v>44501</v>
      </c>
      <c r="AD283">
        <v>1.2604862265850001</v>
      </c>
      <c r="AE283"/>
      <c r="AF283"/>
      <c r="AG283" s="247">
        <v>44501</v>
      </c>
      <c r="AH283">
        <v>6.4467761399782011E-2</v>
      </c>
      <c r="AI283"/>
      <c r="AJ283"/>
      <c r="AK283" s="247">
        <v>44501</v>
      </c>
      <c r="AL283">
        <v>7.1989145293589019E-2</v>
      </c>
      <c r="AM283"/>
      <c r="AN283"/>
      <c r="AO283"/>
      <c r="AP283"/>
      <c r="AQ283"/>
      <c r="AR283"/>
      <c r="AS283"/>
      <c r="AT283"/>
      <c r="AU283"/>
      <c r="AW283"/>
      <c r="AX283"/>
      <c r="AY283"/>
      <c r="BA283" s="247">
        <v>44256</v>
      </c>
      <c r="BB283">
        <v>0</v>
      </c>
      <c r="BC283"/>
      <c r="BE283"/>
      <c r="BF283"/>
      <c r="BG283"/>
      <c r="BI283"/>
      <c r="BJ283"/>
      <c r="BK283"/>
      <c r="BM283"/>
      <c r="BN283"/>
      <c r="BO283"/>
    </row>
    <row r="284" spans="1:67">
      <c r="A284"/>
      <c r="B284"/>
      <c r="C284"/>
      <c r="D284"/>
      <c r="E284"/>
      <c r="F284"/>
      <c r="G284"/>
      <c r="H284"/>
      <c r="I284" s="247">
        <v>44531</v>
      </c>
      <c r="J284">
        <v>1.23</v>
      </c>
      <c r="K284"/>
      <c r="L284"/>
      <c r="M284" s="247">
        <v>44531</v>
      </c>
      <c r="N284">
        <v>0.79</v>
      </c>
      <c r="O284"/>
      <c r="P284"/>
      <c r="Q284" s="247">
        <v>44531</v>
      </c>
      <c r="R284">
        <v>0.33750000000000002</v>
      </c>
      <c r="S284"/>
      <c r="T284"/>
      <c r="U284" s="247">
        <v>44531</v>
      </c>
      <c r="V284">
        <v>0.29499999999999998</v>
      </c>
      <c r="W284"/>
      <c r="X284"/>
      <c r="Y284" s="247">
        <v>44501</v>
      </c>
      <c r="Z284">
        <v>4.6399999999999997</v>
      </c>
      <c r="AA284"/>
      <c r="AB284"/>
      <c r="AC284" s="247">
        <v>44531</v>
      </c>
      <c r="AD284">
        <v>1.2592241588820003</v>
      </c>
      <c r="AE284"/>
      <c r="AF284"/>
      <c r="AG284" s="247">
        <v>44531</v>
      </c>
      <c r="AH284">
        <v>6.4445395554374021E-2</v>
      </c>
      <c r="AI284"/>
      <c r="AJ284"/>
      <c r="AK284" s="247">
        <v>44531</v>
      </c>
      <c r="AL284">
        <v>7.1986306907509998E-2</v>
      </c>
      <c r="AM284"/>
      <c r="AN284"/>
      <c r="AO284"/>
      <c r="AP284"/>
      <c r="AQ284"/>
      <c r="AR284"/>
      <c r="AS284"/>
      <c r="AT284"/>
      <c r="AU284"/>
      <c r="AW284"/>
      <c r="AX284"/>
      <c r="AY284"/>
      <c r="BA284" s="247">
        <v>44287</v>
      </c>
      <c r="BB284">
        <v>0</v>
      </c>
      <c r="BC284"/>
      <c r="BE284"/>
      <c r="BF284"/>
      <c r="BG284"/>
      <c r="BI284"/>
      <c r="BJ284"/>
      <c r="BK284"/>
      <c r="BM284"/>
      <c r="BN284"/>
      <c r="BO284"/>
    </row>
    <row r="285" spans="1:67">
      <c r="A285"/>
      <c r="B285"/>
      <c r="C285"/>
      <c r="D285"/>
      <c r="E285"/>
      <c r="F285"/>
      <c r="G285"/>
      <c r="H285"/>
      <c r="I285" s="247">
        <v>44562</v>
      </c>
      <c r="J285">
        <v>1.575</v>
      </c>
      <c r="K285"/>
      <c r="L285"/>
      <c r="M285" s="247">
        <v>44562</v>
      </c>
      <c r="N285">
        <v>0.95499999999999996</v>
      </c>
      <c r="O285"/>
      <c r="P285"/>
      <c r="Q285" s="247">
        <v>44562</v>
      </c>
      <c r="R285">
        <v>0.4375</v>
      </c>
      <c r="S285"/>
      <c r="T285"/>
      <c r="U285" s="247">
        <v>44562</v>
      </c>
      <c r="V285">
        <v>0.34250000000000003</v>
      </c>
      <c r="W285"/>
      <c r="X285"/>
      <c r="Y285" s="247">
        <v>44531</v>
      </c>
      <c r="Z285">
        <v>4.6910000000000007</v>
      </c>
      <c r="AA285"/>
      <c r="AB285"/>
      <c r="AC285" s="247">
        <v>44562</v>
      </c>
      <c r="AD285">
        <v>1.257917234272</v>
      </c>
      <c r="AE285"/>
      <c r="AF285"/>
      <c r="AG285" s="247">
        <v>44562</v>
      </c>
      <c r="AH285">
        <v>6.4422284180959008E-2</v>
      </c>
      <c r="AI285"/>
      <c r="AJ285"/>
      <c r="AK285" s="247">
        <v>44562</v>
      </c>
      <c r="AL285">
        <v>7.1983373908565018E-2</v>
      </c>
      <c r="AM285"/>
      <c r="AN285"/>
      <c r="AO285"/>
      <c r="AP285"/>
      <c r="AQ285"/>
      <c r="AR285"/>
      <c r="AS285"/>
      <c r="AT285"/>
      <c r="AU285"/>
      <c r="AW285"/>
      <c r="AX285"/>
      <c r="AY285"/>
      <c r="BA285" s="247">
        <v>44317</v>
      </c>
      <c r="BB285">
        <v>0</v>
      </c>
      <c r="BC285"/>
      <c r="BE285"/>
      <c r="BF285"/>
      <c r="BG285"/>
      <c r="BI285"/>
      <c r="BJ285"/>
      <c r="BK285"/>
      <c r="BM285"/>
      <c r="BN285"/>
      <c r="BO285"/>
    </row>
    <row r="286" spans="1:67">
      <c r="A286"/>
      <c r="B286"/>
      <c r="C286"/>
      <c r="D286"/>
      <c r="E286"/>
      <c r="F286"/>
      <c r="G286"/>
      <c r="H286"/>
      <c r="I286" s="247">
        <v>44593</v>
      </c>
      <c r="J286">
        <v>1.4950000000000001</v>
      </c>
      <c r="K286"/>
      <c r="L286"/>
      <c r="M286" s="247">
        <v>44593</v>
      </c>
      <c r="N286">
        <v>0.94499999999999995</v>
      </c>
      <c r="O286"/>
      <c r="P286"/>
      <c r="Q286" s="247">
        <v>44593</v>
      </c>
      <c r="R286">
        <v>0.435</v>
      </c>
      <c r="S286"/>
      <c r="T286"/>
      <c r="U286" s="247">
        <v>44593</v>
      </c>
      <c r="V286">
        <v>0.33750000000000002</v>
      </c>
      <c r="W286"/>
      <c r="X286"/>
      <c r="Y286" s="247">
        <v>44562</v>
      </c>
      <c r="Z286">
        <v>4.9130000000000003</v>
      </c>
      <c r="AA286"/>
      <c r="AB286"/>
      <c r="AC286" s="247">
        <v>44593</v>
      </c>
      <c r="AD286">
        <v>1.256607487398</v>
      </c>
      <c r="AE286"/>
      <c r="AF286"/>
      <c r="AG286" s="247">
        <v>44593</v>
      </c>
      <c r="AH286">
        <v>6.439917280772002E-2</v>
      </c>
      <c r="AI286"/>
      <c r="AJ286"/>
      <c r="AK286" s="247">
        <v>44593</v>
      </c>
      <c r="AL286">
        <v>7.1980440909622023E-2</v>
      </c>
      <c r="AM286"/>
      <c r="AN286"/>
      <c r="AO286"/>
      <c r="AP286"/>
      <c r="AQ286"/>
      <c r="AR286"/>
      <c r="AS286"/>
      <c r="AT286"/>
      <c r="AU286"/>
      <c r="AW286"/>
      <c r="AX286"/>
      <c r="AY286"/>
      <c r="BA286" s="247">
        <v>44348</v>
      </c>
      <c r="BB286">
        <v>0</v>
      </c>
      <c r="BC286"/>
      <c r="BE286"/>
      <c r="BF286"/>
      <c r="BG286"/>
      <c r="BI286"/>
      <c r="BJ286"/>
      <c r="BK286"/>
      <c r="BM286"/>
      <c r="BN286"/>
      <c r="BO286"/>
    </row>
    <row r="287" spans="1:67">
      <c r="A287"/>
      <c r="B287"/>
      <c r="C287"/>
      <c r="D287"/>
      <c r="E287"/>
      <c r="F287"/>
      <c r="G287"/>
      <c r="H287"/>
      <c r="I287" s="247">
        <v>44621</v>
      </c>
      <c r="J287">
        <v>0.89500000000000002</v>
      </c>
      <c r="K287"/>
      <c r="L287"/>
      <c r="M287" s="247">
        <v>44621</v>
      </c>
      <c r="N287">
        <v>0.60250000000000004</v>
      </c>
      <c r="O287"/>
      <c r="P287"/>
      <c r="Q287" s="247">
        <v>44621</v>
      </c>
      <c r="R287">
        <v>0.30249999999999999</v>
      </c>
      <c r="S287"/>
      <c r="T287"/>
      <c r="U287" s="247">
        <v>44621</v>
      </c>
      <c r="V287">
        <v>0.26</v>
      </c>
      <c r="W287"/>
      <c r="X287"/>
      <c r="Y287" s="247">
        <v>44593</v>
      </c>
      <c r="Z287">
        <v>4.8590000000000009</v>
      </c>
      <c r="AA287"/>
      <c r="AB287"/>
      <c r="AC287" s="247">
        <v>44621</v>
      </c>
      <c r="AD287">
        <v>1.2554220740460003</v>
      </c>
      <c r="AE287"/>
      <c r="AF287"/>
      <c r="AG287" s="247">
        <v>44621</v>
      </c>
      <c r="AH287">
        <v>6.4378298019141023E-2</v>
      </c>
      <c r="AI287"/>
      <c r="AJ287"/>
      <c r="AK287" s="247">
        <v>44621</v>
      </c>
      <c r="AL287">
        <v>7.1977791749290032E-2</v>
      </c>
      <c r="AM287"/>
      <c r="AN287"/>
      <c r="AO287"/>
      <c r="AP287"/>
      <c r="AQ287"/>
      <c r="AR287"/>
      <c r="AS287"/>
      <c r="AT287"/>
      <c r="AU287"/>
      <c r="AW287"/>
      <c r="AX287"/>
      <c r="AY287"/>
      <c r="BA287" s="247">
        <v>44378</v>
      </c>
      <c r="BB287">
        <v>0</v>
      </c>
      <c r="BC287"/>
      <c r="BE287"/>
      <c r="BF287"/>
      <c r="BG287"/>
      <c r="BI287"/>
      <c r="BJ287"/>
      <c r="BK287"/>
      <c r="BM287"/>
      <c r="BN287"/>
      <c r="BO287"/>
    </row>
    <row r="288" spans="1:67">
      <c r="A288"/>
      <c r="B288"/>
      <c r="C288"/>
      <c r="D288"/>
      <c r="E288"/>
      <c r="F288"/>
      <c r="G288"/>
      <c r="H288"/>
      <c r="I288" s="247">
        <v>44652</v>
      </c>
      <c r="J288">
        <v>0.45</v>
      </c>
      <c r="K288"/>
      <c r="L288"/>
      <c r="M288" s="247">
        <v>44652</v>
      </c>
      <c r="N288">
        <v>0.35499999999999998</v>
      </c>
      <c r="O288"/>
      <c r="P288"/>
      <c r="Q288" s="247">
        <v>44652</v>
      </c>
      <c r="R288">
        <v>0.19750000000000001</v>
      </c>
      <c r="S288"/>
      <c r="T288"/>
      <c r="U288" s="247">
        <v>44652</v>
      </c>
      <c r="V288">
        <v>0.17749999999999999</v>
      </c>
      <c r="W288"/>
      <c r="X288"/>
      <c r="Y288" s="247">
        <v>44621</v>
      </c>
      <c r="Z288">
        <v>4.7760000000000007</v>
      </c>
      <c r="AA288"/>
      <c r="AB288"/>
      <c r="AC288" s="247">
        <v>44652</v>
      </c>
      <c r="AD288">
        <v>1.2541069877340001</v>
      </c>
      <c r="AE288"/>
      <c r="AF288"/>
      <c r="AG288" s="247">
        <v>44652</v>
      </c>
      <c r="AH288">
        <v>6.4355186646240001E-2</v>
      </c>
      <c r="AI288"/>
      <c r="AJ288"/>
      <c r="AK288" s="247">
        <v>44652</v>
      </c>
      <c r="AL288">
        <v>7.1974858750353018E-2</v>
      </c>
      <c r="AM288"/>
      <c r="AN288"/>
      <c r="AO288"/>
      <c r="AP288"/>
      <c r="AQ288"/>
      <c r="AR288"/>
      <c r="AS288"/>
      <c r="AT288"/>
      <c r="AU288"/>
      <c r="AW288"/>
      <c r="AX288"/>
      <c r="AY288"/>
      <c r="BA288" s="247">
        <v>44409</v>
      </c>
      <c r="BB288">
        <v>0</v>
      </c>
      <c r="BC288"/>
      <c r="BE288"/>
      <c r="BF288"/>
      <c r="BG288"/>
      <c r="BI288"/>
      <c r="BJ288"/>
      <c r="BK288"/>
      <c r="BM288"/>
      <c r="BN288"/>
      <c r="BO288"/>
    </row>
    <row r="289" spans="1:67">
      <c r="A289"/>
      <c r="B289"/>
      <c r="C289"/>
      <c r="D289"/>
      <c r="E289"/>
      <c r="F289"/>
      <c r="G289"/>
      <c r="H289"/>
      <c r="I289" s="247">
        <v>44682</v>
      </c>
      <c r="J289">
        <v>0.36499999999999999</v>
      </c>
      <c r="K289"/>
      <c r="L289"/>
      <c r="M289" s="247">
        <v>44682</v>
      </c>
      <c r="N289">
        <v>0.28749999999999998</v>
      </c>
      <c r="O289"/>
      <c r="P289"/>
      <c r="Q289" s="247">
        <v>44682</v>
      </c>
      <c r="R289">
        <v>0.17249999999999999</v>
      </c>
      <c r="S289"/>
      <c r="T289"/>
      <c r="U289" s="247">
        <v>44682</v>
      </c>
      <c r="V289">
        <v>0.16250000000000001</v>
      </c>
      <c r="W289"/>
      <c r="X289"/>
      <c r="Y289" s="247">
        <v>44652</v>
      </c>
      <c r="Z289">
        <v>4.6930000000000005</v>
      </c>
      <c r="AA289"/>
      <c r="AB289"/>
      <c r="AC289" s="247">
        <v>44682</v>
      </c>
      <c r="AD289">
        <v>1.2528316682850003</v>
      </c>
      <c r="AE289"/>
      <c r="AF289"/>
      <c r="AG289" s="247">
        <v>44682</v>
      </c>
      <c r="AH289">
        <v>6.433282080166601E-2</v>
      </c>
      <c r="AI289"/>
      <c r="AJ289"/>
      <c r="AK289" s="247">
        <v>44682</v>
      </c>
      <c r="AL289">
        <v>7.1972020364287015E-2</v>
      </c>
      <c r="AM289"/>
      <c r="AN289"/>
      <c r="AO289"/>
      <c r="AP289"/>
      <c r="AQ289"/>
      <c r="AR289"/>
      <c r="AS289"/>
      <c r="AT289"/>
      <c r="AU289"/>
      <c r="AW289"/>
      <c r="AX289"/>
      <c r="AY289"/>
      <c r="BA289" s="247">
        <v>44440</v>
      </c>
      <c r="BB289">
        <v>0</v>
      </c>
      <c r="BC289"/>
      <c r="BE289"/>
      <c r="BF289"/>
      <c r="BG289"/>
      <c r="BI289"/>
      <c r="BJ289"/>
      <c r="BK289"/>
      <c r="BM289"/>
      <c r="BN289"/>
      <c r="BO289"/>
    </row>
    <row r="290" spans="1:67">
      <c r="A290"/>
      <c r="B290"/>
      <c r="C290"/>
      <c r="D290"/>
      <c r="E290"/>
      <c r="F290"/>
      <c r="G290"/>
      <c r="H290"/>
      <c r="I290" s="247">
        <v>44713</v>
      </c>
      <c r="J290">
        <v>0.35499999999999998</v>
      </c>
      <c r="K290"/>
      <c r="L290"/>
      <c r="M290" s="247">
        <v>44713</v>
      </c>
      <c r="N290">
        <v>0.28749999999999998</v>
      </c>
      <c r="O290"/>
      <c r="P290"/>
      <c r="Q290" s="247">
        <v>44713</v>
      </c>
      <c r="R290">
        <v>0.17249999999999999</v>
      </c>
      <c r="S290"/>
      <c r="T290"/>
      <c r="U290" s="247">
        <v>44713</v>
      </c>
      <c r="V290">
        <v>0.16250000000000001</v>
      </c>
      <c r="W290"/>
      <c r="X290"/>
      <c r="Y290" s="247">
        <v>44682</v>
      </c>
      <c r="Z290">
        <v>4.702</v>
      </c>
      <c r="AA290"/>
      <c r="AB290"/>
      <c r="AC290" s="247">
        <v>44713</v>
      </c>
      <c r="AD290">
        <v>1.2515111057040005</v>
      </c>
      <c r="AE290"/>
      <c r="AF290"/>
      <c r="AG290" s="247">
        <v>44713</v>
      </c>
      <c r="AH290">
        <v>6.4309709429114015E-2</v>
      </c>
      <c r="AI290"/>
      <c r="AJ290"/>
      <c r="AK290" s="247">
        <v>44713</v>
      </c>
      <c r="AL290">
        <v>7.1969087365355011E-2</v>
      </c>
      <c r="AM290"/>
      <c r="AN290"/>
      <c r="AO290"/>
      <c r="AP290"/>
      <c r="AQ290"/>
      <c r="AR290"/>
      <c r="AS290"/>
      <c r="AT290"/>
      <c r="AU290"/>
      <c r="AW290"/>
      <c r="AX290"/>
      <c r="AY290"/>
      <c r="BA290" s="247">
        <v>44470</v>
      </c>
      <c r="BB290">
        <v>0</v>
      </c>
      <c r="BC290"/>
      <c r="BE290"/>
      <c r="BF290"/>
      <c r="BG290"/>
      <c r="BI290"/>
      <c r="BJ290"/>
      <c r="BK290"/>
      <c r="BM290"/>
      <c r="BN290"/>
      <c r="BO290"/>
    </row>
    <row r="291" spans="1:67">
      <c r="A291"/>
      <c r="B291"/>
      <c r="C291"/>
      <c r="D291"/>
      <c r="E291"/>
      <c r="F291"/>
      <c r="G291"/>
      <c r="H291"/>
      <c r="I291" s="247">
        <v>44743</v>
      </c>
      <c r="J291">
        <v>0.39</v>
      </c>
      <c r="K291"/>
      <c r="L291"/>
      <c r="M291" s="247">
        <v>44743</v>
      </c>
      <c r="N291">
        <v>0.3</v>
      </c>
      <c r="O291"/>
      <c r="P291"/>
      <c r="Q291" s="247">
        <v>44743</v>
      </c>
      <c r="R291">
        <v>0.185</v>
      </c>
      <c r="S291"/>
      <c r="T291"/>
      <c r="U291" s="247">
        <v>44743</v>
      </c>
      <c r="V291">
        <v>0.16250000000000001</v>
      </c>
      <c r="W291"/>
      <c r="X291"/>
      <c r="Y291" s="247">
        <v>44713</v>
      </c>
      <c r="Z291">
        <v>4.7510000000000003</v>
      </c>
      <c r="AA291"/>
      <c r="AB291"/>
      <c r="AC291" s="247">
        <v>44743</v>
      </c>
      <c r="AD291">
        <v>1.2502305084100001</v>
      </c>
      <c r="AE291"/>
      <c r="AF291"/>
      <c r="AG291" s="247">
        <v>44743</v>
      </c>
      <c r="AH291">
        <v>6.4287343584877005E-2</v>
      </c>
      <c r="AI291"/>
      <c r="AJ291"/>
      <c r="AK291" s="247">
        <v>44743</v>
      </c>
      <c r="AL291">
        <v>7.1966248979295003E-2</v>
      </c>
      <c r="AM291"/>
      <c r="AN291"/>
      <c r="AO291"/>
      <c r="AP291"/>
      <c r="AQ291"/>
      <c r="AR291"/>
      <c r="AS291"/>
      <c r="AT291"/>
      <c r="AU291"/>
      <c r="AW291"/>
      <c r="AX291"/>
      <c r="AY291"/>
      <c r="BA291" s="247">
        <v>44501</v>
      </c>
      <c r="BB291">
        <v>0</v>
      </c>
      <c r="BC291"/>
      <c r="BE291"/>
      <c r="BF291"/>
      <c r="BG291"/>
      <c r="BI291"/>
      <c r="BJ291"/>
      <c r="BK291"/>
      <c r="BM291"/>
      <c r="BN291"/>
      <c r="BO291"/>
    </row>
    <row r="292" spans="1:67">
      <c r="A292"/>
      <c r="B292"/>
      <c r="C292"/>
      <c r="D292"/>
      <c r="E292"/>
      <c r="F292"/>
      <c r="G292"/>
      <c r="H292"/>
      <c r="I292" s="247">
        <v>44774</v>
      </c>
      <c r="J292">
        <v>0.45500000000000002</v>
      </c>
      <c r="K292"/>
      <c r="L292"/>
      <c r="M292" s="247">
        <v>44774</v>
      </c>
      <c r="N292">
        <v>0.3</v>
      </c>
      <c r="O292"/>
      <c r="P292"/>
      <c r="Q292" s="247">
        <v>44774</v>
      </c>
      <c r="R292">
        <v>0.185</v>
      </c>
      <c r="S292"/>
      <c r="T292"/>
      <c r="U292" s="247">
        <v>44774</v>
      </c>
      <c r="V292">
        <v>0.16250000000000001</v>
      </c>
      <c r="W292"/>
      <c r="X292"/>
      <c r="Y292" s="247">
        <v>44743</v>
      </c>
      <c r="Z292">
        <v>4.7510000000000003</v>
      </c>
      <c r="AA292"/>
      <c r="AB292"/>
      <c r="AC292" s="247">
        <v>44774</v>
      </c>
      <c r="AD292">
        <v>1.2489045145820001</v>
      </c>
      <c r="AE292"/>
      <c r="AF292"/>
      <c r="AG292" s="247">
        <v>44774</v>
      </c>
      <c r="AH292">
        <v>6.4264232212673009E-2</v>
      </c>
      <c r="AI292"/>
      <c r="AJ292"/>
      <c r="AK292" s="247">
        <v>44774</v>
      </c>
      <c r="AL292">
        <v>7.1963315980370007E-2</v>
      </c>
      <c r="AM292"/>
      <c r="AN292"/>
      <c r="AO292"/>
      <c r="AP292"/>
      <c r="AQ292"/>
      <c r="AR292"/>
      <c r="AS292"/>
      <c r="AT292"/>
      <c r="AU292"/>
      <c r="AW292"/>
      <c r="AX292"/>
      <c r="AY292"/>
      <c r="BA292" s="247">
        <v>44531</v>
      </c>
      <c r="BB292">
        <v>0</v>
      </c>
      <c r="BC292"/>
      <c r="BE292"/>
      <c r="BF292"/>
      <c r="BG292"/>
      <c r="BI292"/>
      <c r="BJ292"/>
      <c r="BK292"/>
      <c r="BM292"/>
      <c r="BN292"/>
      <c r="BO292"/>
    </row>
    <row r="293" spans="1:67">
      <c r="A293"/>
      <c r="B293"/>
      <c r="C293"/>
      <c r="D293"/>
      <c r="E293"/>
      <c r="F293"/>
      <c r="G293"/>
      <c r="H293"/>
      <c r="I293" s="247">
        <v>44805</v>
      </c>
      <c r="J293">
        <v>0.35499999999999998</v>
      </c>
      <c r="K293"/>
      <c r="L293"/>
      <c r="M293" s="247">
        <v>44805</v>
      </c>
      <c r="N293">
        <v>0.28999999999999998</v>
      </c>
      <c r="O293"/>
      <c r="P293"/>
      <c r="Q293" s="247">
        <v>44805</v>
      </c>
      <c r="R293">
        <v>0.16250000000000001</v>
      </c>
      <c r="S293"/>
      <c r="T293"/>
      <c r="U293" s="247">
        <v>44805</v>
      </c>
      <c r="V293">
        <v>0.16250000000000001</v>
      </c>
      <c r="W293"/>
      <c r="X293"/>
      <c r="Y293" s="247">
        <v>44774</v>
      </c>
      <c r="Z293">
        <v>4.7960000000000003</v>
      </c>
      <c r="AA293"/>
      <c r="AB293"/>
      <c r="AC293" s="247">
        <v>44805</v>
      </c>
      <c r="AD293">
        <v>1.2475757779050003</v>
      </c>
      <c r="AE293"/>
      <c r="AF293"/>
      <c r="AG293" s="247">
        <v>44805</v>
      </c>
      <c r="AH293">
        <v>6.424112084064601E-2</v>
      </c>
      <c r="AI293"/>
      <c r="AJ293"/>
      <c r="AK293" s="247">
        <v>44805</v>
      </c>
      <c r="AL293">
        <v>7.1960382981446025E-2</v>
      </c>
      <c r="AM293"/>
      <c r="AN293"/>
      <c r="AO293"/>
      <c r="AP293"/>
      <c r="AQ293"/>
      <c r="AR293"/>
      <c r="AS293"/>
      <c r="AT293"/>
      <c r="AU293"/>
      <c r="AW293"/>
      <c r="AX293"/>
      <c r="AY293"/>
      <c r="BA293" s="247">
        <v>44562</v>
      </c>
      <c r="BB293">
        <v>0</v>
      </c>
      <c r="BC293"/>
      <c r="BE293"/>
      <c r="BF293"/>
      <c r="BG293"/>
      <c r="BI293"/>
      <c r="BJ293"/>
      <c r="BK293"/>
      <c r="BM293"/>
      <c r="BN293"/>
      <c r="BO293"/>
    </row>
    <row r="294" spans="1:67">
      <c r="A294"/>
      <c r="B294"/>
      <c r="C294"/>
      <c r="D294"/>
      <c r="E294"/>
      <c r="F294"/>
      <c r="G294"/>
      <c r="H294"/>
      <c r="I294" s="247">
        <v>44835</v>
      </c>
      <c r="J294">
        <v>0.42499999999999999</v>
      </c>
      <c r="K294"/>
      <c r="L294"/>
      <c r="M294" s="247">
        <v>44835</v>
      </c>
      <c r="N294">
        <v>0.36249999999999999</v>
      </c>
      <c r="O294"/>
      <c r="P294"/>
      <c r="Q294" s="247">
        <v>44835</v>
      </c>
      <c r="R294">
        <v>0.185</v>
      </c>
      <c r="S294"/>
      <c r="T294"/>
      <c r="U294" s="247">
        <v>44835</v>
      </c>
      <c r="V294">
        <v>0.16500000000000001</v>
      </c>
      <c r="W294"/>
      <c r="X294"/>
      <c r="Y294" s="247">
        <v>44805</v>
      </c>
      <c r="Z294">
        <v>4.7670000000000003</v>
      </c>
      <c r="AA294"/>
      <c r="AB294"/>
      <c r="AC294" s="247">
        <v>44835</v>
      </c>
      <c r="AD294">
        <v>1.2462873031370003</v>
      </c>
      <c r="AE294"/>
      <c r="AF294"/>
      <c r="AG294" s="247">
        <v>44835</v>
      </c>
      <c r="AH294">
        <v>6.4218754996918009E-2</v>
      </c>
      <c r="AI294"/>
      <c r="AJ294"/>
      <c r="AK294" s="247">
        <v>44835</v>
      </c>
      <c r="AL294">
        <v>7.1957544595394024E-2</v>
      </c>
      <c r="AM294"/>
      <c r="AN294"/>
      <c r="AO294"/>
      <c r="AP294"/>
      <c r="AQ294"/>
      <c r="AR294"/>
      <c r="AS294"/>
      <c r="AT294"/>
      <c r="AU294"/>
      <c r="AW294"/>
      <c r="AX294"/>
      <c r="AY294"/>
      <c r="BA294" s="247">
        <v>44593</v>
      </c>
      <c r="BB294">
        <v>0</v>
      </c>
      <c r="BC294"/>
      <c r="BE294"/>
      <c r="BF294"/>
      <c r="BG294"/>
      <c r="BI294"/>
      <c r="BJ294"/>
      <c r="BK294"/>
      <c r="BM294"/>
      <c r="BN294"/>
      <c r="BO294"/>
    </row>
    <row r="295" spans="1:67">
      <c r="A295"/>
      <c r="B295"/>
      <c r="C295"/>
      <c r="D295"/>
      <c r="E295"/>
      <c r="F295"/>
      <c r="G295"/>
      <c r="H295"/>
      <c r="I295" s="247">
        <v>44866</v>
      </c>
      <c r="J295">
        <v>0.72499999999999998</v>
      </c>
      <c r="K295"/>
      <c r="L295"/>
      <c r="M295" s="247">
        <v>44866</v>
      </c>
      <c r="N295">
        <v>0.45500000000000002</v>
      </c>
      <c r="O295"/>
      <c r="P295"/>
      <c r="Q295" s="247">
        <v>44866</v>
      </c>
      <c r="R295">
        <v>0.28749999999999998</v>
      </c>
      <c r="S295"/>
      <c r="T295"/>
      <c r="U295" s="247">
        <v>44866</v>
      </c>
      <c r="V295">
        <v>0.24</v>
      </c>
      <c r="W295"/>
      <c r="X295"/>
      <c r="Y295" s="247">
        <v>44835</v>
      </c>
      <c r="Z295">
        <v>4.7679999999999998</v>
      </c>
      <c r="AA295"/>
      <c r="AB295"/>
      <c r="AC295" s="247">
        <v>44866</v>
      </c>
      <c r="AD295">
        <v>1.2449532033370003</v>
      </c>
      <c r="AE295"/>
      <c r="AF295"/>
      <c r="AG295" s="247">
        <v>44866</v>
      </c>
      <c r="AH295">
        <v>6.419564362523901E-2</v>
      </c>
      <c r="AI295"/>
      <c r="AJ295"/>
      <c r="AK295" s="247">
        <v>44866</v>
      </c>
      <c r="AL295">
        <v>7.1954611596477008E-2</v>
      </c>
      <c r="AM295"/>
      <c r="AN295"/>
      <c r="AO295"/>
      <c r="AP295"/>
      <c r="AQ295"/>
      <c r="AR295"/>
      <c r="AS295"/>
      <c r="AT295"/>
      <c r="AU295"/>
      <c r="AW295"/>
      <c r="AX295"/>
      <c r="AY295"/>
      <c r="BA295" s="247">
        <v>44621</v>
      </c>
      <c r="BB295">
        <v>0</v>
      </c>
      <c r="BC295"/>
      <c r="BE295"/>
      <c r="BF295"/>
      <c r="BG295"/>
      <c r="BI295"/>
      <c r="BJ295"/>
      <c r="BK295"/>
      <c r="BM295"/>
      <c r="BN295"/>
      <c r="BO295"/>
    </row>
    <row r="296" spans="1:67">
      <c r="A296"/>
      <c r="B296"/>
      <c r="C296"/>
      <c r="D296"/>
      <c r="E296"/>
      <c r="F296"/>
      <c r="G296"/>
      <c r="H296"/>
      <c r="I296" s="247">
        <v>44896</v>
      </c>
      <c r="J296">
        <v>1.23</v>
      </c>
      <c r="K296"/>
      <c r="L296"/>
      <c r="M296" s="247">
        <v>44896</v>
      </c>
      <c r="N296">
        <v>0.79</v>
      </c>
      <c r="O296"/>
      <c r="P296"/>
      <c r="Q296" s="247">
        <v>44896</v>
      </c>
      <c r="R296">
        <v>0.33750000000000002</v>
      </c>
      <c r="S296"/>
      <c r="T296"/>
      <c r="U296" s="247">
        <v>44896</v>
      </c>
      <c r="V296">
        <v>0.29499999999999998</v>
      </c>
      <c r="W296"/>
      <c r="X296"/>
      <c r="Y296" s="247">
        <v>44866</v>
      </c>
      <c r="Z296">
        <v>4.782</v>
      </c>
      <c r="AA296"/>
      <c r="AB296"/>
      <c r="AC296" s="247">
        <v>44896</v>
      </c>
      <c r="AD296">
        <v>1.2436595603620004</v>
      </c>
      <c r="AE296"/>
      <c r="AF296"/>
      <c r="AG296" s="247">
        <v>44896</v>
      </c>
      <c r="AH296">
        <v>6.4173277781848004E-2</v>
      </c>
      <c r="AI296"/>
      <c r="AJ296"/>
      <c r="AK296" s="247">
        <v>44896</v>
      </c>
      <c r="AL296">
        <v>7.1951773210431003E-2</v>
      </c>
      <c r="AM296"/>
      <c r="AN296"/>
      <c r="AO296"/>
      <c r="AP296"/>
      <c r="AQ296"/>
      <c r="AR296"/>
      <c r="AS296"/>
      <c r="AT296"/>
      <c r="AU296"/>
      <c r="AW296"/>
      <c r="AX296"/>
      <c r="AY296"/>
      <c r="BA296" s="247">
        <v>44652</v>
      </c>
      <c r="BB296">
        <v>0</v>
      </c>
      <c r="BC296"/>
      <c r="BE296"/>
      <c r="BF296"/>
      <c r="BG296"/>
      <c r="BI296"/>
      <c r="BJ296"/>
      <c r="BK296"/>
      <c r="BM296"/>
      <c r="BN296"/>
      <c r="BO296"/>
    </row>
    <row r="297" spans="1:67">
      <c r="A297"/>
      <c r="B297"/>
      <c r="C297"/>
      <c r="D297"/>
      <c r="E297"/>
      <c r="F297"/>
      <c r="G297"/>
      <c r="H297"/>
      <c r="I297" s="247">
        <v>44927</v>
      </c>
      <c r="J297">
        <v>1.575</v>
      </c>
      <c r="K297"/>
      <c r="L297"/>
      <c r="M297" s="247">
        <v>44927</v>
      </c>
      <c r="N297">
        <v>0.95499999999999996</v>
      </c>
      <c r="O297"/>
      <c r="P297"/>
      <c r="Q297" s="247">
        <v>44927</v>
      </c>
      <c r="R297">
        <v>0.4375</v>
      </c>
      <c r="S297"/>
      <c r="T297"/>
      <c r="U297" s="247">
        <v>44927</v>
      </c>
      <c r="V297">
        <v>0.34250000000000003</v>
      </c>
      <c r="W297"/>
      <c r="X297"/>
      <c r="Y297" s="247">
        <v>44896</v>
      </c>
      <c r="Z297">
        <v>4.83</v>
      </c>
      <c r="AA297"/>
      <c r="AB297"/>
      <c r="AC297" s="247">
        <v>44927</v>
      </c>
      <c r="AD297">
        <v>1.2423201427530004</v>
      </c>
      <c r="AE297"/>
      <c r="AF297"/>
      <c r="AG297" s="247">
        <v>44927</v>
      </c>
      <c r="AH297">
        <v>6.4150166410518003E-2</v>
      </c>
      <c r="AI297"/>
      <c r="AJ297"/>
      <c r="AK297" s="247">
        <v>44927</v>
      </c>
      <c r="AL297">
        <v>7.1948840211518011E-2</v>
      </c>
      <c r="AM297"/>
      <c r="AN297"/>
      <c r="AO297"/>
      <c r="AP297"/>
      <c r="AQ297"/>
      <c r="AR297"/>
      <c r="AS297"/>
      <c r="AT297"/>
      <c r="AU297"/>
      <c r="AW297"/>
      <c r="AX297"/>
      <c r="AY297"/>
      <c r="BA297" s="247">
        <v>44682</v>
      </c>
      <c r="BB297">
        <v>0</v>
      </c>
      <c r="BC297"/>
      <c r="BE297"/>
      <c r="BF297"/>
      <c r="BG297"/>
      <c r="BI297"/>
      <c r="BJ297"/>
      <c r="BK297"/>
      <c r="BM297"/>
      <c r="BN297"/>
      <c r="BO297"/>
    </row>
    <row r="298" spans="1:67">
      <c r="A298"/>
      <c r="B298"/>
      <c r="C298"/>
      <c r="D298"/>
      <c r="E298"/>
      <c r="F298"/>
      <c r="G298"/>
      <c r="H298"/>
      <c r="I298" s="247">
        <v>44958</v>
      </c>
      <c r="J298">
        <v>1.4950000000000001</v>
      </c>
      <c r="K298"/>
      <c r="L298"/>
      <c r="M298" s="247">
        <v>44958</v>
      </c>
      <c r="N298">
        <v>0.94499999999999995</v>
      </c>
      <c r="O298"/>
      <c r="P298"/>
      <c r="Q298" s="247">
        <v>44958</v>
      </c>
      <c r="R298">
        <v>0.435</v>
      </c>
      <c r="S298"/>
      <c r="T298"/>
      <c r="U298" s="247">
        <v>44958</v>
      </c>
      <c r="V298">
        <v>0.33750000000000002</v>
      </c>
      <c r="W298"/>
      <c r="X298"/>
      <c r="Y298" s="247">
        <v>44927</v>
      </c>
      <c r="Z298">
        <v>5.0549999999999997</v>
      </c>
      <c r="AA298"/>
      <c r="AB298"/>
      <c r="AC298" s="247">
        <v>44958</v>
      </c>
      <c r="AD298">
        <v>1.2409780400520003</v>
      </c>
      <c r="AE298"/>
      <c r="AF298"/>
      <c r="AG298" s="247">
        <v>44958</v>
      </c>
      <c r="AH298">
        <v>6.4127055039366013E-2</v>
      </c>
      <c r="AI298"/>
      <c r="AJ298"/>
      <c r="AK298" s="247">
        <v>44958</v>
      </c>
      <c r="AL298">
        <v>7.1945907212609003E-2</v>
      </c>
      <c r="AM298"/>
      <c r="AN298"/>
      <c r="AO298"/>
      <c r="AP298"/>
      <c r="AQ298"/>
      <c r="AR298"/>
      <c r="AS298"/>
      <c r="AT298"/>
      <c r="AU298"/>
      <c r="AW298"/>
      <c r="AX298"/>
      <c r="AY298"/>
      <c r="BA298" s="247">
        <v>44713</v>
      </c>
      <c r="BB298">
        <v>0</v>
      </c>
      <c r="BC298"/>
      <c r="BE298"/>
      <c r="BF298"/>
      <c r="BG298"/>
      <c r="BI298"/>
      <c r="BJ298"/>
      <c r="BK298"/>
      <c r="BM298"/>
      <c r="BN298"/>
      <c r="BO298"/>
    </row>
    <row r="299" spans="1:67">
      <c r="A299"/>
      <c r="B299"/>
      <c r="C299"/>
      <c r="D299"/>
      <c r="E299"/>
      <c r="F299"/>
      <c r="G299"/>
      <c r="H299"/>
      <c r="I299" s="247">
        <v>44986</v>
      </c>
      <c r="J299">
        <v>0.89500000000000002</v>
      </c>
      <c r="K299"/>
      <c r="L299"/>
      <c r="M299" s="247">
        <v>44986</v>
      </c>
      <c r="N299">
        <v>0.60250000000000004</v>
      </c>
      <c r="O299"/>
      <c r="P299"/>
      <c r="Q299" s="247">
        <v>44986</v>
      </c>
      <c r="R299">
        <v>0.30249999999999999</v>
      </c>
      <c r="S299"/>
      <c r="T299"/>
      <c r="U299" s="247">
        <v>44986</v>
      </c>
      <c r="V299">
        <v>0.26</v>
      </c>
      <c r="W299"/>
      <c r="X299"/>
      <c r="Y299" s="247">
        <v>44958</v>
      </c>
      <c r="Z299">
        <v>5.0049999999999999</v>
      </c>
      <c r="AA299"/>
      <c r="AB299"/>
      <c r="AC299" s="247">
        <v>44986</v>
      </c>
      <c r="AD299">
        <v>1.2397635201330004</v>
      </c>
      <c r="AE299"/>
      <c r="AF299"/>
      <c r="AG299" s="247">
        <v>44986</v>
      </c>
      <c r="AH299">
        <v>6.4106180252670009E-2</v>
      </c>
      <c r="AI299"/>
      <c r="AJ299"/>
      <c r="AK299" s="247">
        <v>44986</v>
      </c>
      <c r="AL299">
        <v>7.194325805230703E-2</v>
      </c>
      <c r="AM299"/>
      <c r="AN299"/>
      <c r="AO299"/>
      <c r="AP299"/>
      <c r="AQ299"/>
      <c r="AR299"/>
      <c r="AS299"/>
      <c r="AT299"/>
      <c r="AU299"/>
      <c r="AW299"/>
      <c r="AX299"/>
      <c r="AY299"/>
      <c r="BA299" s="247">
        <v>44743</v>
      </c>
      <c r="BB299">
        <v>0</v>
      </c>
      <c r="BC299"/>
      <c r="BE299"/>
      <c r="BF299"/>
      <c r="BG299"/>
      <c r="BI299"/>
      <c r="BJ299"/>
      <c r="BK299"/>
      <c r="BM299"/>
      <c r="BN299"/>
      <c r="BO299"/>
    </row>
    <row r="300" spans="1:67">
      <c r="A300"/>
      <c r="B300"/>
      <c r="C300"/>
      <c r="D300"/>
      <c r="E300"/>
      <c r="F300"/>
      <c r="G300"/>
      <c r="H300"/>
      <c r="I300" s="247">
        <v>45017</v>
      </c>
      <c r="J300">
        <v>0.45</v>
      </c>
      <c r="K300"/>
      <c r="L300"/>
      <c r="M300" s="247">
        <v>45017</v>
      </c>
      <c r="N300">
        <v>0.35499999999999998</v>
      </c>
      <c r="O300"/>
      <c r="P300"/>
      <c r="Q300" s="247">
        <v>45017</v>
      </c>
      <c r="R300">
        <v>0.19750000000000001</v>
      </c>
      <c r="S300"/>
      <c r="T300"/>
      <c r="U300" s="247">
        <v>45017</v>
      </c>
      <c r="V300">
        <v>0.17749999999999999</v>
      </c>
      <c r="W300"/>
      <c r="X300"/>
      <c r="Y300" s="247">
        <v>44986</v>
      </c>
      <c r="Z300">
        <v>4.9249999999999998</v>
      </c>
      <c r="AA300"/>
      <c r="AB300"/>
      <c r="AC300" s="247">
        <v>45017</v>
      </c>
      <c r="AD300">
        <v>1.238416339557</v>
      </c>
      <c r="AE300"/>
      <c r="AF300"/>
      <c r="AG300" s="247">
        <v>45017</v>
      </c>
      <c r="AH300">
        <v>6.4083068881854999E-2</v>
      </c>
      <c r="AI300"/>
      <c r="AJ300"/>
      <c r="AK300" s="247">
        <v>45017</v>
      </c>
      <c r="AL300">
        <v>7.1940325053403004E-2</v>
      </c>
      <c r="AM300"/>
      <c r="AN300"/>
      <c r="AO300"/>
      <c r="AP300"/>
      <c r="AQ300"/>
      <c r="AR300"/>
      <c r="AS300"/>
      <c r="AT300"/>
      <c r="AU300"/>
      <c r="AW300"/>
      <c r="AX300"/>
      <c r="AY300"/>
      <c r="BA300" s="247">
        <v>44774</v>
      </c>
      <c r="BB300">
        <v>0</v>
      </c>
      <c r="BC300"/>
      <c r="BE300"/>
      <c r="BF300"/>
      <c r="BG300"/>
      <c r="BI300"/>
      <c r="BJ300"/>
      <c r="BK300"/>
      <c r="BM300"/>
      <c r="BN300"/>
      <c r="BO300"/>
    </row>
    <row r="301" spans="1:67">
      <c r="A301"/>
      <c r="B301"/>
      <c r="C301"/>
      <c r="D301"/>
      <c r="E301"/>
      <c r="F301"/>
      <c r="G301"/>
      <c r="H301"/>
      <c r="I301" s="247">
        <v>45047</v>
      </c>
      <c r="J301">
        <v>0.36499999999999999</v>
      </c>
      <c r="K301"/>
      <c r="L301"/>
      <c r="M301" s="247">
        <v>45047</v>
      </c>
      <c r="N301">
        <v>0.28749999999999998</v>
      </c>
      <c r="O301"/>
      <c r="P301"/>
      <c r="Q301" s="247">
        <v>45047</v>
      </c>
      <c r="R301">
        <v>0.17249999999999999</v>
      </c>
      <c r="S301"/>
      <c r="T301"/>
      <c r="U301" s="247">
        <v>45047</v>
      </c>
      <c r="V301">
        <v>0.16250000000000001</v>
      </c>
      <c r="W301"/>
      <c r="X301"/>
      <c r="Y301" s="247">
        <v>45017</v>
      </c>
      <c r="Z301">
        <v>4.8449999999999998</v>
      </c>
      <c r="AA301"/>
      <c r="AB301"/>
      <c r="AC301" s="247">
        <v>45047</v>
      </c>
      <c r="AD301">
        <v>1.23711009224</v>
      </c>
      <c r="AE301"/>
      <c r="AF301"/>
      <c r="AG301" s="247">
        <v>45047</v>
      </c>
      <c r="AH301">
        <v>6.4060703039298991E-2</v>
      </c>
      <c r="AI301"/>
      <c r="AJ301"/>
      <c r="AK301" s="247">
        <v>45047</v>
      </c>
      <c r="AL301">
        <v>7.1937486667370001E-2</v>
      </c>
      <c r="AM301"/>
      <c r="AN301"/>
      <c r="AO301"/>
      <c r="AP301"/>
      <c r="AQ301"/>
      <c r="AR301"/>
      <c r="AS301"/>
      <c r="AT301"/>
      <c r="AU301"/>
      <c r="AW301"/>
      <c r="AX301"/>
      <c r="AY301"/>
      <c r="BA301" s="247">
        <v>44805</v>
      </c>
      <c r="BB301">
        <v>0</v>
      </c>
      <c r="BC301"/>
      <c r="BE301"/>
      <c r="BF301"/>
      <c r="BG301"/>
      <c r="BI301"/>
      <c r="BJ301"/>
      <c r="BK301"/>
      <c r="BM301"/>
      <c r="BN301"/>
      <c r="BO301"/>
    </row>
    <row r="302" spans="1:67">
      <c r="A302"/>
      <c r="B302"/>
      <c r="C302"/>
      <c r="D302"/>
      <c r="E302"/>
      <c r="F302"/>
      <c r="G302"/>
      <c r="H302"/>
      <c r="I302" s="247">
        <v>45078</v>
      </c>
      <c r="J302">
        <v>0.35499999999999998</v>
      </c>
      <c r="K302"/>
      <c r="L302"/>
      <c r="M302" s="247">
        <v>45078</v>
      </c>
      <c r="N302">
        <v>0.28749999999999998</v>
      </c>
      <c r="O302"/>
      <c r="P302"/>
      <c r="Q302" s="247">
        <v>45078</v>
      </c>
      <c r="R302">
        <v>0.17249999999999999</v>
      </c>
      <c r="S302"/>
      <c r="T302"/>
      <c r="U302" s="247">
        <v>45078</v>
      </c>
      <c r="V302">
        <v>0.16250000000000001</v>
      </c>
      <c r="W302"/>
      <c r="X302"/>
      <c r="Y302" s="247">
        <v>45047</v>
      </c>
      <c r="Z302">
        <v>4.8550000000000004</v>
      </c>
      <c r="AA302"/>
      <c r="AB302"/>
      <c r="AC302" s="247">
        <v>45078</v>
      </c>
      <c r="AD302">
        <v>1.2357577064980003</v>
      </c>
      <c r="AE302"/>
      <c r="AF302"/>
      <c r="AG302" s="247">
        <v>45078</v>
      </c>
      <c r="AH302">
        <v>6.4037591668832022E-2</v>
      </c>
      <c r="AI302"/>
      <c r="AJ302"/>
      <c r="AK302" s="247">
        <v>45078</v>
      </c>
      <c r="AL302">
        <v>7.1934553668472012E-2</v>
      </c>
      <c r="AM302"/>
      <c r="AN302"/>
      <c r="AO302"/>
      <c r="AP302"/>
      <c r="AQ302"/>
      <c r="AR302"/>
      <c r="AS302"/>
      <c r="AT302"/>
      <c r="AU302"/>
      <c r="AW302"/>
      <c r="AX302"/>
      <c r="AY302"/>
      <c r="BA302" s="247">
        <v>44835</v>
      </c>
      <c r="BB302">
        <v>0</v>
      </c>
      <c r="BC302"/>
      <c r="BE302"/>
      <c r="BF302"/>
      <c r="BG302"/>
      <c r="BI302"/>
      <c r="BJ302"/>
      <c r="BK302"/>
      <c r="BM302"/>
      <c r="BN302"/>
      <c r="BO302"/>
    </row>
    <row r="303" spans="1:67">
      <c r="A303"/>
      <c r="B303"/>
      <c r="C303"/>
      <c r="D303"/>
      <c r="E303"/>
      <c r="F303"/>
      <c r="G303"/>
      <c r="H303"/>
      <c r="I303" s="247">
        <v>45108</v>
      </c>
      <c r="J303">
        <v>0.39</v>
      </c>
      <c r="K303"/>
      <c r="L303"/>
      <c r="M303" s="247">
        <v>45108</v>
      </c>
      <c r="N303">
        <v>0.3</v>
      </c>
      <c r="O303"/>
      <c r="P303"/>
      <c r="Q303" s="247">
        <v>45108</v>
      </c>
      <c r="R303">
        <v>0.185</v>
      </c>
      <c r="S303"/>
      <c r="T303"/>
      <c r="U303" s="247">
        <v>45108</v>
      </c>
      <c r="V303">
        <v>0.16250000000000001</v>
      </c>
      <c r="W303"/>
      <c r="X303"/>
      <c r="Y303" s="247">
        <v>45078</v>
      </c>
      <c r="Z303">
        <v>4.9050000000000002</v>
      </c>
      <c r="AA303"/>
      <c r="AB303"/>
      <c r="AC303" s="247">
        <v>45108</v>
      </c>
      <c r="AD303">
        <v>1.2344464440180003</v>
      </c>
      <c r="AE303"/>
      <c r="AF303"/>
      <c r="AG303" s="247">
        <v>45108</v>
      </c>
      <c r="AH303">
        <v>6.4015225826613009E-2</v>
      </c>
      <c r="AI303"/>
      <c r="AJ303"/>
      <c r="AK303" s="247">
        <v>45108</v>
      </c>
      <c r="AL303">
        <v>7.1931715282444006E-2</v>
      </c>
      <c r="AM303"/>
      <c r="AN303"/>
      <c r="AO303"/>
      <c r="AP303"/>
      <c r="AQ303"/>
      <c r="AR303"/>
      <c r="AS303"/>
      <c r="AT303"/>
      <c r="AU303"/>
      <c r="AW303"/>
      <c r="AX303"/>
      <c r="AY303"/>
      <c r="BA303" s="247">
        <v>44866</v>
      </c>
      <c r="BB303">
        <v>0</v>
      </c>
      <c r="BC303"/>
      <c r="BE303"/>
      <c r="BF303"/>
      <c r="BG303"/>
      <c r="BI303"/>
      <c r="BJ303"/>
      <c r="BK303"/>
      <c r="BM303"/>
      <c r="BN303"/>
      <c r="BO303"/>
    </row>
    <row r="304" spans="1:67">
      <c r="A304"/>
      <c r="B304"/>
      <c r="C304"/>
      <c r="D304"/>
      <c r="E304"/>
      <c r="F304"/>
      <c r="G304"/>
      <c r="H304"/>
      <c r="I304" s="247">
        <v>45139</v>
      </c>
      <c r="J304">
        <v>0.45500000000000002</v>
      </c>
      <c r="K304"/>
      <c r="L304"/>
      <c r="M304" s="247">
        <v>45139</v>
      </c>
      <c r="N304">
        <v>0.3</v>
      </c>
      <c r="O304"/>
      <c r="P304"/>
      <c r="Q304" s="247">
        <v>45139</v>
      </c>
      <c r="R304">
        <v>0.185</v>
      </c>
      <c r="S304"/>
      <c r="T304"/>
      <c r="U304" s="247">
        <v>45139</v>
      </c>
      <c r="V304">
        <v>0.16250000000000001</v>
      </c>
      <c r="W304"/>
      <c r="X304"/>
      <c r="Y304" s="247">
        <v>45108</v>
      </c>
      <c r="Z304">
        <v>4.9050000000000002</v>
      </c>
      <c r="AA304"/>
      <c r="AB304"/>
      <c r="AC304" s="247">
        <v>45139</v>
      </c>
      <c r="AD304">
        <v>1.233088898798</v>
      </c>
      <c r="AE304"/>
      <c r="AF304"/>
      <c r="AG304" s="247">
        <v>45139</v>
      </c>
      <c r="AH304">
        <v>6.3992114456494026E-2</v>
      </c>
      <c r="AI304"/>
      <c r="AJ304"/>
      <c r="AK304" s="247">
        <v>45139</v>
      </c>
      <c r="AL304">
        <v>7.1928782283551013E-2</v>
      </c>
      <c r="AM304"/>
      <c r="AN304"/>
      <c r="AO304"/>
      <c r="AP304"/>
      <c r="AQ304"/>
      <c r="AR304"/>
      <c r="AS304"/>
      <c r="AT304"/>
      <c r="AU304"/>
      <c r="AW304"/>
      <c r="AX304"/>
      <c r="AY304"/>
      <c r="BA304" s="247">
        <v>44896</v>
      </c>
      <c r="BB304">
        <v>0</v>
      </c>
      <c r="BC304"/>
      <c r="BE304"/>
      <c r="BF304"/>
      <c r="BG304"/>
      <c r="BI304"/>
      <c r="BJ304"/>
      <c r="BK304"/>
      <c r="BM304"/>
      <c r="BN304"/>
      <c r="BO304"/>
    </row>
    <row r="305" spans="1:67">
      <c r="A305"/>
      <c r="B305"/>
      <c r="C305"/>
      <c r="D305"/>
      <c r="E305"/>
      <c r="F305"/>
      <c r="G305"/>
      <c r="H305"/>
      <c r="I305" s="247">
        <v>45170</v>
      </c>
      <c r="J305">
        <v>0.35499999999999998</v>
      </c>
      <c r="K305"/>
      <c r="L305"/>
      <c r="M305" s="247">
        <v>45170</v>
      </c>
      <c r="N305">
        <v>0.28999999999999998</v>
      </c>
      <c r="O305"/>
      <c r="P305"/>
      <c r="Q305" s="247">
        <v>45170</v>
      </c>
      <c r="R305">
        <v>0.16250000000000001</v>
      </c>
      <c r="S305"/>
      <c r="T305"/>
      <c r="U305" s="247">
        <v>45170</v>
      </c>
      <c r="V305">
        <v>0.16250000000000001</v>
      </c>
      <c r="W305"/>
      <c r="X305"/>
      <c r="Y305" s="247">
        <v>45139</v>
      </c>
      <c r="Z305">
        <v>4.95</v>
      </c>
      <c r="AA305"/>
      <c r="AB305"/>
      <c r="AC305" s="247">
        <v>45170</v>
      </c>
      <c r="AD305">
        <v>1.2317287490910003</v>
      </c>
      <c r="AE305"/>
      <c r="AF305"/>
      <c r="AG305" s="247">
        <v>45170</v>
      </c>
      <c r="AH305">
        <v>6.3969003086553011E-2</v>
      </c>
      <c r="AI305"/>
      <c r="AJ305"/>
      <c r="AK305" s="247">
        <v>45170</v>
      </c>
      <c r="AL305">
        <v>7.1925849284662016E-2</v>
      </c>
      <c r="AM305"/>
      <c r="AN305"/>
      <c r="AO305"/>
      <c r="AP305"/>
      <c r="AQ305"/>
      <c r="AR305"/>
      <c r="AS305"/>
      <c r="AT305"/>
      <c r="AU305"/>
      <c r="AW305"/>
      <c r="AX305"/>
      <c r="AY305"/>
      <c r="BA305" s="247">
        <v>44927</v>
      </c>
      <c r="BB305">
        <v>0</v>
      </c>
      <c r="BC305"/>
      <c r="BE305"/>
      <c r="BF305"/>
      <c r="BG305"/>
      <c r="BI305"/>
      <c r="BJ305"/>
      <c r="BK305"/>
      <c r="BM305"/>
      <c r="BN305"/>
      <c r="BO305"/>
    </row>
    <row r="306" spans="1:67">
      <c r="A306"/>
      <c r="B306"/>
      <c r="C306"/>
      <c r="D306"/>
      <c r="E306"/>
      <c r="F306"/>
      <c r="G306"/>
      <c r="H306"/>
      <c r="I306" s="247">
        <v>45200</v>
      </c>
      <c r="J306">
        <v>0.42499999999999999</v>
      </c>
      <c r="K306"/>
      <c r="L306"/>
      <c r="M306" s="247">
        <v>45200</v>
      </c>
      <c r="N306">
        <v>0.36249999999999999</v>
      </c>
      <c r="O306"/>
      <c r="P306"/>
      <c r="Q306" s="247">
        <v>45200</v>
      </c>
      <c r="R306">
        <v>0.185</v>
      </c>
      <c r="S306"/>
      <c r="T306"/>
      <c r="U306" s="247">
        <v>45200</v>
      </c>
      <c r="V306">
        <v>0.16500000000000001</v>
      </c>
      <c r="W306"/>
      <c r="X306"/>
      <c r="Y306" s="247">
        <v>45170</v>
      </c>
      <c r="Z306">
        <v>4.92</v>
      </c>
      <c r="AA306"/>
      <c r="AB306"/>
      <c r="AC306" s="247">
        <v>45200</v>
      </c>
      <c r="AD306">
        <v>1.2304100065140002</v>
      </c>
      <c r="AE306"/>
      <c r="AF306"/>
      <c r="AG306" s="247">
        <v>45200</v>
      </c>
      <c r="AH306">
        <v>6.3946637244843021E-2</v>
      </c>
      <c r="AI306"/>
      <c r="AJ306"/>
      <c r="AK306" s="247">
        <v>45200</v>
      </c>
      <c r="AL306">
        <v>7.1923010898642017E-2</v>
      </c>
      <c r="AM306"/>
      <c r="AN306"/>
      <c r="AO306"/>
      <c r="AP306"/>
      <c r="AQ306"/>
      <c r="AR306"/>
      <c r="AS306"/>
      <c r="AT306"/>
      <c r="AU306"/>
      <c r="AW306"/>
      <c r="AX306"/>
      <c r="AY306"/>
      <c r="BA306" s="247">
        <v>44958</v>
      </c>
      <c r="BB306">
        <v>0</v>
      </c>
      <c r="BC306"/>
      <c r="BE306"/>
      <c r="BF306"/>
      <c r="BG306"/>
      <c r="BI306"/>
      <c r="BJ306"/>
      <c r="BK306"/>
      <c r="BM306"/>
      <c r="BN306"/>
      <c r="BO306"/>
    </row>
    <row r="307" spans="1:67">
      <c r="A307"/>
      <c r="B307"/>
      <c r="C307"/>
      <c r="D307"/>
      <c r="E307"/>
      <c r="F307"/>
      <c r="G307"/>
      <c r="H307"/>
      <c r="I307" s="247">
        <v>45231</v>
      </c>
      <c r="J307">
        <v>0.72499999999999998</v>
      </c>
      <c r="K307"/>
      <c r="L307"/>
      <c r="M307" s="247">
        <v>45231</v>
      </c>
      <c r="N307">
        <v>0.45500000000000002</v>
      </c>
      <c r="O307"/>
      <c r="P307"/>
      <c r="Q307" s="247">
        <v>45231</v>
      </c>
      <c r="R307">
        <v>0.28749999999999998</v>
      </c>
      <c r="S307"/>
      <c r="T307"/>
      <c r="U307" s="247">
        <v>45231</v>
      </c>
      <c r="V307">
        <v>0.24</v>
      </c>
      <c r="W307"/>
      <c r="X307"/>
      <c r="Y307" s="247">
        <v>45200</v>
      </c>
      <c r="Z307">
        <v>4.92</v>
      </c>
      <c r="AA307"/>
      <c r="AB307"/>
      <c r="AC307" s="247">
        <v>45231</v>
      </c>
      <c r="AD307">
        <v>1.229044766431</v>
      </c>
      <c r="AE307"/>
      <c r="AF307"/>
      <c r="AG307" s="247">
        <v>45231</v>
      </c>
      <c r="AH307">
        <v>6.3923525875250006E-2</v>
      </c>
      <c r="AI307"/>
      <c r="AJ307"/>
      <c r="AK307" s="247">
        <v>45231</v>
      </c>
      <c r="AL307">
        <v>7.1920077899758003E-2</v>
      </c>
      <c r="AM307"/>
      <c r="AN307"/>
      <c r="AO307"/>
      <c r="AP307"/>
      <c r="AQ307"/>
      <c r="AR307"/>
      <c r="AS307"/>
      <c r="AT307"/>
      <c r="AU307"/>
      <c r="AW307"/>
      <c r="AX307"/>
      <c r="AY307"/>
      <c r="BA307" s="247">
        <v>44986</v>
      </c>
      <c r="BB307">
        <v>0</v>
      </c>
      <c r="BC307"/>
      <c r="BE307"/>
      <c r="BF307"/>
      <c r="BG307"/>
      <c r="BI307"/>
      <c r="BJ307"/>
      <c r="BK307"/>
      <c r="BM307"/>
      <c r="BN307"/>
      <c r="BO307"/>
    </row>
    <row r="308" spans="1:67">
      <c r="A308"/>
      <c r="B308"/>
      <c r="C308"/>
      <c r="D308"/>
      <c r="E308"/>
      <c r="F308"/>
      <c r="G308"/>
      <c r="H308"/>
      <c r="I308" s="247">
        <v>45261</v>
      </c>
      <c r="J308">
        <v>1.23</v>
      </c>
      <c r="K308"/>
      <c r="L308"/>
      <c r="M308" s="247">
        <v>45261</v>
      </c>
      <c r="N308">
        <v>0.79</v>
      </c>
      <c r="O308"/>
      <c r="P308"/>
      <c r="Q308" s="247">
        <v>45261</v>
      </c>
      <c r="R308">
        <v>0.33750000000000002</v>
      </c>
      <c r="S308"/>
      <c r="T308"/>
      <c r="U308" s="247">
        <v>45261</v>
      </c>
      <c r="V308">
        <v>0.29499999999999998</v>
      </c>
      <c r="W308"/>
      <c r="X308"/>
      <c r="Y308" s="247">
        <v>45231</v>
      </c>
      <c r="Z308">
        <v>4.9290000000000003</v>
      </c>
      <c r="AA308"/>
      <c r="AB308"/>
      <c r="AC308" s="247">
        <v>45261</v>
      </c>
      <c r="AD308">
        <v>1.2277211199020002</v>
      </c>
      <c r="AE308"/>
      <c r="AF308"/>
      <c r="AG308" s="247">
        <v>45261</v>
      </c>
      <c r="AH308">
        <v>6.3901160033877011E-2</v>
      </c>
      <c r="AI308"/>
      <c r="AJ308"/>
      <c r="AK308" s="247">
        <v>45261</v>
      </c>
      <c r="AL308">
        <v>7.1917239513744027E-2</v>
      </c>
      <c r="AM308"/>
      <c r="AN308"/>
      <c r="AO308"/>
      <c r="AP308"/>
      <c r="AQ308"/>
      <c r="AR308"/>
      <c r="AS308"/>
      <c r="AT308"/>
      <c r="AU308"/>
      <c r="AW308"/>
      <c r="AX308"/>
      <c r="AY308"/>
      <c r="BA308" s="247">
        <v>45017</v>
      </c>
      <c r="BB308">
        <v>0</v>
      </c>
      <c r="BC308"/>
      <c r="BE308"/>
      <c r="BF308"/>
      <c r="BG308"/>
      <c r="BI308"/>
      <c r="BJ308"/>
      <c r="BK308"/>
      <c r="BM308"/>
      <c r="BN308"/>
      <c r="BO308"/>
    </row>
    <row r="309" spans="1:67">
      <c r="A309"/>
      <c r="B309"/>
      <c r="C309"/>
      <c r="D309"/>
      <c r="E309"/>
      <c r="F309"/>
      <c r="G309"/>
      <c r="H309"/>
      <c r="I309" s="247">
        <v>45292</v>
      </c>
      <c r="J309">
        <v>1.575</v>
      </c>
      <c r="K309"/>
      <c r="L309"/>
      <c r="M309" s="247">
        <v>45292</v>
      </c>
      <c r="N309">
        <v>0.95499999999999996</v>
      </c>
      <c r="O309"/>
      <c r="P309"/>
      <c r="Q309" s="247">
        <v>45292</v>
      </c>
      <c r="R309">
        <v>0.4375</v>
      </c>
      <c r="S309"/>
      <c r="T309"/>
      <c r="U309" s="247">
        <v>45292</v>
      </c>
      <c r="V309">
        <v>0.34250000000000003</v>
      </c>
      <c r="W309"/>
      <c r="X309"/>
      <c r="Y309" s="247">
        <v>45261</v>
      </c>
      <c r="Z309">
        <v>4.9740000000000002</v>
      </c>
      <c r="AA309"/>
      <c r="AB309"/>
      <c r="AC309" s="247">
        <v>45292</v>
      </c>
      <c r="AD309">
        <v>1.2263508353850003</v>
      </c>
      <c r="AE309"/>
      <c r="AF309"/>
      <c r="AG309" s="247">
        <v>45292</v>
      </c>
      <c r="AH309">
        <v>6.3878048664633008E-2</v>
      </c>
      <c r="AI309"/>
      <c r="AJ309"/>
      <c r="AK309" s="247">
        <v>45292</v>
      </c>
      <c r="AL309">
        <v>7.1914306514865009E-2</v>
      </c>
      <c r="AM309"/>
      <c r="AN309"/>
      <c r="AO309"/>
      <c r="AP309"/>
      <c r="AQ309"/>
      <c r="AR309"/>
      <c r="AS309"/>
      <c r="AT309"/>
      <c r="AU309"/>
      <c r="AW309"/>
      <c r="AX309"/>
      <c r="AY309"/>
      <c r="BA309" s="247">
        <v>45047</v>
      </c>
      <c r="BB309">
        <v>0</v>
      </c>
      <c r="BC309"/>
      <c r="BE309"/>
      <c r="BF309"/>
      <c r="BG309"/>
      <c r="BI309"/>
      <c r="BJ309"/>
      <c r="BK309"/>
      <c r="BM309"/>
      <c r="BN309"/>
      <c r="BO309"/>
    </row>
    <row r="310" spans="1:67">
      <c r="A310"/>
      <c r="B310"/>
      <c r="C310"/>
      <c r="D310"/>
      <c r="E310"/>
      <c r="F310"/>
      <c r="G310"/>
      <c r="H310"/>
      <c r="I310" s="247">
        <v>45323</v>
      </c>
      <c r="J310">
        <v>1.4950000000000001</v>
      </c>
      <c r="K310"/>
      <c r="L310"/>
      <c r="M310" s="247">
        <v>45323</v>
      </c>
      <c r="N310">
        <v>0.94499999999999995</v>
      </c>
      <c r="O310"/>
      <c r="P310"/>
      <c r="Q310" s="247">
        <v>45323</v>
      </c>
      <c r="R310">
        <v>0.435</v>
      </c>
      <c r="S310"/>
      <c r="T310"/>
      <c r="U310" s="247">
        <v>45323</v>
      </c>
      <c r="V310">
        <v>0.33750000000000002</v>
      </c>
      <c r="W310"/>
      <c r="X310"/>
      <c r="Y310" s="247">
        <v>45292</v>
      </c>
      <c r="Z310">
        <v>5.2020000000000008</v>
      </c>
      <c r="AA310"/>
      <c r="AB310"/>
      <c r="AC310" s="247">
        <v>45323</v>
      </c>
      <c r="AD310">
        <v>1.2249780049400003</v>
      </c>
      <c r="AE310"/>
      <c r="AF310"/>
      <c r="AG310" s="247">
        <v>45323</v>
      </c>
      <c r="AH310">
        <v>6.3854937295566017E-2</v>
      </c>
      <c r="AI310"/>
      <c r="AJ310"/>
      <c r="AK310" s="247">
        <v>45323</v>
      </c>
      <c r="AL310">
        <v>7.1911373515999993E-2</v>
      </c>
      <c r="AM310"/>
      <c r="AN310"/>
      <c r="AO310"/>
      <c r="AP310"/>
      <c r="AQ310"/>
      <c r="AR310"/>
      <c r="AS310"/>
      <c r="AT310"/>
      <c r="AU310"/>
      <c r="AW310"/>
      <c r="AX310"/>
      <c r="AY310"/>
      <c r="BA310" s="247">
        <v>45078</v>
      </c>
      <c r="BB310">
        <v>0</v>
      </c>
      <c r="BC310"/>
      <c r="BE310"/>
      <c r="BF310"/>
      <c r="BG310"/>
      <c r="BI310"/>
      <c r="BJ310"/>
      <c r="BK310"/>
      <c r="BM310"/>
      <c r="BN310"/>
      <c r="BO310"/>
    </row>
    <row r="311" spans="1:67">
      <c r="A311"/>
      <c r="B311"/>
      <c r="C311"/>
      <c r="D311"/>
      <c r="E311"/>
      <c r="F311"/>
      <c r="G311"/>
      <c r="H311"/>
      <c r="I311" s="247">
        <v>45352</v>
      </c>
      <c r="J311">
        <v>0.89500000000000002</v>
      </c>
      <c r="K311"/>
      <c r="L311"/>
      <c r="M311" s="247">
        <v>45352</v>
      </c>
      <c r="N311">
        <v>0.60250000000000004</v>
      </c>
      <c r="O311"/>
      <c r="P311"/>
      <c r="Q311" s="247">
        <v>45352</v>
      </c>
      <c r="R311">
        <v>0.30249999999999999</v>
      </c>
      <c r="S311"/>
      <c r="T311"/>
      <c r="U311" s="247">
        <v>45352</v>
      </c>
      <c r="V311">
        <v>0.26</v>
      </c>
      <c r="W311"/>
      <c r="X311"/>
      <c r="Y311" s="247">
        <v>45323</v>
      </c>
      <c r="Z311">
        <v>5.1560000000000006</v>
      </c>
      <c r="AA311"/>
      <c r="AB311"/>
      <c r="AC311" s="247">
        <v>45352</v>
      </c>
      <c r="AD311">
        <v>1.223691449898</v>
      </c>
      <c r="AE311"/>
      <c r="AF311"/>
      <c r="AG311" s="247">
        <v>45352</v>
      </c>
      <c r="AH311">
        <v>6.3833316982727983E-2</v>
      </c>
      <c r="AI311"/>
      <c r="AJ311"/>
      <c r="AK311" s="247">
        <v>45352</v>
      </c>
      <c r="AL311">
        <v>7.1908629742851032E-2</v>
      </c>
      <c r="AM311"/>
      <c r="AN311"/>
      <c r="AO311"/>
      <c r="AP311"/>
      <c r="AQ311"/>
      <c r="AR311"/>
      <c r="AS311"/>
      <c r="AT311"/>
      <c r="AU311"/>
      <c r="AW311"/>
      <c r="AX311"/>
      <c r="AY311"/>
      <c r="BA311" s="247">
        <v>45108</v>
      </c>
      <c r="BB311">
        <v>0</v>
      </c>
      <c r="BC311"/>
      <c r="BE311"/>
      <c r="BF311"/>
      <c r="BG311"/>
      <c r="BI311"/>
      <c r="BJ311"/>
      <c r="BK311"/>
      <c r="BM311"/>
      <c r="BN311"/>
      <c r="BO311"/>
    </row>
    <row r="312" spans="1:67">
      <c r="A312"/>
      <c r="B312"/>
      <c r="C312"/>
      <c r="D312"/>
      <c r="E312"/>
      <c r="F312"/>
      <c r="G312"/>
      <c r="H312"/>
      <c r="I312" s="247">
        <v>45383</v>
      </c>
      <c r="J312">
        <v>0.45</v>
      </c>
      <c r="K312"/>
      <c r="L312"/>
      <c r="M312" s="247">
        <v>45383</v>
      </c>
      <c r="N312">
        <v>0.35499999999999998</v>
      </c>
      <c r="O312"/>
      <c r="P312"/>
      <c r="Q312" s="247">
        <v>45383</v>
      </c>
      <c r="R312">
        <v>0.19750000000000001</v>
      </c>
      <c r="S312"/>
      <c r="T312"/>
      <c r="U312" s="247">
        <v>45383</v>
      </c>
      <c r="V312">
        <v>0.17749999999999999</v>
      </c>
      <c r="W312"/>
      <c r="X312"/>
      <c r="Y312" s="247">
        <v>45352</v>
      </c>
      <c r="Z312">
        <v>5.0790000000000006</v>
      </c>
      <c r="AA312"/>
      <c r="AB312"/>
      <c r="AC312" s="247">
        <v>45383</v>
      </c>
      <c r="AD312">
        <v>1.222313725674</v>
      </c>
      <c r="AE312"/>
      <c r="AF312"/>
      <c r="AG312" s="247">
        <v>45383</v>
      </c>
      <c r="AH312">
        <v>6.3810205614004009E-2</v>
      </c>
      <c r="AI312"/>
      <c r="AJ312"/>
      <c r="AK312" s="247">
        <v>45383</v>
      </c>
      <c r="AL312">
        <v>7.1905696743981021E-2</v>
      </c>
      <c r="AM312"/>
      <c r="AN312"/>
      <c r="AO312"/>
      <c r="AP312"/>
      <c r="AQ312"/>
      <c r="AR312"/>
      <c r="AS312"/>
      <c r="AT312"/>
      <c r="AU312"/>
      <c r="AW312"/>
      <c r="AX312"/>
      <c r="AY312"/>
      <c r="BA312" s="247">
        <v>45139</v>
      </c>
      <c r="BB312">
        <v>0</v>
      </c>
      <c r="BC312"/>
      <c r="BE312"/>
      <c r="BF312"/>
      <c r="BG312"/>
      <c r="BI312"/>
      <c r="BJ312"/>
      <c r="BK312"/>
      <c r="BM312"/>
      <c r="BN312"/>
      <c r="BO312"/>
    </row>
    <row r="313" spans="1:67">
      <c r="A313"/>
      <c r="B313"/>
      <c r="C313"/>
      <c r="D313"/>
      <c r="E313"/>
      <c r="F313"/>
      <c r="G313"/>
      <c r="H313"/>
      <c r="I313" s="247">
        <v>45413</v>
      </c>
      <c r="J313">
        <v>0.36499999999999999</v>
      </c>
      <c r="K313"/>
      <c r="L313"/>
      <c r="M313" s="247">
        <v>45413</v>
      </c>
      <c r="N313">
        <v>0.28749999999999998</v>
      </c>
      <c r="O313"/>
      <c r="P313"/>
      <c r="Q313" s="247">
        <v>45413</v>
      </c>
      <c r="R313">
        <v>0.17249999999999999</v>
      </c>
      <c r="S313"/>
      <c r="T313"/>
      <c r="U313" s="247">
        <v>45413</v>
      </c>
      <c r="V313">
        <v>0.16250000000000001</v>
      </c>
      <c r="W313"/>
      <c r="X313"/>
      <c r="Y313" s="247">
        <v>45383</v>
      </c>
      <c r="Z313">
        <v>5.0019999999999998</v>
      </c>
      <c r="AA313"/>
      <c r="AB313"/>
      <c r="AC313" s="247">
        <v>45413</v>
      </c>
      <c r="AD313">
        <v>1.2209780532809997</v>
      </c>
      <c r="AE313"/>
      <c r="AF313"/>
      <c r="AG313" s="247">
        <v>45413</v>
      </c>
      <c r="AH313">
        <v>6.3787839773471008E-2</v>
      </c>
      <c r="AI313"/>
      <c r="AJ313"/>
      <c r="AK313" s="247">
        <v>45413</v>
      </c>
      <c r="AL313">
        <v>7.1902858357980007E-2</v>
      </c>
      <c r="AM313"/>
      <c r="AN313"/>
      <c r="AO313"/>
      <c r="AP313"/>
      <c r="AQ313"/>
      <c r="AR313"/>
      <c r="AS313"/>
      <c r="AT313"/>
      <c r="AU313"/>
      <c r="AW313"/>
      <c r="AX313"/>
      <c r="AY313"/>
      <c r="BA313" s="247">
        <v>45170</v>
      </c>
      <c r="BB313">
        <v>0</v>
      </c>
      <c r="BC313"/>
      <c r="BE313"/>
      <c r="BF313"/>
      <c r="BG313"/>
      <c r="BI313"/>
      <c r="BJ313"/>
      <c r="BK313"/>
      <c r="BM313"/>
      <c r="BN313"/>
      <c r="BO313"/>
    </row>
    <row r="314" spans="1:67">
      <c r="A314"/>
      <c r="B314"/>
      <c r="C314"/>
      <c r="D314"/>
      <c r="E314"/>
      <c r="F314"/>
      <c r="G314"/>
      <c r="H314"/>
      <c r="I314" s="247">
        <v>45444</v>
      </c>
      <c r="J314">
        <v>0.35499999999999998</v>
      </c>
      <c r="K314"/>
      <c r="L314"/>
      <c r="M314" s="247">
        <v>45444</v>
      </c>
      <c r="N314">
        <v>0.28749999999999998</v>
      </c>
      <c r="O314"/>
      <c r="P314"/>
      <c r="Q314" s="247">
        <v>45444</v>
      </c>
      <c r="R314">
        <v>0.17249999999999999</v>
      </c>
      <c r="S314"/>
      <c r="T314"/>
      <c r="U314" s="247">
        <v>45444</v>
      </c>
      <c r="V314">
        <v>0.16250000000000001</v>
      </c>
      <c r="W314"/>
      <c r="X314"/>
      <c r="Y314" s="247">
        <v>45413</v>
      </c>
      <c r="Z314">
        <v>5.0129999999999999</v>
      </c>
      <c r="AA314"/>
      <c r="AB314"/>
      <c r="AC314" s="247">
        <v>45444</v>
      </c>
      <c r="AD314">
        <v>1.2195953995130002</v>
      </c>
      <c r="AE314"/>
      <c r="AF314"/>
      <c r="AG314" s="247">
        <v>45444</v>
      </c>
      <c r="AH314">
        <v>6.3764728405096019E-2</v>
      </c>
      <c r="AI314"/>
      <c r="AJ314"/>
      <c r="AK314" s="247">
        <v>45444</v>
      </c>
      <c r="AL314">
        <v>7.1899925359116032E-2</v>
      </c>
      <c r="AM314"/>
      <c r="AN314"/>
      <c r="AO314"/>
      <c r="AP314"/>
      <c r="AQ314"/>
      <c r="AR314"/>
      <c r="AS314"/>
      <c r="AT314"/>
      <c r="AU314"/>
      <c r="AW314"/>
      <c r="AX314"/>
      <c r="AY314"/>
      <c r="BA314" s="247">
        <v>45200</v>
      </c>
      <c r="BB314">
        <v>0</v>
      </c>
      <c r="BC314"/>
      <c r="BE314"/>
      <c r="BF314"/>
      <c r="BG314"/>
      <c r="BI314"/>
      <c r="BJ314"/>
      <c r="BK314"/>
      <c r="BM314"/>
      <c r="BN314"/>
      <c r="BO314"/>
    </row>
    <row r="315" spans="1:67">
      <c r="A315"/>
      <c r="B315"/>
      <c r="C315"/>
      <c r="D315"/>
      <c r="E315"/>
      <c r="F315"/>
      <c r="G315"/>
      <c r="H315"/>
      <c r="I315" s="247">
        <v>45474</v>
      </c>
      <c r="J315">
        <v>0.39</v>
      </c>
      <c r="K315"/>
      <c r="L315"/>
      <c r="M315" s="247">
        <v>45474</v>
      </c>
      <c r="N315">
        <v>0.3</v>
      </c>
      <c r="O315"/>
      <c r="P315"/>
      <c r="Q315" s="247">
        <v>45474</v>
      </c>
      <c r="R315">
        <v>0.185</v>
      </c>
      <c r="S315"/>
      <c r="T315"/>
      <c r="U315" s="247">
        <v>45474</v>
      </c>
      <c r="V315">
        <v>0.16250000000000001</v>
      </c>
      <c r="W315"/>
      <c r="X315"/>
      <c r="Y315"/>
      <c r="Z315"/>
      <c r="AA315"/>
      <c r="AB315"/>
      <c r="AC315" s="247">
        <v>45474</v>
      </c>
      <c r="AD315">
        <v>1.2182549789700001</v>
      </c>
      <c r="AE315"/>
      <c r="AF315"/>
      <c r="AG315" s="247">
        <v>45474</v>
      </c>
      <c r="AH315">
        <v>6.3742362564901026E-2</v>
      </c>
      <c r="AI315"/>
      <c r="AJ315"/>
      <c r="AK315" s="247">
        <v>45474</v>
      </c>
      <c r="AL315">
        <v>7.1897086973120014E-2</v>
      </c>
      <c r="AM315"/>
      <c r="AN315"/>
      <c r="AO315"/>
      <c r="AP315"/>
      <c r="AQ315"/>
      <c r="AR315"/>
      <c r="AS315"/>
      <c r="AT315"/>
      <c r="AU315"/>
      <c r="AW315"/>
      <c r="AX315"/>
      <c r="AY315"/>
      <c r="BA315" s="247">
        <v>45231</v>
      </c>
      <c r="BB315">
        <v>0</v>
      </c>
      <c r="BC315"/>
      <c r="BE315"/>
      <c r="BF315"/>
      <c r="BG315"/>
      <c r="BI315"/>
      <c r="BJ315"/>
      <c r="BK315"/>
      <c r="BM315"/>
      <c r="BN315"/>
      <c r="BO315"/>
    </row>
    <row r="316" spans="1:67">
      <c r="A316"/>
      <c r="B316"/>
      <c r="C316"/>
      <c r="D316"/>
      <c r="E316"/>
      <c r="F316"/>
      <c r="G316"/>
      <c r="H316"/>
      <c r="I316" s="247">
        <v>45505</v>
      </c>
      <c r="J316">
        <v>0.45500000000000002</v>
      </c>
      <c r="K316"/>
      <c r="L316"/>
      <c r="M316" s="247">
        <v>45505</v>
      </c>
      <c r="N316">
        <v>0.3</v>
      </c>
      <c r="O316"/>
      <c r="P316"/>
      <c r="Q316" s="247">
        <v>45505</v>
      </c>
      <c r="R316">
        <v>0.185</v>
      </c>
      <c r="S316"/>
      <c r="T316"/>
      <c r="U316" s="247">
        <v>45505</v>
      </c>
      <c r="V316">
        <v>0.16250000000000001</v>
      </c>
      <c r="W316"/>
      <c r="X316"/>
      <c r="Y316"/>
      <c r="Z316"/>
      <c r="AA316"/>
      <c r="AB316"/>
      <c r="AC316" s="247">
        <v>45505</v>
      </c>
      <c r="AD316">
        <v>1.216867441924</v>
      </c>
      <c r="AE316"/>
      <c r="AF316"/>
      <c r="AG316" s="247">
        <v>45505</v>
      </c>
      <c r="AH316">
        <v>6.3719251196873009E-2</v>
      </c>
      <c r="AI316"/>
      <c r="AJ316"/>
      <c r="AK316" s="247">
        <v>45505</v>
      </c>
      <c r="AL316">
        <v>7.1894153974262007E-2</v>
      </c>
      <c r="AM316"/>
      <c r="AN316"/>
      <c r="AO316"/>
      <c r="AP316"/>
      <c r="AQ316"/>
      <c r="AR316"/>
      <c r="AS316"/>
      <c r="AT316"/>
      <c r="AU316"/>
      <c r="AW316"/>
      <c r="AX316"/>
      <c r="AY316"/>
      <c r="BA316" s="247">
        <v>45261</v>
      </c>
      <c r="BB316">
        <v>0</v>
      </c>
      <c r="BC316"/>
      <c r="BE316"/>
      <c r="BF316"/>
      <c r="BG316"/>
      <c r="BI316"/>
      <c r="BJ316"/>
      <c r="BK316"/>
      <c r="BM316"/>
      <c r="BN316"/>
      <c r="BO316"/>
    </row>
    <row r="317" spans="1:67">
      <c r="A317"/>
      <c r="B317"/>
      <c r="C317"/>
      <c r="D317"/>
      <c r="E317"/>
      <c r="F317"/>
      <c r="G317"/>
      <c r="H317"/>
      <c r="I317" s="247">
        <v>45536</v>
      </c>
      <c r="J317">
        <v>0.35499999999999998</v>
      </c>
      <c r="K317"/>
      <c r="L317"/>
      <c r="M317" s="247">
        <v>45536</v>
      </c>
      <c r="N317">
        <v>0.28999999999999998</v>
      </c>
      <c r="O317"/>
      <c r="P317"/>
      <c r="Q317" s="247">
        <v>45536</v>
      </c>
      <c r="R317">
        <v>0.16250000000000001</v>
      </c>
      <c r="S317"/>
      <c r="T317"/>
      <c r="U317" s="247">
        <v>45536</v>
      </c>
      <c r="V317">
        <v>0.16250000000000001</v>
      </c>
      <c r="W317"/>
      <c r="X317"/>
      <c r="Y317"/>
      <c r="Z317"/>
      <c r="AA317"/>
      <c r="AB317"/>
      <c r="AC317" s="247">
        <v>45536</v>
      </c>
      <c r="AD317">
        <v>1.2154774409710003</v>
      </c>
      <c r="AE317"/>
      <c r="AF317"/>
      <c r="AG317" s="247">
        <v>45536</v>
      </c>
      <c r="AH317">
        <v>6.3696139829024001E-2</v>
      </c>
      <c r="AI317"/>
      <c r="AJ317"/>
      <c r="AK317" s="247">
        <v>45536</v>
      </c>
      <c r="AL317">
        <v>7.1891220975405026E-2</v>
      </c>
      <c r="AM317"/>
      <c r="AN317"/>
      <c r="AO317"/>
      <c r="AP317"/>
      <c r="AQ317"/>
      <c r="AR317"/>
      <c r="AS317"/>
      <c r="AT317"/>
      <c r="AU317"/>
      <c r="AW317"/>
      <c r="AX317"/>
      <c r="AY317"/>
      <c r="BA317" s="247">
        <v>45292</v>
      </c>
      <c r="BB317">
        <v>0</v>
      </c>
      <c r="BC317"/>
      <c r="BE317"/>
      <c r="BF317"/>
      <c r="BG317"/>
      <c r="BI317"/>
      <c r="BJ317"/>
      <c r="BK317"/>
      <c r="BM317"/>
      <c r="BN317"/>
      <c r="BO317"/>
    </row>
    <row r="318" spans="1:67">
      <c r="A318"/>
      <c r="B318"/>
      <c r="C318"/>
      <c r="D318"/>
      <c r="E318"/>
      <c r="F318"/>
      <c r="G318"/>
      <c r="H318"/>
      <c r="I318" s="247">
        <v>45566</v>
      </c>
      <c r="J318">
        <v>0.42499999999999999</v>
      </c>
      <c r="K318"/>
      <c r="L318"/>
      <c r="M318" s="247">
        <v>45566</v>
      </c>
      <c r="N318">
        <v>0.36249999999999999</v>
      </c>
      <c r="O318"/>
      <c r="P318"/>
      <c r="Q318" s="247">
        <v>45566</v>
      </c>
      <c r="R318">
        <v>0.185</v>
      </c>
      <c r="S318"/>
      <c r="T318"/>
      <c r="U318" s="247">
        <v>45566</v>
      </c>
      <c r="V318">
        <v>0.16500000000000001</v>
      </c>
      <c r="W318"/>
      <c r="X318"/>
      <c r="Y318"/>
      <c r="Z318"/>
      <c r="AA318"/>
      <c r="AB318"/>
      <c r="AC318" s="247">
        <v>45566</v>
      </c>
      <c r="AD318">
        <v>1.2141299440770001</v>
      </c>
      <c r="AE318"/>
      <c r="AF318"/>
      <c r="AG318" s="247">
        <v>45566</v>
      </c>
      <c r="AH318">
        <v>6.3673773989337004E-2</v>
      </c>
      <c r="AI318"/>
      <c r="AJ318"/>
      <c r="AK318" s="247">
        <v>45566</v>
      </c>
      <c r="AL318">
        <v>7.1888382589418015E-2</v>
      </c>
      <c r="AM318"/>
      <c r="AN318"/>
      <c r="AO318"/>
      <c r="AP318"/>
      <c r="AQ318"/>
      <c r="AR318"/>
      <c r="AS318"/>
      <c r="AT318"/>
      <c r="AU318"/>
      <c r="AW318"/>
      <c r="AX318"/>
      <c r="AY318"/>
      <c r="BA318" s="247">
        <v>45323</v>
      </c>
      <c r="BB318">
        <v>0</v>
      </c>
      <c r="BC318"/>
      <c r="BE318"/>
      <c r="BF318"/>
      <c r="BG318"/>
      <c r="BI318"/>
      <c r="BJ318"/>
      <c r="BK318"/>
      <c r="BM318"/>
      <c r="BN318"/>
      <c r="BO318"/>
    </row>
    <row r="319" spans="1:67">
      <c r="A319"/>
      <c r="B319"/>
      <c r="C319"/>
      <c r="D319"/>
      <c r="E319"/>
      <c r="F319"/>
      <c r="G319"/>
      <c r="H319"/>
      <c r="I319" s="247">
        <v>45597</v>
      </c>
      <c r="J319">
        <v>0.72499999999999998</v>
      </c>
      <c r="K319"/>
      <c r="L319"/>
      <c r="M319" s="247">
        <v>45597</v>
      </c>
      <c r="N319">
        <v>0.45500000000000002</v>
      </c>
      <c r="O319"/>
      <c r="P319"/>
      <c r="Q319" s="247">
        <v>45597</v>
      </c>
      <c r="R319">
        <v>0.28749999999999998</v>
      </c>
      <c r="S319"/>
      <c r="T319"/>
      <c r="U319" s="247">
        <v>45597</v>
      </c>
      <c r="V319">
        <v>0.24</v>
      </c>
      <c r="W319"/>
      <c r="X319"/>
      <c r="Y319"/>
      <c r="Z319"/>
      <c r="AA319"/>
      <c r="AB319"/>
      <c r="AC319" s="247">
        <v>45597</v>
      </c>
      <c r="AD319">
        <v>1.2127351297880002</v>
      </c>
      <c r="AE319"/>
      <c r="AF319"/>
      <c r="AG319" s="247">
        <v>45597</v>
      </c>
      <c r="AH319">
        <v>6.3650662621836024E-2</v>
      </c>
      <c r="AI319"/>
      <c r="AJ319"/>
      <c r="AK319" s="247">
        <v>45597</v>
      </c>
      <c r="AL319">
        <v>7.1885449590568001E-2</v>
      </c>
      <c r="AM319"/>
      <c r="AN319"/>
      <c r="AO319"/>
      <c r="AP319"/>
      <c r="AQ319"/>
      <c r="AR319"/>
      <c r="AS319"/>
      <c r="AT319"/>
      <c r="AU319"/>
      <c r="AW319"/>
      <c r="AX319"/>
      <c r="AY319"/>
      <c r="BA319" s="247">
        <v>45352</v>
      </c>
      <c r="BB319">
        <v>0</v>
      </c>
      <c r="BC319"/>
      <c r="BE319"/>
      <c r="BF319"/>
      <c r="BG319"/>
      <c r="BI319"/>
      <c r="BJ319"/>
      <c r="BK319"/>
      <c r="BM319"/>
      <c r="BN319"/>
      <c r="BO319"/>
    </row>
    <row r="320" spans="1:67">
      <c r="A320"/>
      <c r="B320"/>
      <c r="C320"/>
      <c r="D320"/>
      <c r="E320"/>
      <c r="F320"/>
      <c r="G320"/>
      <c r="H320"/>
      <c r="I320" s="247">
        <v>45627</v>
      </c>
      <c r="J320">
        <v>1.23</v>
      </c>
      <c r="K320"/>
      <c r="L320"/>
      <c r="M320" s="247">
        <v>45627</v>
      </c>
      <c r="N320">
        <v>0.79</v>
      </c>
      <c r="O320"/>
      <c r="P320"/>
      <c r="Q320" s="247">
        <v>45627</v>
      </c>
      <c r="R320">
        <v>0.33750000000000002</v>
      </c>
      <c r="S320"/>
      <c r="T320"/>
      <c r="U320" s="247">
        <v>45627</v>
      </c>
      <c r="V320">
        <v>0.29499999999999998</v>
      </c>
      <c r="W320"/>
      <c r="X320"/>
      <c r="Y320"/>
      <c r="Z320"/>
      <c r="AA320"/>
      <c r="AB320"/>
      <c r="AC320" s="247">
        <v>45627</v>
      </c>
      <c r="AD320">
        <v>1.2113829973080001</v>
      </c>
      <c r="AE320"/>
      <c r="AF320"/>
      <c r="AG320" s="247">
        <v>45627</v>
      </c>
      <c r="AH320">
        <v>6.3628296782486993E-2</v>
      </c>
      <c r="AI320"/>
      <c r="AJ320"/>
      <c r="AK320" s="247">
        <v>45627</v>
      </c>
      <c r="AL320">
        <v>7.1882611204586028E-2</v>
      </c>
      <c r="AM320"/>
      <c r="AN320"/>
      <c r="AO320"/>
      <c r="AP320"/>
      <c r="AQ320"/>
      <c r="AR320"/>
      <c r="AS320"/>
      <c r="AT320"/>
      <c r="AU320"/>
      <c r="AW320"/>
      <c r="AX320"/>
      <c r="AY320"/>
      <c r="BA320" s="247">
        <v>45383</v>
      </c>
      <c r="BB320">
        <v>0</v>
      </c>
      <c r="BC320"/>
      <c r="BE320"/>
      <c r="BF320"/>
      <c r="BG320"/>
      <c r="BI320"/>
      <c r="BJ320"/>
      <c r="BK320"/>
      <c r="BM320"/>
      <c r="BN320"/>
      <c r="BO320"/>
    </row>
    <row r="321" spans="1:67">
      <c r="A321"/>
      <c r="B321"/>
      <c r="C321"/>
      <c r="D321"/>
      <c r="E321"/>
      <c r="F321"/>
      <c r="G321"/>
      <c r="H321"/>
      <c r="I321" s="247">
        <v>45658</v>
      </c>
      <c r="J321">
        <v>1.575</v>
      </c>
      <c r="K321"/>
      <c r="L321"/>
      <c r="M321" s="247">
        <v>45658</v>
      </c>
      <c r="N321">
        <v>0.95499999999999996</v>
      </c>
      <c r="O321"/>
      <c r="P321"/>
      <c r="Q321" s="247">
        <v>45658</v>
      </c>
      <c r="R321">
        <v>0.4375</v>
      </c>
      <c r="S321"/>
      <c r="T321"/>
      <c r="U321" s="247">
        <v>45658</v>
      </c>
      <c r="V321">
        <v>0.34250000000000003</v>
      </c>
      <c r="W321"/>
      <c r="X321"/>
      <c r="Y321"/>
      <c r="Z321"/>
      <c r="AA321"/>
      <c r="AB321"/>
      <c r="AC321" s="247">
        <v>45658</v>
      </c>
      <c r="AD321">
        <v>1.2099834161640002</v>
      </c>
      <c r="AE321"/>
      <c r="AF321"/>
      <c r="AG321" s="247">
        <v>45658</v>
      </c>
      <c r="AH321">
        <v>6.3605185415334026E-2</v>
      </c>
      <c r="AI321"/>
      <c r="AJ321"/>
      <c r="AK321" s="247">
        <v>45658</v>
      </c>
      <c r="AL321">
        <v>7.1879678205741024E-2</v>
      </c>
      <c r="AM321"/>
      <c r="AN321"/>
      <c r="AO321"/>
      <c r="AP321"/>
      <c r="AQ321"/>
      <c r="AR321"/>
      <c r="AS321"/>
      <c r="AT321"/>
      <c r="AU321"/>
      <c r="AW321"/>
      <c r="AX321"/>
      <c r="AY321"/>
      <c r="BA321" s="247">
        <v>45413</v>
      </c>
      <c r="BB321">
        <v>0</v>
      </c>
      <c r="BC321"/>
      <c r="BE321"/>
      <c r="BF321"/>
      <c r="BG321"/>
      <c r="BI321"/>
      <c r="BJ321"/>
      <c r="BK321"/>
      <c r="BM321"/>
      <c r="BN321"/>
      <c r="BO321"/>
    </row>
    <row r="322" spans="1:67">
      <c r="A322"/>
      <c r="B322"/>
      <c r="C322"/>
      <c r="D322"/>
      <c r="E322"/>
      <c r="F322"/>
      <c r="G322"/>
      <c r="H322"/>
      <c r="I322" s="247">
        <v>45689</v>
      </c>
      <c r="J322">
        <v>1.4950000000000001</v>
      </c>
      <c r="K322"/>
      <c r="L322"/>
      <c r="M322" s="247">
        <v>45689</v>
      </c>
      <c r="N322">
        <v>0.94499999999999995</v>
      </c>
      <c r="O322"/>
      <c r="P322"/>
      <c r="Q322" s="247">
        <v>45689</v>
      </c>
      <c r="R322">
        <v>0.435</v>
      </c>
      <c r="S322"/>
      <c r="T322"/>
      <c r="U322" s="247">
        <v>45689</v>
      </c>
      <c r="V322">
        <v>0.33750000000000002</v>
      </c>
      <c r="W322"/>
      <c r="X322"/>
      <c r="Y322"/>
      <c r="Z322"/>
      <c r="AA322"/>
      <c r="AB322"/>
      <c r="AC322" s="247">
        <v>45689</v>
      </c>
      <c r="AD322">
        <v>1.2085814303590001</v>
      </c>
      <c r="AE322"/>
      <c r="AF322"/>
      <c r="AG322" s="247">
        <v>45689</v>
      </c>
      <c r="AH322">
        <v>6.3582074048359014E-2</v>
      </c>
      <c r="AI322"/>
      <c r="AJ322"/>
      <c r="AK322" s="247">
        <v>45689</v>
      </c>
      <c r="AL322">
        <v>7.1876745206899004E-2</v>
      </c>
      <c r="AM322"/>
      <c r="AN322"/>
      <c r="AO322"/>
      <c r="AP322"/>
      <c r="AQ322"/>
      <c r="AR322"/>
      <c r="AS322"/>
      <c r="AT322"/>
      <c r="AU322"/>
      <c r="AW322"/>
      <c r="AX322"/>
      <c r="AY322"/>
      <c r="BA322" s="247">
        <v>45444</v>
      </c>
      <c r="BB322">
        <v>0</v>
      </c>
      <c r="BC322"/>
      <c r="BE322"/>
      <c r="BF322"/>
      <c r="BG322"/>
      <c r="BI322"/>
      <c r="BJ322"/>
      <c r="BK322"/>
      <c r="BM322"/>
      <c r="BN322"/>
      <c r="BO322"/>
    </row>
    <row r="323" spans="1:67">
      <c r="A323"/>
      <c r="B323"/>
      <c r="C323"/>
      <c r="D323"/>
      <c r="E323"/>
      <c r="F323"/>
      <c r="G323"/>
      <c r="H323"/>
      <c r="I323" s="247">
        <v>45717</v>
      </c>
      <c r="J323">
        <v>0.89500000000000002</v>
      </c>
      <c r="K323"/>
      <c r="L323"/>
      <c r="M323" s="247">
        <v>45717</v>
      </c>
      <c r="N323">
        <v>0.60250000000000004</v>
      </c>
      <c r="O323"/>
      <c r="P323"/>
      <c r="Q323" s="247">
        <v>45717</v>
      </c>
      <c r="R323">
        <v>0.30249999999999999</v>
      </c>
      <c r="S323"/>
      <c r="T323"/>
      <c r="U323" s="247">
        <v>45717</v>
      </c>
      <c r="V323">
        <v>0.26</v>
      </c>
      <c r="W323"/>
      <c r="X323"/>
      <c r="Y323"/>
      <c r="Z323"/>
      <c r="AA323"/>
      <c r="AB323"/>
      <c r="AC323" s="247">
        <v>45717</v>
      </c>
      <c r="AD323">
        <v>1.207313063752</v>
      </c>
      <c r="AE323"/>
      <c r="AF323"/>
      <c r="AG323" s="247">
        <v>45717</v>
      </c>
      <c r="AH323">
        <v>6.3561199265437004E-2</v>
      </c>
      <c r="AI323"/>
      <c r="AJ323"/>
      <c r="AK323" s="247">
        <v>45717</v>
      </c>
      <c r="AL323">
        <v>7.187409604665701E-2</v>
      </c>
      <c r="AM323"/>
      <c r="AN323"/>
      <c r="AO323"/>
      <c r="AP323"/>
      <c r="AQ323"/>
      <c r="AR323"/>
      <c r="AS323"/>
      <c r="AT323"/>
      <c r="AU323"/>
      <c r="AW323"/>
      <c r="AX323"/>
      <c r="AY323"/>
      <c r="BA323" s="247">
        <v>45474</v>
      </c>
      <c r="BB323">
        <v>0</v>
      </c>
      <c r="BC323"/>
      <c r="BE323"/>
      <c r="BF323"/>
      <c r="BG323"/>
      <c r="BI323"/>
      <c r="BJ323"/>
      <c r="BK323"/>
      <c r="BM323"/>
      <c r="BN323"/>
      <c r="BO323"/>
    </row>
    <row r="324" spans="1:67">
      <c r="A324"/>
      <c r="B324"/>
      <c r="C324"/>
      <c r="D324"/>
      <c r="E324"/>
      <c r="F324"/>
      <c r="G324"/>
      <c r="H324"/>
      <c r="I324" s="247">
        <v>45748</v>
      </c>
      <c r="J324">
        <v>0.45</v>
      </c>
      <c r="K324"/>
      <c r="L324"/>
      <c r="M324" s="247">
        <v>45748</v>
      </c>
      <c r="N324">
        <v>0.35499999999999998</v>
      </c>
      <c r="O324"/>
      <c r="P324"/>
      <c r="Q324" s="247">
        <v>45748</v>
      </c>
      <c r="R324">
        <v>0.19750000000000001</v>
      </c>
      <c r="S324"/>
      <c r="T324"/>
      <c r="U324" s="247">
        <v>45748</v>
      </c>
      <c r="V324">
        <v>0.17749999999999999</v>
      </c>
      <c r="W324"/>
      <c r="X324"/>
      <c r="Y324"/>
      <c r="Z324"/>
      <c r="AA324"/>
      <c r="AB324"/>
      <c r="AC324" s="247">
        <v>45748</v>
      </c>
      <c r="AD324">
        <v>1.2059065345910001</v>
      </c>
      <c r="AE324"/>
      <c r="AF324"/>
      <c r="AG324" s="247">
        <v>45748</v>
      </c>
      <c r="AH324">
        <v>6.3538087898798001E-2</v>
      </c>
      <c r="AI324"/>
      <c r="AJ324"/>
      <c r="AK324" s="247">
        <v>45748</v>
      </c>
      <c r="AL324">
        <v>7.1871163047820028E-2</v>
      </c>
      <c r="AM324"/>
      <c r="AN324"/>
      <c r="AO324"/>
      <c r="AP324"/>
      <c r="AQ324"/>
      <c r="AR324"/>
      <c r="AS324"/>
      <c r="AT324"/>
      <c r="AU324"/>
      <c r="AW324"/>
      <c r="AX324"/>
      <c r="AY324"/>
      <c r="BA324" s="247">
        <v>45505</v>
      </c>
      <c r="BB324">
        <v>0</v>
      </c>
      <c r="BC324"/>
      <c r="BE324"/>
      <c r="BF324"/>
      <c r="BG324"/>
      <c r="BI324"/>
      <c r="BJ324"/>
      <c r="BK324"/>
      <c r="BM324"/>
      <c r="BN324"/>
      <c r="BO324"/>
    </row>
    <row r="325" spans="1:67">
      <c r="A325"/>
      <c r="B325"/>
      <c r="C325"/>
      <c r="D325"/>
      <c r="E325"/>
      <c r="F325"/>
      <c r="G325"/>
      <c r="H325"/>
      <c r="I325" s="247">
        <v>45778</v>
      </c>
      <c r="J325">
        <v>0.36499999999999999</v>
      </c>
      <c r="K325"/>
      <c r="L325"/>
      <c r="M325" s="247">
        <v>45778</v>
      </c>
      <c r="N325">
        <v>0.28749999999999998</v>
      </c>
      <c r="O325"/>
      <c r="P325"/>
      <c r="Q325" s="247">
        <v>45778</v>
      </c>
      <c r="R325">
        <v>0.17249999999999999</v>
      </c>
      <c r="S325"/>
      <c r="T325"/>
      <c r="U325" s="247">
        <v>45778</v>
      </c>
      <c r="V325">
        <v>0.16250000000000001</v>
      </c>
      <c r="W325"/>
      <c r="X325"/>
      <c r="Y325"/>
      <c r="Z325"/>
      <c r="AA325"/>
      <c r="AB325"/>
      <c r="AC325" s="247">
        <v>45778</v>
      </c>
      <c r="AD325">
        <v>1.2045431209520003</v>
      </c>
      <c r="AE325"/>
      <c r="AF325"/>
      <c r="AG325" s="247">
        <v>45778</v>
      </c>
      <c r="AH325">
        <v>6.351572206028501E-2</v>
      </c>
      <c r="AI325"/>
      <c r="AJ325"/>
      <c r="AK325" s="247">
        <v>45778</v>
      </c>
      <c r="AL325">
        <v>7.1868324661852015E-2</v>
      </c>
      <c r="AM325"/>
      <c r="AN325"/>
      <c r="AO325"/>
      <c r="AP325"/>
      <c r="AQ325"/>
      <c r="AR325"/>
      <c r="AS325"/>
      <c r="AT325"/>
      <c r="AU325"/>
      <c r="AW325"/>
      <c r="AX325"/>
      <c r="AY325"/>
      <c r="BA325" s="247">
        <v>45536</v>
      </c>
      <c r="BB325">
        <v>0</v>
      </c>
      <c r="BC325"/>
      <c r="BE325"/>
      <c r="BF325"/>
      <c r="BG325"/>
      <c r="BI325"/>
      <c r="BJ325"/>
      <c r="BK325"/>
      <c r="BM325"/>
      <c r="BN325"/>
      <c r="BO325"/>
    </row>
    <row r="326" spans="1:67">
      <c r="A326"/>
      <c r="B326"/>
      <c r="C326"/>
      <c r="D326"/>
      <c r="E326"/>
      <c r="F326"/>
      <c r="G326"/>
      <c r="H326"/>
      <c r="I326" s="247">
        <v>45809</v>
      </c>
      <c r="J326">
        <v>0.35499999999999998</v>
      </c>
      <c r="K326"/>
      <c r="L326"/>
      <c r="M326" s="247">
        <v>45809</v>
      </c>
      <c r="N326">
        <v>0.28749999999999998</v>
      </c>
      <c r="O326"/>
      <c r="P326"/>
      <c r="Q326" s="247">
        <v>45809</v>
      </c>
      <c r="R326">
        <v>0.17249999999999999</v>
      </c>
      <c r="S326"/>
      <c r="T326"/>
      <c r="U326" s="247">
        <v>45809</v>
      </c>
      <c r="V326">
        <v>0.16250000000000001</v>
      </c>
      <c r="W326"/>
      <c r="X326"/>
      <c r="Y326"/>
      <c r="Z326"/>
      <c r="AA326"/>
      <c r="AB326"/>
      <c r="AC326" s="247">
        <v>45809</v>
      </c>
      <c r="AD326">
        <v>1.203131940335</v>
      </c>
      <c r="AE326"/>
      <c r="AF326"/>
      <c r="AG326" s="247">
        <v>45809</v>
      </c>
      <c r="AH326">
        <v>6.3492610694000001E-2</v>
      </c>
      <c r="AI326"/>
      <c r="AJ326"/>
      <c r="AK326" s="247">
        <v>45809</v>
      </c>
      <c r="AL326">
        <v>7.1865391663021014E-2</v>
      </c>
      <c r="AM326"/>
      <c r="AN326"/>
      <c r="AO326"/>
      <c r="AP326"/>
      <c r="AQ326"/>
      <c r="AR326"/>
      <c r="AS326"/>
      <c r="AT326"/>
      <c r="AU326"/>
      <c r="AW326"/>
      <c r="AX326"/>
      <c r="AY326"/>
      <c r="BA326" s="247">
        <v>45566</v>
      </c>
      <c r="BB326">
        <v>0</v>
      </c>
      <c r="BC326"/>
      <c r="BE326"/>
      <c r="BF326"/>
      <c r="BG326"/>
      <c r="BI326"/>
      <c r="BJ326"/>
      <c r="BK326"/>
      <c r="BM326"/>
      <c r="BN326"/>
      <c r="BO326"/>
    </row>
    <row r="327" spans="1:67">
      <c r="A327"/>
      <c r="B327"/>
      <c r="C327"/>
      <c r="D327"/>
      <c r="E327"/>
      <c r="F327"/>
      <c r="G327"/>
      <c r="H327"/>
      <c r="I327" s="247">
        <v>45839</v>
      </c>
      <c r="J327">
        <v>0.39</v>
      </c>
      <c r="K327"/>
      <c r="L327"/>
      <c r="M327" s="247">
        <v>45839</v>
      </c>
      <c r="N327">
        <v>0.3</v>
      </c>
      <c r="O327"/>
      <c r="P327"/>
      <c r="Q327" s="247">
        <v>45839</v>
      </c>
      <c r="R327">
        <v>0.185</v>
      </c>
      <c r="S327"/>
      <c r="T327"/>
      <c r="U327" s="247">
        <v>45839</v>
      </c>
      <c r="V327">
        <v>0.16250000000000001</v>
      </c>
      <c r="W327"/>
      <c r="X327"/>
      <c r="Y327"/>
      <c r="Z327"/>
      <c r="AA327"/>
      <c r="AB327"/>
      <c r="AC327" s="247">
        <v>45839</v>
      </c>
      <c r="AD327">
        <v>1.2017640478980003</v>
      </c>
      <c r="AE327"/>
      <c r="AF327"/>
      <c r="AG327" s="247">
        <v>45839</v>
      </c>
      <c r="AH327">
        <v>6.3470244855818009E-2</v>
      </c>
      <c r="AI327"/>
      <c r="AJ327"/>
      <c r="AK327" s="247">
        <v>45839</v>
      </c>
      <c r="AL327">
        <v>7.1862553277058011E-2</v>
      </c>
      <c r="AM327"/>
      <c r="AN327"/>
      <c r="AO327"/>
      <c r="AP327"/>
      <c r="AQ327"/>
      <c r="AR327"/>
      <c r="AS327"/>
      <c r="AT327"/>
      <c r="AU327"/>
      <c r="AW327"/>
      <c r="AX327"/>
      <c r="AY327"/>
      <c r="BA327" s="247">
        <v>45597</v>
      </c>
      <c r="BB327">
        <v>0</v>
      </c>
      <c r="BC327"/>
      <c r="BE327"/>
      <c r="BF327"/>
      <c r="BG327"/>
      <c r="BI327"/>
      <c r="BJ327"/>
      <c r="BK327"/>
      <c r="BM327"/>
      <c r="BN327"/>
      <c r="BO327"/>
    </row>
    <row r="328" spans="1:67">
      <c r="A328"/>
      <c r="B328"/>
      <c r="C328"/>
      <c r="D328"/>
      <c r="E328"/>
      <c r="F328"/>
      <c r="G328"/>
      <c r="H328"/>
      <c r="I328" s="247">
        <v>45870</v>
      </c>
      <c r="J328">
        <v>0.45500000000000002</v>
      </c>
      <c r="K328"/>
      <c r="L328"/>
      <c r="M328" s="247">
        <v>45870</v>
      </c>
      <c r="N328">
        <v>0.3</v>
      </c>
      <c r="O328"/>
      <c r="P328"/>
      <c r="Q328" s="247">
        <v>45870</v>
      </c>
      <c r="R328">
        <v>0.185</v>
      </c>
      <c r="S328"/>
      <c r="T328"/>
      <c r="U328" s="247">
        <v>45870</v>
      </c>
      <c r="V328">
        <v>0.16250000000000001</v>
      </c>
      <c r="W328"/>
      <c r="X328"/>
      <c r="Y328"/>
      <c r="Z328"/>
      <c r="AA328"/>
      <c r="AB328"/>
      <c r="AC328" s="247">
        <v>45870</v>
      </c>
      <c r="AD328">
        <v>1.2003482625740001</v>
      </c>
      <c r="AE328"/>
      <c r="AF328"/>
      <c r="AG328" s="247">
        <v>45870</v>
      </c>
      <c r="AH328">
        <v>6.3447133489877017E-2</v>
      </c>
      <c r="AI328"/>
      <c r="AJ328"/>
      <c r="AK328" s="247">
        <v>45870</v>
      </c>
      <c r="AL328">
        <v>7.185962027823202E-2</v>
      </c>
      <c r="AM328"/>
      <c r="AN328"/>
      <c r="AO328"/>
      <c r="AP328"/>
      <c r="AQ328"/>
      <c r="AR328"/>
      <c r="AS328"/>
      <c r="AT328"/>
      <c r="AU328"/>
      <c r="AW328"/>
      <c r="AX328"/>
      <c r="AY328"/>
      <c r="BA328" s="247">
        <v>45627</v>
      </c>
      <c r="BB328">
        <v>0</v>
      </c>
      <c r="BC328"/>
      <c r="BE328"/>
      <c r="BF328"/>
      <c r="BG328"/>
      <c r="BI328"/>
      <c r="BJ328"/>
      <c r="BK328"/>
      <c r="BM328"/>
      <c r="BN328"/>
      <c r="BO328"/>
    </row>
    <row r="329" spans="1:67">
      <c r="A329"/>
      <c r="B329"/>
      <c r="C329"/>
      <c r="D329"/>
      <c r="E329"/>
      <c r="F329"/>
      <c r="G329"/>
      <c r="H329"/>
      <c r="I329" s="247">
        <v>45901</v>
      </c>
      <c r="J329">
        <v>0.35499999999999998</v>
      </c>
      <c r="K329"/>
      <c r="L329"/>
      <c r="M329" s="247">
        <v>45901</v>
      </c>
      <c r="N329">
        <v>0.28999999999999998</v>
      </c>
      <c r="O329"/>
      <c r="P329"/>
      <c r="Q329" s="247">
        <v>45901</v>
      </c>
      <c r="R329">
        <v>0.16250000000000001</v>
      </c>
      <c r="S329"/>
      <c r="T329"/>
      <c r="U329" s="247">
        <v>45901</v>
      </c>
      <c r="V329">
        <v>0.16250000000000001</v>
      </c>
      <c r="W329"/>
      <c r="X329"/>
      <c r="Y329"/>
      <c r="Z329"/>
      <c r="AA329"/>
      <c r="AB329"/>
      <c r="AC329" s="247">
        <v>45901</v>
      </c>
      <c r="AD329">
        <v>1.1989301550910001</v>
      </c>
      <c r="AE329"/>
      <c r="AF329"/>
      <c r="AG329" s="247">
        <v>45901</v>
      </c>
      <c r="AH329">
        <v>6.3424022124113008E-2</v>
      </c>
      <c r="AI329"/>
      <c r="AJ329"/>
      <c r="AK329" s="247">
        <v>45901</v>
      </c>
      <c r="AL329">
        <v>7.1856687279410011E-2</v>
      </c>
      <c r="AM329"/>
      <c r="AN329"/>
      <c r="AO329"/>
      <c r="AP329"/>
      <c r="AQ329"/>
      <c r="AR329"/>
      <c r="AS329"/>
      <c r="AT329"/>
      <c r="AU329"/>
      <c r="AW329"/>
      <c r="AX329"/>
      <c r="AY329"/>
      <c r="BA329" s="247">
        <v>45658</v>
      </c>
      <c r="BB329">
        <v>0</v>
      </c>
      <c r="BC329"/>
      <c r="BE329"/>
      <c r="BF329"/>
      <c r="BG329"/>
      <c r="BI329"/>
      <c r="BJ329"/>
      <c r="BK329"/>
      <c r="BM329"/>
      <c r="BN329"/>
      <c r="BO329"/>
    </row>
    <row r="330" spans="1:67">
      <c r="A330"/>
      <c r="B330"/>
      <c r="C330"/>
      <c r="D330"/>
      <c r="E330"/>
      <c r="F330"/>
      <c r="G330"/>
      <c r="H330"/>
      <c r="I330" s="247">
        <v>45931</v>
      </c>
      <c r="J330">
        <v>0.42499999999999999</v>
      </c>
      <c r="K330"/>
      <c r="L330"/>
      <c r="M330" s="247">
        <v>45931</v>
      </c>
      <c r="N330">
        <v>0.36249999999999999</v>
      </c>
      <c r="O330"/>
      <c r="P330"/>
      <c r="Q330" s="247">
        <v>45931</v>
      </c>
      <c r="R330">
        <v>0.185</v>
      </c>
      <c r="S330"/>
      <c r="T330"/>
      <c r="U330" s="247">
        <v>45931</v>
      </c>
      <c r="V330">
        <v>0.16500000000000001</v>
      </c>
      <c r="W330"/>
      <c r="X330"/>
      <c r="Y330"/>
      <c r="Z330"/>
      <c r="AA330"/>
      <c r="AB330"/>
      <c r="AC330" s="247">
        <v>45931</v>
      </c>
      <c r="AD330">
        <v>1.1975555934050004</v>
      </c>
      <c r="AE330"/>
      <c r="AF330"/>
      <c r="AG330" s="247">
        <v>45931</v>
      </c>
      <c r="AH330">
        <v>6.340165628644602E-2</v>
      </c>
      <c r="AI330"/>
      <c r="AJ330"/>
      <c r="AK330" s="247">
        <v>45931</v>
      </c>
      <c r="AL330">
        <v>7.1853848893455016E-2</v>
      </c>
      <c r="AM330"/>
      <c r="AN330"/>
      <c r="AO330"/>
      <c r="AP330"/>
      <c r="AQ330"/>
      <c r="AR330"/>
      <c r="AS330"/>
      <c r="AT330"/>
      <c r="AU330"/>
      <c r="AW330"/>
      <c r="AX330"/>
      <c r="AY330"/>
      <c r="BA330" s="247">
        <v>45689</v>
      </c>
      <c r="BB330">
        <v>0</v>
      </c>
      <c r="BC330"/>
      <c r="BE330"/>
      <c r="BF330"/>
      <c r="BG330"/>
      <c r="BI330"/>
      <c r="BJ330"/>
      <c r="BK330"/>
      <c r="BM330"/>
      <c r="BN330"/>
      <c r="BO330"/>
    </row>
    <row r="331" spans="1:67">
      <c r="A331"/>
      <c r="B331"/>
      <c r="C331"/>
      <c r="D331"/>
      <c r="E331"/>
      <c r="F331"/>
      <c r="G331"/>
      <c r="H331"/>
      <c r="I331" s="247">
        <v>45962</v>
      </c>
      <c r="J331">
        <v>0.72499999999999998</v>
      </c>
      <c r="K331"/>
      <c r="L331"/>
      <c r="M331" s="247">
        <v>45962</v>
      </c>
      <c r="N331">
        <v>0.45500000000000002</v>
      </c>
      <c r="O331"/>
      <c r="P331"/>
      <c r="Q331" s="247">
        <v>45962</v>
      </c>
      <c r="R331">
        <v>0.28749999999999998</v>
      </c>
      <c r="S331"/>
      <c r="T331"/>
      <c r="U331" s="247">
        <v>45962</v>
      </c>
      <c r="V331">
        <v>0.24</v>
      </c>
      <c r="W331"/>
      <c r="X331"/>
      <c r="Y331"/>
      <c r="Z331"/>
      <c r="AA331"/>
      <c r="AB331"/>
      <c r="AC331" s="247">
        <v>45962</v>
      </c>
      <c r="AD331">
        <v>1.1961329518570001</v>
      </c>
      <c r="AE331"/>
      <c r="AF331"/>
      <c r="AG331" s="247">
        <v>45962</v>
      </c>
      <c r="AH331">
        <v>6.3378544921029997E-2</v>
      </c>
      <c r="AI331"/>
      <c r="AJ331"/>
      <c r="AK331" s="247">
        <v>45962</v>
      </c>
      <c r="AL331">
        <v>7.1850915894638004E-2</v>
      </c>
      <c r="AM331"/>
      <c r="AN331"/>
      <c r="AO331"/>
      <c r="AP331"/>
      <c r="AQ331"/>
      <c r="AR331"/>
      <c r="AS331"/>
      <c r="AT331"/>
      <c r="AU331"/>
      <c r="AW331"/>
      <c r="AX331"/>
      <c r="AY331"/>
      <c r="BA331" s="247">
        <v>45717</v>
      </c>
      <c r="BB331">
        <v>0</v>
      </c>
      <c r="BC331"/>
      <c r="BE331"/>
      <c r="BF331"/>
      <c r="BG331"/>
      <c r="BI331"/>
      <c r="BJ331"/>
      <c r="BK331"/>
      <c r="BM331"/>
      <c r="BN331"/>
      <c r="BO331"/>
    </row>
    <row r="332" spans="1:67">
      <c r="A332"/>
      <c r="B332"/>
      <c r="C332"/>
      <c r="D332"/>
      <c r="E332"/>
      <c r="F332"/>
      <c r="G332"/>
      <c r="H332"/>
      <c r="I332" s="247">
        <v>45992</v>
      </c>
      <c r="J332">
        <v>1.23</v>
      </c>
      <c r="K332"/>
      <c r="L332"/>
      <c r="M332" s="247">
        <v>45992</v>
      </c>
      <c r="N332">
        <v>0.79</v>
      </c>
      <c r="O332"/>
      <c r="P332"/>
      <c r="Q332" s="247">
        <v>45992</v>
      </c>
      <c r="R332">
        <v>0.33750000000000002</v>
      </c>
      <c r="S332"/>
      <c r="T332"/>
      <c r="U332" s="247">
        <v>45992</v>
      </c>
      <c r="V332">
        <v>0.29499999999999998</v>
      </c>
      <c r="W332"/>
      <c r="X332"/>
      <c r="Y332"/>
      <c r="Z332"/>
      <c r="AA332"/>
      <c r="AB332"/>
      <c r="AC332" s="247">
        <v>45992</v>
      </c>
      <c r="AD332">
        <v>1.1947540250639999</v>
      </c>
      <c r="AE332"/>
      <c r="AF332"/>
      <c r="AG332" s="247">
        <v>45992</v>
      </c>
      <c r="AH332">
        <v>6.3356179083700018E-2</v>
      </c>
      <c r="AI332"/>
      <c r="AJ332"/>
      <c r="AK332" s="247">
        <v>45992</v>
      </c>
      <c r="AL332">
        <v>7.1848077508689032E-2</v>
      </c>
      <c r="AM332"/>
      <c r="AN332"/>
      <c r="AO332"/>
      <c r="AP332"/>
      <c r="AQ332"/>
      <c r="AR332"/>
      <c r="AS332"/>
      <c r="AT332"/>
      <c r="AU332"/>
      <c r="AW332"/>
      <c r="AX332"/>
      <c r="AY332"/>
      <c r="BA332" s="247">
        <v>45748</v>
      </c>
      <c r="BB332">
        <v>0</v>
      </c>
      <c r="BC332"/>
      <c r="BE332"/>
      <c r="BF332"/>
      <c r="BG332"/>
      <c r="BI332"/>
      <c r="BJ332"/>
      <c r="BK332"/>
      <c r="BM332"/>
      <c r="BN332"/>
      <c r="BO332"/>
    </row>
    <row r="333" spans="1:67">
      <c r="A333"/>
      <c r="B333"/>
      <c r="C333"/>
      <c r="D333"/>
      <c r="E333"/>
      <c r="F333"/>
      <c r="G333"/>
      <c r="H333"/>
      <c r="I333" s="247">
        <v>46023</v>
      </c>
      <c r="J333">
        <v>1.575</v>
      </c>
      <c r="K333"/>
      <c r="L333"/>
      <c r="M333" s="247">
        <v>46023</v>
      </c>
      <c r="N333">
        <v>0.95499999999999996</v>
      </c>
      <c r="O333"/>
      <c r="P333"/>
      <c r="Q333" s="247">
        <v>46023</v>
      </c>
      <c r="R333">
        <v>0.4375</v>
      </c>
      <c r="S333"/>
      <c r="T333"/>
      <c r="U333" s="247">
        <v>46023</v>
      </c>
      <c r="V333">
        <v>0.34250000000000003</v>
      </c>
      <c r="W333"/>
      <c r="X333"/>
      <c r="Y333"/>
      <c r="Z333"/>
      <c r="AA333"/>
      <c r="AB333"/>
      <c r="AC333" s="247">
        <v>46023</v>
      </c>
      <c r="AD333">
        <v>1.193326896376</v>
      </c>
      <c r="AE333"/>
      <c r="AF333"/>
      <c r="AG333" s="247">
        <v>46023</v>
      </c>
      <c r="AH333">
        <v>6.333306771863402E-2</v>
      </c>
      <c r="AI333"/>
      <c r="AJ333"/>
      <c r="AK333" s="247">
        <v>46023</v>
      </c>
      <c r="AL333">
        <v>7.1845144509878014E-2</v>
      </c>
      <c r="AM333"/>
      <c r="AN333"/>
      <c r="AO333"/>
      <c r="AP333"/>
      <c r="AQ333"/>
      <c r="AR333"/>
      <c r="AS333"/>
      <c r="AT333"/>
      <c r="AU333"/>
      <c r="AW333"/>
      <c r="AX333"/>
      <c r="AY333"/>
      <c r="BA333" s="247">
        <v>45778</v>
      </c>
      <c r="BB333">
        <v>0</v>
      </c>
      <c r="BC333"/>
      <c r="BE333"/>
      <c r="BF333"/>
      <c r="BG333"/>
      <c r="BI333"/>
      <c r="BJ333"/>
      <c r="BK333"/>
      <c r="BM333"/>
      <c r="BN333"/>
      <c r="BO333"/>
    </row>
    <row r="334" spans="1:67">
      <c r="A334"/>
      <c r="B334"/>
      <c r="C334"/>
      <c r="D334"/>
      <c r="E334"/>
      <c r="F334"/>
      <c r="G334"/>
      <c r="H334"/>
      <c r="I334" s="247">
        <v>46054</v>
      </c>
      <c r="J334">
        <v>1.4950000000000001</v>
      </c>
      <c r="K334"/>
      <c r="L334"/>
      <c r="M334" s="247">
        <v>46054</v>
      </c>
      <c r="N334">
        <v>0.94499999999999995</v>
      </c>
      <c r="O334"/>
      <c r="P334"/>
      <c r="Q334" s="247">
        <v>46054</v>
      </c>
      <c r="R334">
        <v>0.435</v>
      </c>
      <c r="S334"/>
      <c r="T334"/>
      <c r="U334" s="247">
        <v>46054</v>
      </c>
      <c r="V334">
        <v>0.33750000000000002</v>
      </c>
      <c r="W334"/>
      <c r="X334"/>
      <c r="Y334"/>
      <c r="Z334"/>
      <c r="AA334"/>
      <c r="AB334"/>
      <c r="AC334" s="247">
        <v>46054</v>
      </c>
      <c r="AD334">
        <v>1.191897505342</v>
      </c>
      <c r="AE334"/>
      <c r="AF334"/>
      <c r="AG334" s="247">
        <v>46054</v>
      </c>
      <c r="AH334">
        <v>6.3309956353744007E-2</v>
      </c>
      <c r="AI334"/>
      <c r="AJ334"/>
      <c r="AK334" s="247">
        <v>46054</v>
      </c>
      <c r="AL334">
        <v>7.184221151106901E-2</v>
      </c>
      <c r="AM334"/>
      <c r="AN334"/>
      <c r="AO334"/>
      <c r="AP334"/>
      <c r="AQ334"/>
      <c r="AR334"/>
      <c r="AS334"/>
      <c r="AT334"/>
      <c r="AU334"/>
      <c r="AW334"/>
      <c r="AX334"/>
      <c r="AY334"/>
      <c r="BA334" s="247">
        <v>45809</v>
      </c>
      <c r="BB334">
        <v>0</v>
      </c>
      <c r="BC334"/>
      <c r="BE334"/>
      <c r="BF334"/>
      <c r="BG334"/>
      <c r="BI334"/>
      <c r="BJ334"/>
      <c r="BK334"/>
      <c r="BM334"/>
      <c r="BN334"/>
      <c r="BO334"/>
    </row>
    <row r="335" spans="1:67">
      <c r="A335"/>
      <c r="B335"/>
      <c r="C335"/>
      <c r="D335"/>
      <c r="E335"/>
      <c r="F335"/>
      <c r="G335"/>
      <c r="H335"/>
      <c r="I335" s="247">
        <v>46082</v>
      </c>
      <c r="J335">
        <v>0.89500000000000002</v>
      </c>
      <c r="K335"/>
      <c r="L335"/>
      <c r="M335" s="247">
        <v>46082</v>
      </c>
      <c r="N335">
        <v>0.60250000000000004</v>
      </c>
      <c r="O335"/>
      <c r="P335"/>
      <c r="Q335" s="247">
        <v>46082</v>
      </c>
      <c r="R335">
        <v>0.30249999999999999</v>
      </c>
      <c r="S335"/>
      <c r="T335"/>
      <c r="U335" s="247">
        <v>46082</v>
      </c>
      <c r="V335">
        <v>0.26</v>
      </c>
      <c r="W335"/>
      <c r="X335"/>
      <c r="Y335"/>
      <c r="Z335"/>
      <c r="AA335"/>
      <c r="AB335"/>
      <c r="AC335" s="247">
        <v>46082</v>
      </c>
      <c r="AD335">
        <v>1.1906045080390002</v>
      </c>
      <c r="AE335"/>
      <c r="AF335"/>
      <c r="AG335" s="247">
        <v>46082</v>
      </c>
      <c r="AH335">
        <v>6.3289081572706019E-2</v>
      </c>
      <c r="AI335"/>
      <c r="AJ335"/>
      <c r="AK335" s="247">
        <v>46082</v>
      </c>
      <c r="AL335">
        <v>7.183956235085702E-2</v>
      </c>
      <c r="AM335"/>
      <c r="AN335"/>
      <c r="AO335"/>
      <c r="AP335"/>
      <c r="AQ335"/>
      <c r="AR335"/>
      <c r="AS335"/>
      <c r="AT335"/>
      <c r="AU335"/>
      <c r="AW335"/>
      <c r="AX335"/>
      <c r="AY335"/>
      <c r="BA335" s="247">
        <v>45839</v>
      </c>
      <c r="BB335">
        <v>0</v>
      </c>
      <c r="BC335"/>
      <c r="BE335"/>
      <c r="BF335"/>
      <c r="BG335"/>
      <c r="BI335"/>
      <c r="BJ335"/>
      <c r="BK335"/>
      <c r="BM335"/>
      <c r="BN335"/>
      <c r="BO335"/>
    </row>
    <row r="336" spans="1:67">
      <c r="A336"/>
      <c r="B336"/>
      <c r="C336"/>
      <c r="D336"/>
      <c r="E336"/>
      <c r="F336"/>
      <c r="G336"/>
      <c r="H336"/>
      <c r="I336" s="247">
        <v>46113</v>
      </c>
      <c r="J336">
        <v>0.45</v>
      </c>
      <c r="K336"/>
      <c r="L336"/>
      <c r="M336" s="247">
        <v>46113</v>
      </c>
      <c r="N336">
        <v>0.35499999999999998</v>
      </c>
      <c r="O336"/>
      <c r="P336"/>
      <c r="Q336" s="247">
        <v>46113</v>
      </c>
      <c r="R336">
        <v>0.19750000000000001</v>
      </c>
      <c r="S336"/>
      <c r="T336"/>
      <c r="U336" s="247">
        <v>46113</v>
      </c>
      <c r="V336">
        <v>0.17749999999999999</v>
      </c>
      <c r="W336"/>
      <c r="X336"/>
      <c r="Y336"/>
      <c r="Z336"/>
      <c r="AA336"/>
      <c r="AB336"/>
      <c r="AC336" s="247">
        <v>46113</v>
      </c>
      <c r="AD336">
        <v>1.1891708448080003</v>
      </c>
      <c r="AE336"/>
      <c r="AF336"/>
      <c r="AG336" s="247">
        <v>46113</v>
      </c>
      <c r="AH336">
        <v>6.3265970208154026E-2</v>
      </c>
      <c r="AI336"/>
      <c r="AJ336"/>
      <c r="AK336" s="247">
        <v>46113</v>
      </c>
      <c r="AL336">
        <v>7.183662935205401E-2</v>
      </c>
      <c r="AM336"/>
      <c r="AN336"/>
      <c r="AO336"/>
      <c r="AP336"/>
      <c r="AQ336"/>
      <c r="AR336"/>
      <c r="AS336"/>
      <c r="AT336"/>
      <c r="AU336"/>
      <c r="AW336"/>
      <c r="AX336"/>
      <c r="AY336"/>
      <c r="BA336" s="247">
        <v>45870</v>
      </c>
      <c r="BB336">
        <v>0</v>
      </c>
      <c r="BC336"/>
      <c r="BE336"/>
      <c r="BF336"/>
      <c r="BG336"/>
      <c r="BI336"/>
      <c r="BJ336"/>
      <c r="BK336"/>
      <c r="BM336"/>
      <c r="BN336"/>
      <c r="BO336"/>
    </row>
    <row r="337" spans="1:67">
      <c r="A337"/>
      <c r="B337"/>
      <c r="C337"/>
      <c r="D337"/>
      <c r="E337"/>
      <c r="F337"/>
      <c r="G337"/>
      <c r="H337"/>
      <c r="I337" s="247">
        <v>46143</v>
      </c>
      <c r="J337">
        <v>0.36499999999999999</v>
      </c>
      <c r="K337"/>
      <c r="L337"/>
      <c r="M337" s="247">
        <v>46143</v>
      </c>
      <c r="N337">
        <v>0.28749999999999998</v>
      </c>
      <c r="O337"/>
      <c r="P337"/>
      <c r="Q337" s="247">
        <v>46143</v>
      </c>
      <c r="R337">
        <v>0.17249999999999999</v>
      </c>
      <c r="S337"/>
      <c r="T337"/>
      <c r="U337" s="247">
        <v>46143</v>
      </c>
      <c r="V337">
        <v>0.16250000000000001</v>
      </c>
      <c r="W337"/>
      <c r="X337"/>
      <c r="Y337"/>
      <c r="Z337"/>
      <c r="AA337"/>
      <c r="AB337"/>
      <c r="AC337" s="247">
        <v>46143</v>
      </c>
      <c r="AD337">
        <v>1.1877813081899999</v>
      </c>
      <c r="AE337"/>
      <c r="AF337"/>
      <c r="AG337" s="247">
        <v>46143</v>
      </c>
      <c r="AH337">
        <v>6.3243604371659018E-2</v>
      </c>
      <c r="AI337"/>
      <c r="AJ337"/>
      <c r="AK337" s="247">
        <v>46143</v>
      </c>
      <c r="AL337">
        <v>7.1833790966118E-2</v>
      </c>
      <c r="AM337"/>
      <c r="AN337"/>
      <c r="AO337"/>
      <c r="AP337"/>
      <c r="AQ337"/>
      <c r="AR337"/>
      <c r="AS337"/>
      <c r="AT337"/>
      <c r="AU337"/>
      <c r="AW337"/>
      <c r="AX337"/>
      <c r="AY337"/>
      <c r="BA337" s="247">
        <v>45901</v>
      </c>
      <c r="BB337">
        <v>0</v>
      </c>
      <c r="BC337"/>
      <c r="BE337"/>
      <c r="BF337"/>
      <c r="BG337"/>
      <c r="BI337"/>
      <c r="BJ337"/>
      <c r="BK337"/>
      <c r="BM337"/>
      <c r="BN337"/>
      <c r="BO337"/>
    </row>
    <row r="338" spans="1:67">
      <c r="A338"/>
      <c r="B338"/>
      <c r="C338"/>
      <c r="D338"/>
      <c r="E338"/>
      <c r="F338"/>
      <c r="G338"/>
      <c r="H338"/>
      <c r="I338" s="247">
        <v>46174</v>
      </c>
      <c r="J338">
        <v>0.35499999999999998</v>
      </c>
      <c r="K338"/>
      <c r="L338"/>
      <c r="M338" s="247">
        <v>46174</v>
      </c>
      <c r="N338">
        <v>0.28749999999999998</v>
      </c>
      <c r="O338"/>
      <c r="P338"/>
      <c r="Q338" s="247">
        <v>46174</v>
      </c>
      <c r="R338">
        <v>0.17249999999999999</v>
      </c>
      <c r="S338"/>
      <c r="T338"/>
      <c r="U338" s="247">
        <v>46174</v>
      </c>
      <c r="V338">
        <v>0.16250000000000001</v>
      </c>
      <c r="W338"/>
      <c r="X338"/>
      <c r="Y338"/>
      <c r="Z338"/>
      <c r="AA338"/>
      <c r="AB338"/>
      <c r="AC338" s="247">
        <v>46174</v>
      </c>
      <c r="AD338">
        <v>1.1863432742520001</v>
      </c>
      <c r="AE338"/>
      <c r="AF338"/>
      <c r="AG338" s="247">
        <v>46174</v>
      </c>
      <c r="AH338">
        <v>6.3220493007455011E-2</v>
      </c>
      <c r="AI338"/>
      <c r="AJ338"/>
      <c r="AK338" s="247">
        <v>46174</v>
      </c>
      <c r="AL338">
        <v>7.1830857967320014E-2</v>
      </c>
      <c r="AM338"/>
      <c r="AN338"/>
      <c r="AO338"/>
      <c r="AP338"/>
      <c r="AQ338"/>
      <c r="AR338"/>
      <c r="AS338"/>
      <c r="AT338"/>
      <c r="AU338"/>
      <c r="AW338"/>
      <c r="AX338"/>
      <c r="AY338"/>
      <c r="BA338" s="247">
        <v>45931</v>
      </c>
      <c r="BB338">
        <v>0</v>
      </c>
      <c r="BC338"/>
      <c r="BE338"/>
      <c r="BF338"/>
      <c r="BG338"/>
      <c r="BI338"/>
      <c r="BJ338"/>
      <c r="BK338"/>
      <c r="BM338"/>
      <c r="BN338"/>
      <c r="BO338"/>
    </row>
    <row r="339" spans="1:67">
      <c r="A339"/>
      <c r="B339"/>
      <c r="C339"/>
      <c r="D339"/>
      <c r="E339"/>
      <c r="F339"/>
      <c r="G339"/>
      <c r="H339"/>
      <c r="I339" s="247">
        <v>46204</v>
      </c>
      <c r="J339">
        <v>0.39</v>
      </c>
      <c r="K339"/>
      <c r="L339"/>
      <c r="M339" s="247">
        <v>46204</v>
      </c>
      <c r="N339">
        <v>0.3</v>
      </c>
      <c r="O339"/>
      <c r="P339"/>
      <c r="Q339" s="247">
        <v>46204</v>
      </c>
      <c r="R339">
        <v>0.185</v>
      </c>
      <c r="S339"/>
      <c r="T339"/>
      <c r="U339" s="247">
        <v>46204</v>
      </c>
      <c r="V339">
        <v>0.16250000000000001</v>
      </c>
      <c r="W339"/>
      <c r="X339"/>
      <c r="Y339"/>
      <c r="Z339"/>
      <c r="AA339"/>
      <c r="AB339"/>
      <c r="AC339" s="247">
        <v>46204</v>
      </c>
      <c r="AD339">
        <v>1.1849495307210003</v>
      </c>
      <c r="AE339"/>
      <c r="AF339"/>
      <c r="AG339" s="247">
        <v>46204</v>
      </c>
      <c r="AH339">
        <v>6.319812717129801E-2</v>
      </c>
      <c r="AI339"/>
      <c r="AJ339"/>
      <c r="AK339" s="247">
        <v>46204</v>
      </c>
      <c r="AL339">
        <v>7.1828019581390012E-2</v>
      </c>
      <c r="AM339"/>
      <c r="AN339"/>
      <c r="AO339"/>
      <c r="AP339"/>
      <c r="AQ339"/>
      <c r="AR339"/>
      <c r="AS339"/>
      <c r="AT339"/>
      <c r="AU339"/>
      <c r="AW339"/>
      <c r="AX339"/>
      <c r="AY339"/>
      <c r="BA339" s="247">
        <v>45962</v>
      </c>
      <c r="BB339">
        <v>0</v>
      </c>
      <c r="BC339"/>
      <c r="BE339"/>
      <c r="BF339"/>
      <c r="BG339"/>
      <c r="BI339"/>
      <c r="BJ339"/>
      <c r="BK339"/>
      <c r="BM339"/>
      <c r="BN339"/>
      <c r="BO339"/>
    </row>
    <row r="340" spans="1:67">
      <c r="A340"/>
      <c r="B340"/>
      <c r="C340"/>
      <c r="D340"/>
      <c r="E340"/>
      <c r="F340"/>
      <c r="G340"/>
      <c r="H340"/>
      <c r="I340" s="247">
        <v>46235</v>
      </c>
      <c r="J340">
        <v>0.45500000000000002</v>
      </c>
      <c r="K340"/>
      <c r="L340"/>
      <c r="M340" s="247">
        <v>46235</v>
      </c>
      <c r="N340">
        <v>0.3</v>
      </c>
      <c r="O340"/>
      <c r="P340"/>
      <c r="Q340" s="247">
        <v>46235</v>
      </c>
      <c r="R340">
        <v>0.185</v>
      </c>
      <c r="S340"/>
      <c r="T340"/>
      <c r="U340" s="247">
        <v>46235</v>
      </c>
      <c r="V340">
        <v>0.16250000000000001</v>
      </c>
      <c r="W340"/>
      <c r="X340"/>
      <c r="Y340"/>
      <c r="Z340"/>
      <c r="AA340"/>
      <c r="AB340"/>
      <c r="AC340" s="247">
        <v>46235</v>
      </c>
      <c r="AD340">
        <v>1.1835071732180003</v>
      </c>
      <c r="AE340"/>
      <c r="AF340"/>
      <c r="AG340" s="247">
        <v>46235</v>
      </c>
      <c r="AH340">
        <v>6.3175015807443002E-2</v>
      </c>
      <c r="AI340"/>
      <c r="AJ340"/>
      <c r="AK340" s="247">
        <v>46235</v>
      </c>
      <c r="AL340">
        <v>7.1825086582597994E-2</v>
      </c>
      <c r="AM340"/>
      <c r="AN340"/>
      <c r="AO340"/>
      <c r="AP340"/>
      <c r="AQ340"/>
      <c r="AR340"/>
      <c r="AS340"/>
      <c r="AT340"/>
      <c r="AU340"/>
      <c r="AW340"/>
      <c r="AX340"/>
      <c r="AY340"/>
      <c r="BA340" s="247">
        <v>45992</v>
      </c>
      <c r="BB340">
        <v>0</v>
      </c>
      <c r="BC340"/>
      <c r="BE340"/>
      <c r="BF340"/>
      <c r="BG340"/>
      <c r="BI340"/>
      <c r="BJ340"/>
      <c r="BK340"/>
      <c r="BM340"/>
      <c r="BN340"/>
      <c r="BO340"/>
    </row>
    <row r="341" spans="1:67">
      <c r="A341"/>
      <c r="B341"/>
      <c r="C341"/>
      <c r="D341"/>
      <c r="E341"/>
      <c r="F341"/>
      <c r="G341"/>
      <c r="H341"/>
      <c r="I341" s="247">
        <v>46266</v>
      </c>
      <c r="J341">
        <v>0.35499999999999998</v>
      </c>
      <c r="K341"/>
      <c r="L341"/>
      <c r="M341" s="247">
        <v>46266</v>
      </c>
      <c r="N341">
        <v>0.28999999999999998</v>
      </c>
      <c r="O341"/>
      <c r="P341"/>
      <c r="Q341" s="247">
        <v>46266</v>
      </c>
      <c r="R341">
        <v>0.16250000000000001</v>
      </c>
      <c r="S341"/>
      <c r="T341"/>
      <c r="U341" s="247">
        <v>46266</v>
      </c>
      <c r="V341">
        <v>0.16250000000000001</v>
      </c>
      <c r="W341"/>
      <c r="X341"/>
      <c r="Y341"/>
      <c r="Z341"/>
      <c r="AA341"/>
      <c r="AB341"/>
      <c r="AC341" s="247">
        <v>46266</v>
      </c>
      <c r="AD341">
        <v>1.1820626365760003</v>
      </c>
      <c r="AE341"/>
      <c r="AF341"/>
      <c r="AG341" s="247">
        <v>46266</v>
      </c>
      <c r="AH341">
        <v>6.3151904443765006E-2</v>
      </c>
      <c r="AI341"/>
      <c r="AJ341"/>
      <c r="AK341" s="247">
        <v>46266</v>
      </c>
      <c r="AL341">
        <v>7.1822153583809015E-2</v>
      </c>
      <c r="AM341"/>
      <c r="AN341"/>
      <c r="AO341"/>
      <c r="AP341"/>
      <c r="AQ341"/>
      <c r="AR341"/>
      <c r="AS341"/>
      <c r="AT341"/>
      <c r="AU341"/>
      <c r="AW341"/>
      <c r="AX341"/>
      <c r="AY341"/>
      <c r="BA341" s="247">
        <v>46023</v>
      </c>
      <c r="BB341">
        <v>0</v>
      </c>
      <c r="BC341"/>
      <c r="BE341"/>
      <c r="BF341"/>
      <c r="BG341"/>
      <c r="BI341"/>
      <c r="BJ341"/>
      <c r="BK341"/>
      <c r="BM341"/>
      <c r="BN341"/>
      <c r="BO341"/>
    </row>
    <row r="342" spans="1:67">
      <c r="A342"/>
      <c r="B342"/>
      <c r="C342"/>
      <c r="D342"/>
      <c r="E342"/>
      <c r="F342"/>
      <c r="G342"/>
      <c r="H342"/>
      <c r="I342" s="247">
        <v>46296</v>
      </c>
      <c r="J342">
        <v>0.42499999999999999</v>
      </c>
      <c r="K342"/>
      <c r="L342"/>
      <c r="M342" s="247">
        <v>46296</v>
      </c>
      <c r="N342">
        <v>0.36249999999999999</v>
      </c>
      <c r="O342"/>
      <c r="P342"/>
      <c r="Q342" s="247">
        <v>46296</v>
      </c>
      <c r="R342">
        <v>0.185</v>
      </c>
      <c r="S342"/>
      <c r="T342"/>
      <c r="U342" s="247">
        <v>46296</v>
      </c>
      <c r="V342">
        <v>0.16500000000000001</v>
      </c>
      <c r="W342"/>
      <c r="X342"/>
      <c r="Y342"/>
      <c r="Z342"/>
      <c r="AA342"/>
      <c r="AB342"/>
      <c r="AC342" s="247">
        <v>46296</v>
      </c>
      <c r="AD342">
        <v>1.1806626345490003</v>
      </c>
      <c r="AE342"/>
      <c r="AF342"/>
      <c r="AG342" s="247">
        <v>46296</v>
      </c>
      <c r="AH342">
        <v>6.3129538608117014E-2</v>
      </c>
      <c r="AI342"/>
      <c r="AJ342"/>
      <c r="AK342" s="247">
        <v>46296</v>
      </c>
      <c r="AL342">
        <v>7.1819315197886008E-2</v>
      </c>
      <c r="AM342"/>
      <c r="AN342"/>
      <c r="AO342"/>
      <c r="AP342"/>
      <c r="AQ342"/>
      <c r="AR342"/>
      <c r="AS342"/>
      <c r="AT342"/>
      <c r="AU342"/>
      <c r="AW342"/>
      <c r="AX342"/>
      <c r="AY342"/>
      <c r="BA342" s="247">
        <v>46054</v>
      </c>
      <c r="BB342">
        <v>0</v>
      </c>
      <c r="BC342"/>
      <c r="BE342"/>
      <c r="BF342"/>
      <c r="BG342"/>
      <c r="BI342"/>
      <c r="BJ342"/>
      <c r="BK342"/>
      <c r="BM342"/>
      <c r="BN342"/>
      <c r="BO342"/>
    </row>
    <row r="343" spans="1:67">
      <c r="A343"/>
      <c r="B343"/>
      <c r="C343"/>
      <c r="D343"/>
      <c r="E343"/>
      <c r="F343"/>
      <c r="G343"/>
      <c r="H343"/>
      <c r="I343" s="247">
        <v>46327</v>
      </c>
      <c r="J343">
        <v>0.72499999999999998</v>
      </c>
      <c r="K343"/>
      <c r="L343"/>
      <c r="M343" s="247">
        <v>46327</v>
      </c>
      <c r="N343">
        <v>0.45500000000000002</v>
      </c>
      <c r="O343"/>
      <c r="P343"/>
      <c r="Q343" s="247">
        <v>46327</v>
      </c>
      <c r="R343">
        <v>0.28749999999999998</v>
      </c>
      <c r="S343"/>
      <c r="T343"/>
      <c r="U343" s="247">
        <v>46327</v>
      </c>
      <c r="V343">
        <v>0.24</v>
      </c>
      <c r="W343"/>
      <c r="X343"/>
      <c r="Y343"/>
      <c r="Z343"/>
      <c r="AA343"/>
      <c r="AB343"/>
      <c r="AC343" s="247">
        <v>46327</v>
      </c>
      <c r="AD343">
        <v>1.1792138455460002</v>
      </c>
      <c r="AE343"/>
      <c r="AF343"/>
      <c r="AG343" s="247">
        <v>46327</v>
      </c>
      <c r="AH343">
        <v>6.3106427244788016E-2</v>
      </c>
      <c r="AI343"/>
      <c r="AJ343"/>
      <c r="AK343" s="247">
        <v>46327</v>
      </c>
      <c r="AL343">
        <v>7.181638219910301E-2</v>
      </c>
      <c r="AM343"/>
      <c r="AN343"/>
      <c r="AO343"/>
      <c r="AP343"/>
      <c r="AQ343"/>
      <c r="AR343"/>
      <c r="AS343"/>
      <c r="AT343"/>
      <c r="AU343"/>
      <c r="AW343"/>
      <c r="AX343"/>
      <c r="AY343"/>
      <c r="BA343" s="247">
        <v>46082</v>
      </c>
      <c r="BB343">
        <v>0</v>
      </c>
      <c r="BC343"/>
      <c r="BE343"/>
      <c r="BF343"/>
      <c r="BG343"/>
      <c r="BI343"/>
      <c r="BJ343"/>
      <c r="BK343"/>
      <c r="BM343"/>
      <c r="BN343"/>
      <c r="BO343"/>
    </row>
    <row r="344" spans="1:67">
      <c r="A344"/>
      <c r="B344"/>
      <c r="C344"/>
      <c r="D344"/>
      <c r="E344"/>
      <c r="F344"/>
      <c r="G344"/>
      <c r="H344"/>
      <c r="I344" s="247">
        <v>46357</v>
      </c>
      <c r="J344">
        <v>1.23</v>
      </c>
      <c r="K344"/>
      <c r="L344"/>
      <c r="M344" s="247">
        <v>46357</v>
      </c>
      <c r="N344">
        <v>0.79</v>
      </c>
      <c r="O344"/>
      <c r="P344"/>
      <c r="Q344" s="247">
        <v>46357</v>
      </c>
      <c r="R344">
        <v>0.33750000000000002</v>
      </c>
      <c r="S344"/>
      <c r="T344"/>
      <c r="U344" s="247">
        <v>46357</v>
      </c>
      <c r="V344">
        <v>0.29499999999999998</v>
      </c>
      <c r="W344"/>
      <c r="X344"/>
      <c r="Y344"/>
      <c r="Z344"/>
      <c r="AA344"/>
      <c r="AB344"/>
      <c r="AC344" s="247">
        <v>46357</v>
      </c>
      <c r="AD344">
        <v>1.1778097512000001</v>
      </c>
      <c r="AE344"/>
      <c r="AF344"/>
      <c r="AG344" s="247">
        <v>46357</v>
      </c>
      <c r="AH344">
        <v>6.3084061409477019E-2</v>
      </c>
      <c r="AI344"/>
      <c r="AJ344"/>
      <c r="AK344" s="247">
        <v>46357</v>
      </c>
      <c r="AL344">
        <v>7.1813543813186012E-2</v>
      </c>
      <c r="AM344"/>
      <c r="AN344"/>
      <c r="AO344"/>
      <c r="AP344"/>
      <c r="AQ344"/>
      <c r="AR344"/>
      <c r="AS344"/>
      <c r="AT344"/>
      <c r="AU344"/>
      <c r="AW344"/>
      <c r="AX344"/>
      <c r="AY344"/>
      <c r="BA344" s="247">
        <v>46113</v>
      </c>
      <c r="BB344">
        <v>0</v>
      </c>
      <c r="BC344"/>
      <c r="BE344"/>
      <c r="BF344"/>
      <c r="BG344"/>
      <c r="BI344"/>
      <c r="BJ344"/>
      <c r="BK344"/>
      <c r="BM344"/>
      <c r="BN344"/>
      <c r="BO344"/>
    </row>
    <row r="345" spans="1:67">
      <c r="A345"/>
      <c r="B345"/>
      <c r="C345"/>
      <c r="D345"/>
      <c r="E345"/>
      <c r="F345"/>
      <c r="G345"/>
      <c r="H345"/>
      <c r="I345" s="247">
        <v>46388</v>
      </c>
      <c r="J345">
        <v>1.575</v>
      </c>
      <c r="K345"/>
      <c r="L345"/>
      <c r="M345" s="247">
        <v>46388</v>
      </c>
      <c r="N345">
        <v>0.95499999999999996</v>
      </c>
      <c r="O345"/>
      <c r="P345"/>
      <c r="Q345" s="247">
        <v>46388</v>
      </c>
      <c r="R345">
        <v>0.4375</v>
      </c>
      <c r="S345"/>
      <c r="T345"/>
      <c r="U345" s="247">
        <v>46388</v>
      </c>
      <c r="V345">
        <v>0.34250000000000003</v>
      </c>
      <c r="W345"/>
      <c r="X345"/>
      <c r="Y345"/>
      <c r="Z345"/>
      <c r="AA345"/>
      <c r="AB345"/>
      <c r="AC345" s="247">
        <v>46388</v>
      </c>
      <c r="AD345">
        <v>1.1763567571120002</v>
      </c>
      <c r="AE345"/>
      <c r="AF345"/>
      <c r="AG345" s="247">
        <v>46388</v>
      </c>
      <c r="AH345">
        <v>6.3060950046497005E-2</v>
      </c>
      <c r="AI345"/>
      <c r="AJ345"/>
      <c r="AK345" s="247">
        <v>46388</v>
      </c>
      <c r="AL345">
        <v>7.181061081440801E-2</v>
      </c>
      <c r="AM345"/>
      <c r="AN345"/>
      <c r="AO345"/>
      <c r="AP345"/>
      <c r="AQ345"/>
      <c r="AR345"/>
      <c r="AS345"/>
      <c r="AT345"/>
      <c r="AU345"/>
      <c r="AW345"/>
      <c r="AX345"/>
      <c r="AY345"/>
      <c r="BA345" s="247">
        <v>46143</v>
      </c>
      <c r="BB345">
        <v>0</v>
      </c>
      <c r="BC345"/>
      <c r="BE345"/>
      <c r="BF345"/>
      <c r="BG345"/>
      <c r="BI345"/>
      <c r="BJ345"/>
      <c r="BK345"/>
      <c r="BM345"/>
      <c r="BN345"/>
      <c r="BO345"/>
    </row>
    <row r="346" spans="1:67">
      <c r="A346"/>
      <c r="B346"/>
      <c r="C346"/>
      <c r="D346"/>
      <c r="E346"/>
      <c r="F346"/>
      <c r="G346"/>
      <c r="H346"/>
      <c r="I346" s="247">
        <v>46419</v>
      </c>
      <c r="J346">
        <v>1.4950000000000001</v>
      </c>
      <c r="K346"/>
      <c r="L346"/>
      <c r="M346" s="247">
        <v>46419</v>
      </c>
      <c r="N346">
        <v>0.94499999999999995</v>
      </c>
      <c r="O346"/>
      <c r="P346"/>
      <c r="Q346" s="247">
        <v>46419</v>
      </c>
      <c r="R346">
        <v>0.435</v>
      </c>
      <c r="S346"/>
      <c r="T346"/>
      <c r="U346" s="247">
        <v>46419</v>
      </c>
      <c r="V346">
        <v>0.33750000000000002</v>
      </c>
      <c r="W346"/>
      <c r="X346"/>
      <c r="Y346"/>
      <c r="Z346"/>
      <c r="AA346"/>
      <c r="AB346"/>
      <c r="AC346" s="247">
        <v>46419</v>
      </c>
      <c r="AD346">
        <v>1.1749016441490001</v>
      </c>
      <c r="AE346"/>
      <c r="AF346"/>
      <c r="AG346" s="247">
        <v>46419</v>
      </c>
      <c r="AH346">
        <v>6.3037838683693018E-2</v>
      </c>
      <c r="AI346"/>
      <c r="AJ346"/>
      <c r="AK346" s="247">
        <v>46419</v>
      </c>
      <c r="AL346">
        <v>7.1807677815632007E-2</v>
      </c>
      <c r="AM346"/>
      <c r="AN346"/>
      <c r="AO346"/>
      <c r="AP346"/>
      <c r="AQ346"/>
      <c r="AR346"/>
      <c r="AS346"/>
      <c r="AT346"/>
      <c r="AU346"/>
      <c r="AW346"/>
      <c r="AX346"/>
      <c r="AY346"/>
      <c r="BA346" s="247">
        <v>46174</v>
      </c>
      <c r="BB346">
        <v>0</v>
      </c>
      <c r="BC346"/>
      <c r="BE346"/>
      <c r="BF346"/>
      <c r="BG346"/>
      <c r="BI346"/>
      <c r="BJ346"/>
      <c r="BK346"/>
      <c r="BM346"/>
      <c r="BN346"/>
      <c r="BO346"/>
    </row>
    <row r="347" spans="1:67">
      <c r="A347"/>
      <c r="B347"/>
      <c r="C347"/>
      <c r="D347"/>
      <c r="E347"/>
      <c r="F347"/>
      <c r="G347"/>
      <c r="H347"/>
      <c r="I347" s="247">
        <v>46447</v>
      </c>
      <c r="J347">
        <v>0.89500000000000002</v>
      </c>
      <c r="K347"/>
      <c r="L347"/>
      <c r="M347" s="247">
        <v>46447</v>
      </c>
      <c r="N347">
        <v>0.60250000000000004</v>
      </c>
      <c r="O347"/>
      <c r="P347"/>
      <c r="Q347" s="247">
        <v>46447</v>
      </c>
      <c r="R347">
        <v>0.30249999999999999</v>
      </c>
      <c r="S347"/>
      <c r="T347"/>
      <c r="U347" s="247">
        <v>46447</v>
      </c>
      <c r="V347">
        <v>0.26</v>
      </c>
      <c r="W347"/>
      <c r="X347"/>
      <c r="Y347"/>
      <c r="Z347"/>
      <c r="AA347"/>
      <c r="AB347"/>
      <c r="AC347" s="247">
        <v>46447</v>
      </c>
      <c r="AD347">
        <v>1.1735855375220001</v>
      </c>
      <c r="AE347"/>
      <c r="AF347"/>
      <c r="AG347" s="247">
        <v>46447</v>
      </c>
      <c r="AH347">
        <v>6.3016963904539008E-2</v>
      </c>
      <c r="AI347"/>
      <c r="AJ347"/>
      <c r="AK347" s="247">
        <v>46447</v>
      </c>
      <c r="AL347">
        <v>7.1805028655451006E-2</v>
      </c>
      <c r="AM347"/>
      <c r="AN347"/>
      <c r="AO347"/>
      <c r="AP347"/>
      <c r="AQ347"/>
      <c r="AR347"/>
      <c r="AS347"/>
      <c r="AT347"/>
      <c r="AU347"/>
      <c r="AW347"/>
      <c r="AX347"/>
      <c r="AY347"/>
      <c r="BA347" s="247">
        <v>46204</v>
      </c>
      <c r="BB347">
        <v>0</v>
      </c>
      <c r="BC347"/>
      <c r="BE347"/>
      <c r="BF347"/>
      <c r="BG347"/>
      <c r="BI347"/>
      <c r="BJ347"/>
      <c r="BK347"/>
      <c r="BM347"/>
      <c r="BN347"/>
      <c r="BO347"/>
    </row>
    <row r="348" spans="1:67">
      <c r="A348"/>
      <c r="B348"/>
      <c r="C348"/>
      <c r="D348"/>
      <c r="E348"/>
      <c r="F348"/>
      <c r="G348"/>
      <c r="H348"/>
      <c r="I348" s="247">
        <v>46478</v>
      </c>
      <c r="J348">
        <v>0.45</v>
      </c>
      <c r="K348"/>
      <c r="L348"/>
      <c r="M348" s="247">
        <v>46478</v>
      </c>
      <c r="N348">
        <v>0.35499999999999998</v>
      </c>
      <c r="O348"/>
      <c r="P348"/>
      <c r="Q348" s="247">
        <v>46478</v>
      </c>
      <c r="R348">
        <v>0.19750000000000001</v>
      </c>
      <c r="S348"/>
      <c r="T348"/>
      <c r="U348" s="247">
        <v>46478</v>
      </c>
      <c r="V348">
        <v>0.17749999999999999</v>
      </c>
      <c r="W348"/>
      <c r="X348"/>
      <c r="Y348"/>
      <c r="Z348"/>
      <c r="AA348"/>
      <c r="AB348"/>
      <c r="AC348" s="247">
        <v>46478</v>
      </c>
      <c r="AD348">
        <v>1.1721264256520003</v>
      </c>
      <c r="AE348"/>
      <c r="AF348"/>
      <c r="AG348" s="247">
        <v>46478</v>
      </c>
      <c r="AH348">
        <v>6.2993852542074E-2</v>
      </c>
      <c r="AI348"/>
      <c r="AJ348"/>
      <c r="AK348" s="247">
        <v>46478</v>
      </c>
      <c r="AL348">
        <v>7.1802095656681011E-2</v>
      </c>
      <c r="AM348"/>
      <c r="AN348"/>
      <c r="AO348"/>
      <c r="AP348"/>
      <c r="AQ348"/>
      <c r="AR348"/>
      <c r="AS348"/>
      <c r="AT348"/>
      <c r="AU348"/>
      <c r="AW348"/>
      <c r="AX348"/>
      <c r="AY348"/>
      <c r="BA348" s="247">
        <v>46235</v>
      </c>
      <c r="BB348">
        <v>0</v>
      </c>
      <c r="BC348"/>
      <c r="BE348"/>
      <c r="BF348"/>
      <c r="BG348"/>
      <c r="BI348"/>
      <c r="BJ348"/>
      <c r="BK348"/>
      <c r="BM348"/>
      <c r="BN348"/>
      <c r="BO348"/>
    </row>
    <row r="349" spans="1:67">
      <c r="A349"/>
      <c r="B349"/>
      <c r="C349"/>
      <c r="D349"/>
      <c r="E349"/>
      <c r="F349"/>
      <c r="G349"/>
      <c r="H349"/>
      <c r="I349" s="247">
        <v>46508</v>
      </c>
      <c r="J349">
        <v>0.36499999999999999</v>
      </c>
      <c r="K349"/>
      <c r="L349"/>
      <c r="M349" s="247">
        <v>46508</v>
      </c>
      <c r="N349">
        <v>0.28749999999999998</v>
      </c>
      <c r="O349"/>
      <c r="P349"/>
      <c r="Q349" s="247">
        <v>46508</v>
      </c>
      <c r="R349">
        <v>0.17249999999999999</v>
      </c>
      <c r="S349"/>
      <c r="T349"/>
      <c r="U349" s="247">
        <v>46508</v>
      </c>
      <c r="V349">
        <v>0.16250000000000001</v>
      </c>
      <c r="W349"/>
      <c r="X349"/>
      <c r="Y349"/>
      <c r="Z349"/>
      <c r="AA349"/>
      <c r="AB349"/>
      <c r="AC349" s="247">
        <v>46508</v>
      </c>
      <c r="AD349">
        <v>1.1707123981500001</v>
      </c>
      <c r="AE349"/>
      <c r="AF349"/>
      <c r="AG349" s="247">
        <v>46508</v>
      </c>
      <c r="AH349">
        <v>6.2971486707598015E-2</v>
      </c>
      <c r="AI349"/>
      <c r="AJ349"/>
      <c r="AK349" s="247">
        <v>46508</v>
      </c>
      <c r="AL349">
        <v>7.1799257270778002E-2</v>
      </c>
      <c r="AM349"/>
      <c r="AN349"/>
      <c r="AO349"/>
      <c r="AP349"/>
      <c r="AQ349"/>
      <c r="AR349"/>
      <c r="AS349"/>
      <c r="AT349"/>
      <c r="AU349"/>
      <c r="AW349"/>
      <c r="AX349"/>
      <c r="AY349"/>
      <c r="BA349" s="247">
        <v>46266</v>
      </c>
      <c r="BB349">
        <v>0</v>
      </c>
      <c r="BC349"/>
      <c r="BE349"/>
      <c r="BF349"/>
      <c r="BG349"/>
      <c r="BI349"/>
      <c r="BJ349"/>
      <c r="BK349"/>
      <c r="BM349"/>
      <c r="BN349"/>
      <c r="BO349"/>
    </row>
    <row r="350" spans="1:67">
      <c r="A350"/>
      <c r="B350"/>
      <c r="C350"/>
      <c r="D350"/>
      <c r="E350"/>
      <c r="F350"/>
      <c r="G350"/>
      <c r="H350"/>
      <c r="I350" s="247">
        <v>46539</v>
      </c>
      <c r="J350">
        <v>0.35499999999999998</v>
      </c>
      <c r="K350"/>
      <c r="L350"/>
      <c r="M350" s="247">
        <v>46539</v>
      </c>
      <c r="N350">
        <v>0.28749999999999998</v>
      </c>
      <c r="O350"/>
      <c r="P350"/>
      <c r="Q350" s="247">
        <v>46539</v>
      </c>
      <c r="R350">
        <v>0.17249999999999999</v>
      </c>
      <c r="S350"/>
      <c r="T350"/>
      <c r="U350" s="247">
        <v>46539</v>
      </c>
      <c r="V350">
        <v>0.16250000000000001</v>
      </c>
      <c r="W350"/>
      <c r="X350"/>
      <c r="Y350"/>
      <c r="Z350"/>
      <c r="AA350"/>
      <c r="AB350"/>
      <c r="AC350" s="247">
        <v>46539</v>
      </c>
      <c r="AD350">
        <v>1.1692491984370004</v>
      </c>
      <c r="AE350"/>
      <c r="AF350"/>
      <c r="AG350" s="247">
        <v>46539</v>
      </c>
      <c r="AH350">
        <v>6.294837534548102E-2</v>
      </c>
      <c r="AI350"/>
      <c r="AJ350"/>
      <c r="AK350" s="247">
        <v>46539</v>
      </c>
      <c r="AL350">
        <v>7.1796324272014017E-2</v>
      </c>
      <c r="AM350"/>
      <c r="AN350"/>
      <c r="AO350"/>
      <c r="AP350"/>
      <c r="AQ350"/>
      <c r="AR350"/>
      <c r="AS350"/>
      <c r="AT350"/>
      <c r="AU350"/>
      <c r="AW350"/>
      <c r="AX350"/>
      <c r="AY350"/>
      <c r="BA350" s="247">
        <v>46296</v>
      </c>
      <c r="BB350">
        <v>0</v>
      </c>
      <c r="BC350"/>
      <c r="BE350"/>
      <c r="BF350"/>
      <c r="BG350"/>
      <c r="BI350"/>
      <c r="BJ350"/>
      <c r="BK350"/>
      <c r="BM350"/>
      <c r="BN350"/>
      <c r="BO350"/>
    </row>
    <row r="351" spans="1:67">
      <c r="A351"/>
      <c r="B351"/>
      <c r="C351"/>
      <c r="D351"/>
      <c r="E351"/>
      <c r="F351"/>
      <c r="G351"/>
      <c r="H351"/>
      <c r="I351" s="247">
        <v>46569</v>
      </c>
      <c r="J351">
        <v>0.39</v>
      </c>
      <c r="K351"/>
      <c r="L351"/>
      <c r="M351" s="247">
        <v>46569</v>
      </c>
      <c r="N351">
        <v>0.3</v>
      </c>
      <c r="O351"/>
      <c r="P351"/>
      <c r="Q351" s="247">
        <v>46569</v>
      </c>
      <c r="R351">
        <v>0.185</v>
      </c>
      <c r="S351"/>
      <c r="T351"/>
      <c r="U351" s="247">
        <v>46569</v>
      </c>
      <c r="V351">
        <v>0.16250000000000001</v>
      </c>
      <c r="W351"/>
      <c r="X351"/>
      <c r="Y351"/>
      <c r="Z351"/>
      <c r="AA351"/>
      <c r="AB351"/>
      <c r="AC351" s="247">
        <v>46569</v>
      </c>
      <c r="AD351">
        <v>1.1678312379090001</v>
      </c>
      <c r="AE351"/>
      <c r="AF351"/>
      <c r="AG351" s="247">
        <v>46569</v>
      </c>
      <c r="AH351">
        <v>6.2926009511343015E-2</v>
      </c>
      <c r="AI351"/>
      <c r="AJ351"/>
      <c r="AK351" s="247">
        <v>46569</v>
      </c>
      <c r="AL351">
        <v>7.1793485886116018E-2</v>
      </c>
      <c r="AM351"/>
      <c r="AN351"/>
      <c r="AO351"/>
      <c r="AP351"/>
      <c r="AQ351"/>
      <c r="AR351"/>
      <c r="AS351"/>
      <c r="AT351"/>
      <c r="AU351"/>
      <c r="AW351"/>
      <c r="AX351"/>
      <c r="AY351"/>
      <c r="BA351" s="247">
        <v>46327</v>
      </c>
      <c r="BB351">
        <v>0</v>
      </c>
      <c r="BC351"/>
      <c r="BE351"/>
      <c r="BF351"/>
      <c r="BG351"/>
      <c r="BI351"/>
      <c r="BJ351"/>
      <c r="BK351"/>
      <c r="BM351"/>
      <c r="BN351"/>
      <c r="BO351"/>
    </row>
    <row r="352" spans="1:67">
      <c r="A352"/>
      <c r="B352"/>
      <c r="C352"/>
      <c r="D352"/>
      <c r="E352"/>
      <c r="F352"/>
      <c r="G352"/>
      <c r="H352"/>
      <c r="I352" s="247">
        <v>46600</v>
      </c>
      <c r="J352">
        <v>0.45500000000000002</v>
      </c>
      <c r="K352"/>
      <c r="L352"/>
      <c r="M352" s="247">
        <v>46600</v>
      </c>
      <c r="N352">
        <v>0.3</v>
      </c>
      <c r="O352"/>
      <c r="P352"/>
      <c r="Q352" s="247">
        <v>46600</v>
      </c>
      <c r="R352">
        <v>0.185</v>
      </c>
      <c r="S352"/>
      <c r="T352"/>
      <c r="U352" s="247">
        <v>46600</v>
      </c>
      <c r="V352">
        <v>0.16250000000000001</v>
      </c>
      <c r="W352"/>
      <c r="X352"/>
      <c r="Y352"/>
      <c r="Z352"/>
      <c r="AA352"/>
      <c r="AB352"/>
      <c r="AC352" s="247">
        <v>46600</v>
      </c>
      <c r="AD352">
        <v>1.1663639977940004</v>
      </c>
      <c r="AE352"/>
      <c r="AF352"/>
      <c r="AG352" s="247">
        <v>46600</v>
      </c>
      <c r="AH352">
        <v>6.2902898149575004E-2</v>
      </c>
      <c r="AI352"/>
      <c r="AJ352"/>
      <c r="AK352" s="247">
        <v>46600</v>
      </c>
      <c r="AL352">
        <v>7.1790552887357015E-2</v>
      </c>
      <c r="AM352"/>
      <c r="AN352"/>
      <c r="AO352"/>
      <c r="AP352"/>
      <c r="AQ352"/>
      <c r="AR352"/>
      <c r="AS352"/>
      <c r="AT352"/>
      <c r="AU352"/>
      <c r="AW352"/>
      <c r="AX352"/>
      <c r="AY352"/>
      <c r="BA352" s="247">
        <v>46357</v>
      </c>
      <c r="BB352">
        <v>0</v>
      </c>
      <c r="BC352"/>
      <c r="BE352"/>
      <c r="BF352"/>
      <c r="BG352"/>
      <c r="BI352"/>
      <c r="BJ352"/>
      <c r="BK352"/>
      <c r="BM352"/>
      <c r="BN352"/>
      <c r="BO352"/>
    </row>
    <row r="353" spans="1:67">
      <c r="A353"/>
      <c r="B353"/>
      <c r="C353"/>
      <c r="D353"/>
      <c r="E353"/>
      <c r="F353"/>
      <c r="G353"/>
      <c r="H353"/>
      <c r="I353" s="247">
        <v>46631</v>
      </c>
      <c r="J353">
        <v>0.35499999999999998</v>
      </c>
      <c r="K353"/>
      <c r="L353"/>
      <c r="M353" s="247">
        <v>46631</v>
      </c>
      <c r="N353">
        <v>0.28999999999999998</v>
      </c>
      <c r="O353"/>
      <c r="P353"/>
      <c r="Q353" s="247">
        <v>46631</v>
      </c>
      <c r="R353">
        <v>0.16250000000000001</v>
      </c>
      <c r="S353"/>
      <c r="T353"/>
      <c r="U353" s="247">
        <v>46631</v>
      </c>
      <c r="V353">
        <v>0.16250000000000001</v>
      </c>
      <c r="W353"/>
      <c r="X353"/>
      <c r="Y353"/>
      <c r="Z353"/>
      <c r="AA353"/>
      <c r="AB353"/>
      <c r="AC353" s="247">
        <v>46631</v>
      </c>
      <c r="AD353">
        <v>1.1648947225550002</v>
      </c>
      <c r="AE353"/>
      <c r="AF353"/>
      <c r="AG353" s="247">
        <v>46631</v>
      </c>
      <c r="AH353">
        <v>6.2879786787984018E-2</v>
      </c>
      <c r="AI353"/>
      <c r="AJ353"/>
      <c r="AK353" s="247">
        <v>46631</v>
      </c>
      <c r="AL353">
        <v>7.1787619888601009E-2</v>
      </c>
      <c r="AM353"/>
      <c r="AN353"/>
      <c r="AO353"/>
      <c r="AP353"/>
      <c r="AQ353"/>
      <c r="AR353"/>
      <c r="AS353"/>
      <c r="AT353"/>
      <c r="AU353"/>
      <c r="AW353"/>
      <c r="AX353"/>
      <c r="AY353"/>
      <c r="BA353" s="247">
        <v>46388</v>
      </c>
      <c r="BB353">
        <v>0</v>
      </c>
      <c r="BC353"/>
      <c r="BE353"/>
      <c r="BF353"/>
      <c r="BG353"/>
      <c r="BI353"/>
      <c r="BJ353"/>
      <c r="BK353"/>
      <c r="BM353"/>
      <c r="BN353"/>
      <c r="BO353"/>
    </row>
    <row r="354" spans="1:67">
      <c r="A354"/>
      <c r="B354"/>
      <c r="C354"/>
      <c r="D354"/>
      <c r="E354"/>
      <c r="F354"/>
      <c r="G354"/>
      <c r="H354"/>
      <c r="I354" s="247">
        <v>46661</v>
      </c>
      <c r="J354">
        <v>0.42499999999999999</v>
      </c>
      <c r="K354"/>
      <c r="L354"/>
      <c r="M354" s="247">
        <v>46661</v>
      </c>
      <c r="N354">
        <v>0.36249999999999999</v>
      </c>
      <c r="O354"/>
      <c r="P354"/>
      <c r="Q354" s="247">
        <v>46661</v>
      </c>
      <c r="R354">
        <v>0.185</v>
      </c>
      <c r="S354"/>
      <c r="T354"/>
      <c r="U354" s="247">
        <v>46661</v>
      </c>
      <c r="V354">
        <v>0.16500000000000001</v>
      </c>
      <c r="W354"/>
      <c r="X354"/>
      <c r="Y354"/>
      <c r="Z354"/>
      <c r="AA354"/>
      <c r="AB354"/>
      <c r="AC354" s="247">
        <v>46661</v>
      </c>
      <c r="AD354">
        <v>1.1634709171360003</v>
      </c>
      <c r="AE354"/>
      <c r="AF354"/>
      <c r="AG354" s="247">
        <v>46661</v>
      </c>
      <c r="AH354">
        <v>6.285742095435401E-2</v>
      </c>
      <c r="AI354"/>
      <c r="AJ354"/>
      <c r="AK354" s="247">
        <v>46661</v>
      </c>
      <c r="AL354">
        <v>7.1784781502711004E-2</v>
      </c>
      <c r="AM354"/>
      <c r="AN354"/>
      <c r="AO354"/>
      <c r="AP354"/>
      <c r="AQ354"/>
      <c r="AR354"/>
      <c r="AS354"/>
      <c r="AT354"/>
      <c r="AU354"/>
      <c r="AW354"/>
      <c r="AX354"/>
      <c r="AY354"/>
      <c r="BA354" s="247">
        <v>46419</v>
      </c>
      <c r="BB354">
        <v>0</v>
      </c>
      <c r="BC354"/>
      <c r="BE354"/>
      <c r="BF354"/>
      <c r="BG354"/>
      <c r="BI354"/>
      <c r="BJ354"/>
      <c r="BK354"/>
      <c r="BM354"/>
      <c r="BN354"/>
      <c r="BO354"/>
    </row>
    <row r="355" spans="1:67">
      <c r="A355"/>
      <c r="B355"/>
      <c r="C355"/>
      <c r="D355"/>
      <c r="E355"/>
      <c r="F355"/>
      <c r="G355"/>
      <c r="H355"/>
      <c r="I355" s="247">
        <v>46692</v>
      </c>
      <c r="J355">
        <v>0.72499999999999998</v>
      </c>
      <c r="K355"/>
      <c r="L355"/>
      <c r="M355" s="247">
        <v>46692</v>
      </c>
      <c r="N355">
        <v>0.45500000000000002</v>
      </c>
      <c r="O355"/>
      <c r="P355"/>
      <c r="Q355" s="247">
        <v>46692</v>
      </c>
      <c r="R355">
        <v>0.28749999999999998</v>
      </c>
      <c r="S355"/>
      <c r="T355"/>
      <c r="U355" s="247">
        <v>46692</v>
      </c>
      <c r="V355">
        <v>0.24</v>
      </c>
      <c r="W355"/>
      <c r="X355"/>
      <c r="Y355"/>
      <c r="Z355"/>
      <c r="AA355"/>
      <c r="AB355"/>
      <c r="AC355" s="247">
        <v>46692</v>
      </c>
      <c r="AD355">
        <v>1.1619976731220001</v>
      </c>
      <c r="AE355"/>
      <c r="AF355"/>
      <c r="AG355" s="247">
        <v>46692</v>
      </c>
      <c r="AH355">
        <v>6.2834309593112009E-2</v>
      </c>
      <c r="AI355"/>
      <c r="AJ355"/>
      <c r="AK355" s="247">
        <v>46692</v>
      </c>
      <c r="AL355">
        <v>7.1781848503961007E-2</v>
      </c>
      <c r="AM355"/>
      <c r="AN355"/>
      <c r="AO355"/>
      <c r="AP355"/>
      <c r="AQ355"/>
      <c r="AR355"/>
      <c r="AS355"/>
      <c r="AT355"/>
      <c r="AU355"/>
      <c r="AW355"/>
      <c r="AX355"/>
      <c r="AY355"/>
      <c r="BA355" s="247">
        <v>46447</v>
      </c>
      <c r="BB355">
        <v>0</v>
      </c>
      <c r="BC355"/>
      <c r="BE355"/>
      <c r="BF355"/>
      <c r="BG355"/>
      <c r="BI355"/>
      <c r="BJ355"/>
      <c r="BK355"/>
      <c r="BM355"/>
      <c r="BN355"/>
      <c r="BO355"/>
    </row>
    <row r="356" spans="1:67">
      <c r="A356"/>
      <c r="B356"/>
      <c r="C356"/>
      <c r="D356"/>
      <c r="E356"/>
      <c r="F356"/>
      <c r="G356"/>
      <c r="H356"/>
      <c r="I356" s="247">
        <v>46722</v>
      </c>
      <c r="J356">
        <v>1.23</v>
      </c>
      <c r="K356"/>
      <c r="L356"/>
      <c r="M356" s="247">
        <v>46722</v>
      </c>
      <c r="N356">
        <v>0.79</v>
      </c>
      <c r="O356"/>
      <c r="P356"/>
      <c r="Q356" s="247">
        <v>46722</v>
      </c>
      <c r="R356">
        <v>0.33750000000000002</v>
      </c>
      <c r="S356"/>
      <c r="T356"/>
      <c r="U356" s="247">
        <v>46722</v>
      </c>
      <c r="V356">
        <v>0.29499999999999998</v>
      </c>
      <c r="W356"/>
      <c r="X356"/>
      <c r="Y356"/>
      <c r="Z356"/>
      <c r="AA356"/>
      <c r="AB356"/>
      <c r="AC356" s="247">
        <v>46722</v>
      </c>
      <c r="AD356">
        <v>1.1605700499520004</v>
      </c>
      <c r="AE356"/>
      <c r="AF356"/>
      <c r="AG356" s="247">
        <v>46722</v>
      </c>
      <c r="AH356">
        <v>6.2811943759819994E-2</v>
      </c>
      <c r="AI356"/>
      <c r="AJ356"/>
      <c r="AK356" s="247">
        <v>46722</v>
      </c>
      <c r="AL356">
        <v>7.1779010118075998E-2</v>
      </c>
      <c r="AM356"/>
      <c r="AN356"/>
      <c r="AO356"/>
      <c r="AP356"/>
      <c r="AQ356"/>
      <c r="AR356"/>
      <c r="AS356"/>
      <c r="AT356"/>
      <c r="AU356"/>
      <c r="AW356"/>
      <c r="AX356"/>
      <c r="AY356"/>
      <c r="BA356" s="247">
        <v>46478</v>
      </c>
      <c r="BB356">
        <v>0</v>
      </c>
      <c r="BC356"/>
      <c r="BE356"/>
      <c r="BF356"/>
      <c r="BG356"/>
      <c r="BI356"/>
      <c r="BJ356"/>
      <c r="BK356"/>
      <c r="BM356"/>
      <c r="BN356"/>
      <c r="BO356"/>
    </row>
    <row r="357" spans="1:67">
      <c r="A357"/>
      <c r="B357"/>
      <c r="C357"/>
      <c r="D357"/>
      <c r="E357"/>
      <c r="F357"/>
      <c r="G357"/>
      <c r="H357"/>
      <c r="I357" s="247">
        <v>46753</v>
      </c>
      <c r="J357">
        <v>1.575</v>
      </c>
      <c r="K357"/>
      <c r="L357"/>
      <c r="M357" s="247">
        <v>46753</v>
      </c>
      <c r="N357">
        <v>0.95499999999999996</v>
      </c>
      <c r="O357"/>
      <c r="P357"/>
      <c r="Q357" s="247">
        <v>46753</v>
      </c>
      <c r="R357">
        <v>0.4375</v>
      </c>
      <c r="S357"/>
      <c r="T357"/>
      <c r="U357" s="247">
        <v>46753</v>
      </c>
      <c r="V357">
        <v>0.34250000000000003</v>
      </c>
      <c r="W357"/>
      <c r="X357"/>
      <c r="Y357"/>
      <c r="Z357"/>
      <c r="AA357"/>
      <c r="AB357"/>
      <c r="AC357" s="247">
        <v>46753</v>
      </c>
      <c r="AD357">
        <v>1.1590928847040001</v>
      </c>
      <c r="AE357"/>
      <c r="AF357"/>
      <c r="AG357" s="247">
        <v>46753</v>
      </c>
      <c r="AH357">
        <v>6.2788832398927019E-2</v>
      </c>
      <c r="AI357"/>
      <c r="AJ357"/>
      <c r="AK357" s="247">
        <v>46753</v>
      </c>
      <c r="AL357">
        <v>7.177607711933201E-2</v>
      </c>
      <c r="AM357"/>
      <c r="AN357"/>
      <c r="AO357"/>
      <c r="AP357"/>
      <c r="AQ357"/>
      <c r="AR357"/>
      <c r="AS357"/>
      <c r="AT357"/>
      <c r="AU357"/>
      <c r="AW357"/>
      <c r="AX357"/>
      <c r="AY357"/>
      <c r="BA357" s="247">
        <v>46508</v>
      </c>
      <c r="BB357">
        <v>0</v>
      </c>
      <c r="BC357"/>
      <c r="BE357"/>
      <c r="BF357"/>
      <c r="BG357"/>
      <c r="BI357"/>
      <c r="BJ357"/>
      <c r="BK357"/>
      <c r="BM357"/>
      <c r="BN357"/>
      <c r="BO357"/>
    </row>
    <row r="358" spans="1:67">
      <c r="A358"/>
      <c r="B358"/>
      <c r="C358"/>
      <c r="D358"/>
      <c r="E358"/>
      <c r="F358"/>
      <c r="G358"/>
      <c r="H358"/>
      <c r="I358" s="247">
        <v>46784</v>
      </c>
      <c r="J358">
        <v>1.4950000000000001</v>
      </c>
      <c r="K358"/>
      <c r="L358"/>
      <c r="M358" s="247">
        <v>46784</v>
      </c>
      <c r="N358">
        <v>0.94499999999999995</v>
      </c>
      <c r="O358"/>
      <c r="P358"/>
      <c r="Q358" s="247">
        <v>46784</v>
      </c>
      <c r="R358">
        <v>0.435</v>
      </c>
      <c r="S358"/>
      <c r="T358"/>
      <c r="U358" s="247">
        <v>46784</v>
      </c>
      <c r="V358">
        <v>0.33750000000000002</v>
      </c>
      <c r="W358"/>
      <c r="X358"/>
      <c r="Y358"/>
      <c r="Z358"/>
      <c r="AA358"/>
      <c r="AB358"/>
      <c r="AC358" s="247">
        <v>46784</v>
      </c>
      <c r="AD358">
        <v>1.1576137449260002</v>
      </c>
      <c r="AE358"/>
      <c r="AF358"/>
      <c r="AG358" s="247">
        <v>46784</v>
      </c>
      <c r="AH358">
        <v>6.2765721038210001E-2</v>
      </c>
      <c r="AI358"/>
      <c r="AJ358"/>
      <c r="AK358" s="247">
        <v>46784</v>
      </c>
      <c r="AL358">
        <v>7.1773144120590007E-2</v>
      </c>
      <c r="AM358"/>
      <c r="AN358"/>
      <c r="AO358"/>
      <c r="AP358"/>
      <c r="AQ358"/>
      <c r="AR358"/>
      <c r="AS358"/>
      <c r="AT358"/>
      <c r="AU358"/>
      <c r="AW358"/>
      <c r="AX358"/>
      <c r="AY358"/>
      <c r="BA358" s="247">
        <v>46539</v>
      </c>
      <c r="BB358">
        <v>0</v>
      </c>
      <c r="BC358"/>
      <c r="BE358"/>
      <c r="BF358"/>
      <c r="BG358"/>
      <c r="BI358"/>
      <c r="BJ358"/>
      <c r="BK358"/>
      <c r="BM358"/>
      <c r="BN358"/>
      <c r="BO358"/>
    </row>
    <row r="359" spans="1:67">
      <c r="A359"/>
      <c r="B359"/>
      <c r="C359"/>
      <c r="D359"/>
      <c r="E359"/>
      <c r="F359"/>
      <c r="G359"/>
      <c r="H359"/>
      <c r="I359" s="247">
        <v>46813</v>
      </c>
      <c r="J359">
        <v>0.89500000000000002</v>
      </c>
      <c r="K359"/>
      <c r="L359"/>
      <c r="M359" s="247">
        <v>46813</v>
      </c>
      <c r="N359">
        <v>0.60250000000000004</v>
      </c>
      <c r="O359"/>
      <c r="P359"/>
      <c r="Q359" s="247">
        <v>46813</v>
      </c>
      <c r="R359">
        <v>0.30249999999999999</v>
      </c>
      <c r="S359"/>
      <c r="T359"/>
      <c r="U359" s="247">
        <v>46813</v>
      </c>
      <c r="V359">
        <v>0.26</v>
      </c>
      <c r="W359"/>
      <c r="X359"/>
      <c r="Y359"/>
      <c r="Z359"/>
      <c r="AA359"/>
      <c r="AB359"/>
      <c r="AC359" s="247">
        <v>46813</v>
      </c>
      <c r="AD359">
        <v>1.1562282568540001</v>
      </c>
      <c r="AE359"/>
      <c r="AF359"/>
      <c r="AG359" s="247">
        <v>46813</v>
      </c>
      <c r="AH359">
        <v>6.2744100733184011E-2</v>
      </c>
      <c r="AI359"/>
      <c r="AJ359"/>
      <c r="AK359" s="247">
        <v>46813</v>
      </c>
      <c r="AL359">
        <v>7.1770400347576022E-2</v>
      </c>
      <c r="AM359"/>
      <c r="AN359"/>
      <c r="AO359"/>
      <c r="AP359"/>
      <c r="AQ359"/>
      <c r="AR359"/>
      <c r="AS359"/>
      <c r="AT359"/>
      <c r="AU359"/>
      <c r="AW359"/>
      <c r="AX359"/>
      <c r="AY359"/>
      <c r="BA359" s="247">
        <v>46569</v>
      </c>
      <c r="BB359">
        <v>0</v>
      </c>
      <c r="BC359"/>
      <c r="BE359"/>
      <c r="BF359"/>
      <c r="BG359"/>
      <c r="BI359"/>
      <c r="BJ359"/>
      <c r="BK359"/>
      <c r="BM359"/>
      <c r="BN359"/>
      <c r="BO359"/>
    </row>
    <row r="360" spans="1:67">
      <c r="A360"/>
      <c r="B360"/>
      <c r="C360"/>
      <c r="D360"/>
      <c r="E360"/>
      <c r="F360"/>
      <c r="G360"/>
      <c r="H360"/>
      <c r="I360" s="247">
        <v>46844</v>
      </c>
      <c r="J360">
        <v>0.45</v>
      </c>
      <c r="K360"/>
      <c r="L360"/>
      <c r="M360" s="247">
        <v>46844</v>
      </c>
      <c r="N360">
        <v>0.35499999999999998</v>
      </c>
      <c r="O360"/>
      <c r="P360"/>
      <c r="Q360" s="247">
        <v>46844</v>
      </c>
      <c r="R360">
        <v>0.19750000000000001</v>
      </c>
      <c r="S360"/>
      <c r="T360"/>
      <c r="U360" s="247">
        <v>46844</v>
      </c>
      <c r="V360">
        <v>0.17749999999999999</v>
      </c>
      <c r="W360"/>
      <c r="X360"/>
      <c r="Y360"/>
      <c r="Z360"/>
      <c r="AA360"/>
      <c r="AB360"/>
      <c r="AC360" s="247">
        <v>46844</v>
      </c>
      <c r="AD360">
        <v>1.1547453303280002</v>
      </c>
      <c r="AE360"/>
      <c r="AF360"/>
      <c r="AG360" s="247">
        <v>46844</v>
      </c>
      <c r="AH360">
        <v>6.2720989372811009E-2</v>
      </c>
      <c r="AI360"/>
      <c r="AJ360"/>
      <c r="AK360" s="247">
        <v>46844</v>
      </c>
      <c r="AL360">
        <v>7.176746734884E-2</v>
      </c>
      <c r="AM360"/>
      <c r="AN360"/>
      <c r="AO360"/>
      <c r="AP360"/>
      <c r="AQ360"/>
      <c r="AR360"/>
      <c r="AS360"/>
      <c r="AT360"/>
      <c r="AU360"/>
      <c r="AW360"/>
      <c r="AX360"/>
      <c r="AY360"/>
      <c r="BA360" s="247">
        <v>46600</v>
      </c>
      <c r="BB360">
        <v>0</v>
      </c>
      <c r="BC360"/>
      <c r="BE360"/>
      <c r="BF360"/>
      <c r="BG360"/>
      <c r="BI360"/>
      <c r="BJ360"/>
      <c r="BK360"/>
      <c r="BM360"/>
      <c r="BN360"/>
      <c r="BO360"/>
    </row>
    <row r="361" spans="1:67">
      <c r="A361"/>
      <c r="B361"/>
      <c r="C361"/>
      <c r="D361"/>
      <c r="E361"/>
      <c r="F361"/>
      <c r="G361"/>
      <c r="H361"/>
      <c r="I361" s="247">
        <v>46874</v>
      </c>
      <c r="J361">
        <v>0.36499999999999999</v>
      </c>
      <c r="K361"/>
      <c r="L361"/>
      <c r="M361" s="247">
        <v>46874</v>
      </c>
      <c r="N361">
        <v>0.28749999999999998</v>
      </c>
      <c r="O361"/>
      <c r="P361"/>
      <c r="Q361" s="247">
        <v>46874</v>
      </c>
      <c r="R361">
        <v>0.17249999999999999</v>
      </c>
      <c r="S361"/>
      <c r="T361"/>
      <c r="U361" s="247">
        <v>46874</v>
      </c>
      <c r="V361">
        <v>0.16250000000000001</v>
      </c>
      <c r="W361"/>
      <c r="X361"/>
      <c r="Y361"/>
      <c r="Z361"/>
      <c r="AA361"/>
      <c r="AB361"/>
      <c r="AC361" s="247">
        <v>46874</v>
      </c>
      <c r="AD361">
        <v>1.1533083943650002</v>
      </c>
      <c r="AE361"/>
      <c r="AF361"/>
      <c r="AG361" s="247">
        <v>46874</v>
      </c>
      <c r="AH361">
        <v>6.2698623540360002E-2</v>
      </c>
      <c r="AI361"/>
      <c r="AJ361"/>
      <c r="AK361" s="247">
        <v>46874</v>
      </c>
      <c r="AL361">
        <v>7.1764628962969021E-2</v>
      </c>
      <c r="AM361"/>
      <c r="AN361"/>
      <c r="AO361"/>
      <c r="AP361"/>
      <c r="AQ361"/>
      <c r="AR361"/>
      <c r="AS361"/>
      <c r="AT361"/>
      <c r="AU361"/>
      <c r="AW361"/>
      <c r="AX361"/>
      <c r="AY361"/>
      <c r="BA361" s="247">
        <v>46631</v>
      </c>
      <c r="BB361">
        <v>0</v>
      </c>
      <c r="BC361"/>
      <c r="BE361"/>
      <c r="BF361"/>
      <c r="BG361"/>
      <c r="BI361"/>
      <c r="BJ361"/>
      <c r="BK361"/>
      <c r="BM361"/>
      <c r="BN361"/>
      <c r="BO361"/>
    </row>
    <row r="362" spans="1:67">
      <c r="A362"/>
      <c r="B362"/>
      <c r="C362"/>
      <c r="D362"/>
      <c r="E362"/>
      <c r="F362"/>
      <c r="G362"/>
      <c r="H362"/>
      <c r="I362" s="247">
        <v>46905</v>
      </c>
      <c r="J362">
        <v>0.35499999999999998</v>
      </c>
      <c r="K362"/>
      <c r="L362"/>
      <c r="M362" s="247">
        <v>46905</v>
      </c>
      <c r="N362">
        <v>0.28749999999999998</v>
      </c>
      <c r="O362"/>
      <c r="P362"/>
      <c r="Q362" s="247">
        <v>46905</v>
      </c>
      <c r="R362">
        <v>0.17249999999999999</v>
      </c>
      <c r="S362"/>
      <c r="T362"/>
      <c r="U362" s="247">
        <v>46905</v>
      </c>
      <c r="V362">
        <v>0.16250000000000001</v>
      </c>
      <c r="W362"/>
      <c r="X362"/>
      <c r="Y362"/>
      <c r="Z362"/>
      <c r="AA362"/>
      <c r="AB362"/>
      <c r="AC362" s="247">
        <v>46905</v>
      </c>
      <c r="AD362">
        <v>1.1518216652090003</v>
      </c>
      <c r="AE362"/>
      <c r="AF362"/>
      <c r="AG362" s="247">
        <v>46905</v>
      </c>
      <c r="AH362">
        <v>6.2675512180335013E-2</v>
      </c>
      <c r="AI362"/>
      <c r="AJ362"/>
      <c r="AK362" s="247">
        <v>46905</v>
      </c>
      <c r="AL362">
        <v>7.1761695964239022E-2</v>
      </c>
      <c r="AM362"/>
      <c r="AN362"/>
      <c r="AO362"/>
      <c r="AP362"/>
      <c r="AQ362"/>
      <c r="AR362"/>
      <c r="AS362"/>
      <c r="AT362"/>
      <c r="AU362"/>
      <c r="AW362"/>
      <c r="AX362"/>
      <c r="AY362"/>
      <c r="BA362" s="247">
        <v>46661</v>
      </c>
      <c r="BB362">
        <v>0</v>
      </c>
      <c r="BC362"/>
      <c r="BE362"/>
      <c r="BF362"/>
      <c r="BG362"/>
      <c r="BI362"/>
      <c r="BJ362"/>
      <c r="BK362"/>
      <c r="BM362"/>
      <c r="BN362"/>
      <c r="BO362"/>
    </row>
    <row r="363" spans="1:67">
      <c r="A363"/>
      <c r="B363"/>
      <c r="C363"/>
      <c r="D363"/>
      <c r="E363"/>
      <c r="F363"/>
      <c r="G363"/>
      <c r="H363"/>
      <c r="I363" s="247">
        <v>46935</v>
      </c>
      <c r="J363">
        <v>0.39</v>
      </c>
      <c r="K363"/>
      <c r="L363"/>
      <c r="M363" s="247">
        <v>46935</v>
      </c>
      <c r="N363">
        <v>0.3</v>
      </c>
      <c r="O363"/>
      <c r="P363"/>
      <c r="Q363" s="247">
        <v>46935</v>
      </c>
      <c r="R363">
        <v>0.185</v>
      </c>
      <c r="S363"/>
      <c r="T363"/>
      <c r="U363" s="247">
        <v>46935</v>
      </c>
      <c r="V363">
        <v>0.16250000000000001</v>
      </c>
      <c r="W363"/>
      <c r="X363"/>
      <c r="Y363"/>
      <c r="Z363"/>
      <c r="AA363"/>
      <c r="AB363"/>
      <c r="AC363" s="247">
        <v>46935</v>
      </c>
      <c r="AD363">
        <v>1.1503810723360004</v>
      </c>
      <c r="AE363"/>
      <c r="AF363"/>
      <c r="AG363" s="247">
        <v>46935</v>
      </c>
      <c r="AH363">
        <v>6.2653146348222027E-2</v>
      </c>
      <c r="AI363"/>
      <c r="AJ363"/>
      <c r="AK363" s="247">
        <v>46935</v>
      </c>
      <c r="AL363">
        <v>7.1758857578373011E-2</v>
      </c>
      <c r="AM363"/>
      <c r="AN363"/>
      <c r="AO363"/>
      <c r="AP363"/>
      <c r="AQ363"/>
      <c r="AR363"/>
      <c r="AS363"/>
      <c r="AT363"/>
      <c r="AU363"/>
      <c r="AW363"/>
      <c r="AX363"/>
      <c r="AY363"/>
      <c r="BA363" s="247">
        <v>46692</v>
      </c>
      <c r="BB363">
        <v>0</v>
      </c>
      <c r="BC363"/>
      <c r="BE363"/>
      <c r="BF363"/>
      <c r="BG363"/>
      <c r="BI363"/>
      <c r="BJ363"/>
      <c r="BK363"/>
      <c r="BM363"/>
      <c r="BN363"/>
      <c r="BO363"/>
    </row>
    <row r="364" spans="1:67">
      <c r="A364"/>
      <c r="B364"/>
      <c r="C364"/>
      <c r="D364"/>
      <c r="E364"/>
      <c r="F364"/>
      <c r="G364"/>
      <c r="H364"/>
      <c r="I364" s="247">
        <v>46966</v>
      </c>
      <c r="J364">
        <v>0.45500000000000002</v>
      </c>
      <c r="K364"/>
      <c r="L364"/>
      <c r="M364" s="247">
        <v>46966</v>
      </c>
      <c r="N364">
        <v>0.3</v>
      </c>
      <c r="O364"/>
      <c r="P364"/>
      <c r="Q364" s="247">
        <v>46966</v>
      </c>
      <c r="R364">
        <v>0.185</v>
      </c>
      <c r="S364"/>
      <c r="T364"/>
      <c r="U364" s="247">
        <v>46966</v>
      </c>
      <c r="V364">
        <v>0.16250000000000001</v>
      </c>
      <c r="W364"/>
      <c r="X364"/>
      <c r="Y364"/>
      <c r="Z364"/>
      <c r="AA364"/>
      <c r="AB364"/>
      <c r="AC364" s="247">
        <v>46966</v>
      </c>
      <c r="AD364">
        <v>1.1488905882010003</v>
      </c>
      <c r="AE364"/>
      <c r="AF364"/>
      <c r="AG364" s="247">
        <v>46966</v>
      </c>
      <c r="AH364">
        <v>6.263003498854601E-2</v>
      </c>
      <c r="AI364"/>
      <c r="AJ364"/>
      <c r="AK364" s="247">
        <v>46966</v>
      </c>
      <c r="AL364">
        <v>7.1755924579648009E-2</v>
      </c>
      <c r="AM364"/>
      <c r="AN364"/>
      <c r="AO364"/>
      <c r="AP364"/>
      <c r="AQ364"/>
      <c r="AR364"/>
      <c r="AS364"/>
      <c r="AT364"/>
      <c r="AU364"/>
      <c r="AW364"/>
      <c r="AX364"/>
      <c r="AY364"/>
      <c r="BA364" s="247">
        <v>46722</v>
      </c>
      <c r="BB364">
        <v>0</v>
      </c>
      <c r="BC364"/>
      <c r="BE364"/>
      <c r="BF364"/>
      <c r="BG364"/>
      <c r="BI364"/>
      <c r="BJ364"/>
      <c r="BK364"/>
      <c r="BM364"/>
      <c r="BN364"/>
      <c r="BO364"/>
    </row>
    <row r="365" spans="1:67">
      <c r="A365"/>
      <c r="B365"/>
      <c r="C365"/>
      <c r="D365"/>
      <c r="E365"/>
      <c r="F365"/>
      <c r="G365"/>
      <c r="H365"/>
      <c r="I365" s="247">
        <v>46997</v>
      </c>
      <c r="J365">
        <v>0.35499999999999998</v>
      </c>
      <c r="K365"/>
      <c r="L365"/>
      <c r="M365" s="247">
        <v>46997</v>
      </c>
      <c r="N365">
        <v>0.28999999999999998</v>
      </c>
      <c r="O365"/>
      <c r="P365"/>
      <c r="Q365" s="247">
        <v>46997</v>
      </c>
      <c r="R365">
        <v>0.16250000000000001</v>
      </c>
      <c r="S365"/>
      <c r="T365"/>
      <c r="U365" s="247">
        <v>46997</v>
      </c>
      <c r="V365">
        <v>0.16250000000000001</v>
      </c>
      <c r="W365"/>
      <c r="X365"/>
      <c r="Y365"/>
      <c r="Z365"/>
      <c r="AA365"/>
      <c r="AB365"/>
      <c r="AC365" s="247">
        <v>46997</v>
      </c>
      <c r="AD365">
        <v>1.1473982140680001</v>
      </c>
      <c r="AE365"/>
      <c r="AF365"/>
      <c r="AG365" s="247">
        <v>46997</v>
      </c>
      <c r="AH365">
        <v>6.2606923629048003E-2</v>
      </c>
      <c r="AI365"/>
      <c r="AJ365"/>
      <c r="AK365" s="247">
        <v>46997</v>
      </c>
      <c r="AL365">
        <v>7.1752991580926018E-2</v>
      </c>
      <c r="AM365"/>
      <c r="AN365"/>
      <c r="AO365"/>
      <c r="AP365"/>
      <c r="AQ365"/>
      <c r="AR365"/>
      <c r="AS365"/>
      <c r="AT365"/>
      <c r="AU365"/>
      <c r="AW365"/>
      <c r="AX365"/>
      <c r="AY365"/>
      <c r="BA365" s="247">
        <v>46753</v>
      </c>
      <c r="BB365">
        <v>0</v>
      </c>
      <c r="BC365"/>
      <c r="BE365"/>
      <c r="BF365"/>
      <c r="BG365"/>
      <c r="BI365"/>
      <c r="BJ365"/>
      <c r="BK365"/>
      <c r="BM365"/>
      <c r="BN365"/>
      <c r="BO365"/>
    </row>
    <row r="366" spans="1:67">
      <c r="A366"/>
      <c r="B366"/>
      <c r="C366"/>
      <c r="D366"/>
      <c r="E366"/>
      <c r="F366"/>
      <c r="G366"/>
      <c r="H366"/>
      <c r="I366" s="247">
        <v>47027</v>
      </c>
      <c r="J366">
        <v>0.42499999999999999</v>
      </c>
      <c r="K366"/>
      <c r="L366"/>
      <c r="M366" s="247">
        <v>47027</v>
      </c>
      <c r="N366">
        <v>0.36249999999999999</v>
      </c>
      <c r="O366"/>
      <c r="P366"/>
      <c r="Q366" s="247">
        <v>47027</v>
      </c>
      <c r="R366">
        <v>0.185</v>
      </c>
      <c r="S366"/>
      <c r="T366"/>
      <c r="U366" s="247">
        <v>47027</v>
      </c>
      <c r="V366">
        <v>0.16500000000000001</v>
      </c>
      <c r="W366"/>
      <c r="X366"/>
      <c r="Y366"/>
      <c r="Z366"/>
      <c r="AA366"/>
      <c r="AB366"/>
      <c r="AC366" s="247">
        <v>47027</v>
      </c>
      <c r="AD366">
        <v>1.1459521931059999</v>
      </c>
      <c r="AE366"/>
      <c r="AF366"/>
      <c r="AG366" s="247">
        <v>47027</v>
      </c>
      <c r="AH366">
        <v>6.2584557797444013E-2</v>
      </c>
      <c r="AI366"/>
      <c r="AJ366"/>
      <c r="AK366" s="247">
        <v>47027</v>
      </c>
      <c r="AL366">
        <v>7.1750153195067987E-2</v>
      </c>
      <c r="AM366"/>
      <c r="AN366"/>
      <c r="AO366"/>
      <c r="AP366"/>
      <c r="AQ366"/>
      <c r="AR366"/>
      <c r="AS366"/>
      <c r="AT366"/>
      <c r="AU366"/>
      <c r="AW366"/>
      <c r="AX366"/>
      <c r="AY366"/>
      <c r="BA366" s="247">
        <v>46784</v>
      </c>
      <c r="BB366">
        <v>0</v>
      </c>
      <c r="BC366"/>
      <c r="BE366"/>
      <c r="BF366"/>
      <c r="BG366"/>
      <c r="BI366"/>
      <c r="BJ366"/>
      <c r="BK366"/>
      <c r="BM366"/>
      <c r="BN366"/>
      <c r="BO366"/>
    </row>
    <row r="367" spans="1:67">
      <c r="A367"/>
      <c r="B367"/>
      <c r="C367"/>
      <c r="D367"/>
      <c r="E367"/>
      <c r="F367"/>
      <c r="G367"/>
      <c r="H367"/>
      <c r="I367" s="247">
        <v>47058</v>
      </c>
      <c r="J367">
        <v>0.72499999999999998</v>
      </c>
      <c r="K367"/>
      <c r="L367"/>
      <c r="M367" s="247">
        <v>47058</v>
      </c>
      <c r="N367">
        <v>0.45500000000000002</v>
      </c>
      <c r="O367"/>
      <c r="P367"/>
      <c r="Q367" s="247">
        <v>47058</v>
      </c>
      <c r="R367">
        <v>0.28749999999999998</v>
      </c>
      <c r="S367"/>
      <c r="T367"/>
      <c r="U367" s="247">
        <v>47058</v>
      </c>
      <c r="V367">
        <v>0.24</v>
      </c>
      <c r="W367"/>
      <c r="X367"/>
      <c r="Y367"/>
      <c r="Z367"/>
      <c r="AA367"/>
      <c r="AB367"/>
      <c r="AC367" s="247">
        <v>47058</v>
      </c>
      <c r="AD367">
        <v>1.1444561359080001</v>
      </c>
      <c r="AE367"/>
      <c r="AF367"/>
      <c r="AG367" s="247">
        <v>47058</v>
      </c>
      <c r="AH367">
        <v>6.2561446438294019E-2</v>
      </c>
      <c r="AI367"/>
      <c r="AJ367"/>
      <c r="AK367" s="247">
        <v>47058</v>
      </c>
      <c r="AL367">
        <v>7.1747220196352018E-2</v>
      </c>
      <c r="AM367"/>
      <c r="AN367"/>
      <c r="AO367"/>
      <c r="AP367"/>
      <c r="AQ367"/>
      <c r="AR367"/>
      <c r="AS367"/>
      <c r="AT367"/>
      <c r="AU367"/>
      <c r="AW367"/>
      <c r="AX367"/>
      <c r="AY367"/>
      <c r="BA367" s="247">
        <v>46813</v>
      </c>
      <c r="BB367">
        <v>0</v>
      </c>
      <c r="BC367"/>
      <c r="BE367"/>
      <c r="BF367"/>
      <c r="BG367"/>
      <c r="BI367"/>
      <c r="BJ367"/>
      <c r="BK367"/>
      <c r="BM367"/>
      <c r="BN367"/>
      <c r="BO367"/>
    </row>
    <row r="368" spans="1:67">
      <c r="A368"/>
      <c r="B368"/>
      <c r="C368"/>
      <c r="D368"/>
      <c r="E368"/>
      <c r="F368"/>
      <c r="G368"/>
      <c r="H368"/>
      <c r="I368" s="247">
        <v>47088</v>
      </c>
      <c r="J368">
        <v>1.23</v>
      </c>
      <c r="K368"/>
      <c r="L368"/>
      <c r="M368" s="247">
        <v>47088</v>
      </c>
      <c r="N368">
        <v>0.79</v>
      </c>
      <c r="O368"/>
      <c r="P368"/>
      <c r="Q368" s="247">
        <v>47088</v>
      </c>
      <c r="R368">
        <v>0.33750000000000002</v>
      </c>
      <c r="S368"/>
      <c r="T368"/>
      <c r="U368" s="247">
        <v>47088</v>
      </c>
      <c r="V368">
        <v>0.29499999999999998</v>
      </c>
      <c r="W368"/>
      <c r="X368"/>
      <c r="Y368"/>
      <c r="Z368"/>
      <c r="AA368"/>
      <c r="AB368"/>
      <c r="AC368" s="247">
        <v>47088</v>
      </c>
      <c r="AD368">
        <v>1.1430065737740001</v>
      </c>
      <c r="AE368"/>
      <c r="AF368"/>
      <c r="AG368" s="247">
        <v>47088</v>
      </c>
      <c r="AH368">
        <v>6.2539080607027023E-2</v>
      </c>
      <c r="AI368"/>
      <c r="AJ368"/>
      <c r="AK368" s="247">
        <v>47088</v>
      </c>
      <c r="AL368">
        <v>7.174438181050001E-2</v>
      </c>
      <c r="AM368"/>
      <c r="AN368"/>
      <c r="AO368"/>
      <c r="AP368"/>
      <c r="AQ368"/>
      <c r="AR368"/>
      <c r="AS368"/>
      <c r="AT368"/>
      <c r="AU368"/>
      <c r="AW368"/>
      <c r="AX368"/>
      <c r="AY368"/>
      <c r="BA368" s="247">
        <v>46844</v>
      </c>
      <c r="BB368">
        <v>0</v>
      </c>
      <c r="BC368"/>
      <c r="BE368"/>
      <c r="BF368"/>
      <c r="BG368"/>
      <c r="BI368"/>
      <c r="BJ368"/>
      <c r="BK368"/>
      <c r="BM368"/>
      <c r="BN368"/>
      <c r="BO368"/>
    </row>
    <row r="369" spans="1:67">
      <c r="A369"/>
      <c r="B369"/>
      <c r="C369"/>
      <c r="D369"/>
      <c r="E369"/>
      <c r="F369"/>
      <c r="G369"/>
      <c r="H369"/>
      <c r="I369" s="247">
        <v>47119</v>
      </c>
      <c r="J369">
        <v>1.575</v>
      </c>
      <c r="K369"/>
      <c r="L369"/>
      <c r="M369" s="247">
        <v>47119</v>
      </c>
      <c r="N369">
        <v>0.95499999999999996</v>
      </c>
      <c r="O369"/>
      <c r="P369"/>
      <c r="Q369" s="247">
        <v>47119</v>
      </c>
      <c r="R369">
        <v>0.4375</v>
      </c>
      <c r="S369"/>
      <c r="T369"/>
      <c r="U369" s="247">
        <v>47119</v>
      </c>
      <c r="V369">
        <v>0.34250000000000003</v>
      </c>
      <c r="W369"/>
      <c r="X369"/>
      <c r="Y369"/>
      <c r="Z369"/>
      <c r="AA369"/>
      <c r="AB369"/>
      <c r="AC369" s="247">
        <v>47119</v>
      </c>
      <c r="AD369">
        <v>1.1415068812230003</v>
      </c>
      <c r="AE369"/>
      <c r="AF369"/>
      <c r="AG369" s="247">
        <v>47119</v>
      </c>
      <c r="AH369">
        <v>6.2515969248226014E-2</v>
      </c>
      <c r="AI369"/>
      <c r="AJ369"/>
      <c r="AK369" s="247">
        <v>47119</v>
      </c>
      <c r="AL369">
        <v>7.1741448811789024E-2</v>
      </c>
      <c r="AM369"/>
      <c r="AN369"/>
      <c r="AO369"/>
      <c r="AP369"/>
      <c r="AQ369"/>
      <c r="AR369"/>
      <c r="AS369"/>
      <c r="AT369"/>
      <c r="AU369"/>
      <c r="AW369"/>
      <c r="AX369"/>
      <c r="AY369"/>
      <c r="BA369" s="247">
        <v>46874</v>
      </c>
      <c r="BB369">
        <v>0</v>
      </c>
      <c r="BC369"/>
      <c r="BE369"/>
      <c r="BF369"/>
      <c r="BG369"/>
      <c r="BI369"/>
      <c r="BJ369"/>
      <c r="BK369"/>
      <c r="BM369"/>
      <c r="BN369"/>
      <c r="BO369"/>
    </row>
    <row r="370" spans="1:67">
      <c r="A370"/>
      <c r="B370"/>
      <c r="C370"/>
      <c r="D370"/>
      <c r="E370"/>
      <c r="F370"/>
      <c r="G370"/>
      <c r="H370"/>
      <c r="I370" s="247">
        <v>47150</v>
      </c>
      <c r="J370">
        <v>1.4950000000000001</v>
      </c>
      <c r="K370"/>
      <c r="L370"/>
      <c r="M370" s="247">
        <v>47150</v>
      </c>
      <c r="N370">
        <v>0.94499999999999995</v>
      </c>
      <c r="O370"/>
      <c r="P370"/>
      <c r="Q370" s="247">
        <v>47150</v>
      </c>
      <c r="R370">
        <v>0.435</v>
      </c>
      <c r="S370"/>
      <c r="T370"/>
      <c r="U370" s="247">
        <v>47150</v>
      </c>
      <c r="V370">
        <v>0.33750000000000002</v>
      </c>
      <c r="W370"/>
      <c r="X370"/>
      <c r="Y370"/>
      <c r="Z370"/>
      <c r="AA370"/>
      <c r="AB370"/>
      <c r="AC370" s="247">
        <v>47150</v>
      </c>
      <c r="AD370">
        <v>1.1400053594880002</v>
      </c>
      <c r="AE370"/>
      <c r="AF370"/>
      <c r="AG370" s="247">
        <v>47150</v>
      </c>
      <c r="AH370">
        <v>6.2492857889602009E-2</v>
      </c>
      <c r="AI370"/>
      <c r="AJ370"/>
      <c r="AK370" s="247">
        <v>47150</v>
      </c>
      <c r="AL370">
        <v>7.1738515813079995E-2</v>
      </c>
      <c r="AM370"/>
      <c r="AN370"/>
      <c r="AO370"/>
      <c r="AP370"/>
      <c r="AQ370"/>
      <c r="AR370"/>
      <c r="AS370"/>
      <c r="AT370"/>
      <c r="AU370"/>
      <c r="AW370"/>
      <c r="AX370"/>
      <c r="AY370"/>
      <c r="BA370" s="247">
        <v>46905</v>
      </c>
      <c r="BB370">
        <v>0</v>
      </c>
      <c r="BC370"/>
      <c r="BE370"/>
      <c r="BF370"/>
      <c r="BG370"/>
      <c r="BI370"/>
      <c r="BJ370"/>
      <c r="BK370"/>
      <c r="BM370"/>
      <c r="BN370"/>
      <c r="BO370"/>
    </row>
    <row r="371" spans="1:67">
      <c r="A371"/>
      <c r="B371"/>
      <c r="C371"/>
      <c r="D371"/>
      <c r="E371"/>
      <c r="F371"/>
      <c r="G371"/>
      <c r="H371"/>
      <c r="I371" s="247">
        <v>47178</v>
      </c>
      <c r="J371">
        <v>0.89500000000000002</v>
      </c>
      <c r="K371"/>
      <c r="L371"/>
      <c r="M371" s="247">
        <v>47178</v>
      </c>
      <c r="N371">
        <v>0.60250000000000004</v>
      </c>
      <c r="O371"/>
      <c r="P371"/>
      <c r="Q371" s="247">
        <v>47178</v>
      </c>
      <c r="R371">
        <v>0.30249999999999999</v>
      </c>
      <c r="S371"/>
      <c r="T371"/>
      <c r="U371" s="247">
        <v>47178</v>
      </c>
      <c r="V371">
        <v>0.26</v>
      </c>
      <c r="W371"/>
      <c r="X371"/>
      <c r="Y371"/>
      <c r="Z371"/>
      <c r="AA371"/>
      <c r="AB371"/>
      <c r="AC371" s="247">
        <v>47178</v>
      </c>
      <c r="AD371">
        <v>1.1386475843410002</v>
      </c>
      <c r="AE371"/>
      <c r="AF371"/>
      <c r="AG371" s="247">
        <v>47178</v>
      </c>
      <c r="AH371">
        <v>6.2471983114224E-2</v>
      </c>
      <c r="AI371"/>
      <c r="AJ371"/>
      <c r="AK371" s="247">
        <v>47178</v>
      </c>
      <c r="AL371">
        <v>7.1735866652959002E-2</v>
      </c>
      <c r="AM371"/>
      <c r="AN371"/>
      <c r="AO371"/>
      <c r="AP371"/>
      <c r="AQ371"/>
      <c r="AR371"/>
      <c r="AS371"/>
      <c r="AT371"/>
      <c r="AU371"/>
      <c r="AW371"/>
      <c r="AX371"/>
      <c r="AY371"/>
      <c r="BA371" s="247">
        <v>46935</v>
      </c>
      <c r="BB371">
        <v>0</v>
      </c>
      <c r="BC371"/>
      <c r="BE371"/>
      <c r="BF371"/>
      <c r="BG371"/>
      <c r="BI371"/>
      <c r="BJ371"/>
      <c r="BK371"/>
      <c r="BM371"/>
      <c r="BN371"/>
      <c r="BO371"/>
    </row>
    <row r="372" spans="1:67">
      <c r="A372"/>
      <c r="B372"/>
      <c r="C372"/>
      <c r="D372"/>
      <c r="E372"/>
      <c r="F372"/>
      <c r="G372"/>
      <c r="H372"/>
      <c r="I372" s="247">
        <v>47209</v>
      </c>
      <c r="J372">
        <v>0.45</v>
      </c>
      <c r="K372"/>
      <c r="L372"/>
      <c r="M372" s="247">
        <v>47209</v>
      </c>
      <c r="N372">
        <v>0.35499999999999998</v>
      </c>
      <c r="O372"/>
      <c r="P372"/>
      <c r="Q372" s="247">
        <v>47209</v>
      </c>
      <c r="R372">
        <v>0.19750000000000001</v>
      </c>
      <c r="S372"/>
      <c r="T372"/>
      <c r="U372" s="247">
        <v>47209</v>
      </c>
      <c r="V372">
        <v>0.17749999999999999</v>
      </c>
      <c r="W372"/>
      <c r="X372"/>
      <c r="Y372"/>
      <c r="Z372"/>
      <c r="AA372"/>
      <c r="AB372"/>
      <c r="AC372" s="247">
        <v>47209</v>
      </c>
      <c r="AD372">
        <v>1.1371426153220001</v>
      </c>
      <c r="AE372"/>
      <c r="AF372"/>
      <c r="AG372" s="247">
        <v>47209</v>
      </c>
      <c r="AH372">
        <v>6.2448871755937017E-2</v>
      </c>
      <c r="AI372"/>
      <c r="AJ372"/>
      <c r="AK372" s="247">
        <v>47209</v>
      </c>
      <c r="AL372">
        <v>7.1732933654257022E-2</v>
      </c>
      <c r="AM372"/>
      <c r="AN372"/>
      <c r="AO372"/>
      <c r="AP372"/>
      <c r="AQ372"/>
      <c r="AR372"/>
      <c r="AS372"/>
      <c r="AT372"/>
      <c r="AU372"/>
      <c r="AW372"/>
      <c r="AX372"/>
      <c r="AY372"/>
      <c r="BA372" s="247">
        <v>46966</v>
      </c>
      <c r="BB372">
        <v>0</v>
      </c>
      <c r="BC372"/>
      <c r="BE372"/>
      <c r="BF372"/>
      <c r="BG372"/>
      <c r="BI372"/>
      <c r="BJ372"/>
      <c r="BK372"/>
      <c r="BM372"/>
      <c r="BN372"/>
      <c r="BO372"/>
    </row>
    <row r="373" spans="1:67">
      <c r="A373"/>
      <c r="B373"/>
      <c r="C373"/>
      <c r="D373"/>
      <c r="E373"/>
      <c r="F373"/>
      <c r="G373"/>
      <c r="H373"/>
      <c r="I373" s="247">
        <v>47239</v>
      </c>
      <c r="J373">
        <v>0.36499999999999999</v>
      </c>
      <c r="K373"/>
      <c r="L373"/>
      <c r="M373" s="247">
        <v>47239</v>
      </c>
      <c r="N373">
        <v>0.28749999999999998</v>
      </c>
      <c r="O373"/>
      <c r="P373"/>
      <c r="Q373" s="247">
        <v>47239</v>
      </c>
      <c r="R373">
        <v>0.17249999999999999</v>
      </c>
      <c r="S373"/>
      <c r="T373"/>
      <c r="U373" s="247">
        <v>47239</v>
      </c>
      <c r="V373">
        <v>0.16250000000000001</v>
      </c>
      <c r="W373"/>
      <c r="X373"/>
      <c r="Y373"/>
      <c r="Z373"/>
      <c r="AA373"/>
      <c r="AB373"/>
      <c r="AC373" s="247">
        <v>47239</v>
      </c>
      <c r="AD373">
        <v>1.1356844860249999</v>
      </c>
      <c r="AE373"/>
      <c r="AF373"/>
      <c r="AG373" s="247">
        <v>47239</v>
      </c>
      <c r="AH373">
        <v>6.2426505925506019E-2</v>
      </c>
      <c r="AI373"/>
      <c r="AJ373"/>
      <c r="AK373" s="247">
        <v>47239</v>
      </c>
      <c r="AL373">
        <v>7.1730095268418989E-2</v>
      </c>
      <c r="AM373"/>
      <c r="AN373"/>
      <c r="AO373"/>
      <c r="AP373"/>
      <c r="AQ373"/>
      <c r="AR373"/>
      <c r="AS373"/>
      <c r="AT373"/>
      <c r="AU373"/>
      <c r="AW373"/>
      <c r="AX373"/>
      <c r="AY373"/>
      <c r="BA373" s="247">
        <v>46997</v>
      </c>
      <c r="BB373">
        <v>0</v>
      </c>
      <c r="BC373"/>
      <c r="BE373"/>
      <c r="BF373"/>
      <c r="BG373"/>
      <c r="BI373"/>
      <c r="BJ373"/>
      <c r="BK373"/>
      <c r="BM373"/>
      <c r="BN373"/>
      <c r="BO373"/>
    </row>
    <row r="374" spans="1:67">
      <c r="A374"/>
      <c r="B374"/>
      <c r="C374"/>
      <c r="D374"/>
      <c r="E374"/>
      <c r="F374"/>
      <c r="G374"/>
      <c r="H374"/>
      <c r="I374" s="247">
        <v>47270</v>
      </c>
      <c r="J374">
        <v>0.35499999999999998</v>
      </c>
      <c r="K374"/>
      <c r="L374"/>
      <c r="M374" s="247">
        <v>47270</v>
      </c>
      <c r="N374">
        <v>0.28749999999999998</v>
      </c>
      <c r="O374"/>
      <c r="P374"/>
      <c r="Q374" s="247">
        <v>47270</v>
      </c>
      <c r="R374">
        <v>0.17249999999999999</v>
      </c>
      <c r="S374"/>
      <c r="T374"/>
      <c r="U374" s="247">
        <v>47270</v>
      </c>
      <c r="V374">
        <v>0.16250000000000001</v>
      </c>
      <c r="W374"/>
      <c r="X374"/>
      <c r="Y374"/>
      <c r="Z374"/>
      <c r="AA374"/>
      <c r="AB374"/>
      <c r="AC374" s="247">
        <v>47270</v>
      </c>
      <c r="AD374">
        <v>1.1341759998360001</v>
      </c>
      <c r="AE374"/>
      <c r="AF374"/>
      <c r="AG374" s="247">
        <v>47270</v>
      </c>
      <c r="AH374">
        <v>6.2403394567569014E-2</v>
      </c>
      <c r="AI374"/>
      <c r="AJ374"/>
      <c r="AK374" s="247">
        <v>47270</v>
      </c>
      <c r="AL374">
        <v>7.1727162269721007E-2</v>
      </c>
      <c r="AM374"/>
      <c r="AN374"/>
      <c r="AO374"/>
      <c r="AP374"/>
      <c r="AQ374"/>
      <c r="AR374"/>
      <c r="AS374"/>
      <c r="AT374"/>
      <c r="AU374"/>
      <c r="AW374"/>
      <c r="AX374"/>
      <c r="AY374"/>
      <c r="BA374" s="247">
        <v>47027</v>
      </c>
      <c r="BB374">
        <v>0</v>
      </c>
      <c r="BC374"/>
      <c r="BE374"/>
      <c r="BF374"/>
      <c r="BG374"/>
      <c r="BI374"/>
      <c r="BJ374"/>
      <c r="BK374"/>
      <c r="BM374"/>
      <c r="BN374"/>
      <c r="BO374"/>
    </row>
    <row r="375" spans="1:67">
      <c r="A375"/>
      <c r="B375"/>
      <c r="C375"/>
      <c r="D375"/>
      <c r="E375"/>
      <c r="F375"/>
      <c r="G375"/>
      <c r="H375"/>
      <c r="I375" s="247">
        <v>47300</v>
      </c>
      <c r="J375">
        <v>0.39</v>
      </c>
      <c r="K375"/>
      <c r="L375"/>
      <c r="M375" s="247">
        <v>47300</v>
      </c>
      <c r="N375">
        <v>0.3</v>
      </c>
      <c r="O375"/>
      <c r="P375"/>
      <c r="Q375" s="247">
        <v>47300</v>
      </c>
      <c r="R375">
        <v>0.185</v>
      </c>
      <c r="S375"/>
      <c r="T375"/>
      <c r="U375" s="247">
        <v>47300</v>
      </c>
      <c r="V375">
        <v>0.16250000000000001</v>
      </c>
      <c r="W375"/>
      <c r="X375"/>
      <c r="Y375"/>
      <c r="Z375"/>
      <c r="AA375"/>
      <c r="AB375"/>
      <c r="AC375" s="247">
        <v>47300</v>
      </c>
      <c r="AD375">
        <v>1.1327144899400001</v>
      </c>
      <c r="AE375"/>
      <c r="AF375"/>
      <c r="AG375" s="247">
        <v>47300</v>
      </c>
      <c r="AH375">
        <v>6.238102873747501E-2</v>
      </c>
      <c r="AI375"/>
      <c r="AJ375"/>
      <c r="AK375" s="247">
        <v>47300</v>
      </c>
      <c r="AL375">
        <v>7.1724323883888011E-2</v>
      </c>
      <c r="AM375"/>
      <c r="AN375"/>
      <c r="AO375"/>
      <c r="AP375"/>
      <c r="AQ375"/>
      <c r="AR375"/>
      <c r="AS375"/>
      <c r="AT375"/>
      <c r="AU375"/>
      <c r="AW375"/>
      <c r="AX375"/>
      <c r="AY375"/>
      <c r="BA375" s="247">
        <v>47058</v>
      </c>
      <c r="BB375">
        <v>0</v>
      </c>
      <c r="BC375"/>
      <c r="BE375"/>
      <c r="BF375"/>
      <c r="BG375"/>
      <c r="BI375"/>
      <c r="BJ375"/>
      <c r="BK375"/>
      <c r="BM375"/>
      <c r="BN375"/>
      <c r="BO375"/>
    </row>
    <row r="376" spans="1:67">
      <c r="A376"/>
      <c r="B376"/>
      <c r="C376"/>
      <c r="D376"/>
      <c r="E376"/>
      <c r="F376"/>
      <c r="G376"/>
      <c r="H376"/>
      <c r="I376" s="247">
        <v>47331</v>
      </c>
      <c r="J376">
        <v>0.45500000000000002</v>
      </c>
      <c r="K376"/>
      <c r="L376"/>
      <c r="M376" s="247">
        <v>47331</v>
      </c>
      <c r="N376">
        <v>0.3</v>
      </c>
      <c r="O376"/>
      <c r="P376"/>
      <c r="Q376" s="247">
        <v>47331</v>
      </c>
      <c r="R376">
        <v>0.185</v>
      </c>
      <c r="S376"/>
      <c r="T376"/>
      <c r="U376" s="247">
        <v>47331</v>
      </c>
      <c r="V376">
        <v>0.16250000000000001</v>
      </c>
      <c r="W376"/>
      <c r="X376"/>
      <c r="Y376"/>
      <c r="Z376"/>
      <c r="AA376"/>
      <c r="AB376"/>
      <c r="AC376" s="247">
        <v>47331</v>
      </c>
      <c r="AD376">
        <v>1.1312025343520002</v>
      </c>
      <c r="AE376"/>
      <c r="AF376"/>
      <c r="AG376" s="247">
        <v>47331</v>
      </c>
      <c r="AH376">
        <v>6.235791737988601E-2</v>
      </c>
      <c r="AI376"/>
      <c r="AJ376"/>
      <c r="AK376" s="247">
        <v>47331</v>
      </c>
      <c r="AL376">
        <v>7.1721390885196037E-2</v>
      </c>
      <c r="AM376"/>
      <c r="AN376"/>
      <c r="AO376"/>
      <c r="AP376"/>
      <c r="AQ376"/>
      <c r="AR376"/>
      <c r="AS376"/>
      <c r="AT376"/>
      <c r="AU376"/>
      <c r="AW376"/>
      <c r="AX376"/>
      <c r="AY376"/>
      <c r="BA376" s="247">
        <v>47088</v>
      </c>
      <c r="BB376">
        <v>0</v>
      </c>
      <c r="BC376"/>
      <c r="BE376"/>
      <c r="BF376"/>
      <c r="BG376"/>
      <c r="BI376"/>
      <c r="BJ376"/>
      <c r="BK376"/>
      <c r="BM376"/>
      <c r="BN376"/>
      <c r="BO376"/>
    </row>
    <row r="377" spans="1:67">
      <c r="A377"/>
      <c r="B377"/>
      <c r="C377"/>
      <c r="D377"/>
      <c r="E377"/>
      <c r="F377"/>
      <c r="G377"/>
      <c r="H377"/>
      <c r="I377" s="247">
        <v>47362</v>
      </c>
      <c r="J377">
        <v>0.35499999999999998</v>
      </c>
      <c r="K377"/>
      <c r="L377"/>
      <c r="M377" s="247">
        <v>47362</v>
      </c>
      <c r="N377">
        <v>0.28999999999999998</v>
      </c>
      <c r="O377"/>
      <c r="P377"/>
      <c r="Q377" s="247">
        <v>47362</v>
      </c>
      <c r="R377">
        <v>0.16250000000000001</v>
      </c>
      <c r="S377"/>
      <c r="T377"/>
      <c r="U377" s="247">
        <v>47362</v>
      </c>
      <c r="V377">
        <v>0.16250000000000001</v>
      </c>
      <c r="W377"/>
      <c r="X377"/>
      <c r="Y377"/>
      <c r="Z377"/>
      <c r="AA377"/>
      <c r="AB377"/>
      <c r="AC377" s="247">
        <v>47362</v>
      </c>
      <c r="AD377">
        <v>1.1296888339360001</v>
      </c>
      <c r="AE377"/>
      <c r="AF377"/>
      <c r="AG377" s="247">
        <v>47362</v>
      </c>
      <c r="AH377">
        <v>6.2334806022474008E-2</v>
      </c>
      <c r="AI377"/>
      <c r="AJ377"/>
      <c r="AK377" s="247">
        <v>47362</v>
      </c>
      <c r="AL377">
        <v>7.1718457886508005E-2</v>
      </c>
      <c r="AM377"/>
      <c r="AN377"/>
      <c r="AO377"/>
      <c r="AP377"/>
      <c r="AQ377"/>
      <c r="AR377"/>
      <c r="AS377"/>
      <c r="AT377"/>
      <c r="AU377"/>
      <c r="AW377"/>
      <c r="AX377"/>
      <c r="AY377"/>
      <c r="BA377"/>
      <c r="BB377"/>
      <c r="BC377"/>
      <c r="BE377"/>
      <c r="BF377"/>
      <c r="BG377"/>
      <c r="BI377"/>
      <c r="BJ377"/>
      <c r="BK377"/>
      <c r="BM377"/>
      <c r="BN377"/>
      <c r="BO377"/>
    </row>
    <row r="378" spans="1:67">
      <c r="A378"/>
      <c r="B378"/>
      <c r="C378"/>
      <c r="D378"/>
      <c r="E378"/>
      <c r="F378"/>
      <c r="G378"/>
      <c r="H378"/>
      <c r="I378" s="247">
        <v>47392</v>
      </c>
      <c r="J378">
        <v>0.42499999999999999</v>
      </c>
      <c r="K378"/>
      <c r="L378"/>
      <c r="M378" s="247">
        <v>47392</v>
      </c>
      <c r="N378">
        <v>0.36249999999999999</v>
      </c>
      <c r="O378"/>
      <c r="P378"/>
      <c r="Q378" s="247">
        <v>47392</v>
      </c>
      <c r="R378">
        <v>0.185</v>
      </c>
      <c r="S378"/>
      <c r="T378"/>
      <c r="U378" s="247">
        <v>47392</v>
      </c>
      <c r="V378">
        <v>0.16500000000000001</v>
      </c>
      <c r="W378"/>
      <c r="X378"/>
      <c r="Y378"/>
      <c r="Z378"/>
      <c r="AA378"/>
      <c r="AB378"/>
      <c r="AC378" s="247">
        <v>47392</v>
      </c>
      <c r="AD378">
        <v>1.1282223128820001</v>
      </c>
      <c r="AE378"/>
      <c r="AF378"/>
      <c r="AG378" s="247">
        <v>47392</v>
      </c>
      <c r="AH378">
        <v>6.2312440192890013E-2</v>
      </c>
      <c r="AI378"/>
      <c r="AJ378"/>
      <c r="AK378" s="247">
        <v>47392</v>
      </c>
      <c r="AL378">
        <v>7.1715619500683003E-2</v>
      </c>
      <c r="AM378"/>
      <c r="AN378"/>
      <c r="AO378"/>
      <c r="AP378"/>
      <c r="AQ378"/>
      <c r="AR378"/>
      <c r="AS378"/>
      <c r="AT378"/>
      <c r="AU378"/>
      <c r="AW378"/>
      <c r="AX378"/>
      <c r="AY378"/>
      <c r="BA378"/>
      <c r="BB378"/>
      <c r="BC378"/>
      <c r="BE378"/>
      <c r="BF378"/>
      <c r="BG378"/>
      <c r="BI378"/>
      <c r="BJ378"/>
      <c r="BK378"/>
      <c r="BM378"/>
      <c r="BN378"/>
      <c r="BO378"/>
    </row>
    <row r="379" spans="1:67">
      <c r="A379"/>
      <c r="B379"/>
      <c r="C379"/>
      <c r="D379"/>
      <c r="E379"/>
      <c r="F379"/>
      <c r="G379"/>
      <c r="H379"/>
      <c r="I379" s="247">
        <v>47423</v>
      </c>
      <c r="J379">
        <v>0.72499999999999998</v>
      </c>
      <c r="K379"/>
      <c r="L379"/>
      <c r="M379" s="247">
        <v>47423</v>
      </c>
      <c r="N379">
        <v>0.45500000000000002</v>
      </c>
      <c r="O379"/>
      <c r="P379"/>
      <c r="Q379" s="247">
        <v>47423</v>
      </c>
      <c r="R379">
        <v>0.28749999999999998</v>
      </c>
      <c r="S379"/>
      <c r="T379"/>
      <c r="U379" s="247">
        <v>47423</v>
      </c>
      <c r="V379">
        <v>0.24</v>
      </c>
      <c r="W379"/>
      <c r="X379"/>
      <c r="Y379"/>
      <c r="Z379"/>
      <c r="AA379"/>
      <c r="AB379"/>
      <c r="AC379" s="247">
        <v>47423</v>
      </c>
      <c r="AD379">
        <v>1.1267052151320001</v>
      </c>
      <c r="AE379"/>
      <c r="AF379"/>
      <c r="AG379" s="247">
        <v>47423</v>
      </c>
      <c r="AH379">
        <v>6.2289328835828009E-2</v>
      </c>
      <c r="AI379"/>
      <c r="AJ379"/>
      <c r="AK379" s="247">
        <v>47423</v>
      </c>
      <c r="AL379">
        <v>7.1712686502000009E-2</v>
      </c>
      <c r="AM379"/>
      <c r="AN379"/>
      <c r="AO379"/>
      <c r="AP379"/>
      <c r="AQ379"/>
      <c r="AR379"/>
      <c r="AS379"/>
      <c r="AT379"/>
      <c r="AU379"/>
      <c r="AW379"/>
      <c r="AX379"/>
      <c r="AY379"/>
      <c r="BA379"/>
      <c r="BB379"/>
      <c r="BC379"/>
      <c r="BE379"/>
      <c r="BF379"/>
      <c r="BG379"/>
      <c r="BI379"/>
      <c r="BJ379"/>
      <c r="BK379"/>
      <c r="BM379"/>
      <c r="BN379"/>
      <c r="BO379"/>
    </row>
    <row r="380" spans="1:67">
      <c r="A380"/>
      <c r="B380"/>
      <c r="C380"/>
      <c r="D380"/>
      <c r="E380"/>
      <c r="F380"/>
      <c r="G380"/>
      <c r="H380"/>
      <c r="I380" s="247">
        <v>47453</v>
      </c>
      <c r="J380">
        <v>1.23</v>
      </c>
      <c r="K380"/>
      <c r="L380"/>
      <c r="M380" s="247">
        <v>47453</v>
      </c>
      <c r="N380">
        <v>0.79</v>
      </c>
      <c r="O380"/>
      <c r="P380"/>
      <c r="Q380" s="247">
        <v>47453</v>
      </c>
      <c r="R380">
        <v>0.33750000000000002</v>
      </c>
      <c r="S380"/>
      <c r="T380"/>
      <c r="U380" s="247">
        <v>47453</v>
      </c>
      <c r="V380">
        <v>0.29499999999999998</v>
      </c>
      <c r="W380"/>
      <c r="X380"/>
      <c r="Y380"/>
      <c r="Z380"/>
      <c r="AA380"/>
      <c r="AB380"/>
      <c r="AC380" s="247">
        <v>47453</v>
      </c>
      <c r="AD380">
        <v>1.12523542946</v>
      </c>
      <c r="AE380"/>
      <c r="AF380"/>
      <c r="AG380" s="247">
        <v>47453</v>
      </c>
      <c r="AH380">
        <v>6.2266963006580016E-2</v>
      </c>
      <c r="AI380"/>
      <c r="AJ380"/>
      <c r="AK380" s="247">
        <v>47453</v>
      </c>
      <c r="AL380">
        <v>7.1709848116180017E-2</v>
      </c>
      <c r="AM380"/>
      <c r="AN380"/>
      <c r="AO380"/>
      <c r="AP380"/>
      <c r="AQ380"/>
      <c r="AR380"/>
      <c r="AS380"/>
      <c r="AT380"/>
      <c r="AU380"/>
      <c r="AW380"/>
      <c r="AX380"/>
      <c r="AY380"/>
      <c r="BA380"/>
      <c r="BB380"/>
      <c r="BC380"/>
      <c r="BE380"/>
      <c r="BF380"/>
      <c r="BG380"/>
      <c r="BI380"/>
      <c r="BJ380"/>
      <c r="BK380"/>
      <c r="BM380"/>
      <c r="BN380"/>
      <c r="BO380"/>
    </row>
    <row r="381" spans="1:6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7">
        <v>47484</v>
      </c>
      <c r="AD381">
        <v>1.1237149821690002</v>
      </c>
      <c r="AE381"/>
      <c r="AF381"/>
      <c r="AG381" s="247">
        <v>47484</v>
      </c>
      <c r="AH381">
        <v>6.224385164986701E-2</v>
      </c>
      <c r="AI381"/>
      <c r="AJ381"/>
      <c r="AK381" s="247">
        <v>47484</v>
      </c>
      <c r="AL381">
        <v>7.1706915117502004E-2</v>
      </c>
      <c r="AM381"/>
      <c r="AN381"/>
      <c r="AO381"/>
      <c r="AP381"/>
      <c r="AQ381"/>
      <c r="AR381"/>
      <c r="AS381"/>
      <c r="AT381"/>
      <c r="AU381"/>
      <c r="AW381"/>
      <c r="AX381"/>
      <c r="AY381"/>
      <c r="BA381"/>
      <c r="BB381"/>
      <c r="BC381"/>
      <c r="BE381"/>
      <c r="BF381"/>
      <c r="BG381"/>
      <c r="BI381"/>
      <c r="BJ381"/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7">
        <v>47515</v>
      </c>
      <c r="AD382">
        <v>1.1221928509679999</v>
      </c>
      <c r="AE382"/>
      <c r="AF382"/>
      <c r="AG382" s="247">
        <v>47515</v>
      </c>
      <c r="AH382">
        <v>6.222074029333001E-2</v>
      </c>
      <c r="AI382"/>
      <c r="AJ382"/>
      <c r="AK382" s="247">
        <v>47515</v>
      </c>
      <c r="AL382">
        <v>7.1703982118827003E-2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/>
      <c r="BJ382"/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7">
        <v>47543</v>
      </c>
      <c r="AD383">
        <v>1.1208165857000001</v>
      </c>
      <c r="AE383"/>
      <c r="AF383"/>
      <c r="AG383" s="247">
        <v>47543</v>
      </c>
      <c r="AH383">
        <v>6.2199865519837014E-2</v>
      </c>
      <c r="AI383"/>
      <c r="AJ383"/>
      <c r="AK383" s="247">
        <v>47543</v>
      </c>
      <c r="AL383">
        <v>7.1701332958737013E-2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/>
      <c r="BJ383"/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7">
        <v>47574</v>
      </c>
      <c r="AD384">
        <v>1.1192912837450002</v>
      </c>
      <c r="AE384"/>
      <c r="AF384"/>
      <c r="AG384" s="247">
        <v>47574</v>
      </c>
      <c r="AH384">
        <v>6.2176754163637001E-2</v>
      </c>
      <c r="AI384"/>
      <c r="AJ384"/>
      <c r="AK384" s="247">
        <v>47574</v>
      </c>
      <c r="AL384">
        <v>7.1698399960067022E-2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/>
      <c r="BJ384"/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7">
        <v>47604</v>
      </c>
      <c r="AD385">
        <v>1.117813615772</v>
      </c>
      <c r="AE385"/>
      <c r="AF385"/>
      <c r="AG385" s="247">
        <v>47604</v>
      </c>
      <c r="AH385">
        <v>6.2154388335226997E-2</v>
      </c>
      <c r="AI385"/>
      <c r="AJ385"/>
      <c r="AK385" s="247">
        <v>47604</v>
      </c>
      <c r="AL385">
        <v>7.1695561574261019E-2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7">
        <v>47635</v>
      </c>
      <c r="AD386">
        <v>1.116285082598</v>
      </c>
      <c r="AE386"/>
      <c r="AF386"/>
      <c r="AG386" s="247">
        <v>47635</v>
      </c>
      <c r="AH386">
        <v>6.2131276979376003E-2</v>
      </c>
      <c r="AI386"/>
      <c r="AJ386"/>
      <c r="AK386" s="247">
        <v>47635</v>
      </c>
      <c r="AL386">
        <v>7.1692628575597009E-2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7">
        <v>47665</v>
      </c>
      <c r="AD387">
        <v>1.1148043107670003</v>
      </c>
      <c r="AE387"/>
      <c r="AF387"/>
      <c r="AG387" s="247">
        <v>47665</v>
      </c>
      <c r="AH387">
        <v>6.2108911151303015E-2</v>
      </c>
      <c r="AI387"/>
      <c r="AJ387"/>
      <c r="AK387" s="247">
        <v>47665</v>
      </c>
      <c r="AL387">
        <v>7.1689790189796015E-2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pans="1:37">
      <c r="A10017" s="20"/>
      <c r="M10017" s="20"/>
      <c r="Y10017" s="20"/>
      <c r="AK10017" s="20"/>
    </row>
    <row r="10018" spans="1:37">
      <c r="A10018" s="20"/>
      <c r="M10018" s="20"/>
      <c r="Y10018" s="20"/>
      <c r="AK10018" s="20"/>
    </row>
    <row r="10019" spans="1:37">
      <c r="A10019" s="20"/>
      <c r="M10019" s="20"/>
      <c r="Y10019" s="20"/>
      <c r="AK10019" s="20"/>
    </row>
    <row r="10020" spans="1:37">
      <c r="A10020" s="20"/>
      <c r="M10020" s="20"/>
      <c r="Y10020" s="20"/>
      <c r="AK10020" s="20"/>
    </row>
    <row r="10021" spans="1:37">
      <c r="A10021" s="20"/>
      <c r="M10021" s="20"/>
      <c r="Y10021" s="20"/>
      <c r="AK10021" s="20"/>
    </row>
    <row r="10022" spans="1:37">
      <c r="A10022" s="20"/>
      <c r="M10022" s="20"/>
      <c r="Y10022" s="20"/>
      <c r="AK10022" s="20"/>
    </row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7620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7620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7620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7620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30480</xdr:colOff>
                    <xdr:row>12</xdr:row>
                    <xdr:rowOff>160020</xdr:rowOff>
                  </from>
                  <to>
                    <xdr:col>1</xdr:col>
                    <xdr:colOff>1699260</xdr:colOff>
                    <xdr:row>13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45720</xdr:colOff>
                    <xdr:row>12</xdr:row>
                    <xdr:rowOff>182880</xdr:rowOff>
                  </from>
                  <to>
                    <xdr:col>45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45720</xdr:colOff>
                    <xdr:row>12</xdr:row>
                    <xdr:rowOff>175260</xdr:rowOff>
                  </from>
                  <to>
                    <xdr:col>41</xdr:col>
                    <xdr:colOff>1714500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60960</xdr:colOff>
                    <xdr:row>12</xdr:row>
                    <xdr:rowOff>144780</xdr:rowOff>
                  </from>
                  <to>
                    <xdr:col>37</xdr:col>
                    <xdr:colOff>1729740</xdr:colOff>
                    <xdr:row>13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1706880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30480</xdr:colOff>
                    <xdr:row>12</xdr:row>
                    <xdr:rowOff>160020</xdr:rowOff>
                  </from>
                  <to>
                    <xdr:col>29</xdr:col>
                    <xdr:colOff>1699260</xdr:colOff>
                    <xdr:row>13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175260</xdr:rowOff>
                  </from>
                  <to>
                    <xdr:col>26</xdr:col>
                    <xdr:colOff>45720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30480</xdr:colOff>
                    <xdr:row>12</xdr:row>
                    <xdr:rowOff>190500</xdr:rowOff>
                  </from>
                  <to>
                    <xdr:col>21</xdr:col>
                    <xdr:colOff>1699260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1082040</xdr:colOff>
                    <xdr:row>12</xdr:row>
                    <xdr:rowOff>190500</xdr:rowOff>
                  </from>
                  <to>
                    <xdr:col>17</xdr:col>
                    <xdr:colOff>1653540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1028700</xdr:colOff>
                    <xdr:row>12</xdr:row>
                    <xdr:rowOff>190500</xdr:rowOff>
                  </from>
                  <to>
                    <xdr:col>13</xdr:col>
                    <xdr:colOff>1607820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129540</xdr:colOff>
                    <xdr:row>12</xdr:row>
                    <xdr:rowOff>175260</xdr:rowOff>
                  </from>
                  <to>
                    <xdr:col>10</xdr:col>
                    <xdr:colOff>45720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137160</xdr:colOff>
                    <xdr:row>12</xdr:row>
                    <xdr:rowOff>175260</xdr:rowOff>
                  </from>
                  <to>
                    <xdr:col>6</xdr:col>
                    <xdr:colOff>60960</xdr:colOff>
                    <xdr:row>13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403860</xdr:colOff>
                    <xdr:row>1</xdr:row>
                    <xdr:rowOff>76200</xdr:rowOff>
                  </from>
                  <to>
                    <xdr:col>5</xdr:col>
                    <xdr:colOff>1539240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7620</xdr:rowOff>
                  </from>
                  <to>
                    <xdr:col>50</xdr:col>
                    <xdr:colOff>0</xdr:colOff>
                    <xdr:row>21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45720</xdr:colOff>
                    <xdr:row>12</xdr:row>
                    <xdr:rowOff>182880</xdr:rowOff>
                  </from>
                  <to>
                    <xdr:col>49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45720</xdr:colOff>
                    <xdr:row>12</xdr:row>
                    <xdr:rowOff>182880</xdr:rowOff>
                  </from>
                  <to>
                    <xdr:col>53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45720</xdr:colOff>
                    <xdr:row>12</xdr:row>
                    <xdr:rowOff>182880</xdr:rowOff>
                  </from>
                  <to>
                    <xdr:col>57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45720</xdr:colOff>
                    <xdr:row>12</xdr:row>
                    <xdr:rowOff>182880</xdr:rowOff>
                  </from>
                  <to>
                    <xdr:col>61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45720</xdr:colOff>
                    <xdr:row>12</xdr:row>
                    <xdr:rowOff>182880</xdr:rowOff>
                  </from>
                  <to>
                    <xdr:col>65</xdr:col>
                    <xdr:colOff>1714500</xdr:colOff>
                    <xdr:row>13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116"/>
  <sheetViews>
    <sheetView workbookViewId="0">
      <selection sqref="A1:U116"/>
      <pivotSelection pane="bottomRight" showHeader="1" click="1" r:id="rId1">
        <pivotArea type="all" dataOnly="0" outline="0" fieldPosition="0"/>
      </pivotSelection>
    </sheetView>
  </sheetViews>
  <sheetFormatPr defaultRowHeight="13.2"/>
  <cols>
    <col min="1" max="1" width="10.5546875" bestFit="1" customWidth="1"/>
    <col min="2" max="20" width="18.88671875" bestFit="1" customWidth="1"/>
    <col min="21" max="21" width="10.5546875" bestFit="1" customWidth="1"/>
    <col min="22" max="22" width="18.88671875" bestFit="1" customWidth="1"/>
    <col min="23" max="24" width="10.5546875" bestFit="1" customWidth="1"/>
  </cols>
  <sheetData>
    <row r="1" spans="1:21">
      <c r="A1" s="648" t="s">
        <v>683</v>
      </c>
      <c r="B1" s="460" t="s">
        <v>676</v>
      </c>
      <c r="C1" s="455"/>
      <c r="D1" s="455"/>
      <c r="E1" s="455"/>
      <c r="F1" s="455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6"/>
    </row>
    <row r="2" spans="1:21">
      <c r="A2" s="460" t="s">
        <v>68</v>
      </c>
      <c r="B2" s="454" t="s">
        <v>845</v>
      </c>
      <c r="C2" s="455" t="s">
        <v>846</v>
      </c>
      <c r="D2" s="455" t="s">
        <v>849</v>
      </c>
      <c r="E2" s="455" t="s">
        <v>850</v>
      </c>
      <c r="F2" s="455" t="s">
        <v>852</v>
      </c>
      <c r="G2" s="455" t="s">
        <v>853</v>
      </c>
      <c r="H2" s="455" t="s">
        <v>854</v>
      </c>
      <c r="I2" s="455" t="s">
        <v>684</v>
      </c>
      <c r="J2" s="455" t="s">
        <v>856</v>
      </c>
      <c r="K2" s="455" t="s">
        <v>858</v>
      </c>
      <c r="L2" s="455" t="s">
        <v>843</v>
      </c>
      <c r="M2" s="455" t="s">
        <v>848</v>
      </c>
      <c r="N2" s="455" t="s">
        <v>851</v>
      </c>
      <c r="O2" s="455" t="s">
        <v>855</v>
      </c>
      <c r="P2" s="455" t="s">
        <v>860</v>
      </c>
      <c r="Q2" s="455" t="s">
        <v>847</v>
      </c>
      <c r="R2" s="455" t="s">
        <v>844</v>
      </c>
      <c r="S2" s="455" t="s">
        <v>857</v>
      </c>
      <c r="T2" s="455" t="s">
        <v>859</v>
      </c>
      <c r="U2" s="457" t="s">
        <v>685</v>
      </c>
    </row>
    <row r="3" spans="1:21">
      <c r="A3" s="458">
        <v>36708</v>
      </c>
      <c r="B3" s="462">
        <v>-36.5563997</v>
      </c>
      <c r="C3" s="463">
        <v>630.97320019999995</v>
      </c>
      <c r="D3" s="463">
        <v>64.514099999999999</v>
      </c>
      <c r="E3" s="463">
        <v>-13.497400000000001</v>
      </c>
      <c r="F3" s="463">
        <v>40.299999999999997</v>
      </c>
      <c r="G3" s="463">
        <v>-37.565800000000003</v>
      </c>
      <c r="H3" s="463">
        <v>-23.200399999999998</v>
      </c>
      <c r="I3" s="463"/>
      <c r="J3" s="463">
        <v>-15.5</v>
      </c>
      <c r="K3" s="463">
        <v>0</v>
      </c>
      <c r="L3" s="463">
        <v>0</v>
      </c>
      <c r="M3" s="463">
        <v>110.2174</v>
      </c>
      <c r="N3" s="463">
        <v>28.485900000000001</v>
      </c>
      <c r="O3" s="463">
        <v>0</v>
      </c>
      <c r="P3" s="463"/>
      <c r="Q3" s="463"/>
      <c r="R3" s="463"/>
      <c r="S3" s="463"/>
      <c r="T3" s="463"/>
      <c r="U3" s="464">
        <v>748.17060049999998</v>
      </c>
    </row>
    <row r="4" spans="1:21">
      <c r="A4" s="459">
        <v>36739</v>
      </c>
      <c r="B4" s="465">
        <v>-6.2106771800000002</v>
      </c>
      <c r="C4" s="466">
        <v>1014.16375633</v>
      </c>
      <c r="D4" s="466">
        <v>-44.152775320000003</v>
      </c>
      <c r="E4" s="466">
        <v>-41.047436730000001</v>
      </c>
      <c r="F4" s="466">
        <v>-68.113109679999994</v>
      </c>
      <c r="G4" s="466">
        <v>-55.558625149999997</v>
      </c>
      <c r="H4" s="466">
        <v>-23.05009553</v>
      </c>
      <c r="I4" s="466"/>
      <c r="J4" s="466">
        <v>-15.480252200000001</v>
      </c>
      <c r="K4" s="466">
        <v>0</v>
      </c>
      <c r="L4" s="466">
        <v>0</v>
      </c>
      <c r="M4" s="466">
        <v>110.07697735000001</v>
      </c>
      <c r="N4" s="466">
        <v>28.449607490000002</v>
      </c>
      <c r="O4" s="466">
        <v>0</v>
      </c>
      <c r="P4" s="466"/>
      <c r="Q4" s="466"/>
      <c r="R4" s="466"/>
      <c r="S4" s="466"/>
      <c r="T4" s="466"/>
      <c r="U4" s="467">
        <v>899.07736937999994</v>
      </c>
    </row>
    <row r="5" spans="1:21">
      <c r="A5" s="459">
        <v>36770</v>
      </c>
      <c r="B5" s="465">
        <v>-35.845269119999998</v>
      </c>
      <c r="C5" s="466">
        <v>969.17709865999996</v>
      </c>
      <c r="D5" s="466">
        <v>181.16728531999999</v>
      </c>
      <c r="E5" s="466">
        <v>-39.498049180000002</v>
      </c>
      <c r="F5" s="466">
        <v>53.625349620000001</v>
      </c>
      <c r="G5" s="466">
        <v>-53.461494389999999</v>
      </c>
      <c r="H5" s="466">
        <v>-22.180040429999998</v>
      </c>
      <c r="I5" s="466"/>
      <c r="J5" s="466">
        <v>-14.89593045</v>
      </c>
      <c r="K5" s="466">
        <v>0</v>
      </c>
      <c r="L5" s="466">
        <v>0</v>
      </c>
      <c r="M5" s="466">
        <v>105.92198224000001</v>
      </c>
      <c r="N5" s="466">
        <v>27.37574098</v>
      </c>
      <c r="O5" s="466">
        <v>0</v>
      </c>
      <c r="P5" s="466"/>
      <c r="Q5" s="466"/>
      <c r="R5" s="466"/>
      <c r="S5" s="466"/>
      <c r="T5" s="466"/>
      <c r="U5" s="467">
        <v>1171.3866732500001</v>
      </c>
    </row>
    <row r="6" spans="1:21">
      <c r="A6" s="459">
        <v>36800</v>
      </c>
      <c r="B6" s="465">
        <v>-38.022046170000003</v>
      </c>
      <c r="C6" s="466">
        <v>717.91789621999999</v>
      </c>
      <c r="D6" s="466">
        <v>170.86445929999999</v>
      </c>
      <c r="E6" s="466">
        <v>-40.589149110000001</v>
      </c>
      <c r="F6" s="466">
        <v>55.106704190000002</v>
      </c>
      <c r="G6" s="466">
        <v>-54.938322589999999</v>
      </c>
      <c r="H6" s="466">
        <v>-22.792745149999998</v>
      </c>
      <c r="I6" s="466"/>
      <c r="J6" s="466">
        <v>-15.30741783</v>
      </c>
      <c r="K6" s="466">
        <v>0</v>
      </c>
      <c r="L6" s="466">
        <v>0</v>
      </c>
      <c r="M6" s="466">
        <v>108.84798670000001</v>
      </c>
      <c r="N6" s="466">
        <v>28.131972489999999</v>
      </c>
      <c r="O6" s="466">
        <v>0</v>
      </c>
      <c r="P6" s="466"/>
      <c r="Q6" s="466"/>
      <c r="R6" s="466"/>
      <c r="S6" s="466"/>
      <c r="T6" s="466"/>
      <c r="U6" s="467">
        <v>909.21933805000003</v>
      </c>
    </row>
    <row r="7" spans="1:21">
      <c r="A7" s="459">
        <v>36831</v>
      </c>
      <c r="B7" s="465">
        <v>-0.98971381999999997</v>
      </c>
      <c r="C7" s="466">
        <v>422.95145269</v>
      </c>
      <c r="D7" s="466">
        <v>-174.34574784</v>
      </c>
      <c r="E7" s="466">
        <v>-22.97844495</v>
      </c>
      <c r="F7" s="466">
        <v>-29.455768450000001</v>
      </c>
      <c r="G7" s="466">
        <v>16.271366489999998</v>
      </c>
      <c r="H7" s="466">
        <v>9.9678320500000002</v>
      </c>
      <c r="I7" s="466"/>
      <c r="J7" s="466"/>
      <c r="K7" s="466"/>
      <c r="L7" s="466">
        <v>0</v>
      </c>
      <c r="M7" s="466">
        <v>104.72703912999999</v>
      </c>
      <c r="N7" s="466">
        <v>0</v>
      </c>
      <c r="O7" s="466">
        <v>29.45576844</v>
      </c>
      <c r="P7" s="466">
        <v>27.06690562</v>
      </c>
      <c r="Q7" s="466">
        <v>-29.45576844</v>
      </c>
      <c r="R7" s="466">
        <v>-35.617915199999999</v>
      </c>
      <c r="S7" s="466"/>
      <c r="T7" s="466"/>
      <c r="U7" s="467">
        <v>317.59700571999997</v>
      </c>
    </row>
    <row r="8" spans="1:21">
      <c r="A8" s="459">
        <v>36861</v>
      </c>
      <c r="B8" s="465">
        <v>-1.4088071099999999</v>
      </c>
      <c r="C8" s="466">
        <v>209.39070025000001</v>
      </c>
      <c r="D8" s="466">
        <v>-138.28920608999999</v>
      </c>
      <c r="E8" s="466">
        <v>-23.611681099999998</v>
      </c>
      <c r="F8" s="466">
        <v>-30.267505549999999</v>
      </c>
      <c r="G8" s="466">
        <v>16.71977004</v>
      </c>
      <c r="H8" s="466">
        <v>10.24252388</v>
      </c>
      <c r="I8" s="466"/>
      <c r="J8" s="466"/>
      <c r="K8" s="466"/>
      <c r="L8" s="466">
        <v>0</v>
      </c>
      <c r="M8" s="466">
        <v>107.61308923</v>
      </c>
      <c r="N8" s="466">
        <v>0</v>
      </c>
      <c r="O8" s="466">
        <v>30.267505539999998</v>
      </c>
      <c r="P8" s="466">
        <v>27.812810850000002</v>
      </c>
      <c r="Q8" s="466">
        <v>-30.267505539999998</v>
      </c>
      <c r="R8" s="466">
        <v>-36.599467709999999</v>
      </c>
      <c r="S8" s="466"/>
      <c r="T8" s="466"/>
      <c r="U8" s="467">
        <v>141.60222669000004</v>
      </c>
    </row>
    <row r="9" spans="1:21">
      <c r="A9" s="459">
        <v>36892</v>
      </c>
      <c r="B9" s="465">
        <v>5.5078825800000004</v>
      </c>
      <c r="C9" s="466">
        <v>213.02573254000001</v>
      </c>
      <c r="D9" s="466">
        <v>-137.48439388</v>
      </c>
      <c r="E9" s="466">
        <v>-23.47426638</v>
      </c>
      <c r="F9" s="466">
        <v>-30.091355440000001</v>
      </c>
      <c r="G9" s="466">
        <v>16.622464730000001</v>
      </c>
      <c r="H9" s="466">
        <v>10.182914670000001</v>
      </c>
      <c r="I9" s="466"/>
      <c r="J9" s="466"/>
      <c r="K9" s="466"/>
      <c r="L9" s="466">
        <v>0</v>
      </c>
      <c r="M9" s="466">
        <v>106.98680515</v>
      </c>
      <c r="N9" s="466">
        <v>0</v>
      </c>
      <c r="O9" s="466">
        <v>30.091355440000001</v>
      </c>
      <c r="P9" s="466">
        <v>27.650946520000002</v>
      </c>
      <c r="Q9" s="466">
        <v>-30.091355440000001</v>
      </c>
      <c r="R9" s="466">
        <v>-36.386467000000003</v>
      </c>
      <c r="S9" s="466"/>
      <c r="T9" s="466">
        <v>15.04567772</v>
      </c>
      <c r="U9" s="467">
        <v>167.58594120999999</v>
      </c>
    </row>
    <row r="10" spans="1:21">
      <c r="A10" s="459">
        <v>36923</v>
      </c>
      <c r="B10" s="465">
        <v>4.8306624200000003</v>
      </c>
      <c r="C10" s="466">
        <v>-44.020983999999999</v>
      </c>
      <c r="D10" s="466">
        <v>-123.44842748000001</v>
      </c>
      <c r="E10" s="466">
        <v>-21.077746999999999</v>
      </c>
      <c r="F10" s="466">
        <v>-27.019288549999999</v>
      </c>
      <c r="G10" s="466">
        <v>14.92545503</v>
      </c>
      <c r="H10" s="466">
        <v>9.1433272399999996</v>
      </c>
      <c r="I10" s="466"/>
      <c r="J10" s="466"/>
      <c r="K10" s="466"/>
      <c r="L10" s="466">
        <v>0</v>
      </c>
      <c r="M10" s="466">
        <v>96.064378509999997</v>
      </c>
      <c r="N10" s="466">
        <v>0</v>
      </c>
      <c r="O10" s="466">
        <v>27.01928856</v>
      </c>
      <c r="P10" s="466">
        <v>24.828024249999999</v>
      </c>
      <c r="Q10" s="466">
        <v>-27.01928856</v>
      </c>
      <c r="R10" s="466">
        <v>-32.671723720000003</v>
      </c>
      <c r="S10" s="466"/>
      <c r="T10" s="466"/>
      <c r="U10" s="467">
        <v>-98.446323300000017</v>
      </c>
    </row>
    <row r="11" spans="1:21">
      <c r="A11" s="459">
        <v>36951</v>
      </c>
      <c r="B11" s="465">
        <v>5.74615907</v>
      </c>
      <c r="C11" s="466">
        <v>243.75026199999999</v>
      </c>
      <c r="D11" s="466">
        <v>-176.11062056</v>
      </c>
      <c r="E11" s="466">
        <v>-23.211051909999998</v>
      </c>
      <c r="F11" s="466">
        <v>-29.753944239999999</v>
      </c>
      <c r="G11" s="466">
        <v>16.436078800000001</v>
      </c>
      <c r="H11" s="466">
        <v>10.068734729999999</v>
      </c>
      <c r="I11" s="466"/>
      <c r="J11" s="466"/>
      <c r="K11" s="466"/>
      <c r="L11" s="466">
        <v>0</v>
      </c>
      <c r="M11" s="466">
        <v>105.78717335</v>
      </c>
      <c r="N11" s="466">
        <v>0</v>
      </c>
      <c r="O11" s="466">
        <v>29.753944239999999</v>
      </c>
      <c r="P11" s="466">
        <v>27.340899360000002</v>
      </c>
      <c r="Q11" s="466">
        <v>-29.753944239999999</v>
      </c>
      <c r="R11" s="466">
        <v>-35.978469369999999</v>
      </c>
      <c r="S11" s="466"/>
      <c r="T11" s="466"/>
      <c r="U11" s="467">
        <v>144.07522123000001</v>
      </c>
    </row>
    <row r="12" spans="1:21">
      <c r="A12" s="459">
        <v>36982</v>
      </c>
      <c r="B12" s="465">
        <v>-1.45683451</v>
      </c>
      <c r="C12" s="466">
        <v>147.17940171999999</v>
      </c>
      <c r="D12" s="466">
        <v>59.568071959999997</v>
      </c>
      <c r="E12" s="466">
        <v>-79.575799750000002</v>
      </c>
      <c r="F12" s="466">
        <v>0</v>
      </c>
      <c r="G12" s="466">
        <v>-105.83773144</v>
      </c>
      <c r="H12" s="466">
        <v>-18.937214170000001</v>
      </c>
      <c r="I12" s="466"/>
      <c r="J12" s="466"/>
      <c r="K12" s="466"/>
      <c r="L12" s="466">
        <v>0</v>
      </c>
      <c r="M12" s="466">
        <v>101.76748981999999</v>
      </c>
      <c r="N12" s="466">
        <v>26.30200439</v>
      </c>
      <c r="O12" s="466"/>
      <c r="P12" s="466"/>
      <c r="Q12" s="466"/>
      <c r="R12" s="466"/>
      <c r="S12" s="466"/>
      <c r="T12" s="466"/>
      <c r="U12" s="467">
        <v>129.00938801999999</v>
      </c>
    </row>
    <row r="13" spans="1:21">
      <c r="A13" s="459">
        <v>37012</v>
      </c>
      <c r="B13" s="465">
        <v>-0.91907963999999998</v>
      </c>
      <c r="C13" s="466">
        <v>121.58893706000001</v>
      </c>
      <c r="D13" s="466">
        <v>61.203158639999998</v>
      </c>
      <c r="E13" s="466">
        <v>-81.760079450000006</v>
      </c>
      <c r="F13" s="466">
        <v>0</v>
      </c>
      <c r="G13" s="466">
        <v>-108.74287606</v>
      </c>
      <c r="H13" s="466">
        <v>-19.457022609999999</v>
      </c>
      <c r="I13" s="466"/>
      <c r="J13" s="466"/>
      <c r="K13" s="466"/>
      <c r="L13" s="466">
        <v>0</v>
      </c>
      <c r="M13" s="466">
        <v>104.5609102</v>
      </c>
      <c r="N13" s="466">
        <v>27.023969279999999</v>
      </c>
      <c r="O13" s="466"/>
      <c r="P13" s="466"/>
      <c r="Q13" s="466"/>
      <c r="R13" s="466"/>
      <c r="S13" s="466"/>
      <c r="T13" s="466"/>
      <c r="U13" s="467">
        <v>103.49791741999999</v>
      </c>
    </row>
    <row r="14" spans="1:21">
      <c r="A14" s="459">
        <v>37043</v>
      </c>
      <c r="B14" s="465">
        <v>-0.58687858000000004</v>
      </c>
      <c r="C14" s="466">
        <v>117.18540187000001</v>
      </c>
      <c r="D14" s="466">
        <v>58.879398129999998</v>
      </c>
      <c r="E14" s="466">
        <v>-78.655814129999996</v>
      </c>
      <c r="F14" s="466">
        <v>0</v>
      </c>
      <c r="G14" s="466">
        <v>-104.61412836</v>
      </c>
      <c r="H14" s="466">
        <v>-18.718278699999999</v>
      </c>
      <c r="I14" s="466"/>
      <c r="J14" s="466"/>
      <c r="K14" s="466"/>
      <c r="L14" s="466">
        <v>0</v>
      </c>
      <c r="M14" s="466">
        <v>100.59094331</v>
      </c>
      <c r="N14" s="466">
        <v>25.997923669999999</v>
      </c>
      <c r="O14" s="466"/>
      <c r="P14" s="466"/>
      <c r="Q14" s="466"/>
      <c r="R14" s="466"/>
      <c r="S14" s="466"/>
      <c r="T14" s="466"/>
      <c r="U14" s="467">
        <v>100.07856721000002</v>
      </c>
    </row>
    <row r="15" spans="1:21">
      <c r="A15" s="459">
        <v>37073</v>
      </c>
      <c r="B15" s="465">
        <v>-0.37291689</v>
      </c>
      <c r="C15" s="466">
        <v>159.56288498000001</v>
      </c>
      <c r="D15" s="466">
        <v>60.493985559999999</v>
      </c>
      <c r="E15" s="466">
        <v>-80.812709290000001</v>
      </c>
      <c r="F15" s="466">
        <v>0</v>
      </c>
      <c r="G15" s="466">
        <v>-107.48285093</v>
      </c>
      <c r="H15" s="466">
        <v>-19.231570260000002</v>
      </c>
      <c r="I15" s="466"/>
      <c r="J15" s="466"/>
      <c r="K15" s="466"/>
      <c r="L15" s="466">
        <v>0</v>
      </c>
      <c r="M15" s="466">
        <v>103.34934233</v>
      </c>
      <c r="N15" s="466">
        <v>26.710837229999999</v>
      </c>
      <c r="O15" s="466"/>
      <c r="P15" s="466"/>
      <c r="Q15" s="466"/>
      <c r="R15" s="466"/>
      <c r="S15" s="466"/>
      <c r="T15" s="466"/>
      <c r="U15" s="467">
        <v>142.21700272999999</v>
      </c>
    </row>
    <row r="16" spans="1:21">
      <c r="A16" s="459">
        <v>37104</v>
      </c>
      <c r="B16" s="465">
        <v>-0.32727427999999997</v>
      </c>
      <c r="C16" s="466">
        <v>119.46925775</v>
      </c>
      <c r="D16" s="466">
        <v>60.136194230000001</v>
      </c>
      <c r="E16" s="466">
        <v>-80.334742969999994</v>
      </c>
      <c r="F16" s="466">
        <v>0</v>
      </c>
      <c r="G16" s="466">
        <v>-106.84714421</v>
      </c>
      <c r="H16" s="466">
        <v>-19.117825239999998</v>
      </c>
      <c r="I16" s="466"/>
      <c r="J16" s="466"/>
      <c r="K16" s="466"/>
      <c r="L16" s="466">
        <v>0</v>
      </c>
      <c r="M16" s="466">
        <v>102.73808321999999</v>
      </c>
      <c r="N16" s="466">
        <v>26.552856129999999</v>
      </c>
      <c r="O16" s="466"/>
      <c r="P16" s="466"/>
      <c r="Q16" s="466"/>
      <c r="R16" s="466"/>
      <c r="S16" s="466"/>
      <c r="T16" s="466"/>
      <c r="U16" s="467">
        <v>102.26940463000001</v>
      </c>
    </row>
    <row r="17" spans="1:21">
      <c r="A17" s="459">
        <v>37135</v>
      </c>
      <c r="B17" s="465">
        <v>-0.38964227000000001</v>
      </c>
      <c r="C17" s="466">
        <v>115.13924824999999</v>
      </c>
      <c r="D17" s="466">
        <v>57.851315370000002</v>
      </c>
      <c r="E17" s="466">
        <v>-77.282418860000007</v>
      </c>
      <c r="F17" s="466">
        <v>0</v>
      </c>
      <c r="G17" s="466">
        <v>-102.78747955999999</v>
      </c>
      <c r="H17" s="466">
        <v>-18.39144215</v>
      </c>
      <c r="I17" s="466"/>
      <c r="J17" s="466"/>
      <c r="K17" s="466"/>
      <c r="L17" s="466">
        <v>0</v>
      </c>
      <c r="M17" s="466">
        <v>98.834542630000001</v>
      </c>
      <c r="N17" s="466">
        <v>25.54397852</v>
      </c>
      <c r="O17" s="466"/>
      <c r="P17" s="466"/>
      <c r="Q17" s="466"/>
      <c r="R17" s="466"/>
      <c r="S17" s="466"/>
      <c r="T17" s="466"/>
      <c r="U17" s="467">
        <v>98.518101929999986</v>
      </c>
    </row>
    <row r="18" spans="1:21">
      <c r="A18" s="459">
        <v>37165</v>
      </c>
      <c r="B18" s="465">
        <v>-0.43420523</v>
      </c>
      <c r="C18" s="466">
        <v>118.0791483</v>
      </c>
      <c r="D18" s="466">
        <v>59.436467020000002</v>
      </c>
      <c r="E18" s="466">
        <v>-79.399991290000003</v>
      </c>
      <c r="F18" s="466">
        <v>0</v>
      </c>
      <c r="G18" s="466">
        <v>-105.60390197</v>
      </c>
      <c r="H18" s="466">
        <v>-18.8953758</v>
      </c>
      <c r="I18" s="466"/>
      <c r="J18" s="466"/>
      <c r="K18" s="466"/>
      <c r="L18" s="466">
        <v>0</v>
      </c>
      <c r="M18" s="466">
        <v>101.54265282</v>
      </c>
      <c r="N18" s="466">
        <v>26.243894829999999</v>
      </c>
      <c r="O18" s="466"/>
      <c r="P18" s="466"/>
      <c r="Q18" s="466"/>
      <c r="R18" s="466"/>
      <c r="S18" s="466"/>
      <c r="T18" s="466"/>
      <c r="U18" s="467">
        <v>100.96868868</v>
      </c>
    </row>
    <row r="19" spans="1:21">
      <c r="A19" s="459">
        <v>37196</v>
      </c>
      <c r="B19" s="465">
        <v>-0.25680029999999998</v>
      </c>
      <c r="C19" s="466">
        <v>47.21024079</v>
      </c>
      <c r="D19" s="466">
        <v>-11.509264890000001</v>
      </c>
      <c r="E19" s="466">
        <v>-88.95021509</v>
      </c>
      <c r="F19" s="466">
        <v>0</v>
      </c>
      <c r="G19" s="466">
        <v>-97.684508019999996</v>
      </c>
      <c r="H19" s="466">
        <v>-30.027394619999999</v>
      </c>
      <c r="I19" s="466"/>
      <c r="J19" s="466"/>
      <c r="K19" s="466"/>
      <c r="L19" s="466">
        <v>0</v>
      </c>
      <c r="M19" s="466">
        <v>97.684508019999996</v>
      </c>
      <c r="N19" s="466">
        <v>0</v>
      </c>
      <c r="O19" s="466"/>
      <c r="P19" s="466">
        <v>25.24674985</v>
      </c>
      <c r="Q19" s="466"/>
      <c r="R19" s="466"/>
      <c r="S19" s="466">
        <v>13.73748496</v>
      </c>
      <c r="T19" s="466"/>
      <c r="U19" s="467">
        <v>-44.549199299999984</v>
      </c>
    </row>
    <row r="20" spans="1:21">
      <c r="A20" s="459">
        <v>37226</v>
      </c>
      <c r="B20" s="465">
        <v>-0.29666386</v>
      </c>
      <c r="C20" s="466">
        <v>76.731151460000007</v>
      </c>
      <c r="D20" s="466">
        <v>-11.824551870000001</v>
      </c>
      <c r="E20" s="466">
        <v>-91.386934049999994</v>
      </c>
      <c r="F20" s="466">
        <v>0</v>
      </c>
      <c r="G20" s="466">
        <v>-100.36049586</v>
      </c>
      <c r="H20" s="466">
        <v>-30.849970729999999</v>
      </c>
      <c r="I20" s="466"/>
      <c r="J20" s="466"/>
      <c r="K20" s="466"/>
      <c r="L20" s="466">
        <v>0</v>
      </c>
      <c r="M20" s="466">
        <v>100.36049586</v>
      </c>
      <c r="N20" s="466">
        <v>0</v>
      </c>
      <c r="O20" s="466"/>
      <c r="P20" s="466">
        <v>25.938364079999999</v>
      </c>
      <c r="Q20" s="466"/>
      <c r="R20" s="466"/>
      <c r="S20" s="466">
        <v>14.113812210000001</v>
      </c>
      <c r="T20" s="466"/>
      <c r="U20" s="467">
        <v>-17.574792759999973</v>
      </c>
    </row>
    <row r="21" spans="1:21">
      <c r="A21" s="459">
        <v>37257</v>
      </c>
      <c r="B21" s="465">
        <v>-0.30322609</v>
      </c>
      <c r="C21" s="466">
        <v>48.214813630000002</v>
      </c>
      <c r="D21" s="466">
        <v>-11.75416716</v>
      </c>
      <c r="E21" s="466">
        <v>-90.842960570000002</v>
      </c>
      <c r="F21" s="466">
        <v>0</v>
      </c>
      <c r="G21" s="466">
        <v>-99.763107939999998</v>
      </c>
      <c r="H21" s="466">
        <v>-30.666338710000002</v>
      </c>
      <c r="I21" s="466"/>
      <c r="J21" s="466"/>
      <c r="K21" s="466"/>
      <c r="L21" s="466">
        <v>0</v>
      </c>
      <c r="M21" s="466">
        <v>99.763107939999998</v>
      </c>
      <c r="N21" s="466">
        <v>0</v>
      </c>
      <c r="O21" s="466"/>
      <c r="P21" s="466">
        <v>25.78396802</v>
      </c>
      <c r="Q21" s="466"/>
      <c r="R21" s="466"/>
      <c r="S21" s="466">
        <v>14.02980086</v>
      </c>
      <c r="T21" s="466"/>
      <c r="U21" s="467">
        <v>-45.538110019999998</v>
      </c>
    </row>
    <row r="22" spans="1:21">
      <c r="A22" s="459">
        <v>37288</v>
      </c>
      <c r="B22" s="465">
        <v>-0.10850828</v>
      </c>
      <c r="C22" s="466">
        <v>5.4996071200000003</v>
      </c>
      <c r="D22" s="466">
        <v>-10.553300159999999</v>
      </c>
      <c r="E22" s="466">
        <v>-81.561970070000001</v>
      </c>
      <c r="F22" s="466">
        <v>0</v>
      </c>
      <c r="G22" s="466">
        <v>-89.570788680000007</v>
      </c>
      <c r="H22" s="466">
        <v>-27.53330566</v>
      </c>
      <c r="I22" s="466"/>
      <c r="J22" s="466"/>
      <c r="K22" s="466"/>
      <c r="L22" s="466">
        <v>0</v>
      </c>
      <c r="M22" s="466">
        <v>89.570788680000007</v>
      </c>
      <c r="N22" s="466">
        <v>0</v>
      </c>
      <c r="O22" s="466"/>
      <c r="P22" s="466">
        <v>23.149743409999999</v>
      </c>
      <c r="Q22" s="466"/>
      <c r="R22" s="466"/>
      <c r="S22" s="466">
        <v>12.59644325</v>
      </c>
      <c r="T22" s="466"/>
      <c r="U22" s="467">
        <v>-78.511290389999999</v>
      </c>
    </row>
    <row r="23" spans="1:21">
      <c r="A23" s="459">
        <v>37316</v>
      </c>
      <c r="B23" s="465">
        <v>-8.868384E-2</v>
      </c>
      <c r="C23" s="466">
        <v>47.668120760000001</v>
      </c>
      <c r="D23" s="466">
        <v>-11.62089029</v>
      </c>
      <c r="E23" s="466">
        <v>-89.812920329999997</v>
      </c>
      <c r="F23" s="466">
        <v>0</v>
      </c>
      <c r="G23" s="466">
        <v>-98.631924920000003</v>
      </c>
      <c r="H23" s="466">
        <v>-30.31862259</v>
      </c>
      <c r="I23" s="466"/>
      <c r="J23" s="466"/>
      <c r="K23" s="466"/>
      <c r="L23" s="466">
        <v>0</v>
      </c>
      <c r="M23" s="466">
        <v>98.631924920000003</v>
      </c>
      <c r="N23" s="466">
        <v>0</v>
      </c>
      <c r="O23" s="466"/>
      <c r="P23" s="466">
        <v>25.491611580000001</v>
      </c>
      <c r="Q23" s="466"/>
      <c r="R23" s="466"/>
      <c r="S23" s="466">
        <v>13.870721290000001</v>
      </c>
      <c r="T23" s="466"/>
      <c r="U23" s="467">
        <v>-44.810663420000004</v>
      </c>
    </row>
    <row r="24" spans="1:21">
      <c r="A24" s="459">
        <v>37347</v>
      </c>
      <c r="B24" s="465">
        <v>-8.0059720000000001E-2</v>
      </c>
      <c r="C24" s="466">
        <v>46.938125929999998</v>
      </c>
      <c r="D24" s="466">
        <v>-11.17900575</v>
      </c>
      <c r="E24" s="466">
        <v>-85.701262970000002</v>
      </c>
      <c r="F24" s="466">
        <v>0</v>
      </c>
      <c r="G24" s="466">
        <v>-94.881444340000002</v>
      </c>
      <c r="H24" s="466">
        <v>-29.165756460000001</v>
      </c>
      <c r="I24" s="466"/>
      <c r="J24" s="466"/>
      <c r="K24" s="466"/>
      <c r="L24" s="466">
        <v>0</v>
      </c>
      <c r="M24" s="466">
        <v>94.881444340000002</v>
      </c>
      <c r="N24" s="466">
        <v>24.522292629999999</v>
      </c>
      <c r="O24" s="466"/>
      <c r="P24" s="466"/>
      <c r="Q24" s="466"/>
      <c r="R24" s="466"/>
      <c r="S24" s="466">
        <v>13.343286880000001</v>
      </c>
      <c r="T24" s="466"/>
      <c r="U24" s="467">
        <v>-41.322379460000015</v>
      </c>
    </row>
    <row r="25" spans="1:21">
      <c r="A25" s="459">
        <v>37377</v>
      </c>
      <c r="B25" s="465">
        <v>-6.1913009999999997E-2</v>
      </c>
      <c r="C25" s="466">
        <v>48.431312069999997</v>
      </c>
      <c r="D25" s="466">
        <v>-11.485479659999999</v>
      </c>
      <c r="E25" s="466">
        <v>-88.050774390000001</v>
      </c>
      <c r="F25" s="466">
        <v>0</v>
      </c>
      <c r="G25" s="466">
        <v>-97.482631639999994</v>
      </c>
      <c r="H25" s="466">
        <v>-29.96533951</v>
      </c>
      <c r="I25" s="466"/>
      <c r="J25" s="466"/>
      <c r="K25" s="466"/>
      <c r="L25" s="466">
        <v>0</v>
      </c>
      <c r="M25" s="466">
        <v>97.482631639999994</v>
      </c>
      <c r="N25" s="466">
        <v>25.194574509999999</v>
      </c>
      <c r="O25" s="466"/>
      <c r="P25" s="466"/>
      <c r="Q25" s="466"/>
      <c r="R25" s="466"/>
      <c r="S25" s="466">
        <v>13.70909485</v>
      </c>
      <c r="T25" s="466"/>
      <c r="U25" s="467">
        <v>-42.228525140000031</v>
      </c>
    </row>
    <row r="26" spans="1:21">
      <c r="A26" s="459">
        <v>37408</v>
      </c>
      <c r="B26" s="465">
        <v>-3.5167959999999998E-2</v>
      </c>
      <c r="C26" s="466">
        <v>46.39296865</v>
      </c>
      <c r="D26" s="466">
        <v>-11.049168509999999</v>
      </c>
      <c r="E26" s="466">
        <v>-84.705895830000003</v>
      </c>
      <c r="F26" s="466">
        <v>0</v>
      </c>
      <c r="G26" s="466">
        <v>-93.779455080000005</v>
      </c>
      <c r="H26" s="466">
        <v>-28.82701424</v>
      </c>
      <c r="I26" s="466"/>
      <c r="J26" s="466"/>
      <c r="K26" s="466"/>
      <c r="L26" s="466">
        <v>0</v>
      </c>
      <c r="M26" s="466">
        <v>93.779455080000005</v>
      </c>
      <c r="N26" s="466">
        <v>24.237481370000001</v>
      </c>
      <c r="O26" s="466"/>
      <c r="P26" s="466"/>
      <c r="Q26" s="466"/>
      <c r="R26" s="466"/>
      <c r="S26" s="466">
        <v>13.18831286</v>
      </c>
      <c r="T26" s="466"/>
      <c r="U26" s="467">
        <v>-40.798483660000016</v>
      </c>
    </row>
    <row r="27" spans="1:21">
      <c r="A27" s="459">
        <v>37438</v>
      </c>
      <c r="B27" s="465">
        <v>-2.6224330000000001E-2</v>
      </c>
      <c r="C27" s="466">
        <v>47.868647690000003</v>
      </c>
      <c r="D27" s="466">
        <v>-11.35204388</v>
      </c>
      <c r="E27" s="466">
        <v>-87.027819809999997</v>
      </c>
      <c r="F27" s="466">
        <v>0</v>
      </c>
      <c r="G27" s="466">
        <v>-96.350099819999997</v>
      </c>
      <c r="H27" s="466">
        <v>-29.617208779999999</v>
      </c>
      <c r="I27" s="466"/>
      <c r="J27" s="466"/>
      <c r="K27" s="466"/>
      <c r="L27" s="466">
        <v>0</v>
      </c>
      <c r="M27" s="466">
        <v>96.350099819999997</v>
      </c>
      <c r="N27" s="466">
        <v>24.901869470000001</v>
      </c>
      <c r="O27" s="466"/>
      <c r="P27" s="466"/>
      <c r="Q27" s="466"/>
      <c r="R27" s="466"/>
      <c r="S27" s="466">
        <v>13.549825589999999</v>
      </c>
      <c r="T27" s="466"/>
      <c r="U27" s="467">
        <v>-41.70295405000001</v>
      </c>
    </row>
    <row r="28" spans="1:21">
      <c r="A28" s="459">
        <v>37469</v>
      </c>
      <c r="B28" s="465"/>
      <c r="C28" s="466">
        <v>47.58531602</v>
      </c>
      <c r="D28" s="466">
        <v>-11.284851809999999</v>
      </c>
      <c r="E28" s="466">
        <v>-86.512707320000004</v>
      </c>
      <c r="F28" s="466">
        <v>0</v>
      </c>
      <c r="G28" s="466">
        <v>-95.779809310000005</v>
      </c>
      <c r="H28" s="466">
        <v>-29.441906280000001</v>
      </c>
      <c r="I28" s="466"/>
      <c r="J28" s="466"/>
      <c r="K28" s="466"/>
      <c r="L28" s="466">
        <v>0</v>
      </c>
      <c r="M28" s="466">
        <v>95.779809310000005</v>
      </c>
      <c r="N28" s="466">
        <v>24.754476789999998</v>
      </c>
      <c r="O28" s="466"/>
      <c r="P28" s="466"/>
      <c r="Q28" s="466"/>
      <c r="R28" s="466"/>
      <c r="S28" s="466">
        <v>13.469624980000001</v>
      </c>
      <c r="T28" s="466"/>
      <c r="U28" s="467">
        <v>-41.430047620000003</v>
      </c>
    </row>
    <row r="29" spans="1:21">
      <c r="A29" s="459">
        <v>37500</v>
      </c>
      <c r="B29" s="465"/>
      <c r="C29" s="466">
        <v>45.582549309999997</v>
      </c>
      <c r="D29" s="466">
        <v>-10.85615522</v>
      </c>
      <c r="E29" s="466">
        <v>-83.226204030000005</v>
      </c>
      <c r="F29" s="466">
        <v>0</v>
      </c>
      <c r="G29" s="466">
        <v>-92.141261069999999</v>
      </c>
      <c r="H29" s="466">
        <v>-28.323447219999998</v>
      </c>
      <c r="I29" s="466"/>
      <c r="J29" s="466"/>
      <c r="K29" s="466"/>
      <c r="L29" s="466">
        <v>0</v>
      </c>
      <c r="M29" s="466">
        <v>92.141261069999999</v>
      </c>
      <c r="N29" s="466">
        <v>23.814086970000002</v>
      </c>
      <c r="O29" s="466"/>
      <c r="P29" s="466"/>
      <c r="Q29" s="466"/>
      <c r="R29" s="466"/>
      <c r="S29" s="466">
        <v>12.95793175</v>
      </c>
      <c r="T29" s="466"/>
      <c r="U29" s="467">
        <v>-40.051238440000006</v>
      </c>
    </row>
    <row r="30" spans="1:21">
      <c r="A30" s="459">
        <v>37530</v>
      </c>
      <c r="B30" s="465"/>
      <c r="C30" s="466">
        <v>47.03251006</v>
      </c>
      <c r="D30" s="466">
        <v>-11.15375395</v>
      </c>
      <c r="E30" s="466">
        <v>-85.50767587</v>
      </c>
      <c r="F30" s="466">
        <v>0</v>
      </c>
      <c r="G30" s="466">
        <v>-94.667120499999996</v>
      </c>
      <c r="H30" s="466">
        <v>-29.09987512</v>
      </c>
      <c r="I30" s="466"/>
      <c r="J30" s="466"/>
      <c r="K30" s="466"/>
      <c r="L30" s="466">
        <v>0</v>
      </c>
      <c r="M30" s="466">
        <v>94.667120499999996</v>
      </c>
      <c r="N30" s="466">
        <v>24.466900219999999</v>
      </c>
      <c r="O30" s="466"/>
      <c r="P30" s="466"/>
      <c r="Q30" s="466"/>
      <c r="R30" s="466"/>
      <c r="S30" s="466">
        <v>13.313146270000001</v>
      </c>
      <c r="T30" s="466"/>
      <c r="U30" s="467">
        <v>-40.948748389999992</v>
      </c>
    </row>
    <row r="31" spans="1:21">
      <c r="A31" s="459">
        <v>37561</v>
      </c>
      <c r="B31" s="465"/>
      <c r="C31" s="466">
        <v>25.61494519</v>
      </c>
      <c r="D31" s="466">
        <v>-10.73010054</v>
      </c>
      <c r="E31" s="466">
        <v>-25.38697217</v>
      </c>
      <c r="F31" s="466">
        <v>0</v>
      </c>
      <c r="G31" s="466">
        <v>-91.071376110000003</v>
      </c>
      <c r="H31" s="466">
        <v>5.7531166899999997</v>
      </c>
      <c r="I31" s="466"/>
      <c r="J31" s="466"/>
      <c r="K31" s="466"/>
      <c r="L31" s="466">
        <v>0</v>
      </c>
      <c r="M31" s="466">
        <v>91.071376110000003</v>
      </c>
      <c r="N31" s="466">
        <v>0</v>
      </c>
      <c r="O31" s="466"/>
      <c r="P31" s="466">
        <v>23.537573129999998</v>
      </c>
      <c r="Q31" s="466"/>
      <c r="R31" s="466"/>
      <c r="S31" s="466"/>
      <c r="T31" s="466"/>
      <c r="U31" s="467">
        <v>18.788562299999995</v>
      </c>
    </row>
    <row r="32" spans="1:21">
      <c r="A32" s="459">
        <v>37591</v>
      </c>
      <c r="B32" s="465"/>
      <c r="C32" s="466">
        <v>26.317182089999999</v>
      </c>
      <c r="D32" s="466">
        <v>-11.02426758</v>
      </c>
      <c r="E32" s="466">
        <v>-26.082959169999999</v>
      </c>
      <c r="F32" s="466">
        <v>0</v>
      </c>
      <c r="G32" s="466">
        <v>-93.568109190000001</v>
      </c>
      <c r="H32" s="466">
        <v>5.9108390999999996</v>
      </c>
      <c r="I32" s="466"/>
      <c r="J32" s="466"/>
      <c r="K32" s="466"/>
      <c r="L32" s="466">
        <v>0</v>
      </c>
      <c r="M32" s="466">
        <v>93.568109190000001</v>
      </c>
      <c r="N32" s="466">
        <v>0</v>
      </c>
      <c r="O32" s="466"/>
      <c r="P32" s="466">
        <v>24.182858620000001</v>
      </c>
      <c r="Q32" s="466"/>
      <c r="R32" s="466"/>
      <c r="S32" s="466"/>
      <c r="T32" s="466"/>
      <c r="U32" s="467">
        <v>19.303653059999998</v>
      </c>
    </row>
    <row r="33" spans="1:21">
      <c r="A33" s="459">
        <v>37622</v>
      </c>
      <c r="B33" s="465"/>
      <c r="C33" s="466">
        <v>26.160999629999999</v>
      </c>
      <c r="D33" s="466">
        <v>-10.95884274</v>
      </c>
      <c r="E33" s="466">
        <v>-25.928166749999999</v>
      </c>
      <c r="F33" s="466">
        <v>0</v>
      </c>
      <c r="G33" s="466">
        <v>-93.012818089999996</v>
      </c>
      <c r="H33" s="466">
        <v>5.87576052</v>
      </c>
      <c r="I33" s="466"/>
      <c r="J33" s="466"/>
      <c r="K33" s="466"/>
      <c r="L33" s="466">
        <v>0</v>
      </c>
      <c r="M33" s="466">
        <v>93.012818089999996</v>
      </c>
      <c r="N33" s="466">
        <v>0</v>
      </c>
      <c r="O33" s="466"/>
      <c r="P33" s="466">
        <v>24.039342560000001</v>
      </c>
      <c r="Q33" s="466"/>
      <c r="R33" s="466"/>
      <c r="S33" s="466"/>
      <c r="T33" s="466"/>
      <c r="U33" s="467">
        <v>19.189093219999997</v>
      </c>
    </row>
    <row r="34" spans="1:21">
      <c r="A34" s="459">
        <v>37653</v>
      </c>
      <c r="B34" s="465"/>
      <c r="C34" s="466">
        <v>23.488540660000002</v>
      </c>
      <c r="D34" s="466">
        <v>-9.8393496900000006</v>
      </c>
      <c r="E34" s="466">
        <v>-23.279492650000002</v>
      </c>
      <c r="F34" s="466">
        <v>0</v>
      </c>
      <c r="G34" s="466">
        <v>-83.511157479999994</v>
      </c>
      <c r="H34" s="466">
        <v>5.2755262299999997</v>
      </c>
      <c r="I34" s="466"/>
      <c r="J34" s="466"/>
      <c r="K34" s="466"/>
      <c r="L34" s="466">
        <v>0</v>
      </c>
      <c r="M34" s="466">
        <v>83.511157479999994</v>
      </c>
      <c r="N34" s="466">
        <v>0</v>
      </c>
      <c r="O34" s="466"/>
      <c r="P34" s="466">
        <v>21.583620020000001</v>
      </c>
      <c r="Q34" s="466"/>
      <c r="R34" s="466"/>
      <c r="S34" s="466"/>
      <c r="T34" s="466"/>
      <c r="U34" s="467">
        <v>17.228844569999996</v>
      </c>
    </row>
    <row r="35" spans="1:21">
      <c r="A35" s="459">
        <v>37681</v>
      </c>
      <c r="B35" s="465"/>
      <c r="C35" s="466">
        <v>25.865124600000001</v>
      </c>
      <c r="D35" s="466">
        <v>-10.83490069</v>
      </c>
      <c r="E35" s="466">
        <v>-25.634924999999999</v>
      </c>
      <c r="F35" s="466">
        <v>0</v>
      </c>
      <c r="G35" s="466">
        <v>-91.960864000000001</v>
      </c>
      <c r="H35" s="466">
        <v>5.8093069899999996</v>
      </c>
      <c r="I35" s="466"/>
      <c r="J35" s="466"/>
      <c r="K35" s="466"/>
      <c r="L35" s="466">
        <v>0</v>
      </c>
      <c r="M35" s="466">
        <v>91.960864000000001</v>
      </c>
      <c r="N35" s="466">
        <v>0</v>
      </c>
      <c r="O35" s="466"/>
      <c r="P35" s="466">
        <v>23.767462989999999</v>
      </c>
      <c r="Q35" s="466"/>
      <c r="R35" s="466"/>
      <c r="S35" s="466"/>
      <c r="T35" s="466"/>
      <c r="U35" s="467">
        <v>18.972068890000003</v>
      </c>
    </row>
    <row r="36" spans="1:21">
      <c r="A36" s="459">
        <v>37712</v>
      </c>
      <c r="B36" s="465"/>
      <c r="C36" s="466"/>
      <c r="D36" s="466">
        <v>-10.42311005</v>
      </c>
      <c r="E36" s="466">
        <v>-24.66064544</v>
      </c>
      <c r="F36" s="466">
        <v>0</v>
      </c>
      <c r="G36" s="466">
        <v>-88.465804460000001</v>
      </c>
      <c r="H36" s="466">
        <v>5.5885187800000002</v>
      </c>
      <c r="I36" s="466"/>
      <c r="J36" s="466"/>
      <c r="K36" s="466"/>
      <c r="L36" s="466">
        <v>0</v>
      </c>
      <c r="M36" s="466">
        <v>88.465804460000001</v>
      </c>
      <c r="N36" s="466">
        <v>22.864158100000001</v>
      </c>
      <c r="O36" s="466"/>
      <c r="P36" s="466"/>
      <c r="Q36" s="466"/>
      <c r="R36" s="466"/>
      <c r="S36" s="466"/>
      <c r="T36" s="466"/>
      <c r="U36" s="467">
        <v>-6.6310786099999994</v>
      </c>
    </row>
    <row r="37" spans="1:21">
      <c r="A37" s="459">
        <v>37742</v>
      </c>
      <c r="B37" s="465"/>
      <c r="C37" s="466"/>
      <c r="D37" s="466">
        <v>-10.70897396</v>
      </c>
      <c r="E37" s="466">
        <v>-25.336987579999999</v>
      </c>
      <c r="F37" s="466">
        <v>0</v>
      </c>
      <c r="G37" s="466">
        <v>-90.892065009999996</v>
      </c>
      <c r="H37" s="466">
        <v>5.7417893400000004</v>
      </c>
      <c r="I37" s="466"/>
      <c r="J37" s="466"/>
      <c r="K37" s="466"/>
      <c r="L37" s="466">
        <v>0</v>
      </c>
      <c r="M37" s="466">
        <v>90.892065009999996</v>
      </c>
      <c r="N37" s="466">
        <v>23.491229830000002</v>
      </c>
      <c r="O37" s="466"/>
      <c r="P37" s="466"/>
      <c r="Q37" s="466"/>
      <c r="R37" s="466"/>
      <c r="S37" s="466"/>
      <c r="T37" s="466"/>
      <c r="U37" s="467">
        <v>-6.8129423699999947</v>
      </c>
    </row>
    <row r="38" spans="1:21">
      <c r="A38" s="459">
        <v>37773</v>
      </c>
      <c r="B38" s="465"/>
      <c r="C38" s="466"/>
      <c r="D38" s="466">
        <v>-10.302303309999999</v>
      </c>
      <c r="E38" s="466">
        <v>-24.37482168</v>
      </c>
      <c r="F38" s="466">
        <v>0</v>
      </c>
      <c r="G38" s="466">
        <v>-87.440461119999995</v>
      </c>
      <c r="H38" s="466">
        <v>5.5237462900000001</v>
      </c>
      <c r="I38" s="466"/>
      <c r="J38" s="466"/>
      <c r="K38" s="466"/>
      <c r="L38" s="466">
        <v>0</v>
      </c>
      <c r="M38" s="466">
        <v>87.440461119999995</v>
      </c>
      <c r="N38" s="466">
        <v>22.599156140000002</v>
      </c>
      <c r="O38" s="466"/>
      <c r="P38" s="466"/>
      <c r="Q38" s="466"/>
      <c r="R38" s="466"/>
      <c r="S38" s="466"/>
      <c r="T38" s="466"/>
      <c r="U38" s="467">
        <v>-6.5542225599999888</v>
      </c>
    </row>
    <row r="39" spans="1:21">
      <c r="A39" s="459">
        <v>37803</v>
      </c>
      <c r="B39" s="465"/>
      <c r="C39" s="466"/>
      <c r="D39" s="466">
        <v>-10.58484337</v>
      </c>
      <c r="E39" s="466">
        <v>-25.04329976</v>
      </c>
      <c r="F39" s="466">
        <v>0</v>
      </c>
      <c r="G39" s="466">
        <v>-89.8385107</v>
      </c>
      <c r="H39" s="466">
        <v>5.6752347099999998</v>
      </c>
      <c r="I39" s="466"/>
      <c r="J39" s="466"/>
      <c r="K39" s="466"/>
      <c r="L39" s="466">
        <v>0</v>
      </c>
      <c r="M39" s="466">
        <v>89.8385107</v>
      </c>
      <c r="N39" s="466">
        <v>23.218936679999999</v>
      </c>
      <c r="O39" s="466"/>
      <c r="P39" s="466"/>
      <c r="Q39" s="466"/>
      <c r="R39" s="466"/>
      <c r="S39" s="466"/>
      <c r="T39" s="466"/>
      <c r="U39" s="467">
        <v>-6.7339717400000012</v>
      </c>
    </row>
    <row r="40" spans="1:21">
      <c r="A40" s="459">
        <v>37834</v>
      </c>
      <c r="B40" s="465"/>
      <c r="C40" s="466"/>
      <c r="D40" s="466">
        <v>-10.522303129999999</v>
      </c>
      <c r="E40" s="466">
        <v>-24.89533213</v>
      </c>
      <c r="F40" s="466">
        <v>0</v>
      </c>
      <c r="G40" s="466">
        <v>-89.307702370000001</v>
      </c>
      <c r="H40" s="466">
        <v>5.6417027500000003</v>
      </c>
      <c r="I40" s="466"/>
      <c r="J40" s="466"/>
      <c r="K40" s="466"/>
      <c r="L40" s="466">
        <v>0</v>
      </c>
      <c r="M40" s="466">
        <v>89.307702370000001</v>
      </c>
      <c r="N40" s="466">
        <v>23.08174825</v>
      </c>
      <c r="O40" s="466"/>
      <c r="P40" s="466"/>
      <c r="Q40" s="466"/>
      <c r="R40" s="466"/>
      <c r="S40" s="466"/>
      <c r="T40" s="466"/>
      <c r="U40" s="467">
        <v>-6.6941842600000037</v>
      </c>
    </row>
    <row r="41" spans="1:21">
      <c r="A41" s="459">
        <v>37865</v>
      </c>
      <c r="B41" s="465"/>
      <c r="C41" s="466"/>
      <c r="D41" s="466">
        <v>-10.122703939999999</v>
      </c>
      <c r="E41" s="466">
        <v>-23.949897060000001</v>
      </c>
      <c r="F41" s="466">
        <v>0</v>
      </c>
      <c r="G41" s="466">
        <v>-85.91611743</v>
      </c>
      <c r="H41" s="466">
        <v>5.4274511900000002</v>
      </c>
      <c r="I41" s="466"/>
      <c r="J41" s="466"/>
      <c r="K41" s="466"/>
      <c r="L41" s="466">
        <v>0</v>
      </c>
      <c r="M41" s="466">
        <v>85.91611743</v>
      </c>
      <c r="N41" s="466">
        <v>22.205186560000001</v>
      </c>
      <c r="O41" s="466"/>
      <c r="P41" s="466"/>
      <c r="Q41" s="466"/>
      <c r="R41" s="466"/>
      <c r="S41" s="466"/>
      <c r="T41" s="466"/>
      <c r="U41" s="467">
        <v>-6.4399632500000052</v>
      </c>
    </row>
    <row r="42" spans="1:21">
      <c r="A42" s="459">
        <v>37895</v>
      </c>
      <c r="B42" s="465"/>
      <c r="C42" s="466"/>
      <c r="D42" s="466">
        <v>-10.40029511</v>
      </c>
      <c r="E42" s="466">
        <v>-24.606666229999998</v>
      </c>
      <c r="F42" s="466">
        <v>0</v>
      </c>
      <c r="G42" s="466">
        <v>-88.272163340000006</v>
      </c>
      <c r="H42" s="466">
        <v>5.5762861800000003</v>
      </c>
      <c r="I42" s="466"/>
      <c r="J42" s="466"/>
      <c r="K42" s="466"/>
      <c r="L42" s="466">
        <v>0</v>
      </c>
      <c r="M42" s="466">
        <v>88.272163340000006</v>
      </c>
      <c r="N42" s="466">
        <v>22.814111180000001</v>
      </c>
      <c r="O42" s="466"/>
      <c r="P42" s="466"/>
      <c r="Q42" s="466"/>
      <c r="R42" s="466"/>
      <c r="S42" s="466"/>
      <c r="T42" s="466"/>
      <c r="U42" s="467">
        <v>-6.6165639799999916</v>
      </c>
    </row>
    <row r="43" spans="1:21">
      <c r="A43" s="459">
        <v>37926</v>
      </c>
      <c r="B43" s="465"/>
      <c r="C43" s="466"/>
      <c r="D43" s="466">
        <v>-21.94765589</v>
      </c>
      <c r="E43" s="466">
        <v>2.3430895999999999</v>
      </c>
      <c r="F43" s="466">
        <v>0</v>
      </c>
      <c r="G43" s="466">
        <v>-84.919681949999998</v>
      </c>
      <c r="H43" s="466">
        <v>11.94235275</v>
      </c>
      <c r="I43" s="466"/>
      <c r="J43" s="466"/>
      <c r="K43" s="466"/>
      <c r="L43" s="466">
        <v>0</v>
      </c>
      <c r="M43" s="466">
        <v>84.919681949999998</v>
      </c>
      <c r="N43" s="466">
        <v>0</v>
      </c>
      <c r="O43" s="466"/>
      <c r="P43" s="466">
        <v>21.94765589</v>
      </c>
      <c r="Q43" s="466"/>
      <c r="R43" s="466"/>
      <c r="S43" s="466"/>
      <c r="T43" s="466"/>
      <c r="U43" s="467">
        <v>14.285442350000004</v>
      </c>
    </row>
    <row r="44" spans="1:21">
      <c r="A44" s="459">
        <v>37956</v>
      </c>
      <c r="B44" s="465"/>
      <c r="C44" s="466"/>
      <c r="D44" s="466">
        <v>-22.549475269999999</v>
      </c>
      <c r="E44" s="466">
        <v>2.40733869</v>
      </c>
      <c r="F44" s="466">
        <v>0</v>
      </c>
      <c r="G44" s="466">
        <v>-87.248236340000005</v>
      </c>
      <c r="H44" s="466">
        <v>12.269820040000001</v>
      </c>
      <c r="I44" s="466"/>
      <c r="J44" s="466"/>
      <c r="K44" s="466"/>
      <c r="L44" s="466">
        <v>0</v>
      </c>
      <c r="M44" s="466">
        <v>87.248236340000005</v>
      </c>
      <c r="N44" s="466">
        <v>0</v>
      </c>
      <c r="O44" s="466"/>
      <c r="P44" s="466">
        <v>22.549475269999999</v>
      </c>
      <c r="Q44" s="466"/>
      <c r="R44" s="466"/>
      <c r="S44" s="466"/>
      <c r="T44" s="466"/>
      <c r="U44" s="467">
        <v>14.677158729999999</v>
      </c>
    </row>
    <row r="45" spans="1:21">
      <c r="A45" s="459">
        <v>37987</v>
      </c>
      <c r="B45" s="465"/>
      <c r="C45" s="466"/>
      <c r="D45" s="466">
        <v>-22.415715049999999</v>
      </c>
      <c r="E45" s="466">
        <v>2.39305871</v>
      </c>
      <c r="F45" s="466">
        <v>0</v>
      </c>
      <c r="G45" s="466">
        <v>-86.730692439999999</v>
      </c>
      <c r="H45" s="466">
        <v>12.19703724</v>
      </c>
      <c r="I45" s="466"/>
      <c r="J45" s="466"/>
      <c r="K45" s="466"/>
      <c r="L45" s="466">
        <v>0</v>
      </c>
      <c r="M45" s="466">
        <v>86.730692439999999</v>
      </c>
      <c r="N45" s="466">
        <v>0</v>
      </c>
      <c r="O45" s="466"/>
      <c r="P45" s="466">
        <v>22.415715049999999</v>
      </c>
      <c r="Q45" s="466"/>
      <c r="R45" s="466"/>
      <c r="S45" s="466"/>
      <c r="T45" s="466"/>
      <c r="U45" s="467">
        <v>14.590095950000002</v>
      </c>
    </row>
    <row r="46" spans="1:21">
      <c r="A46" s="459">
        <v>38018</v>
      </c>
      <c r="B46" s="465"/>
      <c r="C46" s="466"/>
      <c r="D46" s="466">
        <v>-20.844679840000001</v>
      </c>
      <c r="E46" s="466">
        <v>2.2253379999999998</v>
      </c>
      <c r="F46" s="466">
        <v>0</v>
      </c>
      <c r="G46" s="466">
        <v>-80.652056490000007</v>
      </c>
      <c r="H46" s="466">
        <v>11.34219167</v>
      </c>
      <c r="I46" s="466"/>
      <c r="J46" s="466"/>
      <c r="K46" s="466"/>
      <c r="L46" s="466">
        <v>0</v>
      </c>
      <c r="M46" s="466">
        <v>80.652056490000007</v>
      </c>
      <c r="N46" s="466">
        <v>0</v>
      </c>
      <c r="O46" s="466"/>
      <c r="P46" s="466">
        <v>20.844679840000001</v>
      </c>
      <c r="Q46" s="466"/>
      <c r="R46" s="466"/>
      <c r="S46" s="466"/>
      <c r="T46" s="466"/>
      <c r="U46" s="467">
        <v>13.567529670000003</v>
      </c>
    </row>
    <row r="47" spans="1:21">
      <c r="A47" s="459">
        <v>38047</v>
      </c>
      <c r="B47" s="465"/>
      <c r="C47" s="466"/>
      <c r="D47" s="466">
        <v>-22.158052649999998</v>
      </c>
      <c r="E47" s="466">
        <v>2.3655511599999999</v>
      </c>
      <c r="F47" s="466">
        <v>0</v>
      </c>
      <c r="G47" s="466">
        <v>-85.733747300000005</v>
      </c>
      <c r="H47" s="466">
        <v>12.056835700000001</v>
      </c>
      <c r="I47" s="466"/>
      <c r="J47" s="466"/>
      <c r="K47" s="466"/>
      <c r="L47" s="466">
        <v>0</v>
      </c>
      <c r="M47" s="466">
        <v>85.733747300000005</v>
      </c>
      <c r="N47" s="466">
        <v>0</v>
      </c>
      <c r="O47" s="466"/>
      <c r="P47" s="466">
        <v>22.158052649999998</v>
      </c>
      <c r="Q47" s="466"/>
      <c r="R47" s="466"/>
      <c r="S47" s="466"/>
      <c r="T47" s="466"/>
      <c r="U47" s="467">
        <v>14.422386859999985</v>
      </c>
    </row>
    <row r="48" spans="1:21">
      <c r="A48" s="459">
        <v>38078</v>
      </c>
      <c r="B48" s="465"/>
      <c r="C48" s="466"/>
      <c r="D48" s="466">
        <v>-21.315966110000002</v>
      </c>
      <c r="E48" s="466">
        <v>2.2756516200000001</v>
      </c>
      <c r="F48" s="466">
        <v>0</v>
      </c>
      <c r="G48" s="466">
        <v>-82.47555328</v>
      </c>
      <c r="H48" s="466">
        <v>11.59863212</v>
      </c>
      <c r="I48" s="466"/>
      <c r="J48" s="466"/>
      <c r="K48" s="466"/>
      <c r="L48" s="466">
        <v>0</v>
      </c>
      <c r="M48" s="466">
        <v>82.47555328</v>
      </c>
      <c r="N48" s="466">
        <v>21.315966110000002</v>
      </c>
      <c r="O48" s="466"/>
      <c r="P48" s="466"/>
      <c r="Q48" s="466"/>
      <c r="R48" s="466"/>
      <c r="S48" s="466"/>
      <c r="T48" s="466"/>
      <c r="U48" s="467">
        <v>13.874283740000006</v>
      </c>
    </row>
    <row r="49" spans="1:21">
      <c r="A49" s="459">
        <v>38108</v>
      </c>
      <c r="B49" s="465"/>
      <c r="C49" s="466"/>
      <c r="D49" s="466">
        <v>-21.900414640000001</v>
      </c>
      <c r="E49" s="466">
        <v>2.3380462199999998</v>
      </c>
      <c r="F49" s="466">
        <v>0</v>
      </c>
      <c r="G49" s="466">
        <v>-84.736896529999996</v>
      </c>
      <c r="H49" s="466">
        <v>11.916647429999999</v>
      </c>
      <c r="I49" s="466"/>
      <c r="J49" s="466"/>
      <c r="K49" s="466"/>
      <c r="L49" s="466">
        <v>0</v>
      </c>
      <c r="M49" s="466">
        <v>84.736896529999996</v>
      </c>
      <c r="N49" s="466">
        <v>21.900414640000001</v>
      </c>
      <c r="O49" s="466"/>
      <c r="P49" s="466"/>
      <c r="Q49" s="466"/>
      <c r="R49" s="466"/>
      <c r="S49" s="466"/>
      <c r="T49" s="466"/>
      <c r="U49" s="467">
        <v>14.25469365</v>
      </c>
    </row>
    <row r="50" spans="1:21">
      <c r="A50" s="459">
        <v>38139</v>
      </c>
      <c r="B50" s="465"/>
      <c r="C50" s="466"/>
      <c r="D50" s="466">
        <v>-21.068591090000002</v>
      </c>
      <c r="E50" s="466">
        <v>2.2492423399999999</v>
      </c>
      <c r="F50" s="466">
        <v>0</v>
      </c>
      <c r="G50" s="466">
        <v>-81.518411979999996</v>
      </c>
      <c r="H50" s="466">
        <v>11.464028239999999</v>
      </c>
      <c r="I50" s="466"/>
      <c r="J50" s="466"/>
      <c r="K50" s="466"/>
      <c r="L50" s="466">
        <v>0</v>
      </c>
      <c r="M50" s="466">
        <v>81.518411979999996</v>
      </c>
      <c r="N50" s="466">
        <v>21.068591090000002</v>
      </c>
      <c r="O50" s="466"/>
      <c r="P50" s="466"/>
      <c r="Q50" s="466"/>
      <c r="R50" s="466"/>
      <c r="S50" s="466"/>
      <c r="T50" s="466"/>
      <c r="U50" s="467">
        <v>13.713270580000003</v>
      </c>
    </row>
    <row r="51" spans="1:21">
      <c r="A51" s="459">
        <v>38169</v>
      </c>
      <c r="B51" s="465"/>
      <c r="C51" s="466"/>
      <c r="D51" s="466">
        <v>-21.64528035</v>
      </c>
      <c r="E51" s="466">
        <v>2.3108085799999998</v>
      </c>
      <c r="F51" s="466">
        <v>0</v>
      </c>
      <c r="G51" s="466">
        <v>-83.749733120000002</v>
      </c>
      <c r="H51" s="466">
        <v>11.7778215</v>
      </c>
      <c r="I51" s="466"/>
      <c r="J51" s="466"/>
      <c r="K51" s="466"/>
      <c r="L51" s="466">
        <v>0</v>
      </c>
      <c r="M51" s="466">
        <v>83.749733120000002</v>
      </c>
      <c r="N51" s="466">
        <v>21.64528035</v>
      </c>
      <c r="O51" s="466"/>
      <c r="P51" s="466"/>
      <c r="Q51" s="466"/>
      <c r="R51" s="466"/>
      <c r="S51" s="466"/>
      <c r="T51" s="466"/>
      <c r="U51" s="467">
        <v>14.088630080000009</v>
      </c>
    </row>
    <row r="52" spans="1:21">
      <c r="A52" s="459">
        <v>38200</v>
      </c>
      <c r="B52" s="465"/>
      <c r="C52" s="466"/>
      <c r="D52" s="466">
        <v>-21.515056550000001</v>
      </c>
      <c r="E52" s="466">
        <v>2.29690613</v>
      </c>
      <c r="F52" s="466">
        <v>0</v>
      </c>
      <c r="G52" s="466">
        <v>-83.245872309999996</v>
      </c>
      <c r="H52" s="466">
        <v>11.706962969999999</v>
      </c>
      <c r="I52" s="466"/>
      <c r="J52" s="466"/>
      <c r="K52" s="466"/>
      <c r="L52" s="466">
        <v>0</v>
      </c>
      <c r="M52" s="466">
        <v>83.245872309999996</v>
      </c>
      <c r="N52" s="466">
        <v>21.515056550000001</v>
      </c>
      <c r="O52" s="466"/>
      <c r="P52" s="466"/>
      <c r="Q52" s="466"/>
      <c r="R52" s="466"/>
      <c r="S52" s="466"/>
      <c r="T52" s="466"/>
      <c r="U52" s="467">
        <v>14.003869099999992</v>
      </c>
    </row>
    <row r="53" spans="1:21">
      <c r="A53" s="459">
        <v>38231</v>
      </c>
      <c r="B53" s="465"/>
      <c r="C53" s="466"/>
      <c r="D53" s="466">
        <v>-20.69566142</v>
      </c>
      <c r="E53" s="466">
        <v>2.20942908</v>
      </c>
      <c r="F53" s="466">
        <v>0</v>
      </c>
      <c r="G53" s="466">
        <v>-80.075475710000006</v>
      </c>
      <c r="H53" s="466">
        <v>11.26110645</v>
      </c>
      <c r="I53" s="466"/>
      <c r="J53" s="466"/>
      <c r="K53" s="466"/>
      <c r="L53" s="466">
        <v>0</v>
      </c>
      <c r="M53" s="466">
        <v>80.075475710000006</v>
      </c>
      <c r="N53" s="466">
        <v>20.69566142</v>
      </c>
      <c r="O53" s="466"/>
      <c r="P53" s="466"/>
      <c r="Q53" s="466"/>
      <c r="R53" s="466"/>
      <c r="S53" s="466"/>
      <c r="T53" s="466"/>
      <c r="U53" s="467">
        <v>13.470535529999999</v>
      </c>
    </row>
    <row r="54" spans="1:21">
      <c r="A54" s="459">
        <v>38261</v>
      </c>
      <c r="B54" s="465"/>
      <c r="C54" s="466"/>
      <c r="D54" s="466">
        <v>-21.260804319999998</v>
      </c>
      <c r="E54" s="466">
        <v>2.26976266</v>
      </c>
      <c r="F54" s="466">
        <v>0</v>
      </c>
      <c r="G54" s="466">
        <v>-82.262121759999999</v>
      </c>
      <c r="H54" s="466">
        <v>11.568617</v>
      </c>
      <c r="I54" s="466"/>
      <c r="J54" s="466"/>
      <c r="K54" s="466"/>
      <c r="L54" s="466">
        <v>0</v>
      </c>
      <c r="M54" s="466">
        <v>82.262121759999999</v>
      </c>
      <c r="N54" s="466">
        <v>21.260804319999998</v>
      </c>
      <c r="O54" s="466"/>
      <c r="P54" s="466"/>
      <c r="Q54" s="466"/>
      <c r="R54" s="466"/>
      <c r="S54" s="466"/>
      <c r="T54" s="466"/>
      <c r="U54" s="467">
        <v>13.838379660000008</v>
      </c>
    </row>
    <row r="55" spans="1:21">
      <c r="A55" s="459">
        <v>38292</v>
      </c>
      <c r="B55" s="465"/>
      <c r="C55" s="466"/>
      <c r="D55" s="466">
        <v>-20.450905259999999</v>
      </c>
      <c r="E55" s="466">
        <v>2.1832993799999998</v>
      </c>
      <c r="F55" s="466">
        <v>0</v>
      </c>
      <c r="G55" s="466">
        <v>-79.128467270000002</v>
      </c>
      <c r="H55" s="466">
        <v>11.12792756</v>
      </c>
      <c r="I55" s="466"/>
      <c r="J55" s="466"/>
      <c r="K55" s="466"/>
      <c r="L55" s="466">
        <v>0</v>
      </c>
      <c r="M55" s="466">
        <v>79.128467270000002</v>
      </c>
      <c r="N55" s="466">
        <v>0</v>
      </c>
      <c r="O55" s="466"/>
      <c r="P55" s="466">
        <v>20.450905259999999</v>
      </c>
      <c r="Q55" s="466"/>
      <c r="R55" s="466"/>
      <c r="S55" s="466"/>
      <c r="T55" s="466"/>
      <c r="U55" s="467">
        <v>13.311226939999997</v>
      </c>
    </row>
    <row r="56" spans="1:21">
      <c r="A56" s="459">
        <v>38322</v>
      </c>
      <c r="B56" s="465"/>
      <c r="C56" s="466"/>
      <c r="D56" s="466">
        <v>-21.00917857</v>
      </c>
      <c r="E56" s="466">
        <v>2.2428995700000001</v>
      </c>
      <c r="F56" s="466">
        <v>0</v>
      </c>
      <c r="G56" s="466">
        <v>-81.288533549999997</v>
      </c>
      <c r="H56" s="466">
        <v>11.431700169999999</v>
      </c>
      <c r="I56" s="466"/>
      <c r="J56" s="466"/>
      <c r="K56" s="466"/>
      <c r="L56" s="466">
        <v>0</v>
      </c>
      <c r="M56" s="466">
        <v>81.288533549999997</v>
      </c>
      <c r="N56" s="466">
        <v>0</v>
      </c>
      <c r="O56" s="466"/>
      <c r="P56" s="466">
        <v>21.00917857</v>
      </c>
      <c r="Q56" s="466"/>
      <c r="R56" s="466"/>
      <c r="S56" s="466"/>
      <c r="T56" s="466"/>
      <c r="U56" s="467">
        <v>13.674599740000001</v>
      </c>
    </row>
    <row r="57" spans="1:21">
      <c r="A57" s="459">
        <v>38353</v>
      </c>
      <c r="B57" s="465"/>
      <c r="C57" s="466"/>
      <c r="D57" s="466">
        <v>-20.88230265</v>
      </c>
      <c r="E57" s="466">
        <v>2.2293545400000001</v>
      </c>
      <c r="F57" s="466">
        <v>0</v>
      </c>
      <c r="G57" s="466">
        <v>-80.797626359999995</v>
      </c>
      <c r="H57" s="466">
        <v>11.362663319999999</v>
      </c>
      <c r="I57" s="466"/>
      <c r="J57" s="466"/>
      <c r="K57" s="466"/>
      <c r="L57" s="466">
        <v>0</v>
      </c>
      <c r="M57" s="466">
        <v>80.797626359999995</v>
      </c>
      <c r="N57" s="466">
        <v>0</v>
      </c>
      <c r="O57" s="466"/>
      <c r="P57" s="466">
        <v>20.88230265</v>
      </c>
      <c r="Q57" s="466"/>
      <c r="R57" s="466"/>
      <c r="S57" s="466"/>
      <c r="T57" s="466"/>
      <c r="U57" s="467">
        <v>13.592017859999999</v>
      </c>
    </row>
    <row r="58" spans="1:21">
      <c r="A58" s="459">
        <v>38384</v>
      </c>
      <c r="B58" s="465"/>
      <c r="C58" s="466"/>
      <c r="D58" s="466">
        <v>-18.747441980000001</v>
      </c>
      <c r="E58" s="466">
        <v>2.0014409199999998</v>
      </c>
      <c r="F58" s="466">
        <v>0</v>
      </c>
      <c r="G58" s="466">
        <v>-72.537441749999999</v>
      </c>
      <c r="H58" s="466">
        <v>10.20102404</v>
      </c>
      <c r="I58" s="466"/>
      <c r="J58" s="466"/>
      <c r="K58" s="466"/>
      <c r="L58" s="466">
        <v>0</v>
      </c>
      <c r="M58" s="466">
        <v>72.537441749999999</v>
      </c>
      <c r="N58" s="466">
        <v>0</v>
      </c>
      <c r="O58" s="466"/>
      <c r="P58" s="466">
        <v>18.747441980000001</v>
      </c>
      <c r="Q58" s="466"/>
      <c r="R58" s="466"/>
      <c r="S58" s="466"/>
      <c r="T58" s="466"/>
      <c r="U58" s="467">
        <v>12.202464959999997</v>
      </c>
    </row>
    <row r="59" spans="1:21">
      <c r="A59" s="459">
        <v>38412</v>
      </c>
      <c r="B59" s="465"/>
      <c r="C59" s="466"/>
      <c r="D59" s="466">
        <v>-20.642677070000001</v>
      </c>
      <c r="E59" s="466">
        <v>2.2037725699999999</v>
      </c>
      <c r="F59" s="466">
        <v>0</v>
      </c>
      <c r="G59" s="466">
        <v>-79.870469099999994</v>
      </c>
      <c r="H59" s="466">
        <v>11.232276130000001</v>
      </c>
      <c r="I59" s="466"/>
      <c r="J59" s="466"/>
      <c r="K59" s="466"/>
      <c r="L59" s="466">
        <v>0</v>
      </c>
      <c r="M59" s="466">
        <v>79.870469099999994</v>
      </c>
      <c r="N59" s="466">
        <v>0</v>
      </c>
      <c r="O59" s="466"/>
      <c r="P59" s="466">
        <v>20.642677070000001</v>
      </c>
      <c r="Q59" s="466"/>
      <c r="R59" s="466"/>
      <c r="S59" s="466"/>
      <c r="T59" s="466"/>
      <c r="U59" s="467">
        <v>13.436048700000011</v>
      </c>
    </row>
    <row r="60" spans="1:21">
      <c r="A60" s="459">
        <v>38443</v>
      </c>
      <c r="B60" s="465"/>
      <c r="C60" s="466"/>
      <c r="D60" s="466">
        <v>-19.85587512</v>
      </c>
      <c r="E60" s="466">
        <v>7.0464695600000002</v>
      </c>
      <c r="F60" s="466">
        <v>0</v>
      </c>
      <c r="G60" s="466">
        <v>-76.826181739999996</v>
      </c>
      <c r="H60" s="466">
        <v>10.80415449</v>
      </c>
      <c r="I60" s="466"/>
      <c r="J60" s="466"/>
      <c r="K60" s="466"/>
      <c r="L60" s="466">
        <v>0</v>
      </c>
      <c r="M60" s="466">
        <v>76.826181739999996</v>
      </c>
      <c r="N60" s="466">
        <v>19.85587512</v>
      </c>
      <c r="O60" s="466"/>
      <c r="P60" s="466"/>
      <c r="Q60" s="466"/>
      <c r="R60" s="466"/>
      <c r="S60" s="466"/>
      <c r="T60" s="466"/>
      <c r="U60" s="467">
        <v>17.85062405</v>
      </c>
    </row>
    <row r="61" spans="1:21">
      <c r="A61" s="459">
        <v>38473</v>
      </c>
      <c r="B61" s="465"/>
      <c r="C61" s="466"/>
      <c r="D61" s="466">
        <v>-20.397458260000001</v>
      </c>
      <c r="E61" s="466">
        <v>7.2386670300000002</v>
      </c>
      <c r="F61" s="466">
        <v>0</v>
      </c>
      <c r="G61" s="466">
        <v>-78.921670590000005</v>
      </c>
      <c r="H61" s="466">
        <v>11.098845499999999</v>
      </c>
      <c r="I61" s="466"/>
      <c r="J61" s="466"/>
      <c r="K61" s="466"/>
      <c r="L61" s="466">
        <v>0</v>
      </c>
      <c r="M61" s="466">
        <v>78.921670590000005</v>
      </c>
      <c r="N61" s="466">
        <v>20.397458260000001</v>
      </c>
      <c r="O61" s="466"/>
      <c r="P61" s="466"/>
      <c r="Q61" s="466"/>
      <c r="R61" s="466"/>
      <c r="S61" s="466"/>
      <c r="T61" s="466"/>
      <c r="U61" s="467">
        <v>18.337512529999991</v>
      </c>
    </row>
    <row r="62" spans="1:21">
      <c r="A62" s="459">
        <v>38504</v>
      </c>
      <c r="B62" s="465"/>
      <c r="C62" s="466"/>
      <c r="D62" s="466">
        <v>-19.61982347</v>
      </c>
      <c r="E62" s="466">
        <v>6.9626993500000003</v>
      </c>
      <c r="F62" s="466">
        <v>0</v>
      </c>
      <c r="G62" s="466">
        <v>-75.912852720000004</v>
      </c>
      <c r="H62" s="466">
        <v>10.675711980000001</v>
      </c>
      <c r="I62" s="466"/>
      <c r="J62" s="466"/>
      <c r="K62" s="466"/>
      <c r="L62" s="466">
        <v>0</v>
      </c>
      <c r="M62" s="466">
        <v>75.912852720000004</v>
      </c>
      <c r="N62" s="466">
        <v>19.61982347</v>
      </c>
      <c r="O62" s="466"/>
      <c r="P62" s="466"/>
      <c r="Q62" s="466"/>
      <c r="R62" s="466"/>
      <c r="S62" s="466"/>
      <c r="T62" s="466"/>
      <c r="U62" s="467">
        <v>17.638411329999997</v>
      </c>
    </row>
    <row r="63" spans="1:21">
      <c r="A63" s="459">
        <v>38534</v>
      </c>
      <c r="B63" s="465"/>
      <c r="C63" s="466"/>
      <c r="D63" s="466">
        <v>-20.15478976</v>
      </c>
      <c r="E63" s="466">
        <v>7.15254864</v>
      </c>
      <c r="F63" s="466">
        <v>0</v>
      </c>
      <c r="G63" s="466">
        <v>-77.982739699999996</v>
      </c>
      <c r="H63" s="466">
        <v>10.96680257</v>
      </c>
      <c r="I63" s="466"/>
      <c r="J63" s="466"/>
      <c r="K63" s="466"/>
      <c r="L63" s="466">
        <v>0</v>
      </c>
      <c r="M63" s="466">
        <v>77.982739699999996</v>
      </c>
      <c r="N63" s="466">
        <v>20.15478976</v>
      </c>
      <c r="O63" s="466"/>
      <c r="P63" s="466"/>
      <c r="Q63" s="466"/>
      <c r="R63" s="466"/>
      <c r="S63" s="466"/>
      <c r="T63" s="466"/>
      <c r="U63" s="467">
        <v>18.119351209999991</v>
      </c>
    </row>
    <row r="64" spans="1:21">
      <c r="A64" s="459">
        <v>38565</v>
      </c>
      <c r="B64" s="465"/>
      <c r="C64" s="466"/>
      <c r="D64" s="466">
        <v>-20.032221700000001</v>
      </c>
      <c r="E64" s="466">
        <v>7.10905158</v>
      </c>
      <c r="F64" s="466">
        <v>0</v>
      </c>
      <c r="G64" s="466">
        <v>-77.508500429999998</v>
      </c>
      <c r="H64" s="466">
        <v>10.90010975</v>
      </c>
      <c r="I64" s="466"/>
      <c r="J64" s="466"/>
      <c r="K64" s="466"/>
      <c r="L64" s="466">
        <v>0</v>
      </c>
      <c r="M64" s="466">
        <v>77.508500429999998</v>
      </c>
      <c r="N64" s="466">
        <v>20.032221700000001</v>
      </c>
      <c r="O64" s="466"/>
      <c r="P64" s="466"/>
      <c r="Q64" s="466"/>
      <c r="R64" s="466"/>
      <c r="S64" s="466"/>
      <c r="T64" s="466"/>
      <c r="U64" s="467">
        <v>18.009161329999991</v>
      </c>
    </row>
    <row r="65" spans="1:21">
      <c r="A65" s="459">
        <v>38596</v>
      </c>
      <c r="B65" s="465"/>
      <c r="C65" s="466"/>
      <c r="D65" s="466">
        <v>-19.266937370000001</v>
      </c>
      <c r="E65" s="466">
        <v>6.8374668400000003</v>
      </c>
      <c r="F65" s="466">
        <v>0</v>
      </c>
      <c r="G65" s="466">
        <v>-74.547468859999995</v>
      </c>
      <c r="H65" s="466">
        <v>10.48369647</v>
      </c>
      <c r="I65" s="466"/>
      <c r="J65" s="466"/>
      <c r="K65" s="466"/>
      <c r="L65" s="466">
        <v>0</v>
      </c>
      <c r="M65" s="466">
        <v>74.547468859999995</v>
      </c>
      <c r="N65" s="466">
        <v>19.266937370000001</v>
      </c>
      <c r="O65" s="466"/>
      <c r="P65" s="466"/>
      <c r="Q65" s="466"/>
      <c r="R65" s="466"/>
      <c r="S65" s="466"/>
      <c r="T65" s="466"/>
      <c r="U65" s="467">
        <v>17.321163309999996</v>
      </c>
    </row>
    <row r="66" spans="1:21">
      <c r="A66" s="459">
        <v>38626</v>
      </c>
      <c r="B66" s="465"/>
      <c r="C66" s="466"/>
      <c r="D66" s="466">
        <v>-19.79067478</v>
      </c>
      <c r="E66" s="466">
        <v>7.0233312000000003</v>
      </c>
      <c r="F66" s="466">
        <v>0</v>
      </c>
      <c r="G66" s="466">
        <v>-76.573909139999998</v>
      </c>
      <c r="H66" s="466">
        <v>10.7686771</v>
      </c>
      <c r="I66" s="466"/>
      <c r="J66" s="466"/>
      <c r="K66" s="466"/>
      <c r="L66" s="466">
        <v>0</v>
      </c>
      <c r="M66" s="466">
        <v>76.573909139999998</v>
      </c>
      <c r="N66" s="466">
        <v>19.79067478</v>
      </c>
      <c r="O66" s="466"/>
      <c r="P66" s="466"/>
      <c r="Q66" s="466"/>
      <c r="R66" s="466"/>
      <c r="S66" s="466"/>
      <c r="T66" s="466"/>
      <c r="U66" s="467">
        <v>17.792008300000003</v>
      </c>
    </row>
    <row r="67" spans="1:21">
      <c r="A67" s="459">
        <v>38657</v>
      </c>
      <c r="B67" s="465"/>
      <c r="C67" s="466"/>
      <c r="D67" s="466">
        <v>-19.034359859999999</v>
      </c>
      <c r="E67" s="466">
        <v>6.75492954</v>
      </c>
      <c r="F67" s="466">
        <v>0</v>
      </c>
      <c r="G67" s="466">
        <v>-73.647581959999997</v>
      </c>
      <c r="H67" s="466">
        <v>10.35714434</v>
      </c>
      <c r="I67" s="466"/>
      <c r="J67" s="466"/>
      <c r="K67" s="466"/>
      <c r="L67" s="466">
        <v>0</v>
      </c>
      <c r="M67" s="466">
        <v>73.647581959999997</v>
      </c>
      <c r="N67" s="466">
        <v>0</v>
      </c>
      <c r="O67" s="466"/>
      <c r="P67" s="466">
        <v>19.034359859999999</v>
      </c>
      <c r="Q67" s="466"/>
      <c r="R67" s="466"/>
      <c r="S67" s="466"/>
      <c r="T67" s="466"/>
      <c r="U67" s="467">
        <v>17.112073880000001</v>
      </c>
    </row>
    <row r="68" spans="1:21">
      <c r="A68" s="459">
        <v>38687</v>
      </c>
      <c r="B68" s="465"/>
      <c r="C68" s="466"/>
      <c r="D68" s="466">
        <v>-19.551518290000001</v>
      </c>
      <c r="E68" s="466">
        <v>6.9384591499999999</v>
      </c>
      <c r="F68" s="466">
        <v>0</v>
      </c>
      <c r="G68" s="466">
        <v>-75.648566900000006</v>
      </c>
      <c r="H68" s="466">
        <v>10.63854516</v>
      </c>
      <c r="I68" s="466"/>
      <c r="J68" s="466"/>
      <c r="K68" s="466"/>
      <c r="L68" s="466">
        <v>0</v>
      </c>
      <c r="M68" s="466">
        <v>75.648566900000006</v>
      </c>
      <c r="N68" s="466">
        <v>0</v>
      </c>
      <c r="O68" s="466"/>
      <c r="P68" s="466">
        <v>19.551518290000001</v>
      </c>
      <c r="Q68" s="466"/>
      <c r="R68" s="466"/>
      <c r="S68" s="466"/>
      <c r="T68" s="466"/>
      <c r="U68" s="467">
        <v>17.577004310000003</v>
      </c>
    </row>
    <row r="69" spans="1:21">
      <c r="A69" s="459">
        <v>38718</v>
      </c>
      <c r="B69" s="465"/>
      <c r="C69" s="466"/>
      <c r="D69" s="466">
        <v>-19.430890649999998</v>
      </c>
      <c r="E69" s="466">
        <v>6.8956507199999999</v>
      </c>
      <c r="F69" s="466">
        <v>0</v>
      </c>
      <c r="G69" s="466">
        <v>-75.181835489999997</v>
      </c>
      <c r="H69" s="466">
        <v>10.572908180000001</v>
      </c>
      <c r="I69" s="466"/>
      <c r="J69" s="466"/>
      <c r="K69" s="466"/>
      <c r="L69" s="466">
        <v>0</v>
      </c>
      <c r="M69" s="466">
        <v>75.181835489999997</v>
      </c>
      <c r="N69" s="466">
        <v>0</v>
      </c>
      <c r="O69" s="466"/>
      <c r="P69" s="466">
        <v>19.430890649999998</v>
      </c>
      <c r="Q69" s="466"/>
      <c r="R69" s="466"/>
      <c r="S69" s="466"/>
      <c r="T69" s="466"/>
      <c r="U69" s="467">
        <v>17.468558899999994</v>
      </c>
    </row>
    <row r="70" spans="1:21">
      <c r="A70" s="459">
        <v>38749</v>
      </c>
      <c r="B70" s="465"/>
      <c r="C70" s="466"/>
      <c r="D70" s="466">
        <v>-17.44207982</v>
      </c>
      <c r="E70" s="466">
        <v>6.1898598700000003</v>
      </c>
      <c r="F70" s="466">
        <v>0</v>
      </c>
      <c r="G70" s="466">
        <v>-67.486745659999997</v>
      </c>
      <c r="H70" s="466">
        <v>9.4907388299999997</v>
      </c>
      <c r="I70" s="466"/>
      <c r="J70" s="466"/>
      <c r="K70" s="466"/>
      <c r="L70" s="466">
        <v>0</v>
      </c>
      <c r="M70" s="466">
        <v>67.486745659999997</v>
      </c>
      <c r="N70" s="466">
        <v>0</v>
      </c>
      <c r="O70" s="466"/>
      <c r="P70" s="466">
        <v>17.44207982</v>
      </c>
      <c r="Q70" s="466"/>
      <c r="R70" s="466"/>
      <c r="S70" s="466"/>
      <c r="T70" s="466"/>
      <c r="U70" s="467">
        <v>15.680598700000001</v>
      </c>
    </row>
    <row r="71" spans="1:21">
      <c r="A71" s="459">
        <v>38777</v>
      </c>
      <c r="B71" s="465"/>
      <c r="C71" s="466"/>
      <c r="D71" s="466">
        <v>-19.202995489999999</v>
      </c>
      <c r="E71" s="466">
        <v>6.8147750800000004</v>
      </c>
      <c r="F71" s="466">
        <v>0</v>
      </c>
      <c r="G71" s="466">
        <v>-74.300065470000007</v>
      </c>
      <c r="H71" s="466">
        <v>10.448903850000001</v>
      </c>
      <c r="I71" s="466"/>
      <c r="J71" s="466"/>
      <c r="K71" s="466"/>
      <c r="L71" s="466">
        <v>0</v>
      </c>
      <c r="M71" s="466">
        <v>74.300065470000007</v>
      </c>
      <c r="N71" s="466">
        <v>0</v>
      </c>
      <c r="O71" s="466"/>
      <c r="P71" s="466">
        <v>19.202995489999999</v>
      </c>
      <c r="Q71" s="466"/>
      <c r="R71" s="466"/>
      <c r="S71" s="466"/>
      <c r="T71" s="466"/>
      <c r="U71" s="467">
        <v>17.263678930000005</v>
      </c>
    </row>
    <row r="72" spans="1:21">
      <c r="A72" s="459">
        <v>38808</v>
      </c>
      <c r="B72" s="465"/>
      <c r="C72" s="466"/>
      <c r="D72" s="466">
        <v>-18.468518769999999</v>
      </c>
      <c r="E72" s="466">
        <v>6.5541233800000001</v>
      </c>
      <c r="F72" s="466">
        <v>0</v>
      </c>
      <c r="G72" s="466">
        <v>-71.458234469999994</v>
      </c>
      <c r="H72" s="466">
        <v>10.04925388</v>
      </c>
      <c r="I72" s="466"/>
      <c r="J72" s="466"/>
      <c r="K72" s="466"/>
      <c r="L72" s="466">
        <v>0</v>
      </c>
      <c r="M72" s="466">
        <v>71.458234469999994</v>
      </c>
      <c r="N72" s="466">
        <v>18.468518769999999</v>
      </c>
      <c r="O72" s="466"/>
      <c r="P72" s="466"/>
      <c r="Q72" s="466"/>
      <c r="R72" s="466"/>
      <c r="S72" s="466"/>
      <c r="T72" s="466"/>
      <c r="U72" s="467">
        <v>16.603377259999998</v>
      </c>
    </row>
    <row r="73" spans="1:21">
      <c r="A73" s="459">
        <v>38838</v>
      </c>
      <c r="B73" s="465"/>
      <c r="C73" s="466"/>
      <c r="D73" s="466">
        <v>-18.969686800000002</v>
      </c>
      <c r="E73" s="466">
        <v>6.7319782999999997</v>
      </c>
      <c r="F73" s="466">
        <v>0</v>
      </c>
      <c r="G73" s="466">
        <v>-73.397349500000004</v>
      </c>
      <c r="H73" s="466">
        <v>10.321953860000001</v>
      </c>
      <c r="I73" s="466"/>
      <c r="J73" s="466"/>
      <c r="K73" s="466"/>
      <c r="L73" s="466">
        <v>0</v>
      </c>
      <c r="M73" s="466">
        <v>73.397349500000004</v>
      </c>
      <c r="N73" s="466">
        <v>18.969686800000002</v>
      </c>
      <c r="O73" s="466"/>
      <c r="P73" s="466"/>
      <c r="Q73" s="466"/>
      <c r="R73" s="466"/>
      <c r="S73" s="466"/>
      <c r="T73" s="466"/>
      <c r="U73" s="467">
        <v>17.053932159999999</v>
      </c>
    </row>
    <row r="74" spans="1:21">
      <c r="A74" s="459">
        <v>38869</v>
      </c>
      <c r="B74" s="465"/>
      <c r="C74" s="466"/>
      <c r="D74" s="466">
        <v>-18.243886140000001</v>
      </c>
      <c r="E74" s="466">
        <v>6.4744055600000001</v>
      </c>
      <c r="F74" s="466">
        <v>0</v>
      </c>
      <c r="G74" s="466">
        <v>-70.589087809999995</v>
      </c>
      <c r="H74" s="466">
        <v>9.92702478</v>
      </c>
      <c r="I74" s="466"/>
      <c r="J74" s="466"/>
      <c r="K74" s="466"/>
      <c r="L74" s="466">
        <v>0</v>
      </c>
      <c r="M74" s="466">
        <v>70.589087809999995</v>
      </c>
      <c r="N74" s="466">
        <v>18.243886140000001</v>
      </c>
      <c r="O74" s="466"/>
      <c r="P74" s="466"/>
      <c r="Q74" s="466"/>
      <c r="R74" s="466"/>
      <c r="S74" s="466"/>
      <c r="T74" s="466"/>
      <c r="U74" s="467">
        <v>16.401430340000005</v>
      </c>
    </row>
    <row r="75" spans="1:21">
      <c r="A75" s="459">
        <v>38899</v>
      </c>
      <c r="B75" s="465"/>
      <c r="C75" s="466"/>
      <c r="D75" s="466">
        <v>-18.738712410000002</v>
      </c>
      <c r="E75" s="466">
        <v>6.6500099300000004</v>
      </c>
      <c r="F75" s="466">
        <v>0</v>
      </c>
      <c r="G75" s="466">
        <v>-72.503665369999993</v>
      </c>
      <c r="H75" s="466">
        <v>10.19627403</v>
      </c>
      <c r="I75" s="466"/>
      <c r="J75" s="466"/>
      <c r="K75" s="466"/>
      <c r="L75" s="466">
        <v>0</v>
      </c>
      <c r="M75" s="466">
        <v>72.503665369999993</v>
      </c>
      <c r="N75" s="466">
        <v>18.738712410000002</v>
      </c>
      <c r="O75" s="466"/>
      <c r="P75" s="466"/>
      <c r="Q75" s="466"/>
      <c r="R75" s="466"/>
      <c r="S75" s="466"/>
      <c r="T75" s="466"/>
      <c r="U75" s="467">
        <v>16.846283960000004</v>
      </c>
    </row>
    <row r="76" spans="1:21">
      <c r="A76" s="459">
        <v>38930</v>
      </c>
      <c r="B76" s="465"/>
      <c r="C76" s="466"/>
      <c r="D76" s="466">
        <v>-18.62222139</v>
      </c>
      <c r="E76" s="466">
        <v>6.6086694899999996</v>
      </c>
      <c r="F76" s="466">
        <v>0</v>
      </c>
      <c r="G76" s="466">
        <v>-72.052939300000006</v>
      </c>
      <c r="H76" s="466">
        <v>10.1328879</v>
      </c>
      <c r="I76" s="466"/>
      <c r="J76" s="466"/>
      <c r="K76" s="466"/>
      <c r="L76" s="466">
        <v>0</v>
      </c>
      <c r="M76" s="466">
        <v>72.052939300000006</v>
      </c>
      <c r="N76" s="466">
        <v>18.62222139</v>
      </c>
      <c r="O76" s="466"/>
      <c r="P76" s="466"/>
      <c r="Q76" s="466"/>
      <c r="R76" s="466"/>
      <c r="S76" s="466"/>
      <c r="T76" s="466"/>
      <c r="U76" s="467">
        <v>16.741557390000004</v>
      </c>
    </row>
    <row r="77" spans="1:21">
      <c r="A77" s="459">
        <v>38961</v>
      </c>
      <c r="B77" s="465"/>
      <c r="C77" s="466"/>
      <c r="D77" s="466">
        <v>-17.909348659999999</v>
      </c>
      <c r="E77" s="466">
        <v>6.3556846199999999</v>
      </c>
      <c r="F77" s="466">
        <v>0</v>
      </c>
      <c r="G77" s="466">
        <v>-69.294698240000002</v>
      </c>
      <c r="H77" s="466">
        <v>9.7449932799999992</v>
      </c>
      <c r="I77" s="466"/>
      <c r="J77" s="466"/>
      <c r="K77" s="466"/>
      <c r="L77" s="466">
        <v>0</v>
      </c>
      <c r="M77" s="466">
        <v>69.294698240000002</v>
      </c>
      <c r="N77" s="466">
        <v>17.909348659999999</v>
      </c>
      <c r="O77" s="466"/>
      <c r="P77" s="466"/>
      <c r="Q77" s="466"/>
      <c r="R77" s="466"/>
      <c r="S77" s="466"/>
      <c r="T77" s="466"/>
      <c r="U77" s="467">
        <v>16.100677900000001</v>
      </c>
    </row>
    <row r="78" spans="1:21">
      <c r="A78" s="459">
        <v>38991</v>
      </c>
      <c r="B78" s="465"/>
      <c r="C78" s="466"/>
      <c r="D78" s="466">
        <v>-18.394737060000001</v>
      </c>
      <c r="E78" s="466">
        <v>6.5279396600000004</v>
      </c>
      <c r="F78" s="466">
        <v>0</v>
      </c>
      <c r="G78" s="466">
        <v>-71.172758900000005</v>
      </c>
      <c r="H78" s="466">
        <v>10.009107119999999</v>
      </c>
      <c r="I78" s="466"/>
      <c r="J78" s="466"/>
      <c r="K78" s="466"/>
      <c r="L78" s="466">
        <v>0</v>
      </c>
      <c r="M78" s="466">
        <v>71.172758900000005</v>
      </c>
      <c r="N78" s="466">
        <v>18.394737060000001</v>
      </c>
      <c r="O78" s="466"/>
      <c r="P78" s="466"/>
      <c r="Q78" s="466"/>
      <c r="R78" s="466"/>
      <c r="S78" s="466"/>
      <c r="T78" s="466"/>
      <c r="U78" s="467">
        <v>16.537046780000001</v>
      </c>
    </row>
    <row r="79" spans="1:21">
      <c r="A79" s="459" t="s">
        <v>684</v>
      </c>
      <c r="B79" s="465"/>
      <c r="C79" s="466"/>
      <c r="D79" s="466"/>
      <c r="E79" s="466"/>
      <c r="F79" s="466"/>
      <c r="G79" s="466"/>
      <c r="H79" s="466"/>
      <c r="I79" s="466"/>
      <c r="J79" s="466"/>
      <c r="K79" s="466"/>
      <c r="L79" s="466"/>
      <c r="M79" s="466"/>
      <c r="N79" s="466"/>
      <c r="O79" s="466"/>
      <c r="P79" s="466"/>
      <c r="Q79" s="466"/>
      <c r="R79" s="466"/>
      <c r="S79" s="466"/>
      <c r="T79" s="466"/>
      <c r="U79" s="467"/>
    </row>
    <row r="80" spans="1:21">
      <c r="A80" s="459">
        <v>39022</v>
      </c>
      <c r="B80" s="465"/>
      <c r="C80" s="466"/>
      <c r="D80" s="466">
        <v>-17.690332609999999</v>
      </c>
      <c r="E80" s="466">
        <v>-9.1233525100000001</v>
      </c>
      <c r="F80" s="466">
        <v>0</v>
      </c>
      <c r="G80" s="466">
        <v>-68.447283220000003</v>
      </c>
      <c r="H80" s="466"/>
      <c r="I80" s="466"/>
      <c r="J80" s="466"/>
      <c r="K80" s="466"/>
      <c r="L80" s="466">
        <v>0</v>
      </c>
      <c r="M80" s="466">
        <v>68.447283220000003</v>
      </c>
      <c r="N80" s="466">
        <v>0</v>
      </c>
      <c r="O80" s="466"/>
      <c r="P80" s="466">
        <v>17.690332609999999</v>
      </c>
      <c r="Q80" s="466"/>
      <c r="R80" s="466"/>
      <c r="S80" s="466"/>
      <c r="T80" s="466"/>
      <c r="U80" s="467">
        <v>-9.1233525100000037</v>
      </c>
    </row>
    <row r="81" spans="1:21">
      <c r="A81" s="459">
        <v>39052</v>
      </c>
      <c r="B81" s="465"/>
      <c r="C81" s="466"/>
      <c r="D81" s="466">
        <v>-18.169546589999999</v>
      </c>
      <c r="E81" s="466">
        <v>-9.3704953</v>
      </c>
      <c r="F81" s="466">
        <v>0</v>
      </c>
      <c r="G81" s="466">
        <v>-70.301453850000001</v>
      </c>
      <c r="H81" s="466"/>
      <c r="I81" s="466"/>
      <c r="J81" s="466"/>
      <c r="K81" s="466"/>
      <c r="L81" s="466">
        <v>0</v>
      </c>
      <c r="M81" s="466">
        <v>70.301453850000001</v>
      </c>
      <c r="N81" s="466">
        <v>0</v>
      </c>
      <c r="O81" s="466"/>
      <c r="P81" s="466">
        <v>18.169546589999999</v>
      </c>
      <c r="Q81" s="466"/>
      <c r="R81" s="466"/>
      <c r="S81" s="466"/>
      <c r="T81" s="466"/>
      <c r="U81" s="467">
        <v>-9.3704952999999982</v>
      </c>
    </row>
    <row r="82" spans="1:21">
      <c r="A82" s="459">
        <v>39083</v>
      </c>
      <c r="B82" s="465"/>
      <c r="C82" s="466"/>
      <c r="D82" s="466">
        <v>-18.055979440000002</v>
      </c>
      <c r="E82" s="466">
        <v>-9.3119258400000007</v>
      </c>
      <c r="F82" s="466">
        <v>0</v>
      </c>
      <c r="G82" s="466">
        <v>-69.862040820000004</v>
      </c>
      <c r="H82" s="466"/>
      <c r="I82" s="466"/>
      <c r="J82" s="466"/>
      <c r="K82" s="466"/>
      <c r="L82" s="466">
        <v>0</v>
      </c>
      <c r="M82" s="466">
        <v>69.862040820000004</v>
      </c>
      <c r="N82" s="466">
        <v>0</v>
      </c>
      <c r="O82" s="466"/>
      <c r="P82" s="466">
        <v>18.055979440000002</v>
      </c>
      <c r="Q82" s="466"/>
      <c r="R82" s="466"/>
      <c r="S82" s="466"/>
      <c r="T82" s="466"/>
      <c r="U82" s="467">
        <v>-9.3119258400000007</v>
      </c>
    </row>
    <row r="83" spans="1:21">
      <c r="A83" s="459">
        <v>39114</v>
      </c>
      <c r="B83" s="465"/>
      <c r="C83" s="466"/>
      <c r="D83" s="466">
        <v>-16.20657924</v>
      </c>
      <c r="E83" s="466">
        <v>-8.3581433199999999</v>
      </c>
      <c r="F83" s="466">
        <v>0</v>
      </c>
      <c r="G83" s="466">
        <v>-62.706357410000003</v>
      </c>
      <c r="H83" s="466"/>
      <c r="I83" s="466"/>
      <c r="J83" s="466"/>
      <c r="K83" s="466"/>
      <c r="L83" s="466">
        <v>0</v>
      </c>
      <c r="M83" s="466">
        <v>62.706357410000003</v>
      </c>
      <c r="N83" s="466">
        <v>0</v>
      </c>
      <c r="O83" s="466"/>
      <c r="P83" s="466">
        <v>16.20657924</v>
      </c>
      <c r="Q83" s="466"/>
      <c r="R83" s="466"/>
      <c r="S83" s="466"/>
      <c r="T83" s="466"/>
      <c r="U83" s="467">
        <v>-8.3581433199999999</v>
      </c>
    </row>
    <row r="84" spans="1:21">
      <c r="A84" s="459">
        <v>39142</v>
      </c>
      <c r="B84" s="465"/>
      <c r="C84" s="466"/>
      <c r="D84" s="466">
        <v>-17.841453139999999</v>
      </c>
      <c r="E84" s="466">
        <v>-9.2012891999999997</v>
      </c>
      <c r="F84" s="466">
        <v>0</v>
      </c>
      <c r="G84" s="466">
        <v>-69.031997480000001</v>
      </c>
      <c r="H84" s="466"/>
      <c r="I84" s="466"/>
      <c r="J84" s="466"/>
      <c r="K84" s="466"/>
      <c r="L84" s="466">
        <v>0</v>
      </c>
      <c r="M84" s="466">
        <v>69.031997480000001</v>
      </c>
      <c r="N84" s="466">
        <v>0</v>
      </c>
      <c r="O84" s="466"/>
      <c r="P84" s="466">
        <v>17.841453139999999</v>
      </c>
      <c r="Q84" s="466"/>
      <c r="R84" s="466"/>
      <c r="S84" s="466"/>
      <c r="T84" s="466"/>
      <c r="U84" s="467">
        <v>-9.2012891999999908</v>
      </c>
    </row>
    <row r="85" spans="1:21">
      <c r="A85" s="459">
        <v>39173</v>
      </c>
      <c r="B85" s="465"/>
      <c r="C85" s="466"/>
      <c r="D85" s="466">
        <v>-17.157659880000001</v>
      </c>
      <c r="E85" s="466">
        <v>-8.8486396999999997</v>
      </c>
      <c r="F85" s="466">
        <v>0</v>
      </c>
      <c r="G85" s="466">
        <v>-66.386270469999999</v>
      </c>
      <c r="H85" s="466"/>
      <c r="I85" s="466"/>
      <c r="J85" s="466"/>
      <c r="K85" s="466"/>
      <c r="L85" s="466">
        <v>0</v>
      </c>
      <c r="M85" s="466">
        <v>66.386270469999999</v>
      </c>
      <c r="N85" s="466">
        <v>17.157659880000001</v>
      </c>
      <c r="O85" s="466"/>
      <c r="P85" s="466"/>
      <c r="Q85" s="466"/>
      <c r="R85" s="466"/>
      <c r="S85" s="466"/>
      <c r="T85" s="466"/>
      <c r="U85" s="467">
        <v>-8.8486397000000032</v>
      </c>
    </row>
    <row r="86" spans="1:21">
      <c r="A86" s="459">
        <v>39203</v>
      </c>
      <c r="B86" s="465"/>
      <c r="C86" s="466"/>
      <c r="D86" s="466">
        <v>-17.621871649999999</v>
      </c>
      <c r="E86" s="466">
        <v>-9.08804546</v>
      </c>
      <c r="F86" s="466">
        <v>0</v>
      </c>
      <c r="G86" s="466">
        <v>-68.182394650000006</v>
      </c>
      <c r="H86" s="466"/>
      <c r="I86" s="466"/>
      <c r="J86" s="466"/>
      <c r="K86" s="466"/>
      <c r="L86" s="466">
        <v>0</v>
      </c>
      <c r="M86" s="466">
        <v>68.182394650000006</v>
      </c>
      <c r="N86" s="466">
        <v>17.621871649999999</v>
      </c>
      <c r="O86" s="466"/>
      <c r="P86" s="466"/>
      <c r="Q86" s="466"/>
      <c r="R86" s="466"/>
      <c r="S86" s="466"/>
      <c r="T86" s="466"/>
      <c r="U86" s="467">
        <v>-9.0880454600000071</v>
      </c>
    </row>
    <row r="87" spans="1:21">
      <c r="A87" s="459">
        <v>39234</v>
      </c>
      <c r="B87" s="465"/>
      <c r="C87" s="466"/>
      <c r="D87" s="466">
        <v>-16.946264240000001</v>
      </c>
      <c r="E87" s="466">
        <v>-8.7396176099999998</v>
      </c>
      <c r="F87" s="466">
        <v>0</v>
      </c>
      <c r="G87" s="466">
        <v>-65.568340259999999</v>
      </c>
      <c r="H87" s="466"/>
      <c r="I87" s="466"/>
      <c r="J87" s="466"/>
      <c r="K87" s="466"/>
      <c r="L87" s="466">
        <v>0</v>
      </c>
      <c r="M87" s="466">
        <v>65.568340259999999</v>
      </c>
      <c r="N87" s="466">
        <v>16.946264240000001</v>
      </c>
      <c r="O87" s="466"/>
      <c r="P87" s="466"/>
      <c r="Q87" s="466"/>
      <c r="R87" s="466"/>
      <c r="S87" s="466"/>
      <c r="T87" s="466"/>
      <c r="U87" s="467">
        <v>-8.7396176099999998</v>
      </c>
    </row>
    <row r="88" spans="1:21">
      <c r="A88" s="459">
        <v>39264</v>
      </c>
      <c r="B88" s="465"/>
      <c r="C88" s="466"/>
      <c r="D88" s="466">
        <v>-17.4045281</v>
      </c>
      <c r="E88" s="466">
        <v>-8.9759558899999998</v>
      </c>
      <c r="F88" s="466">
        <v>0</v>
      </c>
      <c r="G88" s="466">
        <v>-67.341450890000004</v>
      </c>
      <c r="H88" s="466"/>
      <c r="I88" s="466"/>
      <c r="J88" s="466"/>
      <c r="K88" s="466"/>
      <c r="L88" s="466">
        <v>0</v>
      </c>
      <c r="M88" s="466">
        <v>67.341450890000004</v>
      </c>
      <c r="N88" s="466">
        <v>17.4045281</v>
      </c>
      <c r="O88" s="466"/>
      <c r="P88" s="466"/>
      <c r="Q88" s="466"/>
      <c r="R88" s="466"/>
      <c r="S88" s="466"/>
      <c r="T88" s="466"/>
      <c r="U88" s="467">
        <v>-8.9759558900000016</v>
      </c>
    </row>
    <row r="89" spans="1:21">
      <c r="A89" s="459">
        <v>39295</v>
      </c>
      <c r="B89" s="465"/>
      <c r="C89" s="466"/>
      <c r="D89" s="466">
        <v>-17.295731150000002</v>
      </c>
      <c r="E89" s="466">
        <v>-8.9198465500000008</v>
      </c>
      <c r="F89" s="466">
        <v>0</v>
      </c>
      <c r="G89" s="466">
        <v>-66.920494649999995</v>
      </c>
      <c r="H89" s="466"/>
      <c r="I89" s="466"/>
      <c r="J89" s="466"/>
      <c r="K89" s="466"/>
      <c r="L89" s="466">
        <v>0</v>
      </c>
      <c r="M89" s="466">
        <v>66.920494649999995</v>
      </c>
      <c r="N89" s="466">
        <v>17.295731150000002</v>
      </c>
      <c r="O89" s="466"/>
      <c r="P89" s="466"/>
      <c r="Q89" s="466"/>
      <c r="R89" s="466"/>
      <c r="S89" s="466"/>
      <c r="T89" s="466"/>
      <c r="U89" s="467">
        <v>-8.9198465500000097</v>
      </c>
    </row>
    <row r="90" spans="1:21">
      <c r="A90" s="459">
        <v>39326</v>
      </c>
      <c r="B90" s="465"/>
      <c r="C90" s="466"/>
      <c r="D90" s="466">
        <v>-16.637148020000001</v>
      </c>
      <c r="E90" s="466">
        <v>-8.5801985500000004</v>
      </c>
      <c r="F90" s="466">
        <v>0</v>
      </c>
      <c r="G90" s="466">
        <v>-64.372310440000007</v>
      </c>
      <c r="H90" s="466"/>
      <c r="I90" s="466"/>
      <c r="J90" s="466"/>
      <c r="K90" s="466"/>
      <c r="L90" s="466">
        <v>0</v>
      </c>
      <c r="M90" s="466">
        <v>64.372310440000007</v>
      </c>
      <c r="N90" s="466">
        <v>16.637148020000001</v>
      </c>
      <c r="O90" s="466"/>
      <c r="P90" s="466"/>
      <c r="Q90" s="466"/>
      <c r="R90" s="466"/>
      <c r="S90" s="466"/>
      <c r="T90" s="466"/>
      <c r="U90" s="467">
        <v>-8.5801985500000022</v>
      </c>
    </row>
    <row r="91" spans="1:21">
      <c r="A91" s="459">
        <v>39356</v>
      </c>
      <c r="B91" s="465"/>
      <c r="C91" s="466"/>
      <c r="D91" s="466">
        <v>-17.09166007</v>
      </c>
      <c r="E91" s="466">
        <v>-8.8146019199999994</v>
      </c>
      <c r="F91" s="466">
        <v>0</v>
      </c>
      <c r="G91" s="466">
        <v>-66.130904580000006</v>
      </c>
      <c r="H91" s="466"/>
      <c r="I91" s="466"/>
      <c r="J91" s="466"/>
      <c r="K91" s="466"/>
      <c r="L91" s="466">
        <v>0</v>
      </c>
      <c r="M91" s="466">
        <v>66.130904580000006</v>
      </c>
      <c r="N91" s="466">
        <v>17.09166007</v>
      </c>
      <c r="O91" s="466"/>
      <c r="P91" s="466"/>
      <c r="Q91" s="466"/>
      <c r="R91" s="466"/>
      <c r="S91" s="466"/>
      <c r="T91" s="466"/>
      <c r="U91" s="467">
        <v>-8.8146019200000048</v>
      </c>
    </row>
    <row r="92" spans="1:21">
      <c r="A92" s="459">
        <v>39387</v>
      </c>
      <c r="B92" s="465"/>
      <c r="C92" s="466"/>
      <c r="D92" s="466">
        <v>-16.44084986</v>
      </c>
      <c r="E92" s="466"/>
      <c r="F92" s="466">
        <v>0</v>
      </c>
      <c r="G92" s="466"/>
      <c r="H92" s="466"/>
      <c r="I92" s="466"/>
      <c r="J92" s="466"/>
      <c r="K92" s="466"/>
      <c r="L92" s="466">
        <v>0</v>
      </c>
      <c r="M92" s="466"/>
      <c r="N92" s="466">
        <v>0</v>
      </c>
      <c r="O92" s="466"/>
      <c r="P92" s="466">
        <v>16.44084986</v>
      </c>
      <c r="Q92" s="466"/>
      <c r="R92" s="466"/>
      <c r="S92" s="466"/>
      <c r="T92" s="466"/>
      <c r="U92" s="467">
        <v>0</v>
      </c>
    </row>
    <row r="93" spans="1:21">
      <c r="A93" s="459">
        <v>39417</v>
      </c>
      <c r="B93" s="465"/>
      <c r="C93" s="466"/>
      <c r="D93" s="466">
        <v>-16.890001550000001</v>
      </c>
      <c r="E93" s="466"/>
      <c r="F93" s="466">
        <v>0</v>
      </c>
      <c r="G93" s="466"/>
      <c r="H93" s="466"/>
      <c r="I93" s="466"/>
      <c r="J93" s="466"/>
      <c r="K93" s="466"/>
      <c r="L93" s="466">
        <v>0</v>
      </c>
      <c r="M93" s="466"/>
      <c r="N93" s="466">
        <v>0</v>
      </c>
      <c r="O93" s="466"/>
      <c r="P93" s="466">
        <v>16.890001550000001</v>
      </c>
      <c r="Q93" s="466"/>
      <c r="R93" s="466"/>
      <c r="S93" s="466"/>
      <c r="T93" s="466"/>
      <c r="U93" s="467">
        <v>0</v>
      </c>
    </row>
    <row r="94" spans="1:21">
      <c r="A94" s="459">
        <v>39448</v>
      </c>
      <c r="B94" s="465"/>
      <c r="C94" s="466"/>
      <c r="D94" s="466">
        <v>-16.78843474</v>
      </c>
      <c r="E94" s="466"/>
      <c r="F94" s="466">
        <v>0</v>
      </c>
      <c r="G94" s="466"/>
      <c r="H94" s="466"/>
      <c r="I94" s="466"/>
      <c r="J94" s="466"/>
      <c r="K94" s="466"/>
      <c r="L94" s="466">
        <v>0</v>
      </c>
      <c r="M94" s="466"/>
      <c r="N94" s="466">
        <v>0</v>
      </c>
      <c r="O94" s="466"/>
      <c r="P94" s="466">
        <v>16.78843474</v>
      </c>
      <c r="Q94" s="466"/>
      <c r="R94" s="466"/>
      <c r="S94" s="466"/>
      <c r="T94" s="466"/>
      <c r="U94" s="467">
        <v>0</v>
      </c>
    </row>
    <row r="95" spans="1:21">
      <c r="A95" s="459">
        <v>39479</v>
      </c>
      <c r="B95" s="465"/>
      <c r="C95" s="466"/>
      <c r="D95" s="466">
        <v>-15.6108683</v>
      </c>
      <c r="E95" s="466"/>
      <c r="F95" s="466">
        <v>0</v>
      </c>
      <c r="G95" s="466"/>
      <c r="H95" s="466"/>
      <c r="I95" s="466"/>
      <c r="J95" s="466"/>
      <c r="K95" s="466"/>
      <c r="L95" s="466">
        <v>0</v>
      </c>
      <c r="M95" s="466"/>
      <c r="N95" s="466">
        <v>0</v>
      </c>
      <c r="O95" s="466"/>
      <c r="P95" s="466">
        <v>15.6108683</v>
      </c>
      <c r="Q95" s="466"/>
      <c r="R95" s="466"/>
      <c r="S95" s="466"/>
      <c r="T95" s="466"/>
      <c r="U95" s="467">
        <v>0</v>
      </c>
    </row>
    <row r="96" spans="1:21">
      <c r="A96" s="459">
        <v>39508</v>
      </c>
      <c r="B96" s="465"/>
      <c r="C96" s="466"/>
      <c r="D96" s="466">
        <v>-16.59358903</v>
      </c>
      <c r="E96" s="466"/>
      <c r="F96" s="466">
        <v>0</v>
      </c>
      <c r="G96" s="466"/>
      <c r="H96" s="466"/>
      <c r="I96" s="466"/>
      <c r="J96" s="466"/>
      <c r="K96" s="466"/>
      <c r="L96" s="466">
        <v>0</v>
      </c>
      <c r="M96" s="466"/>
      <c r="N96" s="466">
        <v>0</v>
      </c>
      <c r="O96" s="466"/>
      <c r="P96" s="466">
        <v>16.59358903</v>
      </c>
      <c r="Q96" s="466"/>
      <c r="R96" s="466"/>
      <c r="S96" s="466"/>
      <c r="T96" s="466"/>
      <c r="U96" s="467">
        <v>0</v>
      </c>
    </row>
    <row r="97" spans="1:21">
      <c r="A97" s="459">
        <v>39539</v>
      </c>
      <c r="B97" s="465"/>
      <c r="C97" s="466"/>
      <c r="D97" s="466">
        <v>-15.961749859999999</v>
      </c>
      <c r="E97" s="466"/>
      <c r="F97" s="466">
        <v>0</v>
      </c>
      <c r="G97" s="466"/>
      <c r="H97" s="466"/>
      <c r="I97" s="466"/>
      <c r="J97" s="466"/>
      <c r="K97" s="466"/>
      <c r="L97" s="466">
        <v>0</v>
      </c>
      <c r="M97" s="466"/>
      <c r="N97" s="466">
        <v>15.961749859999999</v>
      </c>
      <c r="O97" s="466"/>
      <c r="P97" s="466"/>
      <c r="Q97" s="466"/>
      <c r="R97" s="466"/>
      <c r="S97" s="466"/>
      <c r="T97" s="466"/>
      <c r="U97" s="467">
        <v>0</v>
      </c>
    </row>
    <row r="98" spans="1:21">
      <c r="A98" s="459">
        <v>39569</v>
      </c>
      <c r="B98" s="465"/>
      <c r="C98" s="466"/>
      <c r="D98" s="466">
        <v>-16.397818520000001</v>
      </c>
      <c r="E98" s="466"/>
      <c r="F98" s="466">
        <v>0</v>
      </c>
      <c r="G98" s="466"/>
      <c r="H98" s="466"/>
      <c r="I98" s="466"/>
      <c r="J98" s="466"/>
      <c r="K98" s="466"/>
      <c r="L98" s="466">
        <v>0</v>
      </c>
      <c r="M98" s="466"/>
      <c r="N98" s="466">
        <v>16.397818520000001</v>
      </c>
      <c r="O98" s="466"/>
      <c r="P98" s="466"/>
      <c r="Q98" s="466"/>
      <c r="R98" s="466"/>
      <c r="S98" s="466"/>
      <c r="T98" s="466"/>
      <c r="U98" s="467">
        <v>0</v>
      </c>
    </row>
    <row r="99" spans="1:21">
      <c r="A99" s="459">
        <v>39600</v>
      </c>
      <c r="B99" s="465"/>
      <c r="C99" s="466"/>
      <c r="D99" s="466">
        <v>-15.773436009999999</v>
      </c>
      <c r="E99" s="466"/>
      <c r="F99" s="466">
        <v>0</v>
      </c>
      <c r="G99" s="466"/>
      <c r="H99" s="466"/>
      <c r="I99" s="466"/>
      <c r="J99" s="466"/>
      <c r="K99" s="466"/>
      <c r="L99" s="466">
        <v>0</v>
      </c>
      <c r="M99" s="466"/>
      <c r="N99" s="466">
        <v>15.773436009999999</v>
      </c>
      <c r="O99" s="466"/>
      <c r="P99" s="466"/>
      <c r="Q99" s="466"/>
      <c r="R99" s="466"/>
      <c r="S99" s="466"/>
      <c r="T99" s="466"/>
      <c r="U99" s="467">
        <v>0</v>
      </c>
    </row>
    <row r="100" spans="1:21">
      <c r="A100" s="459">
        <v>39630</v>
      </c>
      <c r="B100" s="465"/>
      <c r="C100" s="466"/>
      <c r="D100" s="466">
        <v>-16.204362249999999</v>
      </c>
      <c r="E100" s="466"/>
      <c r="F100" s="466">
        <v>0</v>
      </c>
      <c r="G100" s="466"/>
      <c r="H100" s="466"/>
      <c r="I100" s="466"/>
      <c r="J100" s="466"/>
      <c r="K100" s="466"/>
      <c r="L100" s="466">
        <v>0</v>
      </c>
      <c r="M100" s="466"/>
      <c r="N100" s="466">
        <v>16.204362249999999</v>
      </c>
      <c r="O100" s="466"/>
      <c r="P100" s="466"/>
      <c r="Q100" s="466"/>
      <c r="R100" s="466"/>
      <c r="S100" s="466"/>
      <c r="T100" s="466"/>
      <c r="U100" s="467">
        <v>0</v>
      </c>
    </row>
    <row r="101" spans="1:21">
      <c r="A101" s="459">
        <v>39661</v>
      </c>
      <c r="B101" s="465"/>
      <c r="C101" s="466"/>
      <c r="D101" s="466">
        <v>-16.1069265</v>
      </c>
      <c r="E101" s="466"/>
      <c r="F101" s="466">
        <v>0</v>
      </c>
      <c r="G101" s="466"/>
      <c r="H101" s="466"/>
      <c r="I101" s="466"/>
      <c r="J101" s="466"/>
      <c r="K101" s="466"/>
      <c r="L101" s="466">
        <v>0</v>
      </c>
      <c r="M101" s="466"/>
      <c r="N101" s="466">
        <v>16.1069265</v>
      </c>
      <c r="O101" s="466"/>
      <c r="P101" s="466"/>
      <c r="Q101" s="466"/>
      <c r="R101" s="466"/>
      <c r="S101" s="466"/>
      <c r="T101" s="466"/>
      <c r="U101" s="467">
        <v>0</v>
      </c>
    </row>
    <row r="102" spans="1:21">
      <c r="A102" s="459">
        <v>39692</v>
      </c>
      <c r="B102" s="465"/>
      <c r="C102" s="466"/>
      <c r="D102" s="466">
        <v>-15.49362365</v>
      </c>
      <c r="E102" s="466"/>
      <c r="F102" s="466">
        <v>0</v>
      </c>
      <c r="G102" s="466"/>
      <c r="H102" s="466"/>
      <c r="I102" s="466"/>
      <c r="J102" s="466"/>
      <c r="K102" s="466"/>
      <c r="L102" s="466">
        <v>0</v>
      </c>
      <c r="M102" s="466"/>
      <c r="N102" s="466">
        <v>15.49362365</v>
      </c>
      <c r="O102" s="466"/>
      <c r="P102" s="466"/>
      <c r="Q102" s="466"/>
      <c r="R102" s="466"/>
      <c r="S102" s="466"/>
      <c r="T102" s="466"/>
      <c r="U102" s="467">
        <v>0</v>
      </c>
    </row>
    <row r="103" spans="1:21">
      <c r="A103" s="459">
        <v>39722</v>
      </c>
      <c r="B103" s="465"/>
      <c r="C103" s="466"/>
      <c r="D103" s="466">
        <v>-15.9169088</v>
      </c>
      <c r="E103" s="466"/>
      <c r="F103" s="466">
        <v>0</v>
      </c>
      <c r="G103" s="466"/>
      <c r="H103" s="466"/>
      <c r="I103" s="466"/>
      <c r="J103" s="466"/>
      <c r="K103" s="466"/>
      <c r="L103" s="466">
        <v>0</v>
      </c>
      <c r="M103" s="466"/>
      <c r="N103" s="466">
        <v>15.9169088</v>
      </c>
      <c r="O103" s="466"/>
      <c r="P103" s="466"/>
      <c r="Q103" s="466"/>
      <c r="R103" s="466"/>
      <c r="S103" s="466"/>
      <c r="T103" s="466"/>
      <c r="U103" s="467">
        <v>0</v>
      </c>
    </row>
    <row r="104" spans="1:21">
      <c r="A104" s="459">
        <v>39753</v>
      </c>
      <c r="B104" s="465"/>
      <c r="C104" s="466"/>
      <c r="D104" s="466"/>
      <c r="E104" s="466"/>
      <c r="F104" s="466">
        <v>0</v>
      </c>
      <c r="G104" s="466"/>
      <c r="H104" s="466"/>
      <c r="I104" s="466"/>
      <c r="J104" s="466"/>
      <c r="K104" s="466"/>
      <c r="L104" s="466"/>
      <c r="M104" s="466"/>
      <c r="N104" s="466"/>
      <c r="O104" s="466"/>
      <c r="P104" s="466"/>
      <c r="Q104" s="466"/>
      <c r="R104" s="466"/>
      <c r="S104" s="466"/>
      <c r="T104" s="466"/>
      <c r="U104" s="467">
        <v>0</v>
      </c>
    </row>
    <row r="105" spans="1:21">
      <c r="A105" s="459">
        <v>39783</v>
      </c>
      <c r="B105" s="465"/>
      <c r="C105" s="466"/>
      <c r="D105" s="466"/>
      <c r="E105" s="466"/>
      <c r="F105" s="466">
        <v>0</v>
      </c>
      <c r="G105" s="466"/>
      <c r="H105" s="466"/>
      <c r="I105" s="466"/>
      <c r="J105" s="466"/>
      <c r="K105" s="466"/>
      <c r="L105" s="466"/>
      <c r="M105" s="466"/>
      <c r="N105" s="466"/>
      <c r="O105" s="466"/>
      <c r="P105" s="466"/>
      <c r="Q105" s="466"/>
      <c r="R105" s="466"/>
      <c r="S105" s="466"/>
      <c r="T105" s="466"/>
      <c r="U105" s="467">
        <v>0</v>
      </c>
    </row>
    <row r="106" spans="1:21">
      <c r="A106" s="459">
        <v>39814</v>
      </c>
      <c r="B106" s="465"/>
      <c r="C106" s="466"/>
      <c r="D106" s="466"/>
      <c r="E106" s="466"/>
      <c r="F106" s="466">
        <v>0</v>
      </c>
      <c r="G106" s="466"/>
      <c r="H106" s="466"/>
      <c r="I106" s="466"/>
      <c r="J106" s="466"/>
      <c r="K106" s="466"/>
      <c r="L106" s="466"/>
      <c r="M106" s="466"/>
      <c r="N106" s="466"/>
      <c r="O106" s="466"/>
      <c r="P106" s="466"/>
      <c r="Q106" s="466"/>
      <c r="R106" s="466"/>
      <c r="S106" s="466"/>
      <c r="T106" s="466"/>
      <c r="U106" s="467">
        <v>0</v>
      </c>
    </row>
    <row r="107" spans="1:21">
      <c r="A107" s="459">
        <v>39845</v>
      </c>
      <c r="B107" s="465"/>
      <c r="C107" s="466"/>
      <c r="D107" s="466"/>
      <c r="E107" s="466"/>
      <c r="F107" s="466">
        <v>0</v>
      </c>
      <c r="G107" s="466"/>
      <c r="H107" s="466"/>
      <c r="I107" s="466"/>
      <c r="J107" s="466"/>
      <c r="K107" s="466"/>
      <c r="L107" s="466"/>
      <c r="M107" s="466"/>
      <c r="N107" s="466"/>
      <c r="O107" s="466"/>
      <c r="P107" s="466"/>
      <c r="Q107" s="466"/>
      <c r="R107" s="466"/>
      <c r="S107" s="466"/>
      <c r="T107" s="466"/>
      <c r="U107" s="467">
        <v>0</v>
      </c>
    </row>
    <row r="108" spans="1:21">
      <c r="A108" s="459">
        <v>39873</v>
      </c>
      <c r="B108" s="465"/>
      <c r="C108" s="466"/>
      <c r="D108" s="466"/>
      <c r="E108" s="466"/>
      <c r="F108" s="466">
        <v>0</v>
      </c>
      <c r="G108" s="466"/>
      <c r="H108" s="466"/>
      <c r="I108" s="466"/>
      <c r="J108" s="466"/>
      <c r="K108" s="466"/>
      <c r="L108" s="466"/>
      <c r="M108" s="466"/>
      <c r="N108" s="466"/>
      <c r="O108" s="466"/>
      <c r="P108" s="466"/>
      <c r="Q108" s="466"/>
      <c r="R108" s="466"/>
      <c r="S108" s="466"/>
      <c r="T108" s="466"/>
      <c r="U108" s="467">
        <v>0</v>
      </c>
    </row>
    <row r="109" spans="1:21">
      <c r="A109" s="459">
        <v>39904</v>
      </c>
      <c r="B109" s="465"/>
      <c r="C109" s="466"/>
      <c r="D109" s="466"/>
      <c r="E109" s="466"/>
      <c r="F109" s="466">
        <v>0</v>
      </c>
      <c r="G109" s="466"/>
      <c r="H109" s="466"/>
      <c r="I109" s="466"/>
      <c r="J109" s="466"/>
      <c r="K109" s="466"/>
      <c r="L109" s="466"/>
      <c r="M109" s="466"/>
      <c r="N109" s="466"/>
      <c r="O109" s="466"/>
      <c r="P109" s="466"/>
      <c r="Q109" s="466"/>
      <c r="R109" s="466"/>
      <c r="S109" s="466"/>
      <c r="T109" s="466"/>
      <c r="U109" s="467">
        <v>0</v>
      </c>
    </row>
    <row r="110" spans="1:21">
      <c r="A110" s="459">
        <v>39934</v>
      </c>
      <c r="B110" s="465"/>
      <c r="C110" s="466"/>
      <c r="D110" s="466"/>
      <c r="E110" s="466"/>
      <c r="F110" s="466">
        <v>0</v>
      </c>
      <c r="G110" s="466"/>
      <c r="H110" s="466"/>
      <c r="I110" s="466"/>
      <c r="J110" s="466"/>
      <c r="K110" s="466"/>
      <c r="L110" s="466"/>
      <c r="M110" s="466"/>
      <c r="N110" s="466"/>
      <c r="O110" s="466"/>
      <c r="P110" s="466"/>
      <c r="Q110" s="466"/>
      <c r="R110" s="466"/>
      <c r="S110" s="466"/>
      <c r="T110" s="466"/>
      <c r="U110" s="467">
        <v>0</v>
      </c>
    </row>
    <row r="111" spans="1:21">
      <c r="A111" s="459">
        <v>39965</v>
      </c>
      <c r="B111" s="465"/>
      <c r="C111" s="466"/>
      <c r="D111" s="466"/>
      <c r="E111" s="466"/>
      <c r="F111" s="466">
        <v>0</v>
      </c>
      <c r="G111" s="466"/>
      <c r="H111" s="466"/>
      <c r="I111" s="466"/>
      <c r="J111" s="466"/>
      <c r="K111" s="466"/>
      <c r="L111" s="466"/>
      <c r="M111" s="466"/>
      <c r="N111" s="466"/>
      <c r="O111" s="466"/>
      <c r="P111" s="466"/>
      <c r="Q111" s="466"/>
      <c r="R111" s="466"/>
      <c r="S111" s="466"/>
      <c r="T111" s="466"/>
      <c r="U111" s="467">
        <v>0</v>
      </c>
    </row>
    <row r="112" spans="1:21">
      <c r="A112" s="459">
        <v>39995</v>
      </c>
      <c r="B112" s="465"/>
      <c r="C112" s="466"/>
      <c r="D112" s="466"/>
      <c r="E112" s="466"/>
      <c r="F112" s="466">
        <v>0</v>
      </c>
      <c r="G112" s="466"/>
      <c r="H112" s="466"/>
      <c r="I112" s="466"/>
      <c r="J112" s="466"/>
      <c r="K112" s="466"/>
      <c r="L112" s="466"/>
      <c r="M112" s="466"/>
      <c r="N112" s="466"/>
      <c r="O112" s="466"/>
      <c r="P112" s="466"/>
      <c r="Q112" s="466"/>
      <c r="R112" s="466"/>
      <c r="S112" s="466"/>
      <c r="T112" s="466"/>
      <c r="U112" s="467">
        <v>0</v>
      </c>
    </row>
    <row r="113" spans="1:21">
      <c r="A113" s="459">
        <v>40026</v>
      </c>
      <c r="B113" s="465"/>
      <c r="C113" s="466"/>
      <c r="D113" s="466"/>
      <c r="E113" s="466"/>
      <c r="F113" s="466">
        <v>0</v>
      </c>
      <c r="G113" s="466"/>
      <c r="H113" s="466"/>
      <c r="I113" s="466"/>
      <c r="J113" s="466"/>
      <c r="K113" s="466"/>
      <c r="L113" s="466"/>
      <c r="M113" s="466"/>
      <c r="N113" s="466"/>
      <c r="O113" s="466"/>
      <c r="P113" s="466"/>
      <c r="Q113" s="466"/>
      <c r="R113" s="466"/>
      <c r="S113" s="466"/>
      <c r="T113" s="466"/>
      <c r="U113" s="467">
        <v>0</v>
      </c>
    </row>
    <row r="114" spans="1:21">
      <c r="A114" s="459">
        <v>40057</v>
      </c>
      <c r="B114" s="465"/>
      <c r="C114" s="466"/>
      <c r="D114" s="466"/>
      <c r="E114" s="466"/>
      <c r="F114" s="466">
        <v>0</v>
      </c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/>
      <c r="S114" s="466"/>
      <c r="T114" s="466"/>
      <c r="U114" s="467">
        <v>0</v>
      </c>
    </row>
    <row r="115" spans="1:21">
      <c r="A115" s="459">
        <v>40087</v>
      </c>
      <c r="B115" s="465"/>
      <c r="C115" s="466"/>
      <c r="D115" s="466"/>
      <c r="E115" s="466"/>
      <c r="F115" s="466">
        <v>0</v>
      </c>
      <c r="G115" s="466"/>
      <c r="H115" s="466"/>
      <c r="I115" s="466"/>
      <c r="J115" s="466"/>
      <c r="K115" s="466"/>
      <c r="L115" s="466"/>
      <c r="M115" s="466"/>
      <c r="N115" s="466"/>
      <c r="O115" s="466"/>
      <c r="P115" s="466"/>
      <c r="Q115" s="466"/>
      <c r="R115" s="466"/>
      <c r="S115" s="466"/>
      <c r="T115" s="466"/>
      <c r="U115" s="467">
        <v>0</v>
      </c>
    </row>
    <row r="116" spans="1:21">
      <c r="A116" s="461" t="s">
        <v>685</v>
      </c>
      <c r="B116" s="468">
        <v>-108.69228781999999</v>
      </c>
      <c r="C116" s="469">
        <v>5958.1355504799985</v>
      </c>
      <c r="D116" s="469">
        <v>-1348.2652806100007</v>
      </c>
      <c r="E116" s="469">
        <v>-2089.1946906299995</v>
      </c>
      <c r="F116" s="469">
        <v>-65.668918099999999</v>
      </c>
      <c r="G116" s="469">
        <v>-6694.0441842600003</v>
      </c>
      <c r="H116" s="469">
        <v>-66.35820121999997</v>
      </c>
      <c r="I116" s="469"/>
      <c r="J116" s="469">
        <v>-61.183600480000003</v>
      </c>
      <c r="K116" s="469">
        <v>0</v>
      </c>
      <c r="L116" s="469">
        <v>0</v>
      </c>
      <c r="M116" s="469">
        <v>7501.2057606799999</v>
      </c>
      <c r="N116" s="469">
        <v>1278.8612485800004</v>
      </c>
      <c r="O116" s="469">
        <v>146.58786222000001</v>
      </c>
      <c r="P116" s="469">
        <v>854.01844370000003</v>
      </c>
      <c r="Q116" s="469">
        <v>-146.58786222000001</v>
      </c>
      <c r="R116" s="469">
        <v>-177.254043</v>
      </c>
      <c r="S116" s="469">
        <v>161.87948574999999</v>
      </c>
      <c r="T116" s="469">
        <v>15.04567772</v>
      </c>
      <c r="U116" s="470">
        <v>5158.4849607900042</v>
      </c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workbookViewId="0">
      <selection sqref="A1:AS500"/>
    </sheetView>
  </sheetViews>
  <sheetFormatPr defaultRowHeight="13.2"/>
  <cols>
    <col min="1" max="1" width="6.33203125" customWidth="1"/>
    <col min="2" max="2" width="19.88671875" bestFit="1" customWidth="1"/>
    <col min="4" max="4" width="12.6640625" customWidth="1"/>
    <col min="5" max="5" width="16.6640625" style="338" customWidth="1"/>
    <col min="6" max="7" width="16.6640625" style="313" customWidth="1"/>
    <col min="8" max="28" width="16.6640625" customWidth="1"/>
    <col min="29" max="29" width="17.6640625" bestFit="1" customWidth="1"/>
  </cols>
  <sheetData>
    <row r="1" spans="1:45">
      <c r="D1">
        <v>1.77</v>
      </c>
      <c r="E1" s="338">
        <v>1</v>
      </c>
      <c r="F1" s="338">
        <f>+E1+1</f>
        <v>2</v>
      </c>
      <c r="G1" s="338">
        <f>+F1+1</f>
        <v>3</v>
      </c>
      <c r="H1" s="338">
        <f t="shared" ref="H1:Z1" si="0">+G1+1</f>
        <v>4</v>
      </c>
      <c r="I1" s="338">
        <f t="shared" si="0"/>
        <v>5</v>
      </c>
      <c r="J1" s="338">
        <f t="shared" si="0"/>
        <v>6</v>
      </c>
      <c r="K1" s="338">
        <f t="shared" si="0"/>
        <v>7</v>
      </c>
      <c r="L1" s="338">
        <f t="shared" si="0"/>
        <v>8</v>
      </c>
      <c r="M1" s="338">
        <f t="shared" si="0"/>
        <v>9</v>
      </c>
      <c r="N1" s="338">
        <f t="shared" si="0"/>
        <v>10</v>
      </c>
      <c r="O1" s="338">
        <f t="shared" si="0"/>
        <v>11</v>
      </c>
      <c r="P1" s="338">
        <f t="shared" si="0"/>
        <v>12</v>
      </c>
      <c r="Q1" s="338">
        <f t="shared" si="0"/>
        <v>13</v>
      </c>
      <c r="R1" s="338">
        <f t="shared" si="0"/>
        <v>14</v>
      </c>
      <c r="S1" s="338">
        <f t="shared" si="0"/>
        <v>15</v>
      </c>
      <c r="T1" s="338">
        <f t="shared" si="0"/>
        <v>16</v>
      </c>
      <c r="U1" s="338">
        <f t="shared" si="0"/>
        <v>17</v>
      </c>
      <c r="V1" s="338">
        <f t="shared" si="0"/>
        <v>18</v>
      </c>
      <c r="W1" s="338">
        <f t="shared" si="0"/>
        <v>19</v>
      </c>
      <c r="X1" s="338">
        <f t="shared" si="0"/>
        <v>20</v>
      </c>
      <c r="Y1" s="338">
        <f t="shared" si="0"/>
        <v>21</v>
      </c>
      <c r="Z1" s="338">
        <f t="shared" si="0"/>
        <v>22</v>
      </c>
      <c r="AA1" s="338">
        <f>+Z1+1</f>
        <v>23</v>
      </c>
      <c r="AB1" s="338">
        <v>24</v>
      </c>
      <c r="AC1" s="338">
        <v>25</v>
      </c>
      <c r="AD1" s="321"/>
      <c r="AE1" s="321"/>
      <c r="AF1" s="321"/>
      <c r="AG1" s="321"/>
      <c r="AH1" s="321"/>
      <c r="AI1" s="321"/>
      <c r="AJ1" s="321"/>
      <c r="AK1" s="321"/>
      <c r="AL1" s="321"/>
      <c r="AM1" s="321"/>
      <c r="AN1" s="321"/>
      <c r="AO1" s="321"/>
      <c r="AP1" s="321"/>
      <c r="AQ1" s="321"/>
      <c r="AR1" s="321"/>
      <c r="AS1" s="321"/>
    </row>
    <row r="2" spans="1:45">
      <c r="B2" s="339">
        <f>HLOOKUP(Count2,CurveTable2,2,FALSE)</f>
        <v>36438</v>
      </c>
      <c r="D2" s="340" t="s">
        <v>95</v>
      </c>
      <c r="E2" s="349">
        <v>36438</v>
      </c>
      <c r="F2" s="341">
        <f>E2</f>
        <v>36438</v>
      </c>
      <c r="G2" s="341">
        <f>F2</f>
        <v>36438</v>
      </c>
      <c r="H2" s="341">
        <f t="shared" ref="H2:S3" si="1">G2</f>
        <v>36438</v>
      </c>
      <c r="I2" s="341">
        <f t="shared" si="1"/>
        <v>36438</v>
      </c>
      <c r="J2" s="341">
        <f t="shared" si="1"/>
        <v>36438</v>
      </c>
      <c r="K2" s="341">
        <f t="shared" si="1"/>
        <v>36438</v>
      </c>
      <c r="L2" s="341">
        <f t="shared" si="1"/>
        <v>36438</v>
      </c>
      <c r="M2" s="341">
        <f t="shared" si="1"/>
        <v>36438</v>
      </c>
      <c r="N2" s="341">
        <f t="shared" si="1"/>
        <v>36438</v>
      </c>
      <c r="O2" s="341">
        <f t="shared" si="1"/>
        <v>36438</v>
      </c>
      <c r="P2" s="341">
        <f t="shared" si="1"/>
        <v>36438</v>
      </c>
      <c r="Q2" s="341">
        <f t="shared" si="1"/>
        <v>36438</v>
      </c>
      <c r="R2" s="341">
        <f t="shared" si="1"/>
        <v>36438</v>
      </c>
      <c r="S2" s="341">
        <f t="shared" si="1"/>
        <v>36438</v>
      </c>
      <c r="T2" s="341">
        <f>H2</f>
        <v>36438</v>
      </c>
      <c r="U2" s="341">
        <f>I2</f>
        <v>36438</v>
      </c>
      <c r="V2" s="341">
        <f>S2</f>
        <v>36438</v>
      </c>
      <c r="W2" s="341">
        <f t="shared" ref="W2:Z3" si="2">V2</f>
        <v>36438</v>
      </c>
      <c r="X2" s="341">
        <f t="shared" si="2"/>
        <v>36438</v>
      </c>
      <c r="Y2" s="341">
        <f t="shared" si="2"/>
        <v>36438</v>
      </c>
      <c r="Z2" s="341">
        <f t="shared" si="2"/>
        <v>36438</v>
      </c>
      <c r="AA2" s="341">
        <f>Z2</f>
        <v>36438</v>
      </c>
      <c r="AB2" s="341">
        <f>O2</f>
        <v>36438</v>
      </c>
      <c r="AC2" s="341">
        <f>P2</f>
        <v>36438</v>
      </c>
      <c r="AD2" s="321"/>
      <c r="AE2" s="321"/>
      <c r="AF2" s="321"/>
      <c r="AG2" s="321"/>
      <c r="AH2" s="321"/>
      <c r="AI2" s="321"/>
      <c r="AJ2" s="321"/>
      <c r="AK2" s="321"/>
      <c r="AL2" s="321"/>
      <c r="AM2" s="321"/>
      <c r="AN2" s="321"/>
      <c r="AO2" s="321"/>
      <c r="AP2" s="321"/>
      <c r="AQ2" s="321"/>
      <c r="AR2" s="321"/>
      <c r="AS2" s="321"/>
    </row>
    <row r="3" spans="1:45">
      <c r="B3" s="342">
        <f>HLOOKUP(Count2,CurveTable2,3,FALSE)</f>
        <v>36438</v>
      </c>
      <c r="D3" s="340" t="s">
        <v>117</v>
      </c>
      <c r="E3" s="339">
        <f>E2</f>
        <v>36438</v>
      </c>
      <c r="F3" s="342">
        <f>E3</f>
        <v>36438</v>
      </c>
      <c r="G3" s="342">
        <f>F3</f>
        <v>36438</v>
      </c>
      <c r="H3" s="342">
        <f t="shared" si="1"/>
        <v>36438</v>
      </c>
      <c r="I3" s="342">
        <f t="shared" si="1"/>
        <v>36438</v>
      </c>
      <c r="J3" s="342">
        <f t="shared" si="1"/>
        <v>36438</v>
      </c>
      <c r="K3" s="342">
        <f t="shared" si="1"/>
        <v>36438</v>
      </c>
      <c r="L3" s="342">
        <f t="shared" si="1"/>
        <v>36438</v>
      </c>
      <c r="M3" s="342">
        <f t="shared" si="1"/>
        <v>36438</v>
      </c>
      <c r="N3" s="342">
        <f t="shared" si="1"/>
        <v>36438</v>
      </c>
      <c r="O3" s="342">
        <f t="shared" si="1"/>
        <v>36438</v>
      </c>
      <c r="P3" s="342">
        <f>O3</f>
        <v>36438</v>
      </c>
      <c r="Q3" s="342">
        <f t="shared" si="1"/>
        <v>36438</v>
      </c>
      <c r="R3" s="342">
        <f t="shared" si="1"/>
        <v>36438</v>
      </c>
      <c r="S3" s="342">
        <f t="shared" si="1"/>
        <v>36438</v>
      </c>
      <c r="T3" s="342">
        <f>H3</f>
        <v>36438</v>
      </c>
      <c r="U3" s="342">
        <f>I3</f>
        <v>36438</v>
      </c>
      <c r="V3" s="342">
        <f>S3</f>
        <v>36438</v>
      </c>
      <c r="W3" s="342">
        <f t="shared" si="2"/>
        <v>36438</v>
      </c>
      <c r="X3" s="342">
        <f t="shared" si="2"/>
        <v>36438</v>
      </c>
      <c r="Y3" s="342">
        <f t="shared" si="2"/>
        <v>36438</v>
      </c>
      <c r="Z3" s="342">
        <f t="shared" si="2"/>
        <v>36438</v>
      </c>
      <c r="AA3" s="342">
        <f>Z3</f>
        <v>36438</v>
      </c>
      <c r="AB3" s="342">
        <f>O3</f>
        <v>36438</v>
      </c>
      <c r="AC3" s="342">
        <f>P3</f>
        <v>36438</v>
      </c>
      <c r="AD3" s="321"/>
      <c r="AE3" s="321"/>
      <c r="AF3" s="321"/>
      <c r="AG3" s="321"/>
      <c r="AH3" s="321"/>
      <c r="AI3" s="321"/>
      <c r="AJ3" s="321"/>
      <c r="AK3" s="321"/>
      <c r="AL3" s="321"/>
      <c r="AM3" s="321"/>
      <c r="AN3" s="321"/>
      <c r="AO3" s="321"/>
      <c r="AP3" s="321"/>
      <c r="AQ3" s="321"/>
      <c r="AR3" s="321"/>
      <c r="AS3" s="321"/>
    </row>
    <row r="4" spans="1:45">
      <c r="A4">
        <v>1</v>
      </c>
      <c r="B4" s="342" t="str">
        <f>HLOOKUP(Count2,CurveTable2,4,FALSE)</f>
        <v>GD-HEHUB</v>
      </c>
      <c r="D4" s="340" t="s">
        <v>108</v>
      </c>
      <c r="E4" s="342" t="s">
        <v>559</v>
      </c>
      <c r="F4" s="342" t="s">
        <v>561</v>
      </c>
      <c r="G4" s="342" t="s">
        <v>562</v>
      </c>
      <c r="H4" s="342" t="s">
        <v>563</v>
      </c>
      <c r="I4" s="342" t="s">
        <v>564</v>
      </c>
      <c r="J4" s="342" t="s">
        <v>565</v>
      </c>
      <c r="K4" s="342" t="s">
        <v>566</v>
      </c>
      <c r="L4" s="342" t="s">
        <v>567</v>
      </c>
      <c r="M4" s="342" t="s">
        <v>568</v>
      </c>
      <c r="N4" s="342" t="s">
        <v>569</v>
      </c>
      <c r="O4" s="342" t="s">
        <v>570</v>
      </c>
      <c r="P4" s="342" t="s">
        <v>571</v>
      </c>
      <c r="Q4" s="342" t="s">
        <v>572</v>
      </c>
      <c r="R4" s="342" t="s">
        <v>573</v>
      </c>
      <c r="S4" s="342" t="s">
        <v>574</v>
      </c>
      <c r="T4" s="342" t="s">
        <v>602</v>
      </c>
      <c r="U4" s="342" t="s">
        <v>605</v>
      </c>
      <c r="V4" s="342" t="s">
        <v>591</v>
      </c>
      <c r="W4" s="342" t="s">
        <v>599</v>
      </c>
      <c r="X4" s="342" t="s">
        <v>600</v>
      </c>
      <c r="Y4" s="342" t="s">
        <v>597</v>
      </c>
      <c r="Z4" s="342" t="s">
        <v>598</v>
      </c>
      <c r="AA4" s="342" t="s">
        <v>661</v>
      </c>
      <c r="AB4" s="342" t="s">
        <v>615</v>
      </c>
      <c r="AC4" s="342" t="s">
        <v>615</v>
      </c>
      <c r="AD4" s="321"/>
      <c r="AE4" s="321"/>
      <c r="AF4" s="321"/>
      <c r="AG4" s="321"/>
      <c r="AH4" s="321"/>
      <c r="AI4" s="321"/>
      <c r="AJ4" s="321"/>
      <c r="AK4" s="321"/>
      <c r="AL4" s="321"/>
      <c r="AM4" s="321"/>
      <c r="AN4" s="321"/>
      <c r="AO4" s="321"/>
      <c r="AP4" s="321"/>
      <c r="AQ4" s="321"/>
      <c r="AR4" s="321"/>
      <c r="AS4" s="321"/>
    </row>
    <row r="5" spans="1:45">
      <c r="B5" s="343" t="str">
        <f>HLOOKUP(Count2,CurveTable2,5,FALSE)</f>
        <v>SP</v>
      </c>
      <c r="D5" s="340" t="s">
        <v>109</v>
      </c>
      <c r="E5" s="343" t="s">
        <v>558</v>
      </c>
      <c r="F5" s="343" t="s">
        <v>558</v>
      </c>
      <c r="G5" s="343" t="s">
        <v>558</v>
      </c>
      <c r="H5" s="343" t="s">
        <v>558</v>
      </c>
      <c r="I5" s="343" t="s">
        <v>558</v>
      </c>
      <c r="J5" s="343" t="s">
        <v>558</v>
      </c>
      <c r="K5" s="343" t="s">
        <v>558</v>
      </c>
      <c r="L5" s="343" t="s">
        <v>558</v>
      </c>
      <c r="M5" s="343" t="s">
        <v>558</v>
      </c>
      <c r="N5" s="343" t="s">
        <v>558</v>
      </c>
      <c r="O5" s="343" t="s">
        <v>558</v>
      </c>
      <c r="P5" s="343" t="s">
        <v>558</v>
      </c>
      <c r="Q5" s="343" t="s">
        <v>558</v>
      </c>
      <c r="R5" s="343" t="s">
        <v>558</v>
      </c>
      <c r="S5" s="343" t="s">
        <v>558</v>
      </c>
      <c r="T5" s="343" t="s">
        <v>558</v>
      </c>
      <c r="U5" s="343" t="s">
        <v>558</v>
      </c>
      <c r="V5" s="343" t="s">
        <v>558</v>
      </c>
      <c r="W5" s="343" t="s">
        <v>558</v>
      </c>
      <c r="X5" s="343" t="s">
        <v>558</v>
      </c>
      <c r="Y5" s="343" t="s">
        <v>558</v>
      </c>
      <c r="Z5" s="343" t="s">
        <v>558</v>
      </c>
      <c r="AA5" s="343" t="s">
        <v>558</v>
      </c>
      <c r="AB5" s="343" t="s">
        <v>558</v>
      </c>
      <c r="AC5" s="343" t="s">
        <v>558</v>
      </c>
      <c r="AD5" s="321"/>
      <c r="AE5" s="321"/>
      <c r="AF5" s="321"/>
      <c r="AG5" s="321"/>
      <c r="AH5" s="321"/>
      <c r="AI5" s="321"/>
      <c r="AJ5" s="321"/>
      <c r="AK5" s="321"/>
      <c r="AL5" s="321"/>
      <c r="AM5" s="321"/>
      <c r="AN5" s="321"/>
      <c r="AO5" s="321"/>
      <c r="AP5" s="321"/>
      <c r="AQ5" s="321"/>
      <c r="AR5" s="321"/>
      <c r="AS5" s="321"/>
    </row>
    <row r="6" spans="1:45">
      <c r="B6" s="343" t="str">
        <f>HLOOKUP(Count2,CurveTable2,6,FALSE)</f>
        <v>D</v>
      </c>
      <c r="D6" s="340" t="s">
        <v>110</v>
      </c>
      <c r="E6" s="343" t="s">
        <v>199</v>
      </c>
      <c r="F6" s="343" t="s">
        <v>199</v>
      </c>
      <c r="G6" s="343" t="s">
        <v>199</v>
      </c>
      <c r="H6" s="343" t="s">
        <v>199</v>
      </c>
      <c r="I6" s="343" t="s">
        <v>199</v>
      </c>
      <c r="J6" s="343" t="s">
        <v>199</v>
      </c>
      <c r="K6" s="343" t="s">
        <v>199</v>
      </c>
      <c r="L6" s="343" t="s">
        <v>199</v>
      </c>
      <c r="M6" s="343" t="s">
        <v>199</v>
      </c>
      <c r="N6" s="343" t="s">
        <v>199</v>
      </c>
      <c r="O6" s="343" t="s">
        <v>199</v>
      </c>
      <c r="P6" s="343" t="s">
        <v>199</v>
      </c>
      <c r="Q6" s="343" t="s">
        <v>199</v>
      </c>
      <c r="R6" s="343" t="s">
        <v>199</v>
      </c>
      <c r="S6" s="343" t="s">
        <v>199</v>
      </c>
      <c r="T6" s="343" t="s">
        <v>199</v>
      </c>
      <c r="U6" s="343" t="s">
        <v>199</v>
      </c>
      <c r="V6" s="343" t="s">
        <v>199</v>
      </c>
      <c r="W6" s="343" t="s">
        <v>199</v>
      </c>
      <c r="X6" s="343" t="s">
        <v>199</v>
      </c>
      <c r="Y6" s="343" t="s">
        <v>199</v>
      </c>
      <c r="Z6" s="343" t="s">
        <v>199</v>
      </c>
      <c r="AA6" s="343" t="s">
        <v>199</v>
      </c>
      <c r="AB6" s="343" t="s">
        <v>197</v>
      </c>
      <c r="AC6" s="343" t="s">
        <v>197</v>
      </c>
      <c r="AD6" s="321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</row>
    <row r="7" spans="1:45">
      <c r="B7" s="343" t="str">
        <f>HLOOKUP(Count2,CurveTable2,7,FALSE)</f>
        <v>c15</v>
      </c>
      <c r="D7" s="340" t="s">
        <v>560</v>
      </c>
      <c r="E7" s="343" t="s">
        <v>575</v>
      </c>
      <c r="F7" s="343" t="s">
        <v>576</v>
      </c>
      <c r="G7" s="343" t="s">
        <v>577</v>
      </c>
      <c r="H7" s="343" t="s">
        <v>578</v>
      </c>
      <c r="I7" s="343" t="s">
        <v>579</v>
      </c>
      <c r="J7" s="343" t="s">
        <v>580</v>
      </c>
      <c r="K7" s="343" t="s">
        <v>581</v>
      </c>
      <c r="L7" s="343" t="s">
        <v>582</v>
      </c>
      <c r="M7" s="343" t="s">
        <v>583</v>
      </c>
      <c r="N7" s="343" t="s">
        <v>584</v>
      </c>
      <c r="O7" s="343" t="s">
        <v>585</v>
      </c>
      <c r="P7" s="343" t="s">
        <v>586</v>
      </c>
      <c r="Q7" s="343" t="s">
        <v>587</v>
      </c>
      <c r="R7" s="343" t="s">
        <v>588</v>
      </c>
      <c r="S7" s="343" t="s">
        <v>589</v>
      </c>
      <c r="T7" s="343" t="s">
        <v>590</v>
      </c>
      <c r="U7" s="343" t="s">
        <v>592</v>
      </c>
      <c r="V7" s="343" t="s">
        <v>593</v>
      </c>
      <c r="W7" s="343" t="s">
        <v>594</v>
      </c>
      <c r="X7" s="343" t="s">
        <v>595</v>
      </c>
      <c r="Y7" s="343" t="s">
        <v>596</v>
      </c>
      <c r="Z7" s="343" t="s">
        <v>603</v>
      </c>
      <c r="AA7" s="343" t="s">
        <v>604</v>
      </c>
      <c r="AB7" s="343" t="s">
        <v>604</v>
      </c>
      <c r="AC7" s="343" t="s">
        <v>604</v>
      </c>
      <c r="AD7" s="344"/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</row>
    <row r="8" spans="1:45">
      <c r="D8" s="345"/>
      <c r="E8" s="346"/>
      <c r="F8" s="346"/>
      <c r="G8" s="346"/>
      <c r="H8" s="346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5"/>
      <c r="AD8" s="346"/>
      <c r="AE8" s="346"/>
      <c r="AF8" s="346"/>
      <c r="AG8" s="346"/>
      <c r="AH8" s="346"/>
      <c r="AI8" s="346"/>
    </row>
    <row r="9" spans="1:45">
      <c r="B9" s="313"/>
      <c r="D9" s="345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  <c r="R9" s="346"/>
      <c r="S9" s="346"/>
      <c r="T9" s="346"/>
      <c r="U9" s="346"/>
      <c r="V9" s="346"/>
      <c r="W9" s="346"/>
      <c r="X9" s="346"/>
      <c r="Y9" s="346"/>
      <c r="Z9" s="346"/>
      <c r="AA9" s="346"/>
      <c r="AB9" s="346"/>
      <c r="AC9" s="345"/>
      <c r="AD9" s="346"/>
      <c r="AE9" s="346"/>
      <c r="AF9" s="346"/>
      <c r="AG9" s="346"/>
      <c r="AH9" s="346"/>
      <c r="AI9" s="346"/>
    </row>
    <row r="10" spans="1:45">
      <c r="B10" s="347"/>
      <c r="D10" s="345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  <c r="R10" s="346"/>
      <c r="S10" s="346"/>
      <c r="T10" s="346"/>
      <c r="U10" s="346"/>
      <c r="V10" s="346"/>
      <c r="W10" s="346"/>
      <c r="X10" s="346"/>
      <c r="Y10" s="346"/>
      <c r="Z10" s="346"/>
      <c r="AA10" s="346"/>
      <c r="AB10" s="346"/>
      <c r="AC10" s="345"/>
      <c r="AD10" s="346"/>
      <c r="AE10" s="346"/>
      <c r="AF10" s="346"/>
      <c r="AG10" s="346"/>
      <c r="AH10" s="346"/>
      <c r="AI10" s="346"/>
    </row>
    <row r="11" spans="1:45">
      <c r="D11" s="345"/>
      <c r="E11" s="346"/>
      <c r="F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  <c r="R11" s="346"/>
      <c r="S11" s="346"/>
      <c r="T11" s="346"/>
      <c r="U11" s="346"/>
      <c r="V11" s="346"/>
      <c r="W11" s="346"/>
      <c r="X11" s="346"/>
      <c r="Y11" s="346"/>
      <c r="Z11" s="346"/>
      <c r="AA11" s="346"/>
      <c r="AB11" s="346"/>
      <c r="AC11" s="345"/>
      <c r="AD11" s="346"/>
      <c r="AE11" s="346"/>
      <c r="AF11" s="346"/>
      <c r="AG11" s="346"/>
      <c r="AH11" s="346"/>
      <c r="AI11" s="346"/>
    </row>
    <row r="12" spans="1:45">
      <c r="D12" s="345"/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  <c r="R12" s="346"/>
      <c r="S12" s="346"/>
      <c r="T12" s="346"/>
      <c r="U12" s="346"/>
      <c r="V12" s="346"/>
      <c r="W12" s="346"/>
      <c r="X12" s="346"/>
      <c r="Y12" s="346"/>
      <c r="Z12" s="346"/>
      <c r="AA12" s="346"/>
      <c r="AB12" s="346"/>
      <c r="AC12" s="345"/>
      <c r="AD12" s="346"/>
      <c r="AE12" s="346"/>
      <c r="AF12" s="346"/>
      <c r="AG12" s="346"/>
      <c r="AH12" s="346"/>
      <c r="AI12" s="346"/>
    </row>
    <row r="13" spans="1:45">
      <c r="D13" s="345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  <c r="R13" s="346"/>
      <c r="S13" s="346"/>
      <c r="T13" s="346"/>
      <c r="U13" s="346"/>
      <c r="V13" s="346"/>
      <c r="W13" s="346"/>
      <c r="X13" s="346"/>
      <c r="Y13" s="346"/>
      <c r="Z13" s="346"/>
      <c r="AA13" s="346"/>
      <c r="AB13" s="346"/>
      <c r="AC13" s="345"/>
      <c r="AD13" s="346"/>
      <c r="AE13" s="346"/>
      <c r="AF13" s="346"/>
      <c r="AG13" s="346"/>
      <c r="AH13" s="346"/>
      <c r="AI13" s="346"/>
    </row>
    <row r="14" spans="1:45">
      <c r="D14" s="345"/>
      <c r="E14" s="346"/>
      <c r="F14" s="346"/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  <c r="R14" s="346"/>
      <c r="S14" s="346"/>
      <c r="T14" s="346"/>
      <c r="U14" s="346"/>
      <c r="V14" s="346"/>
      <c r="W14" s="346"/>
      <c r="X14" s="346"/>
      <c r="Y14" s="346"/>
      <c r="Z14" s="346"/>
      <c r="AA14" s="346"/>
      <c r="AB14" s="346"/>
      <c r="AC14" s="345"/>
      <c r="AD14" s="346"/>
      <c r="AE14" s="346"/>
      <c r="AF14" s="346"/>
      <c r="AG14" s="346"/>
      <c r="AH14" s="346"/>
      <c r="AI14" s="346"/>
    </row>
    <row r="15" spans="1:45">
      <c r="B15" t="s">
        <v>559</v>
      </c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  <c r="R15" s="346"/>
      <c r="S15" s="346"/>
      <c r="T15" s="346"/>
      <c r="U15" s="346"/>
      <c r="V15" s="346"/>
      <c r="W15" s="346"/>
      <c r="X15" s="346"/>
      <c r="Y15" s="346"/>
      <c r="Z15" s="346"/>
      <c r="AA15" s="346"/>
      <c r="AB15" s="346"/>
      <c r="AC15" s="345"/>
      <c r="AD15" s="346"/>
      <c r="AE15" s="346"/>
      <c r="AF15" s="346"/>
      <c r="AG15" s="346"/>
      <c r="AH15" s="346"/>
      <c r="AI15" s="346"/>
    </row>
    <row r="16" spans="1:45">
      <c r="B16" t="s">
        <v>561</v>
      </c>
      <c r="E16"/>
      <c r="F16" s="346"/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  <c r="R16" s="346"/>
      <c r="S16" s="346"/>
      <c r="T16" s="346"/>
      <c r="U16" s="346"/>
      <c r="V16" s="346"/>
      <c r="W16" s="346"/>
      <c r="X16" s="346"/>
      <c r="Y16" s="346"/>
      <c r="Z16" s="346"/>
      <c r="AA16" s="346"/>
      <c r="AB16" s="346"/>
      <c r="AC16" s="345"/>
      <c r="AD16" s="346"/>
      <c r="AE16" s="346"/>
      <c r="AF16" s="346"/>
      <c r="AG16" s="346"/>
      <c r="AH16" s="346"/>
      <c r="AI16" s="346"/>
    </row>
    <row r="17" spans="1:35">
      <c r="B17" t="s">
        <v>562</v>
      </c>
      <c r="E17"/>
      <c r="F17" s="346"/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  <c r="R17" s="346"/>
      <c r="S17" s="346"/>
      <c r="T17" s="346"/>
      <c r="U17" s="346"/>
      <c r="V17" s="346"/>
      <c r="W17" s="346"/>
      <c r="X17" s="346"/>
      <c r="Y17" s="346"/>
      <c r="Z17" s="346"/>
      <c r="AA17" s="346"/>
      <c r="AB17" s="346"/>
      <c r="AC17" s="345"/>
      <c r="AD17" s="346"/>
      <c r="AE17" s="346"/>
      <c r="AF17" s="346"/>
      <c r="AG17" s="346"/>
      <c r="AH17" s="346"/>
      <c r="AI17" s="346"/>
    </row>
    <row r="18" spans="1:35">
      <c r="B18" t="s">
        <v>563</v>
      </c>
      <c r="E18"/>
      <c r="F18" s="346"/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  <c r="R18" s="346"/>
      <c r="S18" s="346"/>
      <c r="T18" s="346"/>
      <c r="U18" s="346"/>
      <c r="V18" s="346"/>
      <c r="W18" s="346"/>
      <c r="X18" s="346"/>
      <c r="Y18" s="346"/>
      <c r="Z18" s="346"/>
      <c r="AA18" s="346"/>
      <c r="AB18" s="346"/>
      <c r="AC18" s="345"/>
      <c r="AD18" s="346"/>
      <c r="AE18" s="346"/>
      <c r="AF18" s="346"/>
      <c r="AG18" s="346"/>
      <c r="AH18" s="346"/>
      <c r="AI18" s="346"/>
    </row>
    <row r="19" spans="1:35">
      <c r="A19">
        <f>C19-C$15</f>
        <v>0</v>
      </c>
      <c r="B19" t="s">
        <v>564</v>
      </c>
      <c r="E19"/>
      <c r="F19" s="346"/>
      <c r="G19" s="346"/>
      <c r="H19" s="346"/>
      <c r="I19" s="346"/>
      <c r="J19" s="346"/>
      <c r="K19" s="346"/>
      <c r="L19" s="346"/>
      <c r="M19" s="346"/>
      <c r="N19" s="346"/>
      <c r="O19" s="346"/>
      <c r="P19" s="346"/>
      <c r="Q19" s="346"/>
      <c r="R19" s="346"/>
      <c r="S19" s="346"/>
      <c r="T19" s="346"/>
      <c r="U19" s="346"/>
      <c r="V19" s="346"/>
      <c r="W19" s="346"/>
      <c r="X19" s="346"/>
      <c r="Y19" s="346"/>
      <c r="Z19" s="346"/>
      <c r="AA19" s="346"/>
      <c r="AB19" s="346"/>
      <c r="AC19" s="345"/>
      <c r="AD19" s="346"/>
      <c r="AE19" s="346"/>
      <c r="AF19" s="346"/>
      <c r="AG19" s="346"/>
      <c r="AH19" s="346"/>
      <c r="AI19" s="346"/>
    </row>
    <row r="20" spans="1:35">
      <c r="A20">
        <f t="shared" ref="A20:A38" si="3">C20-C$15</f>
        <v>0</v>
      </c>
      <c r="B20" t="s">
        <v>565</v>
      </c>
      <c r="E20"/>
      <c r="F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  <c r="R20" s="346"/>
      <c r="S20" s="346"/>
      <c r="T20" s="346"/>
      <c r="U20" s="346"/>
      <c r="V20" s="346"/>
      <c r="W20" s="346"/>
      <c r="X20" s="346"/>
      <c r="Y20" s="346"/>
      <c r="Z20" s="346"/>
      <c r="AA20" s="346"/>
      <c r="AB20" s="346"/>
      <c r="AC20" s="345"/>
      <c r="AD20" s="346"/>
      <c r="AE20" s="346"/>
      <c r="AF20" s="346"/>
      <c r="AG20" s="346"/>
      <c r="AH20" s="346"/>
      <c r="AI20" s="346"/>
    </row>
    <row r="21" spans="1:35">
      <c r="A21">
        <f t="shared" si="3"/>
        <v>0</v>
      </c>
      <c r="B21" t="s">
        <v>566</v>
      </c>
      <c r="E21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  <c r="R21" s="346"/>
      <c r="S21" s="346"/>
      <c r="T21" s="346"/>
      <c r="U21" s="346"/>
      <c r="V21" s="346"/>
      <c r="W21" s="346"/>
      <c r="X21" s="346"/>
      <c r="Y21" s="346"/>
      <c r="Z21" s="346"/>
      <c r="AA21" s="346"/>
      <c r="AB21" s="346"/>
      <c r="AC21" s="345"/>
      <c r="AD21" s="346"/>
      <c r="AE21" s="346"/>
      <c r="AF21" s="346"/>
      <c r="AG21" s="346"/>
      <c r="AH21" s="346"/>
      <c r="AI21" s="346"/>
    </row>
    <row r="22" spans="1:35">
      <c r="A22">
        <f t="shared" si="3"/>
        <v>0</v>
      </c>
      <c r="B22" t="s">
        <v>567</v>
      </c>
      <c r="E22"/>
      <c r="F22" s="346"/>
      <c r="G22" s="346"/>
      <c r="H22" s="346"/>
      <c r="I22" s="346"/>
      <c r="J22" s="346"/>
      <c r="K22" s="346"/>
      <c r="L22" s="346"/>
      <c r="M22" s="346"/>
      <c r="N22" s="346"/>
      <c r="O22" s="346"/>
      <c r="P22" s="346"/>
      <c r="Q22" s="346"/>
      <c r="R22" s="346"/>
      <c r="S22" s="346"/>
      <c r="T22" s="346"/>
      <c r="U22" s="346"/>
      <c r="V22" s="346"/>
      <c r="W22" s="346"/>
      <c r="X22" s="346"/>
      <c r="Y22" s="346"/>
      <c r="Z22" s="346"/>
      <c r="AA22" s="346"/>
      <c r="AB22" s="346"/>
      <c r="AC22" s="345"/>
      <c r="AD22" s="346"/>
      <c r="AE22" s="346"/>
      <c r="AF22" s="346"/>
      <c r="AG22" s="346"/>
      <c r="AH22" s="346"/>
      <c r="AI22" s="346"/>
    </row>
    <row r="23" spans="1:35">
      <c r="A23">
        <f t="shared" si="3"/>
        <v>0</v>
      </c>
      <c r="B23" t="s">
        <v>568</v>
      </c>
      <c r="E23"/>
      <c r="F23" s="346"/>
      <c r="G23" s="346"/>
      <c r="H23" s="346"/>
      <c r="I23" s="346"/>
      <c r="J23" s="346"/>
      <c r="K23" s="346"/>
      <c r="L23" s="346"/>
      <c r="M23" s="346"/>
      <c r="N23" s="346"/>
      <c r="O23" s="346"/>
      <c r="P23" s="346"/>
      <c r="Q23" s="346"/>
      <c r="R23" s="346"/>
      <c r="S23" s="346"/>
      <c r="T23" s="346"/>
      <c r="U23" s="346"/>
      <c r="V23" s="346"/>
      <c r="W23" s="346"/>
      <c r="X23" s="346"/>
      <c r="Y23" s="346"/>
      <c r="Z23" s="346"/>
      <c r="AA23" s="346"/>
      <c r="AB23" s="346"/>
      <c r="AC23" s="345"/>
      <c r="AD23" s="346"/>
      <c r="AE23" s="346"/>
      <c r="AF23" s="346"/>
      <c r="AG23" s="346"/>
      <c r="AH23" s="346"/>
      <c r="AI23" s="346"/>
    </row>
    <row r="24" spans="1:35">
      <c r="A24">
        <f t="shared" si="3"/>
        <v>0</v>
      </c>
      <c r="B24" t="s">
        <v>569</v>
      </c>
      <c r="E24"/>
      <c r="F24" s="346"/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  <c r="Y24" s="346"/>
      <c r="Z24" s="346"/>
      <c r="AA24" s="346"/>
      <c r="AB24" s="346"/>
      <c r="AC24" s="345"/>
      <c r="AD24" s="346"/>
      <c r="AE24" s="346"/>
      <c r="AF24" s="346"/>
      <c r="AG24" s="346"/>
      <c r="AH24" s="346"/>
      <c r="AI24" s="346"/>
    </row>
    <row r="25" spans="1:35">
      <c r="A25">
        <f t="shared" si="3"/>
        <v>0</v>
      </c>
      <c r="B25" t="s">
        <v>570</v>
      </c>
      <c r="E25"/>
      <c r="F25" s="346"/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  <c r="Y25" s="346"/>
      <c r="Z25" s="346"/>
      <c r="AA25" s="346"/>
      <c r="AB25" s="346"/>
      <c r="AC25" s="345"/>
      <c r="AD25" s="346"/>
      <c r="AE25" s="346"/>
      <c r="AF25" s="346"/>
      <c r="AG25" s="346"/>
      <c r="AH25" s="346"/>
      <c r="AI25" s="346"/>
    </row>
    <row r="26" spans="1:35">
      <c r="A26">
        <f t="shared" si="3"/>
        <v>0</v>
      </c>
      <c r="B26" t="s">
        <v>571</v>
      </c>
      <c r="E26"/>
      <c r="F26" s="346"/>
      <c r="G26" s="346"/>
      <c r="H26" s="346"/>
      <c r="I26" s="346"/>
      <c r="J26" s="346"/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  <c r="Y26" s="346"/>
      <c r="Z26" s="346"/>
      <c r="AA26" s="346"/>
      <c r="AB26" s="346"/>
      <c r="AC26" s="345"/>
      <c r="AD26" s="346"/>
      <c r="AE26" s="346"/>
      <c r="AF26" s="346"/>
      <c r="AG26" s="346"/>
      <c r="AH26" s="346"/>
      <c r="AI26" s="346"/>
    </row>
    <row r="27" spans="1:35">
      <c r="A27">
        <f t="shared" si="3"/>
        <v>0</v>
      </c>
      <c r="B27" t="s">
        <v>572</v>
      </c>
      <c r="E27"/>
      <c r="F27" s="346"/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  <c r="Y27" s="346"/>
      <c r="Z27" s="346"/>
      <c r="AA27" s="346"/>
      <c r="AB27" s="346"/>
      <c r="AC27" s="345"/>
      <c r="AD27" s="346"/>
      <c r="AE27" s="346"/>
      <c r="AF27" s="346"/>
      <c r="AG27" s="346"/>
      <c r="AH27" s="346"/>
      <c r="AI27" s="346"/>
    </row>
    <row r="28" spans="1:35">
      <c r="A28">
        <f t="shared" si="3"/>
        <v>0</v>
      </c>
      <c r="B28" t="s">
        <v>573</v>
      </c>
      <c r="E28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  <c r="Y28" s="346"/>
      <c r="Z28" s="346"/>
      <c r="AA28" s="346"/>
      <c r="AB28" s="346"/>
      <c r="AC28" s="345"/>
      <c r="AD28" s="346"/>
      <c r="AE28" s="346"/>
      <c r="AF28" s="346"/>
      <c r="AG28" s="346"/>
      <c r="AH28" s="346"/>
      <c r="AI28" s="346"/>
    </row>
    <row r="29" spans="1:35">
      <c r="A29">
        <f t="shared" si="3"/>
        <v>0</v>
      </c>
      <c r="B29" t="s">
        <v>574</v>
      </c>
      <c r="E29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5"/>
      <c r="AD29" s="346"/>
      <c r="AE29" s="346"/>
      <c r="AF29" s="346"/>
      <c r="AG29" s="346"/>
      <c r="AH29" s="346"/>
      <c r="AI29" s="346"/>
    </row>
    <row r="30" spans="1:35">
      <c r="A30">
        <f t="shared" si="3"/>
        <v>0</v>
      </c>
      <c r="B30" s="348" t="s">
        <v>602</v>
      </c>
      <c r="E30"/>
      <c r="F30" s="346"/>
      <c r="G30" s="346"/>
      <c r="H30" s="346"/>
      <c r="I30" s="346"/>
      <c r="J30" s="346"/>
      <c r="K30" s="346"/>
      <c r="L30" s="346"/>
      <c r="M30" s="346"/>
      <c r="N30" s="346"/>
      <c r="O30" s="346"/>
      <c r="P30" s="346"/>
      <c r="Q30" s="346"/>
      <c r="R30" s="346"/>
      <c r="S30" s="346"/>
      <c r="T30" s="346"/>
      <c r="U30" s="346"/>
      <c r="V30" s="346"/>
      <c r="W30" s="346"/>
      <c r="X30" s="346"/>
      <c r="Y30" s="346"/>
      <c r="Z30" s="346"/>
      <c r="AA30" s="346"/>
      <c r="AB30" s="346"/>
      <c r="AC30" s="345"/>
      <c r="AD30" s="346"/>
      <c r="AE30" s="346"/>
      <c r="AF30" s="346"/>
      <c r="AG30" s="346"/>
      <c r="AH30" s="346"/>
      <c r="AI30" s="346"/>
    </row>
    <row r="31" spans="1:35">
      <c r="A31">
        <f t="shared" si="3"/>
        <v>0</v>
      </c>
      <c r="B31" t="s">
        <v>605</v>
      </c>
      <c r="D31" s="345"/>
      <c r="E31"/>
      <c r="F31" s="346"/>
      <c r="G31" s="346"/>
      <c r="H31" s="346"/>
      <c r="I31" s="346"/>
      <c r="J31" s="346"/>
      <c r="K31" s="346"/>
      <c r="L31" s="346"/>
      <c r="M31" s="346"/>
      <c r="N31" s="346"/>
      <c r="O31" s="346"/>
      <c r="P31" s="346"/>
      <c r="Q31" s="346"/>
      <c r="R31" s="346"/>
      <c r="S31" s="346"/>
      <c r="T31" s="346"/>
      <c r="U31" s="346"/>
      <c r="V31" s="346"/>
      <c r="W31" s="346"/>
      <c r="X31" s="346"/>
      <c r="Y31" s="346"/>
      <c r="Z31" s="346"/>
      <c r="AA31" s="346"/>
      <c r="AB31" s="346"/>
      <c r="AC31" s="345"/>
      <c r="AD31" s="346"/>
      <c r="AE31" s="346"/>
      <c r="AF31" s="346"/>
      <c r="AG31" s="346"/>
      <c r="AH31" s="346"/>
      <c r="AI31" s="346"/>
    </row>
    <row r="32" spans="1:35">
      <c r="A32">
        <f t="shared" si="3"/>
        <v>0</v>
      </c>
      <c r="B32" t="s">
        <v>591</v>
      </c>
      <c r="D32" s="345"/>
      <c r="E32"/>
      <c r="F32" s="346"/>
      <c r="G32" s="346"/>
      <c r="H32" s="346"/>
      <c r="I32" s="346"/>
      <c r="J32" s="346"/>
      <c r="K32" s="346"/>
      <c r="L32" s="346"/>
      <c r="M32" s="346"/>
      <c r="N32" s="346"/>
      <c r="O32" s="346"/>
      <c r="P32" s="346"/>
      <c r="Q32" s="346"/>
      <c r="R32" s="346"/>
      <c r="S32" s="346"/>
      <c r="T32" s="346"/>
      <c r="U32" s="346"/>
      <c r="V32" s="346"/>
      <c r="W32" s="346"/>
      <c r="X32" s="346"/>
      <c r="Y32" s="346"/>
      <c r="Z32" s="346"/>
      <c r="AA32" s="346"/>
      <c r="AB32" s="346"/>
      <c r="AC32" s="345"/>
      <c r="AD32" s="346"/>
      <c r="AE32" s="346"/>
      <c r="AF32" s="346"/>
      <c r="AG32" s="346"/>
      <c r="AH32" s="346"/>
      <c r="AI32" s="346"/>
    </row>
    <row r="33" spans="1:35">
      <c r="A33">
        <f t="shared" si="3"/>
        <v>0</v>
      </c>
      <c r="B33" t="s">
        <v>599</v>
      </c>
      <c r="D33" s="345"/>
      <c r="E33"/>
      <c r="F33" s="346"/>
      <c r="G33" s="346"/>
      <c r="H33" s="346"/>
      <c r="I33" s="346"/>
      <c r="J33" s="346"/>
      <c r="K33" s="346"/>
      <c r="L33" s="346"/>
      <c r="M33" s="346"/>
      <c r="N33" s="346"/>
      <c r="O33" s="346"/>
      <c r="P33" s="346"/>
      <c r="Q33" s="346"/>
      <c r="R33" s="346"/>
      <c r="S33" s="346"/>
      <c r="T33" s="346"/>
      <c r="U33" s="346"/>
      <c r="V33" s="346"/>
      <c r="W33" s="346"/>
      <c r="X33" s="346"/>
      <c r="Y33" s="346"/>
      <c r="Z33" s="346"/>
      <c r="AA33" s="346"/>
      <c r="AB33" s="346"/>
      <c r="AC33" s="345"/>
      <c r="AD33" s="346"/>
      <c r="AE33" s="346"/>
      <c r="AF33" s="346"/>
      <c r="AG33" s="346"/>
      <c r="AH33" s="346"/>
      <c r="AI33" s="346"/>
    </row>
    <row r="34" spans="1:35">
      <c r="A34">
        <f t="shared" si="3"/>
        <v>0</v>
      </c>
      <c r="B34" t="s">
        <v>600</v>
      </c>
      <c r="D34" s="345"/>
      <c r="E34"/>
      <c r="F34" s="346"/>
      <c r="G34" s="346"/>
      <c r="H34" s="346"/>
      <c r="I34" s="346"/>
      <c r="J34" s="346"/>
      <c r="K34" s="346"/>
      <c r="L34" s="346"/>
      <c r="M34" s="346"/>
      <c r="N34" s="346"/>
      <c r="O34" s="346"/>
      <c r="P34" s="346"/>
      <c r="Q34" s="346"/>
      <c r="R34" s="346"/>
      <c r="S34" s="346"/>
      <c r="T34" s="346"/>
      <c r="U34" s="346"/>
      <c r="V34" s="346"/>
      <c r="W34" s="346"/>
      <c r="X34" s="346"/>
      <c r="Y34" s="346"/>
      <c r="Z34" s="346"/>
      <c r="AA34" s="346"/>
      <c r="AB34" s="346"/>
      <c r="AC34" s="345"/>
      <c r="AD34" s="346"/>
      <c r="AE34" s="346"/>
      <c r="AF34" s="346"/>
      <c r="AG34" s="346"/>
      <c r="AH34" s="346"/>
      <c r="AI34" s="346"/>
    </row>
    <row r="35" spans="1:35">
      <c r="A35">
        <f t="shared" si="3"/>
        <v>0</v>
      </c>
      <c r="B35" t="s">
        <v>597</v>
      </c>
      <c r="D35" s="345"/>
      <c r="E35" s="346"/>
      <c r="F35" s="346"/>
      <c r="G35" s="346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5"/>
      <c r="AD35" s="346"/>
      <c r="AE35" s="346"/>
      <c r="AF35" s="346"/>
      <c r="AG35" s="346"/>
      <c r="AH35" s="346"/>
      <c r="AI35" s="346"/>
    </row>
    <row r="36" spans="1:35">
      <c r="A36">
        <f t="shared" si="3"/>
        <v>0</v>
      </c>
      <c r="B36" t="s">
        <v>598</v>
      </c>
      <c r="D36" s="345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5"/>
      <c r="AD36" s="346"/>
      <c r="AE36" s="346"/>
      <c r="AF36" s="346"/>
      <c r="AG36" s="346"/>
      <c r="AH36" s="346"/>
      <c r="AI36" s="346"/>
    </row>
    <row r="37" spans="1:35">
      <c r="A37">
        <f t="shared" si="3"/>
        <v>0</v>
      </c>
      <c r="B37" t="s">
        <v>661</v>
      </c>
      <c r="D37" s="345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5"/>
      <c r="AD37" s="346"/>
      <c r="AE37" s="346"/>
      <c r="AF37" s="346"/>
      <c r="AG37" s="346"/>
      <c r="AH37" s="346"/>
      <c r="AI37" s="346"/>
    </row>
    <row r="38" spans="1:35">
      <c r="A38">
        <f t="shared" si="3"/>
        <v>0</v>
      </c>
      <c r="B38" t="s">
        <v>621</v>
      </c>
      <c r="D38" s="345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5"/>
      <c r="AD38" s="346"/>
      <c r="AE38" s="346"/>
      <c r="AF38" s="346"/>
      <c r="AG38" s="346"/>
      <c r="AH38" s="346"/>
      <c r="AI38" s="346"/>
    </row>
    <row r="39" spans="1:35">
      <c r="D39" s="345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5"/>
      <c r="AD39" s="346"/>
      <c r="AE39" s="346"/>
      <c r="AF39" s="346"/>
      <c r="AG39" s="346"/>
      <c r="AH39" s="346"/>
      <c r="AI39" s="346"/>
    </row>
    <row r="40" spans="1:35">
      <c r="D40" s="345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5"/>
      <c r="AD40" s="346"/>
      <c r="AE40" s="346"/>
      <c r="AF40" s="346"/>
      <c r="AG40" s="346"/>
      <c r="AH40" s="346"/>
      <c r="AI40" s="346"/>
    </row>
    <row r="41" spans="1:35">
      <c r="D41" s="345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5"/>
      <c r="AD41" s="346"/>
      <c r="AE41" s="346"/>
      <c r="AF41" s="346"/>
      <c r="AG41" s="346"/>
      <c r="AH41" s="346"/>
      <c r="AI41" s="346"/>
    </row>
    <row r="42" spans="1:35">
      <c r="D42" s="345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5"/>
      <c r="AD42" s="346"/>
      <c r="AE42" s="346"/>
      <c r="AF42" s="346"/>
      <c r="AG42" s="346"/>
      <c r="AH42" s="346"/>
      <c r="AI42" s="346"/>
    </row>
    <row r="43" spans="1:35">
      <c r="D43" s="345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5"/>
      <c r="AD43" s="346"/>
      <c r="AE43" s="346"/>
      <c r="AF43" s="346"/>
      <c r="AG43" s="346"/>
      <c r="AH43" s="346"/>
      <c r="AI43" s="346"/>
    </row>
    <row r="44" spans="1:35">
      <c r="D44" s="345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5"/>
      <c r="AD44" s="346"/>
      <c r="AE44" s="346"/>
      <c r="AF44" s="346"/>
      <c r="AG44" s="346"/>
      <c r="AH44" s="346"/>
      <c r="AI44" s="346"/>
    </row>
    <row r="45" spans="1:35">
      <c r="D45" s="345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5"/>
      <c r="AD45" s="346"/>
      <c r="AE45" s="346"/>
      <c r="AF45" s="346"/>
      <c r="AG45" s="346"/>
      <c r="AH45" s="346"/>
      <c r="AI45" s="346"/>
    </row>
    <row r="46" spans="1:35">
      <c r="D46" s="345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5"/>
      <c r="AD46" s="346"/>
      <c r="AE46" s="346"/>
      <c r="AF46" s="346"/>
      <c r="AG46" s="346"/>
      <c r="AH46" s="346"/>
      <c r="AI46" s="346"/>
    </row>
    <row r="47" spans="1:35">
      <c r="D47" s="345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5"/>
      <c r="AD47" s="346"/>
      <c r="AE47" s="346"/>
      <c r="AF47" s="346"/>
      <c r="AG47" s="346"/>
      <c r="AH47" s="346"/>
      <c r="AI47" s="346"/>
    </row>
    <row r="48" spans="1:35">
      <c r="D48" s="345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5"/>
      <c r="AD48" s="346"/>
      <c r="AE48" s="346"/>
      <c r="AF48" s="346"/>
      <c r="AG48" s="346"/>
      <c r="AH48" s="346"/>
      <c r="AI48" s="346"/>
    </row>
    <row r="49" spans="4:35">
      <c r="D49" s="345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5"/>
      <c r="AD49" s="346"/>
      <c r="AE49" s="346"/>
      <c r="AF49" s="346"/>
      <c r="AG49" s="346"/>
      <c r="AH49" s="346"/>
      <c r="AI49" s="346"/>
    </row>
    <row r="50" spans="4:35">
      <c r="D50" s="345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5"/>
      <c r="AD50" s="346"/>
      <c r="AE50" s="346"/>
      <c r="AF50" s="346"/>
      <c r="AG50" s="346"/>
      <c r="AH50" s="346"/>
      <c r="AI50" s="346"/>
    </row>
    <row r="51" spans="4:35">
      <c r="D51" s="345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5"/>
      <c r="AD51" s="346"/>
      <c r="AE51" s="346"/>
      <c r="AF51" s="346"/>
      <c r="AG51" s="346"/>
      <c r="AH51" s="346"/>
      <c r="AI51" s="346"/>
    </row>
    <row r="52" spans="4:35">
      <c r="D52" s="345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5"/>
      <c r="AD52" s="346"/>
      <c r="AE52" s="346"/>
      <c r="AF52" s="346"/>
      <c r="AG52" s="346"/>
      <c r="AH52" s="346"/>
      <c r="AI52" s="346"/>
    </row>
    <row r="53" spans="4:35">
      <c r="D53" s="345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5"/>
      <c r="AD53" s="346"/>
      <c r="AE53" s="346"/>
      <c r="AF53" s="346"/>
      <c r="AG53" s="346"/>
      <c r="AH53" s="346"/>
      <c r="AI53" s="346"/>
    </row>
    <row r="54" spans="4:35">
      <c r="D54" s="345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5"/>
      <c r="AD54" s="346"/>
      <c r="AE54" s="346"/>
      <c r="AF54" s="346"/>
      <c r="AG54" s="346"/>
      <c r="AH54" s="346"/>
      <c r="AI54" s="346"/>
    </row>
    <row r="55" spans="4:35">
      <c r="D55" s="345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5"/>
      <c r="AD55" s="346"/>
      <c r="AE55" s="346"/>
      <c r="AF55" s="346"/>
      <c r="AG55" s="346"/>
      <c r="AH55" s="346"/>
      <c r="AI55" s="346"/>
    </row>
    <row r="56" spans="4:35">
      <c r="D56" s="345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5"/>
      <c r="AD56" s="346"/>
      <c r="AE56" s="346"/>
      <c r="AF56" s="346"/>
      <c r="AG56" s="346"/>
      <c r="AH56" s="346"/>
      <c r="AI56" s="346"/>
    </row>
    <row r="57" spans="4:35">
      <c r="D57" s="345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5"/>
      <c r="AD57" s="346"/>
      <c r="AE57" s="346"/>
      <c r="AF57" s="346"/>
      <c r="AG57" s="346"/>
      <c r="AH57" s="346"/>
      <c r="AI57" s="346"/>
    </row>
    <row r="58" spans="4:35">
      <c r="D58" s="345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5"/>
      <c r="AD58" s="346"/>
      <c r="AE58" s="346"/>
      <c r="AF58" s="346"/>
      <c r="AG58" s="346"/>
      <c r="AH58" s="346"/>
      <c r="AI58" s="346"/>
    </row>
    <row r="59" spans="4:35">
      <c r="D59" s="345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5"/>
      <c r="AD59" s="346"/>
      <c r="AE59" s="346"/>
      <c r="AF59" s="346"/>
      <c r="AG59" s="346"/>
      <c r="AH59" s="346"/>
      <c r="AI59" s="346"/>
    </row>
    <row r="60" spans="4:35">
      <c r="D60" s="345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5"/>
      <c r="AD60" s="346"/>
      <c r="AE60" s="346"/>
      <c r="AF60" s="346"/>
      <c r="AG60" s="346"/>
      <c r="AH60" s="346"/>
      <c r="AI60" s="346"/>
    </row>
    <row r="61" spans="4:35">
      <c r="D61" s="345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5"/>
      <c r="AD61" s="346"/>
      <c r="AE61" s="346"/>
      <c r="AF61" s="346"/>
      <c r="AG61" s="346"/>
      <c r="AH61" s="346"/>
      <c r="AI61" s="346"/>
    </row>
    <row r="62" spans="4:35">
      <c r="D62" s="345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5"/>
      <c r="AD62" s="346"/>
      <c r="AE62" s="346"/>
      <c r="AF62" s="346"/>
      <c r="AG62" s="346"/>
      <c r="AH62" s="346"/>
      <c r="AI62" s="346"/>
    </row>
    <row r="63" spans="4:35">
      <c r="D63" s="345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5"/>
      <c r="AD63" s="346"/>
      <c r="AE63" s="346"/>
      <c r="AF63" s="346"/>
      <c r="AG63" s="346"/>
      <c r="AH63" s="346"/>
      <c r="AI63" s="346"/>
    </row>
    <row r="64" spans="4:35">
      <c r="D64" s="345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5"/>
      <c r="AD64" s="346"/>
      <c r="AE64" s="346"/>
      <c r="AF64" s="346"/>
      <c r="AG64" s="346"/>
      <c r="AH64" s="346"/>
      <c r="AI64" s="346"/>
    </row>
    <row r="65" spans="4:35">
      <c r="D65" s="345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5"/>
      <c r="AD65" s="346"/>
      <c r="AE65" s="346"/>
      <c r="AF65" s="346"/>
      <c r="AG65" s="346"/>
      <c r="AH65" s="346"/>
      <c r="AI65" s="346"/>
    </row>
    <row r="66" spans="4:35">
      <c r="D66" s="345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5"/>
      <c r="AD66" s="346"/>
      <c r="AE66" s="346"/>
      <c r="AF66" s="346"/>
      <c r="AG66" s="346"/>
      <c r="AH66" s="346"/>
      <c r="AI66" s="346"/>
    </row>
    <row r="67" spans="4:35">
      <c r="D67" s="345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5"/>
      <c r="AD67" s="346"/>
      <c r="AE67" s="346"/>
      <c r="AF67" s="346"/>
      <c r="AG67" s="346"/>
      <c r="AH67" s="346"/>
      <c r="AI67" s="346"/>
    </row>
    <row r="68" spans="4:35">
      <c r="D68" s="345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5"/>
      <c r="AD68" s="346"/>
      <c r="AE68" s="346"/>
      <c r="AF68" s="346"/>
      <c r="AG68" s="346"/>
      <c r="AH68" s="346"/>
      <c r="AI68" s="346"/>
    </row>
    <row r="69" spans="4:35">
      <c r="D69" s="345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5"/>
      <c r="AD69" s="346"/>
      <c r="AE69" s="346"/>
      <c r="AF69" s="346"/>
      <c r="AG69" s="346"/>
      <c r="AH69" s="346"/>
      <c r="AI69" s="346"/>
    </row>
    <row r="70" spans="4:35">
      <c r="D70" s="345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5"/>
      <c r="AD70" s="346"/>
      <c r="AE70" s="346"/>
      <c r="AF70" s="346"/>
      <c r="AG70" s="346"/>
      <c r="AH70" s="346"/>
      <c r="AI70" s="346"/>
    </row>
    <row r="71" spans="4:35">
      <c r="D71" s="345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5"/>
      <c r="AD71" s="346"/>
      <c r="AE71" s="346"/>
      <c r="AF71" s="346"/>
      <c r="AG71" s="346"/>
      <c r="AH71" s="346"/>
      <c r="AI71" s="346"/>
    </row>
    <row r="72" spans="4:35">
      <c r="D72" s="345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5"/>
      <c r="AD72" s="346"/>
      <c r="AE72" s="346"/>
      <c r="AF72" s="346"/>
      <c r="AG72" s="346"/>
      <c r="AH72" s="346"/>
      <c r="AI72" s="346"/>
    </row>
    <row r="73" spans="4:35">
      <c r="D73" s="345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5"/>
      <c r="AD73" s="346"/>
      <c r="AE73" s="346"/>
      <c r="AF73" s="346"/>
      <c r="AG73" s="346"/>
      <c r="AH73" s="346"/>
      <c r="AI73" s="346"/>
    </row>
    <row r="74" spans="4:35">
      <c r="D74" s="345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5"/>
      <c r="AD74" s="346"/>
      <c r="AE74" s="346"/>
      <c r="AF74" s="346"/>
      <c r="AG74" s="346"/>
      <c r="AH74" s="346"/>
      <c r="AI74" s="346"/>
    </row>
    <row r="75" spans="4:35">
      <c r="D75" s="345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5"/>
      <c r="AD75" s="346"/>
      <c r="AE75" s="346"/>
      <c r="AF75" s="346"/>
      <c r="AG75" s="346"/>
      <c r="AH75" s="346"/>
      <c r="AI75" s="346"/>
    </row>
    <row r="76" spans="4:35">
      <c r="D76" s="345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5"/>
      <c r="AD76" s="346"/>
      <c r="AE76" s="346"/>
      <c r="AF76" s="346"/>
      <c r="AG76" s="346"/>
      <c r="AH76" s="346"/>
      <c r="AI76" s="346"/>
    </row>
    <row r="77" spans="4:35">
      <c r="D77" s="345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5"/>
      <c r="AD77" s="346"/>
      <c r="AE77" s="346"/>
      <c r="AF77" s="346"/>
      <c r="AG77" s="346"/>
      <c r="AH77" s="346"/>
      <c r="AI77" s="346"/>
    </row>
    <row r="78" spans="4:35">
      <c r="D78" s="345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5"/>
      <c r="AD78" s="346"/>
      <c r="AE78" s="346"/>
      <c r="AF78" s="346"/>
      <c r="AG78" s="346"/>
      <c r="AH78" s="346"/>
      <c r="AI78" s="346"/>
    </row>
    <row r="79" spans="4:35">
      <c r="D79" s="345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5"/>
      <c r="AD79" s="346"/>
      <c r="AE79" s="346"/>
      <c r="AF79" s="346"/>
      <c r="AG79" s="346"/>
      <c r="AH79" s="346"/>
      <c r="AI79" s="346"/>
    </row>
    <row r="80" spans="4:35">
      <c r="D80" s="345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5"/>
      <c r="AD80" s="346"/>
      <c r="AE80" s="346"/>
      <c r="AF80" s="346"/>
      <c r="AG80" s="346"/>
      <c r="AH80" s="346"/>
      <c r="AI80" s="346"/>
    </row>
    <row r="81" spans="4:35">
      <c r="D81" s="345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5"/>
      <c r="AD81" s="346"/>
      <c r="AE81" s="346"/>
      <c r="AF81" s="346"/>
      <c r="AG81" s="346"/>
      <c r="AH81" s="346"/>
      <c r="AI81" s="346"/>
    </row>
    <row r="82" spans="4:35">
      <c r="D82" s="345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5"/>
      <c r="AD82" s="346"/>
      <c r="AE82" s="346"/>
      <c r="AF82" s="346"/>
      <c r="AG82" s="346"/>
      <c r="AH82" s="346"/>
      <c r="AI82" s="346"/>
    </row>
    <row r="83" spans="4:35">
      <c r="D83" s="345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5"/>
      <c r="AD83" s="346"/>
      <c r="AE83" s="346"/>
      <c r="AF83" s="346"/>
      <c r="AG83" s="346"/>
      <c r="AH83" s="346"/>
      <c r="AI83" s="346"/>
    </row>
    <row r="84" spans="4:35">
      <c r="D84" s="345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5"/>
      <c r="AD84" s="346"/>
      <c r="AE84" s="346"/>
      <c r="AF84" s="346"/>
      <c r="AG84" s="346"/>
      <c r="AH84" s="346"/>
      <c r="AI84" s="346"/>
    </row>
    <row r="85" spans="4:35">
      <c r="D85" s="345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5"/>
      <c r="AD85" s="346"/>
      <c r="AE85" s="346"/>
      <c r="AF85" s="346"/>
      <c r="AG85" s="346"/>
      <c r="AH85" s="346"/>
      <c r="AI85" s="346"/>
    </row>
    <row r="86" spans="4:35">
      <c r="D86" s="345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5"/>
      <c r="AD86" s="346"/>
      <c r="AE86" s="346"/>
      <c r="AF86" s="346"/>
      <c r="AG86" s="346"/>
      <c r="AH86" s="346"/>
      <c r="AI86" s="346"/>
    </row>
    <row r="87" spans="4:35">
      <c r="D87" s="345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5"/>
      <c r="AD87" s="346"/>
      <c r="AE87" s="346"/>
      <c r="AF87" s="346"/>
      <c r="AG87" s="346"/>
      <c r="AH87" s="346"/>
      <c r="AI87" s="346"/>
    </row>
    <row r="88" spans="4:35">
      <c r="D88" s="345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5"/>
      <c r="AD88" s="346"/>
      <c r="AE88" s="346"/>
      <c r="AF88" s="346"/>
      <c r="AG88" s="346"/>
      <c r="AH88" s="346"/>
      <c r="AI88" s="346"/>
    </row>
    <row r="89" spans="4:35">
      <c r="D89" s="345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5"/>
      <c r="AD89" s="346"/>
      <c r="AE89" s="346"/>
      <c r="AF89" s="346"/>
      <c r="AG89" s="346"/>
      <c r="AH89" s="346"/>
      <c r="AI89" s="346"/>
    </row>
    <row r="90" spans="4:35">
      <c r="D90" s="345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5"/>
      <c r="AD90" s="346"/>
      <c r="AE90" s="346"/>
      <c r="AF90" s="346"/>
      <c r="AG90" s="346"/>
      <c r="AH90" s="346"/>
      <c r="AI90" s="346"/>
    </row>
    <row r="91" spans="4:35">
      <c r="D91" s="345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5"/>
      <c r="AD91" s="346"/>
      <c r="AE91" s="346"/>
      <c r="AF91" s="346"/>
      <c r="AG91" s="346"/>
      <c r="AH91" s="346"/>
      <c r="AI91" s="346"/>
    </row>
    <row r="92" spans="4:35">
      <c r="D92" s="345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5"/>
      <c r="AD92" s="346"/>
      <c r="AE92" s="346"/>
      <c r="AF92" s="346"/>
      <c r="AG92" s="346"/>
      <c r="AH92" s="346"/>
      <c r="AI92" s="346"/>
    </row>
    <row r="93" spans="4:35">
      <c r="D93" s="345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5"/>
      <c r="AD93" s="346"/>
      <c r="AE93" s="346"/>
      <c r="AF93" s="346"/>
      <c r="AG93" s="346"/>
      <c r="AH93" s="346"/>
      <c r="AI93" s="346"/>
    </row>
    <row r="94" spans="4:35">
      <c r="D94" s="345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5"/>
      <c r="AD94" s="346"/>
      <c r="AE94" s="346"/>
      <c r="AF94" s="346"/>
      <c r="AG94" s="346"/>
      <c r="AH94" s="346"/>
      <c r="AI94" s="346"/>
    </row>
    <row r="95" spans="4:35">
      <c r="D95" s="345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5"/>
      <c r="AD95" s="346"/>
      <c r="AE95" s="346"/>
      <c r="AF95" s="346"/>
      <c r="AG95" s="346"/>
      <c r="AH95" s="346"/>
      <c r="AI95" s="346"/>
    </row>
    <row r="96" spans="4:35">
      <c r="D96" s="345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5"/>
      <c r="AD96" s="346"/>
      <c r="AE96" s="346"/>
      <c r="AF96" s="346"/>
      <c r="AG96" s="346"/>
      <c r="AH96" s="346"/>
      <c r="AI96" s="346"/>
    </row>
    <row r="97" spans="4: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5"/>
      <c r="AD97" s="346"/>
      <c r="AE97" s="346"/>
      <c r="AF97" s="346"/>
      <c r="AG97" s="346"/>
      <c r="AH97" s="346"/>
      <c r="AI97" s="346"/>
    </row>
    <row r="98" spans="4:35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5"/>
      <c r="AD98" s="346"/>
      <c r="AE98" s="346"/>
      <c r="AF98" s="346"/>
      <c r="AG98" s="346"/>
      <c r="AH98" s="346"/>
      <c r="AI98" s="346"/>
    </row>
    <row r="99" spans="4:35">
      <c r="D99" s="345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5"/>
      <c r="AD99" s="346"/>
      <c r="AE99" s="346"/>
      <c r="AF99" s="346"/>
      <c r="AG99" s="346"/>
      <c r="AH99" s="346"/>
      <c r="AI99" s="346"/>
    </row>
    <row r="100" spans="4:35">
      <c r="D100" s="345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5"/>
      <c r="AD100" s="346"/>
      <c r="AE100" s="346"/>
      <c r="AF100" s="346"/>
      <c r="AG100" s="346"/>
      <c r="AH100" s="346"/>
      <c r="AI100" s="346"/>
    </row>
    <row r="101" spans="4:35">
      <c r="D101" s="345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5"/>
      <c r="AD101" s="346"/>
      <c r="AE101" s="346"/>
      <c r="AF101" s="346"/>
      <c r="AG101" s="346"/>
      <c r="AH101" s="346"/>
      <c r="AI101" s="346"/>
    </row>
    <row r="102" spans="4:35">
      <c r="D102" s="345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5"/>
      <c r="AD102" s="346"/>
      <c r="AE102" s="346"/>
      <c r="AF102" s="346"/>
      <c r="AG102" s="346"/>
      <c r="AH102" s="346"/>
      <c r="AI102" s="346"/>
    </row>
    <row r="103" spans="4:35">
      <c r="D103" s="345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5"/>
      <c r="AD103" s="346"/>
      <c r="AE103" s="346"/>
      <c r="AF103" s="346"/>
      <c r="AG103" s="346"/>
      <c r="AH103" s="346"/>
      <c r="AI103" s="346"/>
    </row>
    <row r="104" spans="4:35">
      <c r="D104" s="345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5"/>
      <c r="AD104" s="346"/>
      <c r="AE104" s="346"/>
      <c r="AF104" s="346"/>
      <c r="AG104" s="346"/>
      <c r="AH104" s="346"/>
      <c r="AI104" s="346"/>
    </row>
    <row r="105" spans="4:35">
      <c r="D105" s="345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5"/>
      <c r="AD105" s="346"/>
      <c r="AE105" s="346"/>
      <c r="AF105" s="346"/>
      <c r="AG105" s="346"/>
      <c r="AH105" s="346"/>
      <c r="AI105" s="346"/>
    </row>
    <row r="106" spans="4:35">
      <c r="D106" s="345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5"/>
      <c r="AD106" s="346"/>
      <c r="AE106" s="346"/>
      <c r="AF106" s="346"/>
      <c r="AG106" s="346"/>
      <c r="AH106" s="346"/>
      <c r="AI106" s="346"/>
    </row>
    <row r="107" spans="4:35">
      <c r="D107" s="345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5"/>
      <c r="AD107" s="346"/>
      <c r="AE107" s="346"/>
      <c r="AF107" s="346"/>
      <c r="AG107" s="346"/>
      <c r="AH107" s="346"/>
      <c r="AI107" s="346"/>
    </row>
    <row r="108" spans="4:35">
      <c r="D108" s="345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5"/>
      <c r="AD108" s="346"/>
      <c r="AE108" s="346"/>
      <c r="AF108" s="346"/>
      <c r="AG108" s="346"/>
      <c r="AH108" s="346"/>
      <c r="AI108" s="346"/>
    </row>
    <row r="109" spans="4:35">
      <c r="D109" s="345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5"/>
      <c r="AD109" s="346"/>
      <c r="AE109" s="346"/>
      <c r="AF109" s="346"/>
      <c r="AG109" s="346"/>
      <c r="AH109" s="346"/>
      <c r="AI109" s="346"/>
    </row>
    <row r="110" spans="4:35">
      <c r="D110" s="345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5"/>
      <c r="AD110" s="346"/>
      <c r="AE110" s="346"/>
      <c r="AF110" s="346"/>
      <c r="AG110" s="346"/>
      <c r="AH110" s="346"/>
      <c r="AI110" s="346"/>
    </row>
    <row r="111" spans="4:35">
      <c r="D111" s="345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5"/>
      <c r="AD111" s="346"/>
      <c r="AE111" s="346"/>
      <c r="AF111" s="346"/>
      <c r="AG111" s="346"/>
      <c r="AH111" s="346"/>
      <c r="AI111" s="346"/>
    </row>
    <row r="112" spans="4:35">
      <c r="D112" s="345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5"/>
      <c r="AD112" s="346"/>
      <c r="AE112" s="346"/>
      <c r="AF112" s="346"/>
      <c r="AG112" s="346"/>
      <c r="AH112" s="346"/>
      <c r="AI112" s="346"/>
    </row>
    <row r="113" spans="4:35">
      <c r="D113" s="345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5"/>
      <c r="AD113" s="346"/>
      <c r="AE113" s="346"/>
      <c r="AF113" s="346"/>
      <c r="AG113" s="346"/>
      <c r="AH113" s="346"/>
      <c r="AI113" s="346"/>
    </row>
    <row r="114" spans="4:35">
      <c r="D114" s="345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5"/>
      <c r="AD114" s="346"/>
      <c r="AE114" s="346"/>
      <c r="AF114" s="346"/>
      <c r="AG114" s="346"/>
      <c r="AH114" s="346"/>
      <c r="AI114" s="346"/>
    </row>
    <row r="115" spans="4:35">
      <c r="D115" s="345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5"/>
      <c r="AD115" s="346"/>
      <c r="AE115" s="346"/>
      <c r="AF115" s="346"/>
      <c r="AG115" s="346"/>
      <c r="AH115" s="346"/>
      <c r="AI115" s="346"/>
    </row>
    <row r="116" spans="4:35">
      <c r="D116" s="345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5"/>
      <c r="AD116" s="346"/>
      <c r="AE116" s="346"/>
      <c r="AF116" s="346"/>
      <c r="AG116" s="346"/>
      <c r="AH116" s="346"/>
      <c r="AI116" s="346"/>
    </row>
    <row r="117" spans="4:35">
      <c r="D117" s="345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5"/>
      <c r="AD117" s="346"/>
      <c r="AE117" s="346"/>
      <c r="AF117" s="346"/>
      <c r="AG117" s="346"/>
      <c r="AH117" s="346"/>
      <c r="AI117" s="346"/>
    </row>
    <row r="118" spans="4:35">
      <c r="D118" s="345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5"/>
      <c r="AD118" s="346"/>
      <c r="AE118" s="346"/>
      <c r="AF118" s="346"/>
      <c r="AG118" s="346"/>
      <c r="AH118" s="346"/>
      <c r="AI118" s="346"/>
    </row>
    <row r="119" spans="4:35">
      <c r="D119" s="345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5"/>
      <c r="AD119" s="346"/>
      <c r="AE119" s="346"/>
      <c r="AF119" s="346"/>
      <c r="AG119" s="346"/>
      <c r="AH119" s="346"/>
      <c r="AI119" s="346"/>
    </row>
    <row r="120" spans="4:35">
      <c r="D120" s="345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5"/>
      <c r="AD120" s="346"/>
      <c r="AE120" s="346"/>
      <c r="AF120" s="346"/>
      <c r="AG120" s="346"/>
      <c r="AH120" s="346"/>
      <c r="AI120" s="346"/>
    </row>
    <row r="121" spans="4:35">
      <c r="D121" s="345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5"/>
      <c r="AD121" s="346"/>
      <c r="AE121" s="346"/>
      <c r="AF121" s="346"/>
      <c r="AG121" s="346"/>
      <c r="AH121" s="346"/>
      <c r="AI121" s="346"/>
    </row>
    <row r="122" spans="4:35">
      <c r="D122" s="345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5"/>
      <c r="AD122" s="346"/>
      <c r="AE122" s="346"/>
      <c r="AF122" s="346"/>
      <c r="AG122" s="346"/>
      <c r="AH122" s="346"/>
      <c r="AI122" s="346"/>
    </row>
    <row r="123" spans="4:35">
      <c r="D123" s="345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5"/>
      <c r="AD123" s="346"/>
      <c r="AE123" s="346"/>
      <c r="AF123" s="346"/>
      <c r="AG123" s="346"/>
      <c r="AH123" s="346"/>
      <c r="AI123" s="346"/>
    </row>
    <row r="124" spans="4:35">
      <c r="D124" s="345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5"/>
      <c r="AD124" s="346"/>
      <c r="AE124" s="346"/>
      <c r="AF124" s="346"/>
      <c r="AG124" s="346"/>
      <c r="AH124" s="346"/>
      <c r="AI124" s="346"/>
    </row>
    <row r="125" spans="4:35">
      <c r="D125" s="345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5"/>
      <c r="AD125" s="346"/>
      <c r="AE125" s="346"/>
      <c r="AF125" s="346"/>
      <c r="AG125" s="346"/>
      <c r="AH125" s="346"/>
      <c r="AI125" s="346"/>
    </row>
    <row r="126" spans="4:35">
      <c r="D126" s="345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5"/>
      <c r="AD126" s="346"/>
      <c r="AE126" s="346"/>
      <c r="AF126" s="346"/>
      <c r="AG126" s="346"/>
      <c r="AH126" s="346"/>
      <c r="AI126" s="346"/>
    </row>
    <row r="127" spans="4:35">
      <c r="D127" s="345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5"/>
      <c r="AD127" s="346"/>
      <c r="AE127" s="346"/>
      <c r="AF127" s="346"/>
      <c r="AG127" s="346"/>
      <c r="AH127" s="346"/>
      <c r="AI127" s="346"/>
    </row>
    <row r="128" spans="4:35">
      <c r="D128" s="345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5"/>
      <c r="AD128" s="346"/>
      <c r="AE128" s="346"/>
      <c r="AF128" s="346"/>
      <c r="AG128" s="346"/>
      <c r="AH128" s="346"/>
      <c r="AI128" s="346"/>
    </row>
    <row r="129" spans="4:35">
      <c r="D129" s="345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5"/>
      <c r="AD129" s="346"/>
      <c r="AE129" s="346"/>
      <c r="AF129" s="346"/>
      <c r="AG129" s="346"/>
      <c r="AH129" s="346"/>
      <c r="AI129" s="346"/>
    </row>
    <row r="130" spans="4:35">
      <c r="D130" s="345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5"/>
      <c r="AD130" s="346"/>
      <c r="AE130" s="346"/>
      <c r="AF130" s="346"/>
      <c r="AG130" s="346"/>
      <c r="AH130" s="346"/>
      <c r="AI130" s="346"/>
    </row>
    <row r="131" spans="4:35">
      <c r="D131" s="345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5"/>
      <c r="AD131" s="346"/>
      <c r="AE131" s="346"/>
      <c r="AF131" s="346"/>
      <c r="AG131" s="346"/>
      <c r="AH131" s="346"/>
      <c r="AI131" s="346"/>
    </row>
    <row r="132" spans="4:35">
      <c r="D132" s="345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5"/>
      <c r="AD132" s="346"/>
      <c r="AE132" s="346"/>
      <c r="AF132" s="346"/>
      <c r="AG132" s="346"/>
      <c r="AH132" s="346"/>
      <c r="AI132" s="346"/>
    </row>
    <row r="133" spans="4:35">
      <c r="D133" s="345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5"/>
      <c r="AD133" s="346"/>
      <c r="AE133" s="346"/>
      <c r="AF133" s="346"/>
      <c r="AG133" s="346"/>
      <c r="AH133" s="346"/>
      <c r="AI133" s="346"/>
    </row>
    <row r="134" spans="4:35">
      <c r="D134" s="345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5"/>
      <c r="AD134" s="346"/>
      <c r="AE134" s="346"/>
      <c r="AF134" s="346"/>
      <c r="AG134" s="346"/>
      <c r="AH134" s="346"/>
      <c r="AI134" s="346"/>
    </row>
    <row r="135" spans="4:35">
      <c r="D135" s="345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5"/>
      <c r="AD135" s="346"/>
      <c r="AE135" s="346"/>
      <c r="AF135" s="346"/>
      <c r="AG135" s="346"/>
      <c r="AH135" s="346"/>
      <c r="AI135" s="346"/>
    </row>
    <row r="136" spans="4:35">
      <c r="D136" s="345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5"/>
      <c r="AD136" s="346"/>
      <c r="AE136" s="346"/>
      <c r="AF136" s="346"/>
      <c r="AG136" s="346"/>
      <c r="AH136" s="346"/>
      <c r="AI136" s="346"/>
    </row>
    <row r="137" spans="4:35">
      <c r="D137" s="345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5"/>
      <c r="AD137" s="346"/>
      <c r="AE137" s="346"/>
      <c r="AF137" s="346"/>
      <c r="AG137" s="346"/>
      <c r="AH137" s="346"/>
      <c r="AI137" s="346"/>
    </row>
    <row r="138" spans="4:35">
      <c r="D138" s="345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5"/>
      <c r="AD138" s="346"/>
      <c r="AE138" s="346"/>
      <c r="AF138" s="346"/>
      <c r="AG138" s="346"/>
      <c r="AH138" s="346"/>
      <c r="AI138" s="346"/>
    </row>
    <row r="139" spans="4:35">
      <c r="D139" s="345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5"/>
      <c r="AD139" s="346"/>
      <c r="AE139" s="346"/>
      <c r="AF139" s="346"/>
      <c r="AG139" s="346"/>
      <c r="AH139" s="346"/>
      <c r="AI139" s="346"/>
    </row>
    <row r="140" spans="4:35">
      <c r="D140" s="345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5"/>
      <c r="AD140" s="346"/>
      <c r="AE140" s="346"/>
      <c r="AF140" s="346"/>
      <c r="AG140" s="346"/>
      <c r="AH140" s="346"/>
      <c r="AI140" s="346"/>
    </row>
    <row r="141" spans="4:35">
      <c r="D141" s="345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5"/>
      <c r="AD141" s="346"/>
      <c r="AE141" s="346"/>
      <c r="AF141" s="346"/>
      <c r="AG141" s="346"/>
      <c r="AH141" s="346"/>
      <c r="AI141" s="346"/>
    </row>
    <row r="142" spans="4:35">
      <c r="D142" s="345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5"/>
      <c r="AD142" s="346"/>
      <c r="AE142" s="346"/>
      <c r="AF142" s="346"/>
      <c r="AG142" s="346"/>
      <c r="AH142" s="346"/>
      <c r="AI142" s="346"/>
    </row>
    <row r="143" spans="4:35">
      <c r="D143" s="345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5"/>
      <c r="AD143" s="346"/>
      <c r="AE143" s="346"/>
      <c r="AF143" s="346"/>
      <c r="AG143" s="346"/>
      <c r="AH143" s="346"/>
      <c r="AI143" s="346"/>
    </row>
    <row r="144" spans="4:35">
      <c r="D144" s="345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5"/>
      <c r="AD144" s="346"/>
      <c r="AE144" s="346"/>
      <c r="AF144" s="346"/>
      <c r="AG144" s="346"/>
      <c r="AH144" s="346"/>
      <c r="AI144" s="346"/>
    </row>
    <row r="145" spans="4:35">
      <c r="D145" s="345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5"/>
      <c r="AD145" s="346"/>
      <c r="AE145" s="346"/>
      <c r="AF145" s="346"/>
      <c r="AG145" s="346"/>
      <c r="AH145" s="346"/>
      <c r="AI145" s="346"/>
    </row>
    <row r="146" spans="4:35">
      <c r="D146" s="345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5"/>
      <c r="AD146" s="346"/>
      <c r="AE146" s="346"/>
      <c r="AF146" s="346"/>
      <c r="AG146" s="346"/>
      <c r="AH146" s="346"/>
      <c r="AI146" s="346"/>
    </row>
    <row r="147" spans="4:35">
      <c r="D147" s="345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5"/>
      <c r="AD147" s="346"/>
      <c r="AE147" s="346"/>
      <c r="AF147" s="346"/>
      <c r="AG147" s="346"/>
      <c r="AH147" s="346"/>
      <c r="AI147" s="346"/>
    </row>
    <row r="148" spans="4:35">
      <c r="D148" s="345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5"/>
      <c r="AD148" s="346"/>
      <c r="AE148" s="346"/>
      <c r="AF148" s="346"/>
      <c r="AG148" s="346"/>
      <c r="AH148" s="346"/>
      <c r="AI148" s="346"/>
    </row>
    <row r="149" spans="4:35">
      <c r="D149" s="345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5"/>
      <c r="AD149" s="346"/>
      <c r="AE149" s="346"/>
      <c r="AF149" s="346"/>
      <c r="AG149" s="346"/>
      <c r="AH149" s="346"/>
      <c r="AI149" s="346"/>
    </row>
    <row r="150" spans="4:35">
      <c r="D150" s="345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5"/>
      <c r="AD150" s="346"/>
      <c r="AE150" s="346"/>
      <c r="AF150" s="346"/>
      <c r="AG150" s="346"/>
      <c r="AH150" s="346"/>
      <c r="AI150" s="346"/>
    </row>
    <row r="151" spans="4:35">
      <c r="D151" s="345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5"/>
      <c r="AD151" s="346"/>
      <c r="AE151" s="346"/>
      <c r="AF151" s="346"/>
      <c r="AG151" s="346"/>
      <c r="AH151" s="346"/>
      <c r="AI151" s="346"/>
    </row>
    <row r="152" spans="4:35">
      <c r="D152" s="345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5"/>
      <c r="AD152" s="346"/>
      <c r="AE152" s="346"/>
      <c r="AF152" s="346"/>
      <c r="AG152" s="346"/>
      <c r="AH152" s="346"/>
      <c r="AI152" s="346"/>
    </row>
    <row r="153" spans="4:35">
      <c r="D153" s="345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5"/>
      <c r="AD153" s="346"/>
      <c r="AE153" s="346"/>
      <c r="AF153" s="346"/>
      <c r="AG153" s="346"/>
      <c r="AH153" s="346"/>
      <c r="AI153" s="346"/>
    </row>
    <row r="154" spans="4:35">
      <c r="D154" s="345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5"/>
      <c r="AD154" s="346"/>
      <c r="AE154" s="346"/>
      <c r="AF154" s="346"/>
      <c r="AG154" s="346"/>
      <c r="AH154" s="346"/>
      <c r="AI154" s="346"/>
    </row>
    <row r="155" spans="4:35">
      <c r="D155" s="345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5"/>
      <c r="AD155" s="346"/>
      <c r="AE155" s="346"/>
      <c r="AF155" s="346"/>
      <c r="AG155" s="346"/>
      <c r="AH155" s="346"/>
      <c r="AI155" s="346"/>
    </row>
    <row r="156" spans="4:35">
      <c r="D156" s="345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5"/>
      <c r="AD156" s="346"/>
      <c r="AE156" s="346"/>
      <c r="AF156" s="346"/>
      <c r="AG156" s="346"/>
      <c r="AH156" s="346"/>
      <c r="AI156" s="346"/>
    </row>
    <row r="157" spans="4:35">
      <c r="D157" s="345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5"/>
      <c r="AD157" s="346"/>
      <c r="AE157" s="346"/>
      <c r="AF157" s="346"/>
      <c r="AG157" s="346"/>
      <c r="AH157" s="346"/>
      <c r="AI157" s="346"/>
    </row>
    <row r="158" spans="4:35">
      <c r="D158" s="345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5"/>
      <c r="AD158" s="346"/>
      <c r="AE158" s="346"/>
      <c r="AF158" s="346"/>
      <c r="AG158" s="346"/>
      <c r="AH158" s="346"/>
      <c r="AI158" s="346"/>
    </row>
    <row r="159" spans="4:35">
      <c r="D159" s="345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5"/>
      <c r="AD159" s="346"/>
      <c r="AE159" s="346"/>
      <c r="AF159" s="346"/>
      <c r="AG159" s="346"/>
      <c r="AH159" s="346"/>
      <c r="AI159" s="346"/>
    </row>
    <row r="160" spans="4:35">
      <c r="D160" s="345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5"/>
      <c r="AD160" s="346"/>
      <c r="AE160" s="346"/>
      <c r="AF160" s="346"/>
      <c r="AG160" s="346"/>
      <c r="AH160" s="346"/>
      <c r="AI160" s="346"/>
    </row>
    <row r="161" spans="4:35">
      <c r="D161" s="345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5"/>
      <c r="AD161" s="346"/>
      <c r="AE161" s="346"/>
      <c r="AF161" s="346"/>
      <c r="AG161" s="346"/>
      <c r="AH161" s="346"/>
      <c r="AI161" s="346"/>
    </row>
    <row r="162" spans="4:35">
      <c r="D162" s="345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5"/>
      <c r="AD162" s="346"/>
      <c r="AE162" s="346"/>
      <c r="AF162" s="346"/>
      <c r="AG162" s="346"/>
      <c r="AH162" s="346"/>
      <c r="AI162" s="346"/>
    </row>
    <row r="163" spans="4:35">
      <c r="D163" s="345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5"/>
      <c r="AD163" s="346"/>
      <c r="AE163" s="346"/>
      <c r="AF163" s="346"/>
      <c r="AG163" s="346"/>
      <c r="AH163" s="346"/>
      <c r="AI163" s="346"/>
    </row>
    <row r="164" spans="4:35">
      <c r="D164" s="345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5"/>
      <c r="AD164" s="346"/>
      <c r="AE164" s="346"/>
      <c r="AF164" s="346"/>
      <c r="AG164" s="346"/>
      <c r="AH164" s="346"/>
      <c r="AI164" s="346"/>
    </row>
    <row r="165" spans="4:35">
      <c r="D165" s="345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5"/>
      <c r="AD165" s="346"/>
      <c r="AE165" s="346"/>
      <c r="AF165" s="346"/>
      <c r="AG165" s="346"/>
      <c r="AH165" s="346"/>
      <c r="AI165" s="346"/>
    </row>
    <row r="166" spans="4:35">
      <c r="D166" s="345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5"/>
      <c r="AD166" s="346"/>
      <c r="AE166" s="346"/>
      <c r="AF166" s="346"/>
      <c r="AG166" s="346"/>
      <c r="AH166" s="346"/>
      <c r="AI166" s="346"/>
    </row>
    <row r="167" spans="4:35">
      <c r="D167" s="345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5"/>
      <c r="AD167" s="346"/>
      <c r="AE167" s="346"/>
      <c r="AF167" s="346"/>
      <c r="AG167" s="346"/>
      <c r="AH167" s="346"/>
      <c r="AI167" s="346"/>
    </row>
    <row r="168" spans="4:35">
      <c r="D168" s="345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5"/>
      <c r="AD168" s="346"/>
      <c r="AE168" s="346"/>
      <c r="AF168" s="346"/>
      <c r="AG168" s="346"/>
      <c r="AH168" s="346"/>
      <c r="AI168" s="346"/>
    </row>
    <row r="169" spans="4:35">
      <c r="D169" s="345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5"/>
      <c r="AD169" s="346"/>
      <c r="AE169" s="346"/>
      <c r="AF169" s="346"/>
      <c r="AG169" s="346"/>
      <c r="AH169" s="346"/>
      <c r="AI169" s="346"/>
    </row>
    <row r="170" spans="4:35">
      <c r="D170" s="345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5"/>
      <c r="AD170" s="346"/>
      <c r="AE170" s="346"/>
      <c r="AF170" s="346"/>
      <c r="AG170" s="346"/>
      <c r="AH170" s="346"/>
      <c r="AI170" s="346"/>
    </row>
    <row r="171" spans="4:35">
      <c r="D171" s="345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5"/>
      <c r="AD171" s="346"/>
      <c r="AE171" s="346"/>
      <c r="AF171" s="346"/>
      <c r="AG171" s="346"/>
      <c r="AH171" s="346"/>
      <c r="AI171" s="346"/>
    </row>
    <row r="172" spans="4:35">
      <c r="D172" s="345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5"/>
      <c r="AD172" s="346"/>
      <c r="AE172" s="346"/>
      <c r="AF172" s="346"/>
      <c r="AG172" s="346"/>
      <c r="AH172" s="346"/>
      <c r="AI172" s="346"/>
    </row>
    <row r="173" spans="4:35">
      <c r="D173" s="345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5"/>
      <c r="AD173" s="346"/>
      <c r="AE173" s="346"/>
      <c r="AF173" s="346"/>
      <c r="AG173" s="346"/>
      <c r="AH173" s="346"/>
      <c r="AI173" s="346"/>
    </row>
    <row r="174" spans="4:35">
      <c r="D174" s="345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5"/>
      <c r="AD174" s="346"/>
      <c r="AE174" s="346"/>
      <c r="AF174" s="346"/>
      <c r="AG174" s="346"/>
      <c r="AH174" s="346"/>
      <c r="AI174" s="346"/>
    </row>
    <row r="175" spans="4:35">
      <c r="D175" s="345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5"/>
      <c r="AD175" s="346"/>
      <c r="AE175" s="346"/>
      <c r="AF175" s="346"/>
      <c r="AG175" s="346"/>
      <c r="AH175" s="346"/>
      <c r="AI175" s="346"/>
    </row>
    <row r="176" spans="4:35">
      <c r="D176" s="345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5"/>
      <c r="AD176" s="346"/>
      <c r="AE176" s="346"/>
      <c r="AF176" s="346"/>
      <c r="AG176" s="346"/>
      <c r="AH176" s="346"/>
      <c r="AI176" s="346"/>
    </row>
    <row r="177" spans="4:35">
      <c r="D177" s="345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5"/>
      <c r="AD177" s="346"/>
      <c r="AE177" s="346"/>
      <c r="AF177" s="346"/>
      <c r="AG177" s="346"/>
      <c r="AH177" s="346"/>
      <c r="AI177" s="346"/>
    </row>
    <row r="178" spans="4:35">
      <c r="D178" s="345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5"/>
      <c r="AD178" s="346"/>
      <c r="AE178" s="346"/>
      <c r="AF178" s="346"/>
      <c r="AG178" s="346"/>
      <c r="AH178" s="346"/>
      <c r="AI178" s="346"/>
    </row>
    <row r="179" spans="4:35">
      <c r="D179" s="345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5"/>
      <c r="AD179" s="346"/>
      <c r="AE179" s="346"/>
      <c r="AF179" s="346"/>
      <c r="AG179" s="346"/>
      <c r="AH179" s="346"/>
      <c r="AI179" s="346"/>
    </row>
    <row r="180" spans="4:35">
      <c r="D180" s="345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5"/>
      <c r="AD180" s="346"/>
      <c r="AE180" s="346"/>
      <c r="AF180" s="346"/>
      <c r="AG180" s="346"/>
      <c r="AH180" s="346"/>
      <c r="AI180" s="346"/>
    </row>
    <row r="181" spans="4:35">
      <c r="D181" s="345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5"/>
      <c r="AD181" s="346"/>
      <c r="AE181" s="346"/>
      <c r="AF181" s="346"/>
      <c r="AG181" s="346"/>
      <c r="AH181" s="346"/>
      <c r="AI181" s="346"/>
    </row>
    <row r="182" spans="4:35">
      <c r="D182" s="345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5"/>
      <c r="AD182" s="346"/>
      <c r="AE182" s="346"/>
      <c r="AF182" s="346"/>
      <c r="AG182" s="346"/>
      <c r="AH182" s="346"/>
      <c r="AI182" s="346"/>
    </row>
    <row r="183" spans="4:35">
      <c r="D183" s="345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5"/>
      <c r="AD183" s="346"/>
      <c r="AE183" s="346"/>
      <c r="AF183" s="346"/>
      <c r="AG183" s="346"/>
      <c r="AH183" s="346"/>
      <c r="AI183" s="346"/>
    </row>
    <row r="184" spans="4:35">
      <c r="D184" s="345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5"/>
      <c r="AD184" s="346"/>
      <c r="AE184" s="346"/>
      <c r="AF184" s="346"/>
      <c r="AG184" s="346"/>
      <c r="AH184" s="346"/>
      <c r="AI184" s="346"/>
    </row>
    <row r="185" spans="4:35">
      <c r="D185" s="345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5"/>
      <c r="AD185" s="346"/>
      <c r="AE185" s="346"/>
      <c r="AF185" s="346"/>
      <c r="AG185" s="346"/>
      <c r="AH185" s="346"/>
      <c r="AI185" s="346"/>
    </row>
    <row r="186" spans="4:35">
      <c r="D186" s="345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5"/>
      <c r="AD186" s="346"/>
      <c r="AE186" s="346"/>
      <c r="AF186" s="346"/>
      <c r="AG186" s="346"/>
      <c r="AH186" s="346"/>
      <c r="AI186" s="346"/>
    </row>
    <row r="187" spans="4:35">
      <c r="D187" s="345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5"/>
      <c r="AD187" s="346"/>
      <c r="AE187" s="346"/>
      <c r="AF187" s="346"/>
      <c r="AG187" s="346"/>
      <c r="AH187" s="346"/>
      <c r="AI187" s="346"/>
    </row>
    <row r="188" spans="4:35">
      <c r="D188" s="345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5"/>
      <c r="AD188" s="346"/>
      <c r="AE188" s="346"/>
      <c r="AF188" s="346"/>
      <c r="AG188" s="346"/>
      <c r="AH188" s="346"/>
      <c r="AI188" s="346"/>
    </row>
    <row r="189" spans="4:35">
      <c r="D189" s="345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5"/>
      <c r="AD189" s="346"/>
      <c r="AE189" s="346"/>
      <c r="AF189" s="346"/>
      <c r="AG189" s="346"/>
      <c r="AH189" s="346"/>
      <c r="AI189" s="346"/>
    </row>
    <row r="190" spans="4:35">
      <c r="D190" s="345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5"/>
      <c r="AD190" s="346"/>
      <c r="AE190" s="346"/>
      <c r="AF190" s="346"/>
      <c r="AG190" s="346"/>
      <c r="AH190" s="346"/>
      <c r="AI190" s="346"/>
    </row>
    <row r="191" spans="4:35">
      <c r="D191" s="345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5"/>
      <c r="AD191" s="346"/>
      <c r="AE191" s="346"/>
      <c r="AF191" s="346"/>
      <c r="AG191" s="346"/>
      <c r="AH191" s="346"/>
      <c r="AI191" s="346"/>
    </row>
    <row r="192" spans="4:35">
      <c r="D192" s="345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5"/>
      <c r="AD192" s="346"/>
      <c r="AE192" s="346"/>
      <c r="AF192" s="346"/>
      <c r="AG192" s="346"/>
      <c r="AH192" s="346"/>
      <c r="AI192" s="346"/>
    </row>
    <row r="193" spans="4:35">
      <c r="D193" s="345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5"/>
      <c r="AD193" s="346"/>
      <c r="AE193" s="346"/>
      <c r="AF193" s="346"/>
      <c r="AG193" s="346"/>
      <c r="AH193" s="346"/>
      <c r="AI193" s="346"/>
    </row>
    <row r="194" spans="4:35">
      <c r="D194" s="345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5"/>
      <c r="AD194" s="346"/>
      <c r="AE194" s="346"/>
      <c r="AF194" s="346"/>
      <c r="AG194" s="346"/>
      <c r="AH194" s="346"/>
      <c r="AI194" s="346"/>
    </row>
    <row r="195" spans="4:35">
      <c r="D195" s="345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5"/>
      <c r="AD195" s="346"/>
      <c r="AE195" s="346"/>
      <c r="AF195" s="346"/>
      <c r="AG195" s="346"/>
      <c r="AH195" s="346"/>
      <c r="AI195" s="346"/>
    </row>
    <row r="196" spans="4:35">
      <c r="D196" s="345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5"/>
      <c r="AD196" s="346"/>
      <c r="AE196" s="346"/>
      <c r="AF196" s="346"/>
      <c r="AG196" s="346"/>
      <c r="AH196" s="346"/>
      <c r="AI196" s="346"/>
    </row>
    <row r="197" spans="4:35">
      <c r="D197" s="345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5"/>
      <c r="AD197" s="346"/>
      <c r="AE197" s="346"/>
      <c r="AF197" s="346"/>
      <c r="AG197" s="346"/>
      <c r="AH197" s="346"/>
      <c r="AI197" s="346"/>
    </row>
    <row r="198" spans="4:35">
      <c r="D198" s="345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5"/>
      <c r="AD198" s="346"/>
      <c r="AE198" s="346"/>
      <c r="AF198" s="346"/>
      <c r="AG198" s="346"/>
      <c r="AH198" s="346"/>
      <c r="AI198" s="346"/>
    </row>
    <row r="199" spans="4:35">
      <c r="D199" s="345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5"/>
      <c r="AD199" s="346"/>
      <c r="AE199" s="346"/>
      <c r="AF199" s="346"/>
      <c r="AG199" s="346"/>
      <c r="AH199" s="346"/>
      <c r="AI199" s="346"/>
    </row>
    <row r="200" spans="4:35">
      <c r="D200" s="345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5"/>
      <c r="AD200" s="346"/>
      <c r="AE200" s="346"/>
      <c r="AF200" s="346"/>
      <c r="AG200" s="346"/>
      <c r="AH200" s="346"/>
      <c r="AI200" s="346"/>
    </row>
    <row r="201" spans="4:35">
      <c r="D201" s="345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5"/>
      <c r="AD201" s="346"/>
      <c r="AE201" s="346"/>
      <c r="AF201" s="346"/>
      <c r="AG201" s="346"/>
      <c r="AH201" s="346"/>
      <c r="AI201" s="346"/>
    </row>
    <row r="202" spans="4:35">
      <c r="D202" s="345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5"/>
      <c r="AD202" s="346"/>
      <c r="AE202" s="346"/>
      <c r="AF202" s="346"/>
      <c r="AG202" s="346"/>
      <c r="AH202" s="346"/>
      <c r="AI202" s="346"/>
    </row>
    <row r="203" spans="4:35">
      <c r="D203" s="345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5"/>
      <c r="AD203" s="346"/>
      <c r="AE203" s="346"/>
      <c r="AF203" s="346"/>
      <c r="AG203" s="346"/>
      <c r="AH203" s="346"/>
      <c r="AI203" s="346"/>
    </row>
    <row r="204" spans="4:35">
      <c r="D204" s="345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5"/>
      <c r="AD204" s="346"/>
      <c r="AE204" s="346"/>
      <c r="AF204" s="346"/>
      <c r="AG204" s="346"/>
      <c r="AH204" s="346"/>
      <c r="AI204" s="346"/>
    </row>
    <row r="205" spans="4:35">
      <c r="D205" s="345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5"/>
      <c r="AD205" s="346"/>
      <c r="AE205" s="346"/>
      <c r="AF205" s="346"/>
      <c r="AG205" s="346"/>
      <c r="AH205" s="346"/>
      <c r="AI205" s="346"/>
    </row>
    <row r="206" spans="4:35">
      <c r="D206" s="345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5"/>
      <c r="AD206" s="346"/>
      <c r="AE206" s="346"/>
      <c r="AF206" s="346"/>
      <c r="AG206" s="346"/>
      <c r="AH206" s="346"/>
      <c r="AI206" s="346"/>
    </row>
    <row r="207" spans="4:35">
      <c r="D207" s="345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5"/>
      <c r="AD207" s="346"/>
      <c r="AE207" s="346"/>
      <c r="AF207" s="346"/>
      <c r="AG207" s="346"/>
      <c r="AH207" s="346"/>
      <c r="AI207" s="346"/>
    </row>
    <row r="208" spans="4:35">
      <c r="D208" s="345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5"/>
      <c r="AD208" s="346"/>
      <c r="AE208" s="346"/>
      <c r="AF208" s="346"/>
      <c r="AG208" s="346"/>
      <c r="AH208" s="346"/>
      <c r="AI208" s="346"/>
    </row>
    <row r="209" spans="4:35">
      <c r="D209" s="345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5"/>
      <c r="AD209" s="346"/>
      <c r="AE209" s="346"/>
      <c r="AF209" s="346"/>
      <c r="AG209" s="346"/>
      <c r="AH209" s="346"/>
      <c r="AI209" s="346"/>
    </row>
    <row r="210" spans="4:35">
      <c r="D210" s="345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5"/>
      <c r="AD210" s="346"/>
      <c r="AE210" s="346"/>
      <c r="AF210" s="346"/>
      <c r="AG210" s="346"/>
      <c r="AH210" s="346"/>
      <c r="AI210" s="346"/>
    </row>
    <row r="211" spans="4:35">
      <c r="D211" s="345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5"/>
      <c r="AD211" s="346"/>
      <c r="AE211" s="346"/>
      <c r="AF211" s="346"/>
      <c r="AG211" s="346"/>
      <c r="AH211" s="346"/>
      <c r="AI211" s="346"/>
    </row>
    <row r="212" spans="4:35">
      <c r="D212" s="345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5"/>
      <c r="AD212" s="346"/>
      <c r="AE212" s="346"/>
      <c r="AF212" s="346"/>
      <c r="AG212" s="346"/>
      <c r="AH212" s="346"/>
      <c r="AI212" s="346"/>
    </row>
    <row r="213" spans="4:35">
      <c r="D213" s="345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5"/>
      <c r="AD213" s="346"/>
      <c r="AE213" s="346"/>
      <c r="AF213" s="346"/>
      <c r="AG213" s="346"/>
      <c r="AH213" s="346"/>
      <c r="AI213" s="346"/>
    </row>
    <row r="214" spans="4:35">
      <c r="D214" s="345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5"/>
      <c r="AD214" s="346"/>
      <c r="AE214" s="346"/>
      <c r="AF214" s="346"/>
      <c r="AG214" s="346"/>
      <c r="AH214" s="346"/>
      <c r="AI214" s="346"/>
    </row>
    <row r="215" spans="4:35">
      <c r="D215" s="345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5"/>
      <c r="AD215" s="346"/>
      <c r="AE215" s="346"/>
      <c r="AF215" s="346"/>
      <c r="AG215" s="346"/>
      <c r="AH215" s="346"/>
      <c r="AI215" s="346"/>
    </row>
    <row r="216" spans="4:35">
      <c r="D216" s="345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5"/>
      <c r="AD216" s="346"/>
      <c r="AE216" s="346"/>
      <c r="AF216" s="346"/>
      <c r="AG216" s="346"/>
      <c r="AH216" s="346"/>
      <c r="AI216" s="346"/>
    </row>
    <row r="217" spans="4:35">
      <c r="D217" s="345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5"/>
      <c r="AD217" s="346"/>
      <c r="AE217" s="346"/>
      <c r="AF217" s="346"/>
      <c r="AG217" s="346"/>
      <c r="AH217" s="346"/>
      <c r="AI217" s="346"/>
    </row>
    <row r="218" spans="4:35">
      <c r="D218" s="345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5"/>
      <c r="AD218" s="346"/>
      <c r="AE218" s="346"/>
      <c r="AF218" s="346"/>
      <c r="AG218" s="346"/>
      <c r="AH218" s="346"/>
      <c r="AI218" s="346"/>
    </row>
    <row r="219" spans="4:35">
      <c r="D219" s="345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5"/>
      <c r="AD219" s="346"/>
      <c r="AE219" s="346"/>
      <c r="AF219" s="346"/>
      <c r="AG219" s="346"/>
      <c r="AH219" s="346"/>
      <c r="AI219" s="346"/>
    </row>
    <row r="220" spans="4:35">
      <c r="D220" s="345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5"/>
      <c r="AD220" s="346"/>
      <c r="AE220" s="346"/>
      <c r="AF220" s="346"/>
      <c r="AG220" s="346"/>
      <c r="AH220" s="346"/>
      <c r="AI220" s="346"/>
    </row>
    <row r="221" spans="4:35">
      <c r="D221" s="345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5"/>
      <c r="AD221" s="346"/>
      <c r="AE221" s="346"/>
      <c r="AF221" s="346"/>
      <c r="AG221" s="346"/>
      <c r="AH221" s="346"/>
      <c r="AI221" s="346"/>
    </row>
    <row r="222" spans="4:35">
      <c r="D222" s="345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5"/>
      <c r="AD222" s="346"/>
      <c r="AE222" s="346"/>
      <c r="AF222" s="346"/>
      <c r="AG222" s="346"/>
      <c r="AH222" s="346"/>
      <c r="AI222" s="346"/>
    </row>
    <row r="223" spans="4:35">
      <c r="D223" s="345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5"/>
      <c r="AD223" s="346"/>
      <c r="AE223" s="346"/>
      <c r="AF223" s="346"/>
      <c r="AG223" s="346"/>
      <c r="AH223" s="346"/>
      <c r="AI223" s="346"/>
    </row>
    <row r="224" spans="4:35">
      <c r="D224" s="345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5"/>
      <c r="AD224" s="346"/>
      <c r="AE224" s="346"/>
      <c r="AF224" s="346"/>
      <c r="AG224" s="346"/>
      <c r="AH224" s="346"/>
      <c r="AI224" s="346"/>
    </row>
    <row r="225" spans="4:35">
      <c r="D225" s="345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5"/>
      <c r="AD225" s="346"/>
      <c r="AE225" s="346"/>
      <c r="AF225" s="346"/>
      <c r="AG225" s="346"/>
      <c r="AH225" s="346"/>
      <c r="AI225" s="346"/>
    </row>
    <row r="226" spans="4:35">
      <c r="D226" s="345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5"/>
      <c r="AD226" s="346"/>
      <c r="AE226" s="346"/>
      <c r="AF226" s="346"/>
      <c r="AG226" s="346"/>
      <c r="AH226" s="346"/>
      <c r="AI226" s="346"/>
    </row>
    <row r="227" spans="4:35">
      <c r="D227" s="345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5"/>
      <c r="AD227" s="346"/>
      <c r="AE227" s="346"/>
      <c r="AF227" s="346"/>
      <c r="AG227" s="346"/>
      <c r="AH227" s="346"/>
      <c r="AI227" s="346"/>
    </row>
    <row r="228" spans="4:35">
      <c r="D228" s="345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5"/>
      <c r="AD228" s="346"/>
      <c r="AE228" s="346"/>
      <c r="AF228" s="346"/>
      <c r="AG228" s="346"/>
      <c r="AH228" s="346"/>
      <c r="AI228" s="346"/>
    </row>
    <row r="229" spans="4:35">
      <c r="D229" s="345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5"/>
      <c r="AD229" s="346"/>
      <c r="AE229" s="346"/>
      <c r="AF229" s="346"/>
      <c r="AG229" s="346"/>
      <c r="AH229" s="346"/>
      <c r="AI229" s="346"/>
    </row>
    <row r="230" spans="4:35">
      <c r="D230" s="345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5"/>
      <c r="AD230" s="346"/>
      <c r="AE230" s="346"/>
      <c r="AF230" s="346"/>
      <c r="AG230" s="346"/>
      <c r="AH230" s="346"/>
      <c r="AI230" s="346"/>
    </row>
    <row r="231" spans="4:35">
      <c r="D231" s="345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5"/>
      <c r="AD231" s="346"/>
      <c r="AE231" s="346"/>
      <c r="AF231" s="346"/>
      <c r="AG231" s="346"/>
      <c r="AH231" s="346"/>
      <c r="AI231" s="346"/>
    </row>
    <row r="232" spans="4:35">
      <c r="D232" s="345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5"/>
      <c r="AD232" s="346"/>
      <c r="AE232" s="346"/>
      <c r="AF232" s="346"/>
      <c r="AG232" s="346"/>
      <c r="AH232" s="346"/>
      <c r="AI232" s="346"/>
    </row>
    <row r="233" spans="4:35">
      <c r="D233" s="345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5"/>
      <c r="AD233" s="346"/>
      <c r="AE233" s="346"/>
      <c r="AF233" s="346"/>
      <c r="AG233" s="346"/>
      <c r="AH233" s="346"/>
      <c r="AI233" s="346"/>
    </row>
    <row r="234" spans="4:35">
      <c r="D234" s="345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5"/>
      <c r="AD234" s="346"/>
      <c r="AE234" s="346"/>
      <c r="AF234" s="346"/>
      <c r="AG234" s="346"/>
      <c r="AH234" s="346"/>
      <c r="AI234" s="346"/>
    </row>
    <row r="235" spans="4:35">
      <c r="D235" s="345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5"/>
      <c r="AD235" s="346"/>
      <c r="AE235" s="346"/>
      <c r="AF235" s="346"/>
      <c r="AG235" s="346"/>
      <c r="AH235" s="346"/>
      <c r="AI235" s="346"/>
    </row>
    <row r="236" spans="4:35">
      <c r="D236" s="345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5"/>
      <c r="AD236" s="346"/>
      <c r="AE236" s="346"/>
      <c r="AF236" s="346"/>
      <c r="AG236" s="346"/>
      <c r="AH236" s="346"/>
      <c r="AI236" s="346"/>
    </row>
    <row r="237" spans="4:35">
      <c r="D237" s="345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5"/>
      <c r="AD237" s="346"/>
      <c r="AE237" s="346"/>
      <c r="AF237" s="346"/>
      <c r="AG237" s="346"/>
      <c r="AH237" s="346"/>
      <c r="AI237" s="346"/>
    </row>
    <row r="238" spans="4:35">
      <c r="D238" s="345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5"/>
      <c r="AD238" s="346"/>
      <c r="AE238" s="346"/>
      <c r="AF238" s="346"/>
      <c r="AG238" s="346"/>
      <c r="AH238" s="346"/>
      <c r="AI238" s="346"/>
    </row>
    <row r="239" spans="4:35">
      <c r="D239" s="345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5"/>
      <c r="AD239" s="346"/>
      <c r="AE239" s="346"/>
      <c r="AF239" s="346"/>
      <c r="AG239" s="346"/>
      <c r="AH239" s="346"/>
      <c r="AI239" s="346"/>
    </row>
    <row r="240" spans="4:35">
      <c r="D240" s="345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5"/>
      <c r="AD240" s="346"/>
      <c r="AE240" s="346"/>
      <c r="AF240" s="346"/>
      <c r="AG240" s="346"/>
      <c r="AH240" s="346"/>
      <c r="AI240" s="346"/>
    </row>
    <row r="241" spans="4:35">
      <c r="D241" s="345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5"/>
      <c r="AD241" s="346"/>
      <c r="AE241" s="346"/>
      <c r="AF241" s="346"/>
      <c r="AG241" s="346"/>
      <c r="AH241" s="346"/>
      <c r="AI241" s="346"/>
    </row>
    <row r="242" spans="4:35">
      <c r="D242" s="345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5"/>
      <c r="AD242" s="346"/>
      <c r="AE242" s="346"/>
      <c r="AF242" s="346"/>
      <c r="AG242" s="346"/>
      <c r="AH242" s="346"/>
      <c r="AI242" s="346"/>
    </row>
    <row r="243" spans="4:35">
      <c r="D243" s="345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5"/>
      <c r="AD243" s="346"/>
      <c r="AE243" s="346"/>
      <c r="AF243" s="346"/>
      <c r="AG243" s="346"/>
      <c r="AH243" s="346"/>
      <c r="AI243" s="346"/>
    </row>
    <row r="244" spans="4:35">
      <c r="D244" s="345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5"/>
      <c r="AD244" s="346"/>
      <c r="AE244" s="346"/>
      <c r="AF244" s="346"/>
      <c r="AG244" s="346"/>
      <c r="AH244" s="346"/>
      <c r="AI244" s="346"/>
    </row>
    <row r="245" spans="4:35">
      <c r="D245" s="345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5"/>
      <c r="AD245" s="346"/>
      <c r="AE245" s="346"/>
      <c r="AF245" s="346"/>
      <c r="AG245" s="346"/>
      <c r="AH245" s="346"/>
      <c r="AI245" s="346"/>
    </row>
    <row r="246" spans="4:35">
      <c r="D246" s="345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5"/>
      <c r="AD246" s="346"/>
      <c r="AE246" s="346"/>
      <c r="AF246" s="346"/>
      <c r="AG246" s="346"/>
      <c r="AH246" s="346"/>
      <c r="AI246" s="346"/>
    </row>
    <row r="247" spans="4:35">
      <c r="D247" s="345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5"/>
      <c r="AD247" s="346"/>
      <c r="AE247" s="346"/>
      <c r="AF247" s="346"/>
      <c r="AG247" s="346"/>
      <c r="AH247" s="346"/>
      <c r="AI247" s="346"/>
    </row>
    <row r="248" spans="4:35">
      <c r="D248" s="345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5"/>
      <c r="AD248" s="346"/>
      <c r="AE248" s="346"/>
      <c r="AF248" s="346"/>
      <c r="AG248" s="346"/>
      <c r="AH248" s="346"/>
      <c r="AI248" s="346"/>
    </row>
    <row r="249" spans="4:35">
      <c r="D249" s="345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5"/>
      <c r="AD249" s="346"/>
      <c r="AE249" s="346"/>
      <c r="AF249" s="346"/>
      <c r="AG249" s="346"/>
      <c r="AH249" s="346"/>
      <c r="AI249" s="346"/>
    </row>
    <row r="250" spans="4:35">
      <c r="D250" s="345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5"/>
      <c r="AD250" s="346"/>
      <c r="AE250" s="346"/>
      <c r="AF250" s="346"/>
      <c r="AG250" s="346"/>
      <c r="AH250" s="346"/>
      <c r="AI250" s="346"/>
    </row>
    <row r="251" spans="4:35">
      <c r="D251" s="345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5"/>
      <c r="AD251" s="346"/>
      <c r="AE251" s="346"/>
      <c r="AF251" s="346"/>
      <c r="AG251" s="346"/>
      <c r="AH251" s="346"/>
      <c r="AI251" s="346"/>
    </row>
    <row r="252" spans="4:35">
      <c r="D252" s="345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5"/>
      <c r="AD252" s="346"/>
      <c r="AE252" s="346"/>
      <c r="AF252" s="346"/>
      <c r="AG252" s="346"/>
      <c r="AH252" s="346"/>
      <c r="AI252" s="346"/>
    </row>
    <row r="253" spans="4:35">
      <c r="D253" s="345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5"/>
      <c r="AD253" s="346"/>
      <c r="AE253" s="346"/>
      <c r="AF253" s="346"/>
      <c r="AG253" s="346"/>
      <c r="AH253" s="346"/>
      <c r="AI253" s="346"/>
    </row>
    <row r="254" spans="4:35">
      <c r="D254" s="345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5"/>
      <c r="AD254" s="346"/>
      <c r="AE254" s="346"/>
      <c r="AF254" s="346"/>
      <c r="AG254" s="346"/>
      <c r="AH254" s="346"/>
      <c r="AI254" s="346"/>
    </row>
    <row r="255" spans="4:35">
      <c r="D255" s="345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5"/>
      <c r="AD255" s="346"/>
      <c r="AE255" s="346"/>
      <c r="AF255" s="346"/>
      <c r="AG255" s="346"/>
      <c r="AH255" s="346"/>
      <c r="AI255" s="346"/>
    </row>
    <row r="256" spans="4:35">
      <c r="D256" s="345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5"/>
      <c r="AD256" s="346"/>
      <c r="AE256" s="346"/>
      <c r="AF256" s="346"/>
      <c r="AG256" s="346"/>
      <c r="AH256" s="346"/>
      <c r="AI256" s="346"/>
    </row>
    <row r="257" spans="4:35">
      <c r="D257" s="345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5"/>
      <c r="AD257" s="346"/>
      <c r="AE257" s="346"/>
      <c r="AF257" s="346"/>
      <c r="AG257" s="346"/>
      <c r="AH257" s="346"/>
      <c r="AI257" s="346"/>
    </row>
    <row r="258" spans="4:35">
      <c r="D258" s="345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5"/>
      <c r="AD258" s="346"/>
      <c r="AE258" s="346"/>
      <c r="AF258" s="346"/>
      <c r="AG258" s="346"/>
      <c r="AH258" s="346"/>
      <c r="AI258" s="346"/>
    </row>
    <row r="259" spans="4:35">
      <c r="D259" s="345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5"/>
      <c r="AD259" s="346"/>
      <c r="AE259" s="346"/>
      <c r="AF259" s="346"/>
      <c r="AG259" s="346"/>
      <c r="AH259" s="346"/>
      <c r="AI259" s="346"/>
    </row>
    <row r="260" spans="4:35">
      <c r="D260" s="345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5"/>
      <c r="AD260" s="346"/>
      <c r="AE260" s="346"/>
      <c r="AF260" s="346"/>
      <c r="AG260" s="346"/>
      <c r="AH260" s="346"/>
      <c r="AI260" s="346"/>
    </row>
    <row r="261" spans="4:35">
      <c r="D261" s="345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5"/>
      <c r="AD261" s="346"/>
      <c r="AE261" s="346"/>
      <c r="AF261" s="346"/>
      <c r="AG261" s="346"/>
      <c r="AH261" s="346"/>
      <c r="AI261" s="346"/>
    </row>
    <row r="262" spans="4:35">
      <c r="D262" s="345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5"/>
      <c r="AD262" s="346"/>
      <c r="AE262" s="346"/>
      <c r="AF262" s="346"/>
      <c r="AG262" s="346"/>
      <c r="AH262" s="346"/>
      <c r="AI262" s="346"/>
    </row>
    <row r="263" spans="4:35">
      <c r="D263" s="345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5"/>
      <c r="AD263" s="346"/>
      <c r="AE263" s="346"/>
      <c r="AF263" s="346"/>
      <c r="AG263" s="346"/>
      <c r="AH263" s="346"/>
      <c r="AI263" s="346"/>
    </row>
    <row r="264" spans="4:35">
      <c r="D264" s="345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5"/>
      <c r="AD264" s="346"/>
      <c r="AE264" s="346"/>
      <c r="AF264" s="346"/>
      <c r="AG264" s="346"/>
      <c r="AH264" s="346"/>
      <c r="AI264" s="346"/>
    </row>
    <row r="265" spans="4:35">
      <c r="D265" s="345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5"/>
      <c r="AD265" s="346"/>
      <c r="AE265" s="346"/>
      <c r="AF265" s="346"/>
      <c r="AG265" s="346"/>
      <c r="AH265" s="346"/>
      <c r="AI265" s="346"/>
    </row>
    <row r="266" spans="4:35">
      <c r="D266" s="345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5"/>
      <c r="AD266" s="346"/>
      <c r="AE266" s="346"/>
      <c r="AF266" s="346"/>
      <c r="AG266" s="346"/>
      <c r="AH266" s="346"/>
      <c r="AI266" s="346"/>
    </row>
    <row r="267" spans="4:35">
      <c r="D267" s="345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5"/>
      <c r="AD267" s="346"/>
      <c r="AE267" s="346"/>
      <c r="AF267" s="346"/>
      <c r="AG267" s="346"/>
      <c r="AH267" s="346"/>
      <c r="AI267" s="346"/>
    </row>
    <row r="268" spans="4:35">
      <c r="D268" s="345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5"/>
      <c r="AD268" s="346"/>
      <c r="AE268" s="346"/>
      <c r="AF268" s="346"/>
      <c r="AG268" s="346"/>
      <c r="AH268" s="346"/>
      <c r="AI268" s="346"/>
    </row>
    <row r="269" spans="4:35">
      <c r="D269" s="345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5"/>
      <c r="AD269" s="346"/>
      <c r="AE269" s="346"/>
      <c r="AF269" s="346"/>
      <c r="AG269" s="346"/>
      <c r="AH269" s="346"/>
      <c r="AI269" s="346"/>
    </row>
    <row r="270" spans="4:35">
      <c r="D270" s="345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5"/>
      <c r="AD270" s="346"/>
      <c r="AE270" s="346"/>
      <c r="AF270" s="346"/>
      <c r="AG270" s="346"/>
      <c r="AH270" s="346"/>
      <c r="AI270" s="346"/>
    </row>
    <row r="271" spans="4:35">
      <c r="D271" s="345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5"/>
      <c r="AD271" s="346"/>
      <c r="AE271" s="346"/>
      <c r="AF271" s="346"/>
      <c r="AG271" s="346"/>
      <c r="AH271" s="346"/>
      <c r="AI271" s="346"/>
    </row>
    <row r="272" spans="4:35">
      <c r="D272" s="345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5"/>
      <c r="AD272" s="346"/>
      <c r="AE272" s="346"/>
      <c r="AF272" s="346"/>
      <c r="AG272" s="346"/>
      <c r="AH272" s="346"/>
      <c r="AI272" s="346"/>
    </row>
    <row r="273" spans="4:35">
      <c r="D273" s="345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5"/>
      <c r="AD273" s="346"/>
      <c r="AE273" s="346"/>
      <c r="AF273" s="346"/>
      <c r="AG273" s="346"/>
      <c r="AH273" s="346"/>
      <c r="AI273" s="346"/>
    </row>
    <row r="274" spans="4:35">
      <c r="D274" s="345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5"/>
      <c r="AD274" s="346"/>
      <c r="AE274" s="346"/>
      <c r="AF274" s="346"/>
      <c r="AG274" s="346"/>
      <c r="AH274" s="346"/>
      <c r="AI274" s="346"/>
    </row>
    <row r="275" spans="4:35">
      <c r="D275" s="345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5"/>
      <c r="AD275" s="346"/>
      <c r="AE275" s="346"/>
      <c r="AF275" s="346"/>
      <c r="AG275" s="346"/>
      <c r="AH275" s="346"/>
      <c r="AI275" s="346"/>
    </row>
    <row r="276" spans="4:35">
      <c r="D276" s="345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5"/>
      <c r="AD276" s="346"/>
      <c r="AE276" s="346"/>
      <c r="AF276" s="346"/>
      <c r="AG276" s="346"/>
      <c r="AH276" s="346"/>
      <c r="AI276" s="346"/>
    </row>
    <row r="277" spans="4:35">
      <c r="D277" s="345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5"/>
      <c r="AD277" s="346"/>
      <c r="AE277" s="346"/>
      <c r="AF277" s="346"/>
      <c r="AG277" s="346"/>
      <c r="AH277" s="346"/>
      <c r="AI277" s="346"/>
    </row>
    <row r="278" spans="4:35">
      <c r="D278" s="345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5"/>
      <c r="AD278" s="346"/>
      <c r="AE278" s="346"/>
      <c r="AF278" s="346"/>
      <c r="AG278" s="346"/>
      <c r="AH278" s="346"/>
      <c r="AI278" s="346"/>
    </row>
    <row r="279" spans="4:35">
      <c r="D279" s="345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5"/>
      <c r="AD279" s="346"/>
      <c r="AE279" s="346"/>
      <c r="AF279" s="346"/>
      <c r="AG279" s="346"/>
      <c r="AH279" s="346"/>
      <c r="AI279" s="346"/>
    </row>
    <row r="280" spans="4:35">
      <c r="D280" s="345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5"/>
      <c r="AD280" s="346"/>
      <c r="AE280" s="346"/>
      <c r="AF280" s="346"/>
      <c r="AG280" s="346"/>
      <c r="AH280" s="346"/>
      <c r="AI280" s="346"/>
    </row>
    <row r="281" spans="4:35">
      <c r="D281" s="345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5"/>
      <c r="AD281" s="346"/>
      <c r="AE281" s="346"/>
      <c r="AF281" s="346"/>
      <c r="AG281" s="346"/>
      <c r="AH281" s="346"/>
      <c r="AI281" s="346"/>
    </row>
    <row r="282" spans="4:35">
      <c r="D282" s="345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5"/>
      <c r="AD282" s="346"/>
      <c r="AE282" s="346"/>
      <c r="AF282" s="346"/>
      <c r="AG282" s="346"/>
      <c r="AH282" s="346"/>
      <c r="AI282" s="346"/>
    </row>
    <row r="283" spans="4:35">
      <c r="D283" s="345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5"/>
      <c r="AD283" s="346"/>
      <c r="AE283" s="346"/>
      <c r="AF283" s="346"/>
      <c r="AG283" s="346"/>
      <c r="AH283" s="346"/>
      <c r="AI283" s="346"/>
    </row>
    <row r="284" spans="4:35">
      <c r="D284" s="345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5"/>
      <c r="AD284" s="346"/>
      <c r="AE284" s="346"/>
      <c r="AF284" s="346"/>
      <c r="AG284" s="346"/>
      <c r="AH284" s="346"/>
      <c r="AI284" s="346"/>
    </row>
    <row r="285" spans="4:35">
      <c r="D285" s="345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5"/>
      <c r="AD285" s="346"/>
      <c r="AE285" s="346"/>
      <c r="AF285" s="346"/>
      <c r="AG285" s="346"/>
      <c r="AH285" s="346"/>
      <c r="AI285" s="346"/>
    </row>
    <row r="286" spans="4:35">
      <c r="D286" s="345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5"/>
      <c r="AD286" s="346"/>
      <c r="AE286" s="346"/>
      <c r="AF286" s="346"/>
      <c r="AG286" s="346"/>
      <c r="AH286" s="346"/>
      <c r="AI286" s="346"/>
    </row>
    <row r="287" spans="4:35">
      <c r="D287" s="345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5"/>
      <c r="AD287" s="346"/>
      <c r="AE287" s="346"/>
      <c r="AF287" s="346"/>
      <c r="AG287" s="346"/>
      <c r="AH287" s="346"/>
      <c r="AI287" s="346"/>
    </row>
    <row r="288" spans="4:35">
      <c r="D288" s="345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5"/>
      <c r="AD288" s="346"/>
      <c r="AE288" s="346"/>
      <c r="AF288" s="346"/>
      <c r="AG288" s="346"/>
      <c r="AH288" s="346"/>
      <c r="AI288" s="346"/>
    </row>
    <row r="289" spans="4:35">
      <c r="D289" s="345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5"/>
      <c r="AD289" s="346"/>
      <c r="AE289" s="346"/>
      <c r="AF289" s="346"/>
      <c r="AG289" s="346"/>
      <c r="AH289" s="346"/>
      <c r="AI289" s="346"/>
    </row>
    <row r="290" spans="4:35">
      <c r="D290" s="345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5"/>
      <c r="AD290" s="346"/>
      <c r="AE290" s="346"/>
      <c r="AF290" s="346"/>
      <c r="AG290" s="346"/>
      <c r="AH290" s="346"/>
      <c r="AI290" s="346"/>
    </row>
    <row r="291" spans="4:35">
      <c r="D291" s="345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5"/>
      <c r="AD291" s="346"/>
      <c r="AE291" s="346"/>
      <c r="AF291" s="346"/>
      <c r="AG291" s="346"/>
      <c r="AH291" s="346"/>
      <c r="AI291" s="346"/>
    </row>
    <row r="292" spans="4:35">
      <c r="D292" s="345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5"/>
      <c r="AD292" s="346"/>
      <c r="AE292" s="346"/>
      <c r="AF292" s="346"/>
      <c r="AG292" s="346"/>
      <c r="AH292" s="346"/>
      <c r="AI292" s="346"/>
    </row>
    <row r="293" spans="4:35">
      <c r="D293" s="345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5"/>
      <c r="AD293" s="346"/>
      <c r="AE293" s="346"/>
      <c r="AF293" s="346"/>
      <c r="AG293" s="346"/>
      <c r="AH293" s="346"/>
      <c r="AI293" s="346"/>
    </row>
    <row r="294" spans="4:35">
      <c r="D294" s="345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5"/>
      <c r="AD294" s="346"/>
      <c r="AE294" s="346"/>
      <c r="AF294" s="346"/>
      <c r="AG294" s="346"/>
      <c r="AH294" s="346"/>
      <c r="AI294" s="346"/>
    </row>
    <row r="295" spans="4:35">
      <c r="D295" s="345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5"/>
      <c r="AD295" s="346"/>
      <c r="AE295" s="346"/>
      <c r="AF295" s="346"/>
      <c r="AG295" s="346"/>
      <c r="AH295" s="346"/>
      <c r="AI295" s="346"/>
    </row>
    <row r="296" spans="4:35">
      <c r="D296" s="345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5"/>
      <c r="AD296" s="346"/>
      <c r="AE296" s="346"/>
      <c r="AF296" s="346"/>
      <c r="AG296" s="346"/>
      <c r="AH296" s="346"/>
      <c r="AI296" s="346"/>
    </row>
    <row r="297" spans="4:35">
      <c r="D297" s="345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5"/>
      <c r="AD297" s="346"/>
      <c r="AE297" s="346"/>
      <c r="AF297" s="346"/>
      <c r="AG297" s="346"/>
      <c r="AH297" s="346"/>
      <c r="AI297" s="346"/>
    </row>
    <row r="298" spans="4:35">
      <c r="D298" s="345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5"/>
      <c r="AD298" s="346"/>
      <c r="AE298" s="346"/>
      <c r="AF298" s="346"/>
      <c r="AG298" s="346"/>
      <c r="AH298" s="346"/>
      <c r="AI298" s="346"/>
    </row>
    <row r="299" spans="4:35">
      <c r="D299" s="345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5"/>
      <c r="AD299" s="346"/>
      <c r="AE299" s="346"/>
      <c r="AF299" s="346"/>
      <c r="AG299" s="346"/>
      <c r="AH299" s="346"/>
      <c r="AI299" s="346"/>
    </row>
    <row r="300" spans="4:35">
      <c r="D300" s="345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5"/>
      <c r="AD300" s="346"/>
      <c r="AE300" s="346"/>
      <c r="AF300" s="346"/>
      <c r="AG300" s="346"/>
      <c r="AH300" s="346"/>
      <c r="AI300" s="346"/>
    </row>
    <row r="301" spans="4:35">
      <c r="D301" s="345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5"/>
      <c r="AD301" s="346"/>
      <c r="AE301" s="346"/>
      <c r="AF301" s="346"/>
      <c r="AG301" s="346"/>
      <c r="AH301" s="346"/>
      <c r="AI301" s="346"/>
    </row>
    <row r="302" spans="4:35">
      <c r="D302" s="345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5"/>
      <c r="AD302" s="346"/>
      <c r="AE302" s="346"/>
      <c r="AF302" s="346"/>
      <c r="AG302" s="346"/>
      <c r="AH302" s="346"/>
      <c r="AI302" s="346"/>
    </row>
    <row r="303" spans="4:35">
      <c r="D303" s="345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5"/>
      <c r="AD303" s="346"/>
      <c r="AE303" s="346"/>
      <c r="AF303" s="346"/>
      <c r="AG303" s="346"/>
      <c r="AH303" s="346"/>
      <c r="AI303" s="346"/>
    </row>
    <row r="304" spans="4:35">
      <c r="D304" s="345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5"/>
      <c r="AD304" s="346"/>
      <c r="AE304" s="346"/>
      <c r="AF304" s="346"/>
      <c r="AG304" s="346"/>
      <c r="AH304" s="346"/>
      <c r="AI304" s="346"/>
    </row>
    <row r="305" spans="4:35">
      <c r="D305" s="345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5"/>
      <c r="AD305" s="346"/>
      <c r="AE305" s="346"/>
      <c r="AF305" s="346"/>
      <c r="AG305" s="346"/>
      <c r="AH305" s="346"/>
      <c r="AI305" s="346"/>
    </row>
    <row r="306" spans="4:35">
      <c r="D306" s="345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5"/>
      <c r="AD306" s="346"/>
      <c r="AE306" s="346"/>
      <c r="AF306" s="346"/>
      <c r="AG306" s="346"/>
      <c r="AH306" s="346"/>
      <c r="AI306" s="346"/>
    </row>
    <row r="307" spans="4:35">
      <c r="D307" s="345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5"/>
      <c r="AD307" s="346"/>
      <c r="AE307" s="346"/>
      <c r="AF307" s="346"/>
      <c r="AG307" s="346"/>
      <c r="AH307" s="346"/>
      <c r="AI307" s="346"/>
    </row>
    <row r="308" spans="4:35">
      <c r="D308" s="345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5"/>
      <c r="AD308" s="346"/>
      <c r="AE308" s="346"/>
      <c r="AF308" s="346"/>
      <c r="AG308" s="346"/>
      <c r="AH308" s="346"/>
      <c r="AI308" s="346"/>
    </row>
    <row r="309" spans="4:35">
      <c r="D309" s="345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5"/>
      <c r="AD309" s="346"/>
      <c r="AE309" s="346"/>
      <c r="AF309" s="346"/>
      <c r="AG309" s="346"/>
      <c r="AH309" s="346"/>
      <c r="AI309" s="346"/>
    </row>
    <row r="310" spans="4:35">
      <c r="D310" s="345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5"/>
      <c r="AD310" s="346"/>
      <c r="AE310" s="346"/>
      <c r="AF310" s="346"/>
      <c r="AG310" s="346"/>
      <c r="AH310" s="346"/>
      <c r="AI310" s="346"/>
    </row>
    <row r="311" spans="4:35">
      <c r="D311" s="345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5"/>
      <c r="AD311" s="346"/>
      <c r="AE311" s="346"/>
      <c r="AF311" s="346"/>
      <c r="AG311" s="346"/>
      <c r="AH311" s="346"/>
      <c r="AI311" s="346"/>
    </row>
    <row r="312" spans="4:35">
      <c r="D312" s="345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5"/>
      <c r="AD312" s="346"/>
      <c r="AE312" s="346"/>
      <c r="AF312" s="346"/>
      <c r="AG312" s="346"/>
      <c r="AH312" s="346"/>
      <c r="AI312" s="346"/>
    </row>
    <row r="313" spans="4:35">
      <c r="D313" s="345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5"/>
      <c r="AD313" s="346"/>
      <c r="AE313" s="346"/>
      <c r="AF313" s="346"/>
      <c r="AG313" s="346"/>
      <c r="AH313" s="346"/>
      <c r="AI313" s="346"/>
    </row>
    <row r="314" spans="4:35">
      <c r="D314" s="345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5"/>
      <c r="AD314" s="346"/>
      <c r="AE314" s="346"/>
      <c r="AF314" s="346"/>
      <c r="AG314" s="346"/>
      <c r="AH314" s="346"/>
      <c r="AI314" s="346"/>
    </row>
    <row r="315" spans="4:35">
      <c r="D315" s="345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5"/>
      <c r="AD315" s="346"/>
      <c r="AE315" s="346"/>
      <c r="AF315" s="346"/>
      <c r="AG315" s="346"/>
      <c r="AH315" s="346"/>
      <c r="AI315" s="346"/>
    </row>
    <row r="316" spans="4:35">
      <c r="D316" s="345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5"/>
      <c r="AD316" s="346"/>
      <c r="AE316" s="346"/>
      <c r="AF316" s="346"/>
      <c r="AG316" s="346"/>
      <c r="AH316" s="346"/>
      <c r="AI316" s="346"/>
    </row>
    <row r="317" spans="4:35">
      <c r="D317" s="345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5"/>
      <c r="AD317" s="346"/>
      <c r="AE317" s="346"/>
      <c r="AF317" s="346"/>
      <c r="AG317" s="346"/>
      <c r="AH317" s="346"/>
      <c r="AI317" s="346"/>
    </row>
    <row r="318" spans="4:35">
      <c r="D318" s="345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5"/>
      <c r="AD318" s="346"/>
      <c r="AE318" s="346"/>
      <c r="AF318" s="346"/>
      <c r="AG318" s="346"/>
      <c r="AH318" s="346"/>
      <c r="AI318" s="346"/>
    </row>
    <row r="319" spans="4:35">
      <c r="D319" s="345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5"/>
      <c r="AD319" s="346"/>
      <c r="AE319" s="346"/>
      <c r="AF319" s="346"/>
      <c r="AG319" s="346"/>
      <c r="AH319" s="346"/>
      <c r="AI319" s="346"/>
    </row>
    <row r="320" spans="4:35">
      <c r="D320" s="345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5"/>
      <c r="AD320" s="346"/>
      <c r="AE320" s="346"/>
      <c r="AF320" s="346"/>
      <c r="AG320" s="346"/>
      <c r="AH320" s="346"/>
      <c r="AI320" s="346"/>
    </row>
    <row r="321" spans="4:35">
      <c r="D321" s="345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5"/>
      <c r="AD321" s="346"/>
      <c r="AE321" s="346"/>
      <c r="AF321" s="346"/>
      <c r="AG321" s="346"/>
      <c r="AH321" s="346"/>
      <c r="AI321" s="346"/>
    </row>
    <row r="322" spans="4:35">
      <c r="D322" s="345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5"/>
      <c r="AD322" s="346"/>
      <c r="AE322" s="346"/>
      <c r="AF322" s="346"/>
      <c r="AG322" s="346"/>
      <c r="AH322" s="346"/>
      <c r="AI322" s="346"/>
    </row>
    <row r="323" spans="4:35">
      <c r="D323" s="345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5"/>
      <c r="AD323" s="346"/>
      <c r="AE323" s="346"/>
      <c r="AF323" s="346"/>
      <c r="AG323" s="346"/>
      <c r="AH323" s="346"/>
      <c r="AI323" s="346"/>
    </row>
    <row r="324" spans="4:35">
      <c r="D324" s="345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5"/>
      <c r="AD324" s="346"/>
      <c r="AE324" s="346"/>
      <c r="AF324" s="346"/>
      <c r="AG324" s="346"/>
      <c r="AH324" s="346"/>
      <c r="AI324" s="346"/>
    </row>
    <row r="325" spans="4:35">
      <c r="D325" s="345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5"/>
      <c r="AD325" s="346"/>
      <c r="AE325" s="346"/>
      <c r="AF325" s="346"/>
      <c r="AG325" s="346"/>
      <c r="AH325" s="346"/>
      <c r="AI325" s="346"/>
    </row>
    <row r="326" spans="4:35">
      <c r="D326" s="345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5"/>
      <c r="AD326" s="346"/>
      <c r="AE326" s="346"/>
      <c r="AF326" s="346"/>
      <c r="AG326" s="346"/>
      <c r="AH326" s="346"/>
      <c r="AI326" s="346"/>
    </row>
    <row r="327" spans="4:35">
      <c r="D327" s="345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5"/>
      <c r="AD327" s="346"/>
      <c r="AE327" s="346"/>
      <c r="AF327" s="346"/>
      <c r="AG327" s="346"/>
      <c r="AH327" s="346"/>
      <c r="AI327" s="346"/>
    </row>
    <row r="328" spans="4:35">
      <c r="D328" s="345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5"/>
      <c r="AD328" s="346"/>
      <c r="AE328" s="346"/>
      <c r="AF328" s="346"/>
      <c r="AG328" s="346"/>
      <c r="AH328" s="346"/>
      <c r="AI328" s="346"/>
    </row>
    <row r="329" spans="4:35">
      <c r="D329" s="345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5"/>
      <c r="AD329" s="346"/>
      <c r="AE329" s="346"/>
      <c r="AF329" s="346"/>
      <c r="AG329" s="346"/>
      <c r="AH329" s="346"/>
      <c r="AI329" s="346"/>
    </row>
    <row r="330" spans="4:35">
      <c r="D330" s="345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5"/>
      <c r="AD330" s="346"/>
      <c r="AE330" s="346"/>
      <c r="AF330" s="346"/>
      <c r="AG330" s="346"/>
      <c r="AH330" s="346"/>
      <c r="AI330" s="346"/>
    </row>
    <row r="331" spans="4:35">
      <c r="D331" s="345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5"/>
      <c r="AD331" s="346"/>
      <c r="AE331" s="346"/>
      <c r="AF331" s="346"/>
      <c r="AG331" s="346"/>
      <c r="AH331" s="346"/>
      <c r="AI331" s="346"/>
    </row>
    <row r="332" spans="4:35">
      <c r="D332" s="345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5"/>
      <c r="AD332" s="346"/>
      <c r="AE332" s="346"/>
      <c r="AF332" s="346"/>
      <c r="AG332" s="346"/>
      <c r="AH332" s="346"/>
      <c r="AI332" s="346"/>
    </row>
    <row r="333" spans="4:35">
      <c r="D333" s="345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5"/>
      <c r="AD333" s="346"/>
      <c r="AE333" s="346"/>
      <c r="AF333" s="346"/>
      <c r="AG333" s="346"/>
      <c r="AH333" s="346"/>
      <c r="AI333" s="346"/>
    </row>
    <row r="334" spans="4:35">
      <c r="D334" s="345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5"/>
      <c r="AD334" s="346"/>
      <c r="AE334" s="346"/>
      <c r="AF334" s="346"/>
      <c r="AG334" s="346"/>
      <c r="AH334" s="346"/>
      <c r="AI334" s="346"/>
    </row>
    <row r="335" spans="4:35">
      <c r="D335" s="345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5"/>
      <c r="AD335" s="346"/>
      <c r="AE335" s="346"/>
      <c r="AF335" s="346"/>
      <c r="AG335" s="346"/>
      <c r="AH335" s="346"/>
      <c r="AI335" s="346"/>
    </row>
    <row r="336" spans="4:35">
      <c r="D336" s="345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5"/>
      <c r="AD336" s="346"/>
      <c r="AE336" s="346"/>
      <c r="AF336" s="346"/>
      <c r="AG336" s="346"/>
      <c r="AH336" s="346"/>
      <c r="AI336" s="346"/>
    </row>
    <row r="337" spans="4:35">
      <c r="D337" s="345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5"/>
      <c r="AD337" s="346"/>
      <c r="AE337" s="346"/>
      <c r="AF337" s="346"/>
      <c r="AG337" s="346"/>
      <c r="AH337" s="346"/>
      <c r="AI337" s="346"/>
    </row>
    <row r="338" spans="4:35">
      <c r="D338" s="345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5"/>
      <c r="AD338" s="346"/>
      <c r="AE338" s="346"/>
      <c r="AF338" s="346"/>
      <c r="AG338" s="346"/>
      <c r="AH338" s="346"/>
      <c r="AI338" s="346"/>
    </row>
    <row r="339" spans="4:35">
      <c r="D339" s="345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5"/>
      <c r="AD339" s="346"/>
      <c r="AE339" s="346"/>
      <c r="AF339" s="346"/>
      <c r="AG339" s="346"/>
      <c r="AH339" s="346"/>
      <c r="AI339" s="346"/>
    </row>
    <row r="340" spans="4:35">
      <c r="D340" s="345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5"/>
      <c r="AD340" s="346"/>
      <c r="AE340" s="346"/>
      <c r="AF340" s="346"/>
      <c r="AG340" s="346"/>
      <c r="AH340" s="346"/>
      <c r="AI340" s="346"/>
    </row>
    <row r="341" spans="4:35">
      <c r="D341" s="345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5"/>
      <c r="AD341" s="346"/>
      <c r="AE341" s="346"/>
      <c r="AF341" s="346"/>
      <c r="AG341" s="346"/>
      <c r="AH341" s="346"/>
      <c r="AI341" s="346"/>
    </row>
    <row r="342" spans="4:35">
      <c r="D342" s="345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5"/>
      <c r="AD342" s="346"/>
      <c r="AE342" s="346"/>
      <c r="AF342" s="346"/>
      <c r="AG342" s="346"/>
      <c r="AH342" s="346"/>
      <c r="AI342" s="346"/>
    </row>
    <row r="343" spans="4:35">
      <c r="D343" s="345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5"/>
      <c r="AD343" s="346"/>
      <c r="AE343" s="346"/>
      <c r="AF343" s="346"/>
      <c r="AG343" s="346"/>
      <c r="AH343" s="346"/>
      <c r="AI343" s="346"/>
    </row>
    <row r="344" spans="4:35">
      <c r="D344" s="345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5"/>
      <c r="AD344" s="346"/>
      <c r="AE344" s="346"/>
      <c r="AF344" s="346"/>
      <c r="AG344" s="346"/>
      <c r="AH344" s="346"/>
      <c r="AI344" s="346"/>
    </row>
    <row r="345" spans="4:35">
      <c r="D345" s="345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5"/>
      <c r="AD345" s="346"/>
      <c r="AE345" s="346"/>
      <c r="AF345" s="346"/>
      <c r="AG345" s="346"/>
      <c r="AH345" s="346"/>
      <c r="AI345" s="346"/>
    </row>
    <row r="346" spans="4:35">
      <c r="D346" s="345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5"/>
      <c r="AD346" s="346"/>
      <c r="AE346" s="346"/>
      <c r="AF346" s="346"/>
      <c r="AG346" s="346"/>
      <c r="AH346" s="346"/>
      <c r="AI346" s="346"/>
    </row>
    <row r="347" spans="4:35">
      <c r="D347" s="345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5"/>
      <c r="AD347" s="346"/>
      <c r="AE347" s="346"/>
      <c r="AF347" s="346"/>
      <c r="AG347" s="346"/>
      <c r="AH347" s="346"/>
      <c r="AI347" s="346"/>
    </row>
    <row r="348" spans="4:35">
      <c r="D348" s="345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5"/>
      <c r="AD348" s="346"/>
      <c r="AE348" s="346"/>
      <c r="AF348" s="346"/>
      <c r="AG348" s="346"/>
      <c r="AH348" s="346"/>
      <c r="AI348" s="346"/>
    </row>
    <row r="349" spans="4:35">
      <c r="D349" s="345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5"/>
      <c r="AD349" s="346"/>
      <c r="AE349" s="346"/>
      <c r="AF349" s="346"/>
      <c r="AG349" s="346"/>
      <c r="AH349" s="346"/>
      <c r="AI349" s="346"/>
    </row>
    <row r="350" spans="4:35">
      <c r="D350" s="345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5"/>
      <c r="AD350" s="346"/>
      <c r="AE350" s="346"/>
      <c r="AF350" s="346"/>
      <c r="AG350" s="346"/>
      <c r="AH350" s="346"/>
      <c r="AI350" s="346"/>
    </row>
    <row r="351" spans="4:35">
      <c r="D351" s="345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5"/>
      <c r="AD351" s="346"/>
      <c r="AE351" s="346"/>
      <c r="AF351" s="346"/>
      <c r="AG351" s="346"/>
      <c r="AH351" s="346"/>
      <c r="AI351" s="346"/>
    </row>
    <row r="352" spans="4:35">
      <c r="D352" s="345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5"/>
      <c r="AD352" s="346"/>
      <c r="AE352" s="346"/>
      <c r="AF352" s="346"/>
      <c r="AG352" s="346"/>
      <c r="AH352" s="346"/>
      <c r="AI352" s="346"/>
    </row>
    <row r="353" spans="4:35">
      <c r="D353" s="345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5"/>
      <c r="AD353" s="346"/>
      <c r="AE353" s="346"/>
      <c r="AF353" s="346"/>
      <c r="AG353" s="346"/>
      <c r="AH353" s="346"/>
      <c r="AI353" s="346"/>
    </row>
    <row r="354" spans="4:35">
      <c r="D354" s="345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5"/>
      <c r="AD354" s="346"/>
      <c r="AE354" s="346"/>
      <c r="AF354" s="346"/>
      <c r="AG354" s="346"/>
      <c r="AH354" s="346"/>
      <c r="AI354" s="346"/>
    </row>
    <row r="355" spans="4:35">
      <c r="D355" s="345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5"/>
      <c r="AD355" s="346"/>
      <c r="AE355" s="346"/>
      <c r="AF355" s="346"/>
      <c r="AG355" s="346"/>
      <c r="AH355" s="346"/>
      <c r="AI355" s="346"/>
    </row>
    <row r="356" spans="4:35">
      <c r="D356" s="345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5"/>
      <c r="AD356" s="346"/>
      <c r="AE356" s="346"/>
      <c r="AF356" s="346"/>
      <c r="AG356" s="346"/>
      <c r="AH356" s="346"/>
      <c r="AI356" s="346"/>
    </row>
    <row r="357" spans="4:35">
      <c r="D357" s="345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5"/>
      <c r="AD357" s="346"/>
      <c r="AE357" s="346"/>
      <c r="AF357" s="346"/>
      <c r="AG357" s="346"/>
      <c r="AH357" s="346"/>
      <c r="AI357" s="346"/>
    </row>
    <row r="358" spans="4:35">
      <c r="D358" s="345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5"/>
      <c r="AD358" s="346"/>
      <c r="AE358" s="346"/>
      <c r="AF358" s="346"/>
      <c r="AG358" s="346"/>
      <c r="AH358" s="346"/>
      <c r="AI358" s="346"/>
    </row>
    <row r="359" spans="4:35">
      <c r="D359" s="345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5"/>
      <c r="AD359" s="346"/>
      <c r="AE359" s="346"/>
      <c r="AF359" s="346"/>
      <c r="AG359" s="346"/>
      <c r="AH359" s="346"/>
      <c r="AI359" s="346"/>
    </row>
    <row r="360" spans="4:35">
      <c r="D360" s="345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5"/>
      <c r="AD360" s="346"/>
      <c r="AE360" s="346"/>
      <c r="AF360" s="346"/>
      <c r="AG360" s="346"/>
      <c r="AH360" s="346"/>
      <c r="AI360" s="346"/>
    </row>
    <row r="361" spans="4:35">
      <c r="D361" s="345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5"/>
      <c r="AD361" s="346"/>
      <c r="AE361" s="346"/>
      <c r="AF361" s="346"/>
      <c r="AG361" s="346"/>
      <c r="AH361" s="346"/>
      <c r="AI361" s="346"/>
    </row>
    <row r="362" spans="4:35">
      <c r="D362" s="345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5"/>
      <c r="AD362" s="346"/>
      <c r="AE362" s="346"/>
      <c r="AF362" s="346"/>
      <c r="AG362" s="346"/>
      <c r="AH362" s="346"/>
      <c r="AI362" s="346"/>
    </row>
    <row r="363" spans="4:35">
      <c r="D363" s="345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5"/>
      <c r="AD363" s="346"/>
      <c r="AE363" s="346"/>
      <c r="AF363" s="346"/>
      <c r="AG363" s="346"/>
      <c r="AH363" s="346"/>
      <c r="AI363" s="346"/>
    </row>
    <row r="364" spans="4:35">
      <c r="D364" s="345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5"/>
      <c r="AD364" s="346"/>
      <c r="AE364" s="346"/>
      <c r="AF364" s="346"/>
      <c r="AG364" s="346"/>
      <c r="AH364" s="346"/>
      <c r="AI364" s="346"/>
    </row>
    <row r="365" spans="4:35">
      <c r="D365" s="345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5"/>
      <c r="AD365" s="346"/>
      <c r="AE365" s="346"/>
      <c r="AF365" s="346"/>
      <c r="AG365" s="346"/>
      <c r="AH365" s="346"/>
      <c r="AI365" s="346"/>
    </row>
    <row r="366" spans="4:35">
      <c r="D366" s="345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5"/>
      <c r="AD366" s="346"/>
      <c r="AE366" s="346"/>
      <c r="AF366" s="346"/>
      <c r="AG366" s="346"/>
      <c r="AH366" s="346"/>
      <c r="AI366" s="346"/>
    </row>
    <row r="367" spans="4:35">
      <c r="D367" s="345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5"/>
      <c r="AD367" s="346"/>
      <c r="AE367" s="346"/>
      <c r="AF367" s="346"/>
      <c r="AG367" s="346"/>
      <c r="AH367" s="346"/>
      <c r="AI367" s="346"/>
    </row>
    <row r="368" spans="4:35">
      <c r="D368" s="345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5"/>
      <c r="AD368" s="346"/>
      <c r="AE368" s="346"/>
      <c r="AF368" s="346"/>
      <c r="AG368" s="346"/>
      <c r="AH368" s="346"/>
      <c r="AI368" s="346"/>
    </row>
    <row r="369" spans="4:35">
      <c r="D369" s="345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5"/>
      <c r="AD369" s="346"/>
      <c r="AE369" s="346"/>
      <c r="AF369" s="346"/>
      <c r="AG369" s="346"/>
      <c r="AH369" s="346"/>
      <c r="AI369" s="346"/>
    </row>
    <row r="370" spans="4:35">
      <c r="D370" s="345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5"/>
      <c r="AD370" s="346"/>
      <c r="AE370" s="346"/>
      <c r="AF370" s="346"/>
      <c r="AG370" s="346"/>
      <c r="AH370" s="346"/>
      <c r="AI370" s="346"/>
    </row>
    <row r="371" spans="4:35">
      <c r="D371" s="345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5"/>
      <c r="AD371" s="346"/>
      <c r="AE371" s="346"/>
      <c r="AF371" s="346"/>
      <c r="AG371" s="346"/>
      <c r="AH371" s="346"/>
      <c r="AI371" s="346"/>
    </row>
    <row r="372" spans="4:35">
      <c r="D372" s="345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5"/>
      <c r="AD372" s="346"/>
      <c r="AE372" s="346"/>
      <c r="AF372" s="346"/>
      <c r="AG372" s="346"/>
      <c r="AH372" s="346"/>
      <c r="AI372" s="346"/>
    </row>
    <row r="373" spans="4:35">
      <c r="D373" s="345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5"/>
      <c r="AD373" s="346"/>
      <c r="AE373" s="346"/>
      <c r="AF373" s="346"/>
      <c r="AG373" s="346"/>
      <c r="AH373" s="346"/>
      <c r="AI373" s="346"/>
    </row>
    <row r="374" spans="4:35">
      <c r="D374" s="345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5"/>
      <c r="AD374" s="346"/>
      <c r="AE374" s="346"/>
      <c r="AF374" s="346"/>
      <c r="AG374" s="346"/>
      <c r="AH374" s="346"/>
      <c r="AI374" s="346"/>
    </row>
    <row r="375" spans="4:35">
      <c r="D375" s="345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5"/>
      <c r="AD375" s="346"/>
      <c r="AE375" s="346"/>
      <c r="AF375" s="346"/>
      <c r="AG375" s="346"/>
      <c r="AH375" s="346"/>
      <c r="AI375" s="346"/>
    </row>
    <row r="376" spans="4:35">
      <c r="D376" s="345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5"/>
      <c r="AD376" s="346"/>
      <c r="AE376" s="346"/>
      <c r="AF376" s="346"/>
      <c r="AG376" s="346"/>
      <c r="AH376" s="346"/>
      <c r="AI376" s="346"/>
    </row>
    <row r="377" spans="4:35">
      <c r="D377" s="345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5"/>
      <c r="AD377" s="346"/>
      <c r="AE377" s="346"/>
      <c r="AF377" s="346"/>
      <c r="AG377" s="346"/>
      <c r="AH377" s="346"/>
      <c r="AI377" s="346"/>
    </row>
    <row r="378" spans="4:35">
      <c r="D378" s="345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5"/>
      <c r="AD378" s="346"/>
      <c r="AE378" s="346"/>
      <c r="AF378" s="346"/>
      <c r="AG378" s="346"/>
      <c r="AH378" s="346"/>
      <c r="AI378" s="346"/>
    </row>
    <row r="379" spans="4:35">
      <c r="D379" s="345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5"/>
      <c r="AD379" s="346"/>
      <c r="AE379" s="346"/>
      <c r="AF379" s="346"/>
      <c r="AG379" s="346"/>
      <c r="AH379" s="346"/>
      <c r="AI379" s="346"/>
    </row>
    <row r="380" spans="4:35">
      <c r="D380" s="345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5"/>
      <c r="AD380" s="346"/>
      <c r="AE380" s="346"/>
      <c r="AF380" s="346"/>
      <c r="AG380" s="346"/>
      <c r="AH380" s="346"/>
      <c r="AI380" s="346"/>
    </row>
    <row r="381" spans="4:35">
      <c r="D381" s="345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5"/>
      <c r="AD381" s="346"/>
      <c r="AE381" s="346"/>
      <c r="AF381" s="346"/>
      <c r="AG381" s="346"/>
      <c r="AH381" s="346"/>
      <c r="AI381" s="346"/>
    </row>
    <row r="382" spans="4:35">
      <c r="D382" s="345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5"/>
      <c r="AD382" s="346"/>
      <c r="AE382" s="346"/>
      <c r="AF382" s="346"/>
      <c r="AG382" s="346"/>
      <c r="AH382" s="346"/>
      <c r="AI382" s="346"/>
    </row>
    <row r="383" spans="4:35">
      <c r="D383" s="345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5"/>
      <c r="AD383" s="346"/>
      <c r="AE383" s="346"/>
      <c r="AF383" s="346"/>
      <c r="AG383" s="346"/>
      <c r="AH383" s="346"/>
      <c r="AI383" s="346"/>
    </row>
    <row r="384" spans="4:35">
      <c r="D384" s="345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5"/>
      <c r="AD384" s="346"/>
      <c r="AE384" s="346"/>
      <c r="AF384" s="346"/>
      <c r="AG384" s="346"/>
      <c r="AH384" s="346"/>
      <c r="AI384" s="346"/>
    </row>
    <row r="385" spans="4:35">
      <c r="D385" s="345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5"/>
      <c r="AD385" s="346"/>
      <c r="AE385" s="346"/>
      <c r="AF385" s="346"/>
      <c r="AG385" s="346"/>
      <c r="AH385" s="346"/>
      <c r="AI385" s="346"/>
    </row>
    <row r="386" spans="4:35">
      <c r="D386" s="345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5"/>
      <c r="AD386" s="346"/>
      <c r="AE386" s="346"/>
      <c r="AF386" s="346"/>
      <c r="AG386" s="346"/>
      <c r="AH386" s="346"/>
      <c r="AI386" s="346"/>
    </row>
    <row r="387" spans="4:35">
      <c r="D387" s="345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5"/>
      <c r="AD387" s="346"/>
      <c r="AE387" s="346"/>
      <c r="AF387" s="346"/>
      <c r="AG387" s="346"/>
      <c r="AH387" s="346"/>
      <c r="AI387" s="346"/>
    </row>
    <row r="388" spans="4:35">
      <c r="D388" s="345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5"/>
      <c r="AD388" s="346"/>
      <c r="AE388" s="346"/>
      <c r="AF388" s="346"/>
      <c r="AG388" s="346"/>
      <c r="AH388" s="346"/>
      <c r="AI388" s="346"/>
    </row>
    <row r="389" spans="4:35">
      <c r="D389" s="345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5"/>
      <c r="AD389" s="346"/>
      <c r="AE389" s="346"/>
      <c r="AF389" s="346"/>
      <c r="AG389" s="346"/>
      <c r="AH389" s="346"/>
      <c r="AI389" s="346"/>
    </row>
    <row r="390" spans="4:35">
      <c r="D390" s="345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5"/>
      <c r="AD390" s="346"/>
      <c r="AE390" s="346"/>
      <c r="AF390" s="346"/>
      <c r="AG390" s="346"/>
      <c r="AH390" s="346"/>
      <c r="AI390" s="346"/>
    </row>
    <row r="391" spans="4:35">
      <c r="D391" s="345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5"/>
      <c r="AD391" s="346"/>
      <c r="AE391" s="346"/>
      <c r="AF391" s="346"/>
      <c r="AG391" s="346"/>
      <c r="AH391" s="346"/>
      <c r="AI391" s="346"/>
    </row>
    <row r="392" spans="4:35">
      <c r="D392" s="345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5"/>
      <c r="AD392" s="346"/>
      <c r="AE392" s="346"/>
      <c r="AF392" s="346"/>
      <c r="AG392" s="346"/>
      <c r="AH392" s="346"/>
      <c r="AI392" s="346"/>
    </row>
    <row r="393" spans="4:35">
      <c r="D393" s="345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5"/>
      <c r="AD393" s="346"/>
      <c r="AE393" s="346"/>
      <c r="AF393" s="346"/>
      <c r="AG393" s="346"/>
      <c r="AH393" s="346"/>
      <c r="AI393" s="346"/>
    </row>
    <row r="394" spans="4:35">
      <c r="D394" s="345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5"/>
      <c r="AD394" s="346"/>
      <c r="AE394" s="346"/>
      <c r="AF394" s="346"/>
      <c r="AG394" s="346"/>
      <c r="AH394" s="346"/>
      <c r="AI394" s="346"/>
    </row>
    <row r="395" spans="4:35">
      <c r="D395" s="345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5"/>
      <c r="AD395" s="346"/>
      <c r="AE395" s="346"/>
      <c r="AF395" s="346"/>
      <c r="AG395" s="346"/>
      <c r="AH395" s="346"/>
      <c r="AI395" s="346"/>
    </row>
    <row r="396" spans="4:35">
      <c r="D396" s="345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5"/>
      <c r="AD396" s="346"/>
      <c r="AE396" s="346"/>
      <c r="AF396" s="346"/>
      <c r="AG396" s="346"/>
      <c r="AH396" s="346"/>
      <c r="AI396" s="346"/>
    </row>
    <row r="397" spans="4:35">
      <c r="D397" s="345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5"/>
      <c r="AD397" s="346"/>
      <c r="AE397" s="346"/>
      <c r="AF397" s="346"/>
      <c r="AG397" s="346"/>
      <c r="AH397" s="346"/>
      <c r="AI397" s="346"/>
    </row>
    <row r="398" spans="4:35">
      <c r="D398" s="345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5"/>
      <c r="AD398" s="346"/>
      <c r="AE398" s="346"/>
      <c r="AF398" s="346"/>
      <c r="AG398" s="346"/>
      <c r="AH398" s="346"/>
      <c r="AI398" s="346"/>
    </row>
    <row r="399" spans="4:35">
      <c r="D399" s="345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5"/>
      <c r="AD399" s="346"/>
      <c r="AE399" s="346"/>
      <c r="AF399" s="346"/>
      <c r="AG399" s="346"/>
      <c r="AH399" s="346"/>
      <c r="AI399" s="346"/>
    </row>
    <row r="400" spans="4:35">
      <c r="D400" s="345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5"/>
      <c r="AD400" s="346"/>
      <c r="AE400" s="346"/>
      <c r="AF400" s="346"/>
      <c r="AG400" s="346"/>
      <c r="AH400" s="346"/>
      <c r="AI400" s="346"/>
    </row>
    <row r="401" spans="4:35">
      <c r="D401" s="345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5"/>
      <c r="AD401" s="346"/>
      <c r="AE401" s="346"/>
      <c r="AF401" s="346"/>
      <c r="AG401" s="346"/>
      <c r="AH401" s="346"/>
      <c r="AI401" s="346"/>
    </row>
    <row r="402" spans="4:35">
      <c r="D402" s="345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5"/>
      <c r="AD402" s="346"/>
      <c r="AE402" s="346"/>
      <c r="AF402" s="346"/>
      <c r="AG402" s="346"/>
      <c r="AH402" s="346"/>
      <c r="AI402" s="346"/>
    </row>
    <row r="403" spans="4:35">
      <c r="D403" s="345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5"/>
      <c r="AD403" s="346"/>
      <c r="AE403" s="346"/>
      <c r="AF403" s="346"/>
      <c r="AG403" s="346"/>
      <c r="AH403" s="346"/>
      <c r="AI403" s="346"/>
    </row>
    <row r="404" spans="4:35">
      <c r="D404" s="345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5"/>
      <c r="AD404" s="346"/>
      <c r="AE404" s="346"/>
      <c r="AF404" s="346"/>
      <c r="AG404" s="346"/>
      <c r="AH404" s="346"/>
      <c r="AI404" s="346"/>
    </row>
    <row r="405" spans="4:35">
      <c r="D405" s="345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5"/>
      <c r="AD405" s="346"/>
      <c r="AE405" s="346"/>
      <c r="AF405" s="346"/>
      <c r="AG405" s="346"/>
      <c r="AH405" s="346"/>
      <c r="AI405" s="346"/>
    </row>
    <row r="406" spans="4:35">
      <c r="D406" s="345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5"/>
      <c r="AD406" s="346"/>
      <c r="AE406" s="346"/>
      <c r="AF406" s="346"/>
      <c r="AG406" s="346"/>
      <c r="AH406" s="346"/>
      <c r="AI406" s="346"/>
    </row>
    <row r="407" spans="4:35">
      <c r="D407" s="345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5"/>
      <c r="AD407" s="346"/>
      <c r="AE407" s="346"/>
      <c r="AF407" s="346"/>
      <c r="AG407" s="346"/>
      <c r="AH407" s="346"/>
      <c r="AI407" s="346"/>
    </row>
    <row r="408" spans="4:35">
      <c r="D408" s="345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5"/>
      <c r="AD408" s="346"/>
      <c r="AE408" s="346"/>
      <c r="AF408" s="346"/>
      <c r="AG408" s="346"/>
      <c r="AH408" s="346"/>
      <c r="AI408" s="346"/>
    </row>
    <row r="409" spans="4:35">
      <c r="D409" s="345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5"/>
      <c r="AD409" s="346"/>
      <c r="AE409" s="346"/>
      <c r="AF409" s="346"/>
      <c r="AG409" s="346"/>
      <c r="AH409" s="346"/>
      <c r="AI409" s="346"/>
    </row>
    <row r="410" spans="4:35">
      <c r="D410" s="345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5"/>
      <c r="AD410" s="346"/>
      <c r="AE410" s="346"/>
      <c r="AF410" s="346"/>
      <c r="AG410" s="346"/>
      <c r="AH410" s="346"/>
      <c r="AI410" s="346"/>
    </row>
    <row r="411" spans="4:35">
      <c r="D411" s="345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5"/>
      <c r="AD411" s="346"/>
      <c r="AE411" s="346"/>
      <c r="AF411" s="346"/>
      <c r="AG411" s="346"/>
      <c r="AH411" s="346"/>
      <c r="AI411" s="346"/>
    </row>
    <row r="412" spans="4:35">
      <c r="D412" s="345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5"/>
      <c r="AD412" s="346"/>
      <c r="AE412" s="346"/>
      <c r="AF412" s="346"/>
      <c r="AG412" s="346"/>
      <c r="AH412" s="346"/>
      <c r="AI412" s="346"/>
    </row>
    <row r="413" spans="4:35">
      <c r="D413" s="345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5"/>
      <c r="AD413" s="346"/>
      <c r="AE413" s="346"/>
      <c r="AF413" s="346"/>
      <c r="AG413" s="346"/>
      <c r="AH413" s="346"/>
      <c r="AI413" s="346"/>
    </row>
    <row r="414" spans="4:35">
      <c r="D414" s="345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5"/>
      <c r="AD414" s="346"/>
      <c r="AE414" s="346"/>
      <c r="AF414" s="346"/>
      <c r="AG414" s="346"/>
      <c r="AH414" s="346"/>
      <c r="AI414" s="346"/>
    </row>
    <row r="415" spans="4:35">
      <c r="D415" s="345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5"/>
      <c r="AD415" s="346"/>
      <c r="AE415" s="346"/>
      <c r="AF415" s="346"/>
      <c r="AG415" s="346"/>
      <c r="AH415" s="346"/>
      <c r="AI415" s="346"/>
    </row>
    <row r="416" spans="4:35">
      <c r="D416" s="345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5"/>
      <c r="AD416" s="346"/>
      <c r="AE416" s="346"/>
      <c r="AF416" s="346"/>
      <c r="AG416" s="346"/>
      <c r="AH416" s="346"/>
      <c r="AI416" s="346"/>
    </row>
    <row r="417" spans="4:35">
      <c r="D417" s="345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5"/>
      <c r="AD417" s="346"/>
      <c r="AE417" s="346"/>
      <c r="AF417" s="346"/>
      <c r="AG417" s="346"/>
      <c r="AH417" s="346"/>
      <c r="AI417" s="346"/>
    </row>
    <row r="418" spans="4:35">
      <c r="D418" s="345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5"/>
      <c r="AD418" s="346"/>
      <c r="AE418" s="346"/>
      <c r="AF418" s="346"/>
      <c r="AG418" s="346"/>
      <c r="AH418" s="346"/>
      <c r="AI418" s="346"/>
    </row>
    <row r="419" spans="4:35">
      <c r="D419" s="345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5"/>
      <c r="AD419" s="346"/>
      <c r="AE419" s="346"/>
      <c r="AF419" s="346"/>
      <c r="AG419" s="346"/>
      <c r="AH419" s="346"/>
      <c r="AI419" s="346"/>
    </row>
    <row r="420" spans="4:35">
      <c r="D420" s="345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5"/>
      <c r="AD420" s="346"/>
      <c r="AE420" s="346"/>
      <c r="AF420" s="346"/>
      <c r="AG420" s="346"/>
      <c r="AH420" s="346"/>
      <c r="AI420" s="346"/>
    </row>
    <row r="421" spans="4:35">
      <c r="D421" s="345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5"/>
      <c r="AD421" s="346"/>
      <c r="AE421" s="346"/>
      <c r="AF421" s="346"/>
      <c r="AG421" s="346"/>
      <c r="AH421" s="346"/>
      <c r="AI421" s="346"/>
    </row>
    <row r="422" spans="4:35">
      <c r="D422" s="345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5"/>
      <c r="AD422" s="346"/>
      <c r="AE422" s="346"/>
      <c r="AF422" s="346"/>
      <c r="AG422" s="346"/>
      <c r="AH422" s="346"/>
      <c r="AI422" s="346"/>
    </row>
    <row r="423" spans="4:35">
      <c r="D423" s="345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5"/>
      <c r="AD423" s="346"/>
      <c r="AE423" s="346"/>
      <c r="AF423" s="346"/>
      <c r="AG423" s="346"/>
      <c r="AH423" s="346"/>
      <c r="AI423" s="346"/>
    </row>
    <row r="424" spans="4:35">
      <c r="D424" s="345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5"/>
      <c r="AD424" s="346"/>
      <c r="AE424" s="346"/>
      <c r="AF424" s="346"/>
      <c r="AG424" s="346"/>
      <c r="AH424" s="346"/>
      <c r="AI424" s="346"/>
    </row>
    <row r="425" spans="4:35">
      <c r="D425" s="345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5"/>
      <c r="AD425" s="346"/>
      <c r="AE425" s="346"/>
      <c r="AF425" s="346"/>
      <c r="AG425" s="346"/>
      <c r="AH425" s="346"/>
      <c r="AI425" s="346"/>
    </row>
    <row r="426" spans="4:35">
      <c r="D426" s="345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5"/>
      <c r="AD426" s="346"/>
      <c r="AE426" s="346"/>
      <c r="AF426" s="346"/>
      <c r="AG426" s="346"/>
      <c r="AH426" s="346"/>
      <c r="AI426" s="346"/>
    </row>
    <row r="427" spans="4:35">
      <c r="D427" s="345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5"/>
      <c r="AD427" s="346"/>
      <c r="AE427" s="346"/>
      <c r="AF427" s="346"/>
      <c r="AG427" s="346"/>
      <c r="AH427" s="346"/>
      <c r="AI427" s="346"/>
    </row>
    <row r="428" spans="4:35">
      <c r="D428" s="345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5"/>
      <c r="AD428" s="346"/>
      <c r="AE428" s="346"/>
      <c r="AF428" s="346"/>
      <c r="AG428" s="346"/>
      <c r="AH428" s="346"/>
      <c r="AI428" s="346"/>
    </row>
    <row r="429" spans="4:35">
      <c r="D429" s="345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5"/>
      <c r="AD429" s="346"/>
      <c r="AE429" s="346"/>
      <c r="AF429" s="346"/>
      <c r="AG429" s="346"/>
      <c r="AH429" s="346"/>
      <c r="AI429" s="346"/>
    </row>
    <row r="430" spans="4:35">
      <c r="D430" s="345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5"/>
      <c r="AD430" s="346"/>
      <c r="AE430" s="346"/>
      <c r="AF430" s="346"/>
      <c r="AG430" s="346"/>
      <c r="AH430" s="346"/>
      <c r="AI430" s="346"/>
    </row>
    <row r="431" spans="4:35">
      <c r="D431" s="345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5"/>
      <c r="AD431" s="346"/>
      <c r="AE431" s="346"/>
      <c r="AF431" s="346"/>
      <c r="AG431" s="346"/>
      <c r="AH431" s="346"/>
      <c r="AI431" s="346"/>
    </row>
    <row r="432" spans="4:35">
      <c r="D432" s="345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5"/>
      <c r="AD432" s="346"/>
      <c r="AE432" s="346"/>
      <c r="AF432" s="346"/>
      <c r="AG432" s="346"/>
      <c r="AH432" s="346"/>
      <c r="AI432" s="346"/>
    </row>
    <row r="433" spans="4:35">
      <c r="D433" s="345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5"/>
      <c r="AD433" s="346"/>
      <c r="AE433" s="346"/>
      <c r="AF433" s="346"/>
      <c r="AG433" s="346"/>
      <c r="AH433" s="346"/>
      <c r="AI433" s="346"/>
    </row>
    <row r="434" spans="4:35">
      <c r="D434" s="345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5"/>
      <c r="AD434" s="346"/>
      <c r="AE434" s="346"/>
      <c r="AF434" s="346"/>
      <c r="AG434" s="346"/>
      <c r="AH434" s="346"/>
      <c r="AI434" s="346"/>
    </row>
    <row r="435" spans="4:35">
      <c r="D435" s="345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5"/>
      <c r="AD435" s="346"/>
      <c r="AE435" s="346"/>
      <c r="AF435" s="346"/>
      <c r="AG435" s="346"/>
      <c r="AH435" s="346"/>
      <c r="AI435" s="346"/>
    </row>
    <row r="436" spans="4:35">
      <c r="D436" s="345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5"/>
      <c r="AD436" s="346"/>
      <c r="AE436" s="346"/>
      <c r="AF436" s="346"/>
      <c r="AG436" s="346"/>
      <c r="AH436" s="346"/>
      <c r="AI436" s="346"/>
    </row>
    <row r="437" spans="4:35">
      <c r="D437" s="345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5"/>
      <c r="AD437" s="346"/>
      <c r="AE437" s="346"/>
      <c r="AF437" s="346"/>
      <c r="AG437" s="346"/>
      <c r="AH437" s="346"/>
      <c r="AI437" s="346"/>
    </row>
    <row r="438" spans="4:35">
      <c r="D438" s="345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5"/>
      <c r="AD438" s="346"/>
      <c r="AE438" s="346"/>
      <c r="AF438" s="346"/>
      <c r="AG438" s="346"/>
      <c r="AH438" s="346"/>
      <c r="AI438" s="346"/>
    </row>
    <row r="439" spans="4:35">
      <c r="D439" s="345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5"/>
      <c r="AD439" s="346"/>
      <c r="AE439" s="346"/>
      <c r="AF439" s="346"/>
      <c r="AG439" s="346"/>
      <c r="AH439" s="346"/>
      <c r="AI439" s="346"/>
    </row>
    <row r="440" spans="4:35">
      <c r="D440" s="345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5"/>
      <c r="AD440" s="346"/>
      <c r="AE440" s="346"/>
      <c r="AF440" s="346"/>
      <c r="AG440" s="346"/>
      <c r="AH440" s="346"/>
      <c r="AI440" s="346"/>
    </row>
    <row r="441" spans="4:35">
      <c r="D441" s="345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5"/>
      <c r="AD441" s="346"/>
      <c r="AE441" s="346"/>
      <c r="AF441" s="346"/>
      <c r="AG441" s="346"/>
      <c r="AH441" s="346"/>
      <c r="AI441" s="346"/>
    </row>
    <row r="442" spans="4:35">
      <c r="D442" s="345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5"/>
      <c r="AD442" s="346"/>
      <c r="AE442" s="346"/>
      <c r="AF442" s="346"/>
      <c r="AG442" s="346"/>
      <c r="AH442" s="346"/>
      <c r="AI442" s="346"/>
    </row>
    <row r="443" spans="4:35">
      <c r="D443" s="345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5"/>
      <c r="AD443" s="346"/>
      <c r="AE443" s="346"/>
      <c r="AF443" s="346"/>
      <c r="AG443" s="346"/>
      <c r="AH443" s="346"/>
      <c r="AI443" s="346"/>
    </row>
    <row r="444" spans="4:35">
      <c r="D444" s="345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5"/>
      <c r="AD444" s="346"/>
      <c r="AE444" s="346"/>
      <c r="AF444" s="346"/>
      <c r="AG444" s="346"/>
      <c r="AH444" s="346"/>
      <c r="AI444" s="346"/>
    </row>
    <row r="445" spans="4:35">
      <c r="D445" s="345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5"/>
      <c r="AD445" s="346"/>
      <c r="AE445" s="346"/>
      <c r="AF445" s="346"/>
      <c r="AG445" s="346"/>
      <c r="AH445" s="346"/>
      <c r="AI445" s="346"/>
    </row>
    <row r="446" spans="4:35">
      <c r="D446" s="345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5"/>
      <c r="AD446" s="346"/>
      <c r="AE446" s="346"/>
      <c r="AF446" s="346"/>
      <c r="AG446" s="346"/>
      <c r="AH446" s="346"/>
      <c r="AI446" s="346"/>
    </row>
    <row r="447" spans="4:35">
      <c r="D447" s="345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5"/>
      <c r="AD447" s="346"/>
      <c r="AE447" s="346"/>
      <c r="AF447" s="346"/>
      <c r="AG447" s="346"/>
      <c r="AH447" s="346"/>
      <c r="AI447" s="346"/>
    </row>
    <row r="448" spans="4:35">
      <c r="D448" s="345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5"/>
      <c r="AD448" s="346"/>
      <c r="AE448" s="346"/>
      <c r="AF448" s="346"/>
      <c r="AG448" s="346"/>
      <c r="AH448" s="346"/>
      <c r="AI448" s="346"/>
    </row>
    <row r="449" spans="4:35">
      <c r="D449" s="345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5"/>
      <c r="AD449" s="346"/>
      <c r="AE449" s="346"/>
      <c r="AF449" s="346"/>
      <c r="AG449" s="346"/>
      <c r="AH449" s="346"/>
      <c r="AI449" s="346"/>
    </row>
    <row r="450" spans="4:35">
      <c r="D450" s="345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5"/>
      <c r="AD450" s="346"/>
      <c r="AE450" s="346"/>
      <c r="AF450" s="346"/>
      <c r="AG450" s="346"/>
      <c r="AH450" s="346"/>
      <c r="AI450" s="346"/>
    </row>
    <row r="451" spans="4:35">
      <c r="D451" s="345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5"/>
      <c r="AD451" s="346"/>
      <c r="AE451" s="346"/>
      <c r="AF451" s="346"/>
      <c r="AG451" s="346"/>
      <c r="AH451" s="346"/>
      <c r="AI451" s="346"/>
    </row>
    <row r="452" spans="4:35">
      <c r="D452" s="345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5"/>
      <c r="AD452" s="346"/>
      <c r="AE452" s="346"/>
      <c r="AF452" s="346"/>
      <c r="AG452" s="346"/>
      <c r="AH452" s="346"/>
      <c r="AI452" s="346"/>
    </row>
    <row r="453" spans="4:35">
      <c r="D453" s="345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5"/>
      <c r="AD453" s="346"/>
      <c r="AE453" s="346"/>
      <c r="AF453" s="346"/>
      <c r="AG453" s="346"/>
      <c r="AH453" s="346"/>
      <c r="AI453" s="346"/>
    </row>
    <row r="454" spans="4:35">
      <c r="D454" s="345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5"/>
      <c r="AD454" s="346"/>
      <c r="AE454" s="346"/>
      <c r="AF454" s="346"/>
      <c r="AG454" s="346"/>
      <c r="AH454" s="346"/>
      <c r="AI454" s="346"/>
    </row>
    <row r="455" spans="4:35">
      <c r="D455" s="345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5"/>
      <c r="AD455" s="346"/>
      <c r="AE455" s="346"/>
      <c r="AF455" s="346"/>
      <c r="AG455" s="346"/>
      <c r="AH455" s="346"/>
      <c r="AI455" s="346"/>
    </row>
    <row r="456" spans="4:35">
      <c r="D456" s="345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5"/>
      <c r="AD456" s="346"/>
      <c r="AE456" s="346"/>
      <c r="AF456" s="346"/>
      <c r="AG456" s="346"/>
      <c r="AH456" s="346"/>
      <c r="AI456" s="346"/>
    </row>
    <row r="457" spans="4:35">
      <c r="D457" s="345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5"/>
      <c r="AD457" s="346"/>
      <c r="AE457" s="346"/>
      <c r="AF457" s="346"/>
      <c r="AG457" s="346"/>
      <c r="AH457" s="346"/>
      <c r="AI457" s="346"/>
    </row>
    <row r="458" spans="4:35">
      <c r="D458" s="345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5"/>
      <c r="AD458" s="346"/>
      <c r="AE458" s="346"/>
      <c r="AF458" s="346"/>
      <c r="AG458" s="346"/>
      <c r="AH458" s="346"/>
      <c r="AI458" s="346"/>
    </row>
    <row r="459" spans="4:35">
      <c r="D459" s="345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5"/>
      <c r="AD459" s="346"/>
      <c r="AE459" s="346"/>
      <c r="AF459" s="346"/>
      <c r="AG459" s="346"/>
      <c r="AH459" s="346"/>
      <c r="AI459" s="346"/>
    </row>
    <row r="460" spans="4:35">
      <c r="D460" s="345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5"/>
      <c r="AD460" s="346"/>
      <c r="AE460" s="346"/>
      <c r="AF460" s="346"/>
      <c r="AG460" s="346"/>
      <c r="AH460" s="346"/>
      <c r="AI460" s="346"/>
    </row>
    <row r="461" spans="4:35">
      <c r="D461" s="345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5"/>
      <c r="AD461" s="346"/>
      <c r="AE461" s="346"/>
      <c r="AF461" s="346"/>
      <c r="AG461" s="346"/>
      <c r="AH461" s="346"/>
      <c r="AI461" s="346"/>
    </row>
    <row r="462" spans="4:35">
      <c r="D462" s="345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5"/>
      <c r="AD462" s="346"/>
      <c r="AE462" s="346"/>
      <c r="AF462" s="346"/>
      <c r="AG462" s="346"/>
      <c r="AH462" s="346"/>
      <c r="AI462" s="346"/>
    </row>
    <row r="463" spans="4:35">
      <c r="D463" s="345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5"/>
      <c r="AD463" s="346"/>
      <c r="AE463" s="346"/>
      <c r="AF463" s="346"/>
      <c r="AG463" s="346"/>
      <c r="AH463" s="346"/>
      <c r="AI463" s="346"/>
    </row>
    <row r="464" spans="4:35">
      <c r="D464" s="345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5"/>
      <c r="AD464" s="346"/>
      <c r="AE464" s="346"/>
      <c r="AF464" s="346"/>
      <c r="AG464" s="346"/>
      <c r="AH464" s="346"/>
      <c r="AI464" s="346"/>
    </row>
    <row r="465" spans="4:35">
      <c r="D465" s="345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5"/>
      <c r="AD465" s="346"/>
      <c r="AE465" s="346"/>
      <c r="AF465" s="346"/>
      <c r="AG465" s="346"/>
      <c r="AH465" s="346"/>
      <c r="AI465" s="346"/>
    </row>
    <row r="466" spans="4:35">
      <c r="D466" s="345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5"/>
      <c r="AD466" s="346"/>
      <c r="AE466" s="346"/>
      <c r="AF466" s="346"/>
      <c r="AG466" s="346"/>
      <c r="AH466" s="346"/>
      <c r="AI466" s="346"/>
    </row>
    <row r="467" spans="4:35">
      <c r="D467" s="345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5"/>
      <c r="AD467" s="346"/>
      <c r="AE467" s="346"/>
      <c r="AF467" s="346"/>
      <c r="AG467" s="346"/>
      <c r="AH467" s="346"/>
      <c r="AI467" s="346"/>
    </row>
    <row r="468" spans="4:35">
      <c r="D468" s="345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5"/>
      <c r="AD468" s="346"/>
      <c r="AE468" s="346"/>
      <c r="AF468" s="346"/>
      <c r="AG468" s="346"/>
      <c r="AH468" s="346"/>
      <c r="AI468" s="346"/>
    </row>
    <row r="469" spans="4:35">
      <c r="D469" s="345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5"/>
      <c r="AD469" s="346"/>
      <c r="AE469" s="346"/>
      <c r="AF469" s="346"/>
      <c r="AG469" s="346"/>
      <c r="AH469" s="346"/>
      <c r="AI469" s="346"/>
    </row>
    <row r="470" spans="4:35">
      <c r="D470" s="345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5"/>
      <c r="AD470" s="346"/>
      <c r="AE470" s="346"/>
      <c r="AF470" s="346"/>
      <c r="AG470" s="346"/>
      <c r="AH470" s="346"/>
      <c r="AI470" s="346"/>
    </row>
    <row r="471" spans="4:35">
      <c r="D471" s="345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5"/>
      <c r="AD471" s="346"/>
      <c r="AE471" s="346"/>
      <c r="AF471" s="346"/>
      <c r="AG471" s="346"/>
      <c r="AH471" s="346"/>
      <c r="AI471" s="346"/>
    </row>
    <row r="472" spans="4:35">
      <c r="D472" s="345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5"/>
      <c r="AD472" s="346"/>
      <c r="AE472" s="346"/>
      <c r="AF472" s="346"/>
      <c r="AG472" s="346"/>
      <c r="AH472" s="346"/>
      <c r="AI472" s="346"/>
    </row>
    <row r="473" spans="4:35">
      <c r="D473" s="345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5"/>
      <c r="AD473" s="346"/>
      <c r="AE473" s="346"/>
      <c r="AF473" s="346"/>
      <c r="AG473" s="346"/>
      <c r="AH473" s="346"/>
      <c r="AI473" s="346"/>
    </row>
    <row r="474" spans="4:35">
      <c r="D474" s="345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5"/>
      <c r="AD474" s="346"/>
      <c r="AE474" s="346"/>
      <c r="AF474" s="346"/>
      <c r="AG474" s="346"/>
      <c r="AH474" s="346"/>
      <c r="AI474" s="346"/>
    </row>
    <row r="475" spans="4:35">
      <c r="D475" s="345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5"/>
      <c r="AD475" s="346"/>
      <c r="AE475" s="346"/>
      <c r="AF475" s="346"/>
      <c r="AG475" s="346"/>
      <c r="AH475" s="346"/>
      <c r="AI475" s="346"/>
    </row>
    <row r="476" spans="4:35">
      <c r="D476" s="345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5"/>
      <c r="AD476" s="346"/>
      <c r="AE476" s="346"/>
      <c r="AF476" s="346"/>
      <c r="AG476" s="346"/>
      <c r="AH476" s="346"/>
      <c r="AI476" s="346"/>
    </row>
    <row r="477" spans="4:35">
      <c r="D477" s="345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5"/>
      <c r="AD477" s="346"/>
      <c r="AE477" s="346"/>
      <c r="AF477" s="346"/>
      <c r="AG477" s="346"/>
      <c r="AH477" s="346"/>
      <c r="AI477" s="346"/>
    </row>
    <row r="478" spans="4:35">
      <c r="D478" s="345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5"/>
      <c r="AD478" s="346"/>
      <c r="AE478" s="346"/>
      <c r="AF478" s="346"/>
      <c r="AG478" s="346"/>
      <c r="AH478" s="346"/>
      <c r="AI478" s="346"/>
    </row>
    <row r="479" spans="4:35">
      <c r="D479" s="345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5"/>
      <c r="AD479" s="346"/>
      <c r="AE479" s="346"/>
      <c r="AF479" s="346"/>
      <c r="AG479" s="346"/>
      <c r="AH479" s="346"/>
      <c r="AI479" s="346"/>
    </row>
    <row r="480" spans="4:35">
      <c r="D480" s="345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5"/>
      <c r="AD480" s="346"/>
      <c r="AE480" s="346"/>
      <c r="AF480" s="346"/>
      <c r="AG480" s="346"/>
      <c r="AH480" s="346"/>
      <c r="AI480" s="346"/>
    </row>
    <row r="481" spans="4:35">
      <c r="D481" s="345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5"/>
      <c r="AD481" s="346"/>
      <c r="AE481" s="346"/>
      <c r="AF481" s="346"/>
      <c r="AG481" s="346"/>
      <c r="AH481" s="346"/>
      <c r="AI481" s="346"/>
    </row>
    <row r="482" spans="4:35">
      <c r="D482" s="345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5"/>
      <c r="AD482" s="346"/>
      <c r="AE482" s="346"/>
      <c r="AF482" s="346"/>
      <c r="AG482" s="346"/>
      <c r="AH482" s="346"/>
      <c r="AI482" s="346"/>
    </row>
    <row r="483" spans="4:35">
      <c r="D483" s="345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5"/>
      <c r="AD483" s="346"/>
      <c r="AE483" s="346"/>
      <c r="AF483" s="346"/>
      <c r="AG483" s="346"/>
      <c r="AH483" s="346"/>
      <c r="AI483" s="346"/>
    </row>
    <row r="484" spans="4:35">
      <c r="D484" s="345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5"/>
      <c r="AD484" s="346"/>
      <c r="AE484" s="346"/>
      <c r="AF484" s="346"/>
      <c r="AG484" s="346"/>
      <c r="AH484" s="346"/>
      <c r="AI484" s="346"/>
    </row>
    <row r="485" spans="4:35">
      <c r="D485" s="345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5"/>
      <c r="AD485" s="346"/>
      <c r="AE485" s="346"/>
      <c r="AF485" s="346"/>
      <c r="AG485" s="346"/>
      <c r="AH485" s="346"/>
      <c r="AI485" s="346"/>
    </row>
    <row r="486" spans="4:35">
      <c r="D486" s="345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5"/>
      <c r="AD486" s="346"/>
      <c r="AE486" s="346"/>
      <c r="AF486" s="346"/>
      <c r="AG486" s="346"/>
      <c r="AH486" s="346"/>
      <c r="AI486" s="346"/>
    </row>
    <row r="487" spans="4:35">
      <c r="D487" s="345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5"/>
      <c r="AD487" s="346"/>
      <c r="AE487" s="346"/>
      <c r="AF487" s="346"/>
      <c r="AG487" s="346"/>
      <c r="AH487" s="346"/>
      <c r="AI487" s="346"/>
    </row>
    <row r="488" spans="4:35">
      <c r="D488" s="345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5"/>
      <c r="AD488" s="346"/>
      <c r="AE488" s="346"/>
      <c r="AF488" s="346"/>
      <c r="AG488" s="346"/>
      <c r="AH488" s="346"/>
      <c r="AI488" s="346"/>
    </row>
    <row r="489" spans="4:35">
      <c r="D489" s="345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5"/>
      <c r="AD489" s="346"/>
      <c r="AE489" s="346"/>
      <c r="AF489" s="346"/>
      <c r="AG489" s="346"/>
      <c r="AH489" s="346"/>
      <c r="AI489" s="346"/>
    </row>
    <row r="490" spans="4:35">
      <c r="D490" s="345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5"/>
      <c r="AD490" s="346"/>
      <c r="AE490" s="346"/>
      <c r="AF490" s="346"/>
      <c r="AG490" s="346"/>
      <c r="AH490" s="346"/>
      <c r="AI490" s="346"/>
    </row>
    <row r="491" spans="4:35">
      <c r="D491" s="345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5"/>
      <c r="AD491" s="346"/>
      <c r="AE491" s="346"/>
      <c r="AF491" s="346"/>
      <c r="AG491" s="346"/>
      <c r="AH491" s="346"/>
      <c r="AI491" s="346"/>
    </row>
    <row r="492" spans="4:35">
      <c r="D492" s="345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5"/>
      <c r="AD492" s="346"/>
      <c r="AE492" s="346"/>
      <c r="AF492" s="346"/>
      <c r="AG492" s="346"/>
      <c r="AH492" s="346"/>
      <c r="AI492" s="346"/>
    </row>
    <row r="493" spans="4:35">
      <c r="D493" s="345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5"/>
      <c r="AD493" s="346"/>
      <c r="AE493" s="346"/>
      <c r="AF493" s="346"/>
      <c r="AG493" s="346"/>
      <c r="AH493" s="346"/>
      <c r="AI493" s="346"/>
    </row>
    <row r="494" spans="4:35">
      <c r="D494" s="345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5"/>
      <c r="AD494" s="346"/>
      <c r="AE494" s="346"/>
      <c r="AF494" s="346"/>
      <c r="AG494" s="346"/>
      <c r="AH494" s="346"/>
      <c r="AI494" s="346"/>
    </row>
    <row r="495" spans="4:35">
      <c r="D495" s="345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5"/>
      <c r="AD495" s="346"/>
      <c r="AE495" s="346"/>
      <c r="AF495" s="346"/>
      <c r="AG495" s="346"/>
      <c r="AH495" s="346"/>
      <c r="AI495" s="346"/>
    </row>
    <row r="496" spans="4:35">
      <c r="D496" s="345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5"/>
      <c r="AD496" s="346"/>
      <c r="AE496" s="346"/>
      <c r="AF496" s="346"/>
      <c r="AG496" s="346"/>
      <c r="AH496" s="346"/>
      <c r="AI496" s="346"/>
    </row>
    <row r="497" spans="4:35">
      <c r="D497" s="345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5"/>
      <c r="AD497" s="346"/>
      <c r="AE497" s="346"/>
      <c r="AF497" s="346"/>
      <c r="AG497" s="346"/>
      <c r="AH497" s="346"/>
      <c r="AI497" s="346"/>
    </row>
    <row r="498" spans="4:35">
      <c r="D498" s="345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5"/>
      <c r="AD498" s="346"/>
      <c r="AE498" s="346"/>
      <c r="AF498" s="346"/>
      <c r="AG498" s="346"/>
      <c r="AH498" s="346"/>
      <c r="AI498" s="346"/>
    </row>
    <row r="499" spans="4:35">
      <c r="D499" s="345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5"/>
      <c r="AD499" s="346"/>
      <c r="AE499" s="346"/>
      <c r="AF499" s="346"/>
      <c r="AG499" s="346"/>
      <c r="AH499" s="346"/>
      <c r="AI499" s="346"/>
    </row>
    <row r="500" spans="4:35">
      <c r="D500" s="345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5"/>
      <c r="AD500" s="346"/>
      <c r="AE500" s="346"/>
      <c r="AF500" s="346"/>
      <c r="AG500" s="346"/>
      <c r="AH500" s="346"/>
      <c r="AI500" s="346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259080</xdr:colOff>
                    <xdr:row>9</xdr:row>
                    <xdr:rowOff>76200</xdr:rowOff>
                  </from>
                  <to>
                    <xdr:col>2</xdr:col>
                    <xdr:colOff>106680</xdr:colOff>
                    <xdr:row>11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259080</xdr:colOff>
                    <xdr:row>9</xdr:row>
                    <xdr:rowOff>76200</xdr:rowOff>
                  </from>
                  <to>
                    <xdr:col>2</xdr:col>
                    <xdr:colOff>106680</xdr:colOff>
                    <xdr:row>11</xdr:row>
                    <xdr:rowOff>60960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ColWidth="9.109375" defaultRowHeight="14.1" customHeight="1"/>
  <cols>
    <col min="1" max="1" width="11" style="6" customWidth="1"/>
    <col min="2" max="2" width="17" style="6" customWidth="1"/>
    <col min="3" max="3" width="18.6640625" style="6" customWidth="1"/>
    <col min="4" max="5" width="2.88671875" style="6" customWidth="1"/>
    <col min="6" max="6" width="20.6640625" style="6" customWidth="1"/>
    <col min="7" max="8" width="10.6640625" style="6" customWidth="1"/>
    <col min="9" max="9" width="7" style="6" customWidth="1"/>
    <col min="10" max="10" width="20.44140625" style="6" customWidth="1"/>
    <col min="11" max="16384" width="9.109375" style="6"/>
  </cols>
  <sheetData>
    <row r="1" spans="1:10" ht="15.6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8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36734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76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76">
        <v>18</v>
      </c>
      <c r="B29" s="7" t="s">
        <v>698</v>
      </c>
      <c r="C29" s="14" t="s">
        <v>705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699</v>
      </c>
      <c r="C30" s="39" t="s">
        <v>706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709</v>
      </c>
      <c r="C31" s="14" t="s">
        <v>710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718</v>
      </c>
      <c r="C32" s="14" t="s">
        <v>754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744</v>
      </c>
      <c r="C33" s="14" t="s">
        <v>745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746</v>
      </c>
      <c r="C34" s="14" t="s">
        <v>747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768</v>
      </c>
      <c r="C35" s="14" t="s">
        <v>767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774</v>
      </c>
      <c r="C36" s="14" t="s">
        <v>776</v>
      </c>
      <c r="G36" s="20"/>
      <c r="H36" s="27"/>
      <c r="I36" s="20"/>
    </row>
    <row r="37" spans="1:10" ht="14.1" customHeight="1">
      <c r="A37" s="6">
        <v>26</v>
      </c>
      <c r="B37" s="7" t="s">
        <v>775</v>
      </c>
      <c r="C37" s="14" t="s">
        <v>777</v>
      </c>
      <c r="G37" s="20"/>
      <c r="H37" s="27"/>
      <c r="I37" s="20"/>
      <c r="J37" s="20"/>
    </row>
    <row r="38" spans="1:10" ht="14.1" customHeight="1">
      <c r="A38" s="6">
        <v>27</v>
      </c>
      <c r="B38" s="578" t="s">
        <v>801</v>
      </c>
      <c r="C38" s="14" t="s">
        <v>800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802</v>
      </c>
      <c r="C39" s="14" t="s">
        <v>799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106680</xdr:colOff>
                    <xdr:row>1</xdr:row>
                    <xdr:rowOff>15240</xdr:rowOff>
                  </from>
                  <to>
                    <xdr:col>6</xdr:col>
                    <xdr:colOff>30480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31" workbookViewId="0">
      <selection activeCell="D40" sqref="D40"/>
    </sheetView>
  </sheetViews>
  <sheetFormatPr defaultRowHeight="13.2"/>
  <cols>
    <col min="1" max="1" width="12.6640625" customWidth="1"/>
    <col min="3" max="4" width="25.6640625" customWidth="1"/>
    <col min="5" max="5" width="12.6640625" customWidth="1"/>
  </cols>
  <sheetData>
    <row r="1" spans="2:5" ht="13.8" thickBot="1"/>
    <row r="2" spans="2:5" ht="14.4" thickBot="1">
      <c r="B2" s="260" t="s">
        <v>196</v>
      </c>
      <c r="C2" s="261"/>
      <c r="D2" s="262"/>
    </row>
    <row r="3" spans="2:5" ht="13.8">
      <c r="B3" s="263"/>
      <c r="C3" s="264"/>
      <c r="D3" s="265"/>
    </row>
    <row r="4" spans="2:5" ht="13.8">
      <c r="B4" s="266">
        <v>1</v>
      </c>
      <c r="C4" s="267" t="s">
        <v>197</v>
      </c>
      <c r="D4" s="268" t="s">
        <v>198</v>
      </c>
      <c r="E4" s="251"/>
    </row>
    <row r="5" spans="2:5" ht="13.8">
      <c r="B5" s="266">
        <v>2</v>
      </c>
      <c r="C5" s="267" t="s">
        <v>199</v>
      </c>
      <c r="D5" s="268" t="s">
        <v>200</v>
      </c>
      <c r="E5" s="251"/>
    </row>
    <row r="6" spans="2:5" ht="13.8">
      <c r="B6" s="266">
        <v>3</v>
      </c>
      <c r="C6" s="267" t="s">
        <v>201</v>
      </c>
      <c r="D6" s="268" t="s">
        <v>202</v>
      </c>
      <c r="E6" s="251"/>
    </row>
    <row r="7" spans="2:5" ht="13.8">
      <c r="B7" s="266">
        <v>4</v>
      </c>
      <c r="C7" s="267" t="s">
        <v>203</v>
      </c>
      <c r="D7" s="268" t="s">
        <v>204</v>
      </c>
      <c r="E7" s="251"/>
    </row>
    <row r="8" spans="2:5" ht="13.8">
      <c r="B8" s="266">
        <v>5</v>
      </c>
      <c r="C8" s="267" t="s">
        <v>205</v>
      </c>
      <c r="D8" s="268" t="s">
        <v>206</v>
      </c>
      <c r="E8" s="251"/>
    </row>
    <row r="9" spans="2:5" ht="13.8">
      <c r="B9" s="266">
        <v>6</v>
      </c>
      <c r="C9" s="267"/>
      <c r="D9" s="269" t="s">
        <v>207</v>
      </c>
      <c r="E9" s="251"/>
    </row>
    <row r="10" spans="2:5" ht="13.8">
      <c r="B10" s="266">
        <v>7</v>
      </c>
      <c r="C10" s="267"/>
      <c r="D10" s="269" t="s">
        <v>207</v>
      </c>
      <c r="E10" s="251"/>
    </row>
    <row r="11" spans="2:5" ht="13.8">
      <c r="B11" s="266">
        <v>8</v>
      </c>
      <c r="C11" s="267"/>
      <c r="D11" s="269" t="s">
        <v>207</v>
      </c>
      <c r="E11" s="251"/>
    </row>
    <row r="12" spans="2:5" ht="13.8">
      <c r="B12" s="266">
        <v>9</v>
      </c>
      <c r="C12" s="267"/>
      <c r="D12" s="269" t="s">
        <v>207</v>
      </c>
      <c r="E12" s="251"/>
    </row>
    <row r="13" spans="2:5" ht="13.8">
      <c r="B13" s="266">
        <v>10</v>
      </c>
      <c r="C13" s="267"/>
      <c r="D13" s="269" t="s">
        <v>207</v>
      </c>
      <c r="E13" s="251"/>
    </row>
    <row r="14" spans="2:5" ht="14.4" thickBot="1">
      <c r="B14" s="270"/>
      <c r="C14" s="271"/>
      <c r="D14" s="272"/>
      <c r="E14" s="251"/>
    </row>
    <row r="15" spans="2:5" ht="14.4" thickBot="1">
      <c r="B15" s="255"/>
      <c r="C15" s="255"/>
      <c r="D15" s="255"/>
    </row>
    <row r="16" spans="2:5" ht="14.4" thickBot="1">
      <c r="B16" s="273" t="s">
        <v>208</v>
      </c>
      <c r="C16" s="274"/>
      <c r="D16" s="275"/>
    </row>
    <row r="17" spans="2:4" ht="13.8">
      <c r="B17" s="263"/>
      <c r="C17" s="264"/>
      <c r="D17" s="265"/>
    </row>
    <row r="18" spans="2:4" ht="13.8">
      <c r="B18" s="276">
        <v>1</v>
      </c>
      <c r="C18" s="264" t="s">
        <v>209</v>
      </c>
      <c r="D18" s="277" t="s">
        <v>210</v>
      </c>
    </row>
    <row r="19" spans="2:4" ht="13.8">
      <c r="B19" s="276">
        <v>2</v>
      </c>
      <c r="C19" s="264" t="s">
        <v>211</v>
      </c>
      <c r="D19" s="265" t="s">
        <v>212</v>
      </c>
    </row>
    <row r="20" spans="2:4" ht="13.8">
      <c r="B20" s="276">
        <v>3</v>
      </c>
      <c r="C20" s="264" t="s">
        <v>213</v>
      </c>
      <c r="D20" s="265" t="s">
        <v>214</v>
      </c>
    </row>
    <row r="21" spans="2:4" ht="13.8">
      <c r="B21" s="276">
        <v>4</v>
      </c>
      <c r="C21" s="264" t="s">
        <v>215</v>
      </c>
      <c r="D21" s="265" t="s">
        <v>216</v>
      </c>
    </row>
    <row r="22" spans="2:4" ht="13.8">
      <c r="B22" s="276">
        <v>5</v>
      </c>
      <c r="C22" s="264" t="s">
        <v>217</v>
      </c>
      <c r="D22" s="265" t="s">
        <v>218</v>
      </c>
    </row>
    <row r="23" spans="2:4" ht="13.8">
      <c r="B23" s="276">
        <v>6</v>
      </c>
      <c r="C23" s="264" t="s">
        <v>219</v>
      </c>
      <c r="D23" s="265" t="s">
        <v>220</v>
      </c>
    </row>
    <row r="24" spans="2:4" ht="13.8">
      <c r="B24" s="276">
        <v>7</v>
      </c>
      <c r="C24" s="264" t="s">
        <v>221</v>
      </c>
      <c r="D24" s="265" t="s">
        <v>222</v>
      </c>
    </row>
    <row r="25" spans="2:4" ht="13.8">
      <c r="B25" s="276">
        <v>8</v>
      </c>
      <c r="C25" s="264" t="s">
        <v>86</v>
      </c>
      <c r="D25" s="265" t="s">
        <v>223</v>
      </c>
    </row>
    <row r="26" spans="2:4" ht="13.8">
      <c r="B26" s="276">
        <v>9</v>
      </c>
      <c r="C26" s="264" t="s">
        <v>224</v>
      </c>
      <c r="D26" s="265" t="s">
        <v>225</v>
      </c>
    </row>
    <row r="27" spans="2:4" ht="13.8">
      <c r="B27" s="276">
        <v>10</v>
      </c>
      <c r="C27" s="264" t="s">
        <v>33</v>
      </c>
      <c r="D27" s="265" t="s">
        <v>226</v>
      </c>
    </row>
    <row r="28" spans="2:4" ht="13.8">
      <c r="B28" s="276">
        <v>11</v>
      </c>
      <c r="C28" s="264"/>
      <c r="D28" s="265" t="s">
        <v>207</v>
      </c>
    </row>
    <row r="29" spans="2:4" ht="13.8">
      <c r="B29" s="276">
        <v>12</v>
      </c>
      <c r="C29" s="264"/>
      <c r="D29" s="265" t="s">
        <v>207</v>
      </c>
    </row>
    <row r="30" spans="2:4" ht="14.4" thickBot="1">
      <c r="B30" s="278"/>
      <c r="C30" s="279"/>
      <c r="D30" s="280"/>
    </row>
    <row r="31" spans="2:4" ht="14.4" thickBot="1">
      <c r="B31" s="255"/>
      <c r="C31" s="255"/>
      <c r="D31" s="255"/>
    </row>
    <row r="32" spans="2:4" ht="14.4" thickBot="1">
      <c r="B32" s="281" t="s">
        <v>227</v>
      </c>
      <c r="C32" s="282"/>
      <c r="D32" s="283"/>
    </row>
    <row r="33" spans="2:4" ht="13.8">
      <c r="B33" s="263"/>
      <c r="C33" s="264"/>
      <c r="D33" s="265"/>
    </row>
    <row r="34" spans="2:4" ht="13.8">
      <c r="B34" s="276">
        <v>1</v>
      </c>
      <c r="C34" s="264" t="s">
        <v>76</v>
      </c>
      <c r="D34" s="277" t="s">
        <v>228</v>
      </c>
    </row>
    <row r="35" spans="2:4" ht="13.8">
      <c r="B35" s="276">
        <v>2</v>
      </c>
      <c r="C35" s="264" t="s">
        <v>229</v>
      </c>
      <c r="D35" s="277" t="s">
        <v>230</v>
      </c>
    </row>
    <row r="36" spans="2:4" ht="13.8">
      <c r="B36" s="276">
        <v>3</v>
      </c>
      <c r="C36" s="264" t="s">
        <v>231</v>
      </c>
      <c r="D36" s="277" t="s">
        <v>232</v>
      </c>
    </row>
    <row r="37" spans="2:4" ht="13.8">
      <c r="B37" s="276">
        <v>4</v>
      </c>
      <c r="C37" s="267" t="s">
        <v>233</v>
      </c>
      <c r="D37" s="269" t="s">
        <v>233</v>
      </c>
    </row>
    <row r="38" spans="2:4" ht="13.8">
      <c r="B38" s="276">
        <v>5</v>
      </c>
      <c r="C38" s="267" t="s">
        <v>234</v>
      </c>
      <c r="D38" s="269" t="s">
        <v>234</v>
      </c>
    </row>
    <row r="39" spans="2:4" ht="13.8">
      <c r="B39" s="276">
        <v>6</v>
      </c>
      <c r="C39" s="267" t="s">
        <v>235</v>
      </c>
      <c r="D39" s="269" t="s">
        <v>235</v>
      </c>
    </row>
    <row r="40" spans="2:4" ht="13.8">
      <c r="B40" s="276">
        <v>7</v>
      </c>
      <c r="C40" s="267" t="s">
        <v>840</v>
      </c>
      <c r="D40" s="269" t="str">
        <f>C40</f>
        <v>IF-ANR/ML7</v>
      </c>
    </row>
    <row r="41" spans="2:4" ht="13.8">
      <c r="B41" s="276">
        <v>8</v>
      </c>
      <c r="C41" s="267" t="s">
        <v>236</v>
      </c>
      <c r="D41" s="269" t="s">
        <v>236</v>
      </c>
    </row>
    <row r="42" spans="2:4" ht="13.8">
      <c r="B42" s="276">
        <v>9</v>
      </c>
      <c r="C42" s="267" t="s">
        <v>237</v>
      </c>
      <c r="D42" s="269" t="s">
        <v>237</v>
      </c>
    </row>
    <row r="43" spans="2:4" ht="13.8">
      <c r="B43" s="276">
        <v>10</v>
      </c>
      <c r="C43" s="267" t="s">
        <v>238</v>
      </c>
      <c r="D43" s="269" t="s">
        <v>238</v>
      </c>
    </row>
    <row r="44" spans="2:4" ht="13.8">
      <c r="B44" s="276">
        <v>11</v>
      </c>
      <c r="C44" s="267" t="s">
        <v>239</v>
      </c>
      <c r="D44" s="269" t="s">
        <v>239</v>
      </c>
    </row>
    <row r="45" spans="2:4" ht="13.8">
      <c r="B45" s="276">
        <v>12</v>
      </c>
      <c r="C45" s="267" t="s">
        <v>240</v>
      </c>
      <c r="D45" s="269" t="s">
        <v>240</v>
      </c>
    </row>
    <row r="46" spans="2:4" ht="13.8">
      <c r="B46" s="276">
        <v>13</v>
      </c>
      <c r="C46" s="267" t="s">
        <v>241</v>
      </c>
      <c r="D46" s="269" t="s">
        <v>241</v>
      </c>
    </row>
    <row r="47" spans="2:4" ht="13.8">
      <c r="B47" s="276">
        <v>14</v>
      </c>
      <c r="C47" s="267" t="s">
        <v>242</v>
      </c>
      <c r="D47" s="269" t="s">
        <v>242</v>
      </c>
    </row>
    <row r="48" spans="2:4" ht="13.8">
      <c r="B48" s="276">
        <v>15</v>
      </c>
      <c r="C48" s="267" t="s">
        <v>243</v>
      </c>
      <c r="D48" s="269" t="s">
        <v>243</v>
      </c>
    </row>
    <row r="49" spans="2:4" ht="13.8">
      <c r="B49" s="276">
        <v>16</v>
      </c>
      <c r="C49" s="267" t="s">
        <v>244</v>
      </c>
      <c r="D49" s="269" t="s">
        <v>244</v>
      </c>
    </row>
    <row r="50" spans="2:4" ht="13.8">
      <c r="B50" s="276">
        <v>17</v>
      </c>
      <c r="C50" s="267" t="s">
        <v>245</v>
      </c>
      <c r="D50" s="269" t="s">
        <v>245</v>
      </c>
    </row>
    <row r="51" spans="2:4" ht="13.8">
      <c r="B51" s="276">
        <v>18</v>
      </c>
      <c r="C51" s="267" t="s">
        <v>246</v>
      </c>
      <c r="D51" s="269" t="s">
        <v>246</v>
      </c>
    </row>
    <row r="52" spans="2:4" ht="13.8">
      <c r="B52" s="276">
        <v>19</v>
      </c>
      <c r="C52" s="267" t="s">
        <v>247</v>
      </c>
      <c r="D52" s="269" t="s">
        <v>247</v>
      </c>
    </row>
    <row r="53" spans="2:4" ht="13.8">
      <c r="B53" s="276">
        <v>20</v>
      </c>
      <c r="C53" s="267" t="s">
        <v>248</v>
      </c>
      <c r="D53" s="269" t="s">
        <v>248</v>
      </c>
    </row>
    <row r="54" spans="2:4" ht="13.8">
      <c r="B54" s="276">
        <v>21</v>
      </c>
      <c r="C54" s="267" t="s">
        <v>249</v>
      </c>
      <c r="D54" s="269" t="s">
        <v>249</v>
      </c>
    </row>
    <row r="55" spans="2:4" ht="13.8">
      <c r="B55" s="276">
        <v>22</v>
      </c>
      <c r="C55" s="267" t="s">
        <v>250</v>
      </c>
      <c r="D55" s="269" t="s">
        <v>250</v>
      </c>
    </row>
    <row r="56" spans="2:4" ht="13.8">
      <c r="B56" s="276">
        <v>23</v>
      </c>
      <c r="C56" s="267" t="s">
        <v>251</v>
      </c>
      <c r="D56" s="269" t="s">
        <v>251</v>
      </c>
    </row>
    <row r="57" spans="2:4" ht="13.8">
      <c r="B57" s="276">
        <v>24</v>
      </c>
      <c r="C57" s="267" t="s">
        <v>252</v>
      </c>
      <c r="D57" s="269" t="s">
        <v>252</v>
      </c>
    </row>
    <row r="58" spans="2:4" ht="13.8">
      <c r="B58" s="276">
        <v>25</v>
      </c>
      <c r="C58" s="284" t="s">
        <v>253</v>
      </c>
      <c r="D58" s="268" t="s">
        <v>253</v>
      </c>
    </row>
    <row r="59" spans="2:4" ht="13.8">
      <c r="B59" s="276">
        <v>26</v>
      </c>
      <c r="C59" s="267" t="s">
        <v>254</v>
      </c>
      <c r="D59" s="269" t="s">
        <v>254</v>
      </c>
    </row>
    <row r="60" spans="2:4" ht="13.8">
      <c r="B60" s="276">
        <v>27</v>
      </c>
      <c r="C60" s="267" t="s">
        <v>255</v>
      </c>
      <c r="D60" s="269" t="s">
        <v>255</v>
      </c>
    </row>
    <row r="61" spans="2:4" ht="13.8">
      <c r="B61" s="276">
        <v>28</v>
      </c>
      <c r="C61" s="267" t="s">
        <v>256</v>
      </c>
      <c r="D61" s="269" t="s">
        <v>256</v>
      </c>
    </row>
    <row r="62" spans="2:4" ht="13.8">
      <c r="B62" s="276">
        <v>29</v>
      </c>
      <c r="C62" s="267" t="s">
        <v>257</v>
      </c>
      <c r="D62" s="269" t="s">
        <v>257</v>
      </c>
    </row>
    <row r="63" spans="2:4" ht="13.8">
      <c r="B63" s="276">
        <v>30</v>
      </c>
      <c r="C63" s="267" t="s">
        <v>258</v>
      </c>
      <c r="D63" s="269" t="s">
        <v>258</v>
      </c>
    </row>
    <row r="64" spans="2:4" ht="13.8">
      <c r="B64" s="276">
        <v>31</v>
      </c>
      <c r="C64" s="267" t="s">
        <v>259</v>
      </c>
      <c r="D64" s="269" t="s">
        <v>259</v>
      </c>
    </row>
    <row r="65" spans="2:4" ht="13.8">
      <c r="B65" s="276">
        <v>32</v>
      </c>
      <c r="C65" s="267" t="s">
        <v>260</v>
      </c>
      <c r="D65" s="269" t="s">
        <v>260</v>
      </c>
    </row>
    <row r="66" spans="2:4" ht="13.8">
      <c r="B66" s="276">
        <v>33</v>
      </c>
      <c r="C66" s="267" t="s">
        <v>261</v>
      </c>
      <c r="D66" s="269" t="s">
        <v>261</v>
      </c>
    </row>
    <row r="67" spans="2:4" ht="13.8">
      <c r="B67" s="276">
        <v>34</v>
      </c>
      <c r="C67" s="267" t="s">
        <v>262</v>
      </c>
      <c r="D67" s="269" t="s">
        <v>262</v>
      </c>
    </row>
    <row r="68" spans="2:4" ht="13.8">
      <c r="B68" s="276">
        <v>35</v>
      </c>
      <c r="C68" s="267" t="s">
        <v>263</v>
      </c>
      <c r="D68" s="269" t="s">
        <v>263</v>
      </c>
    </row>
    <row r="69" spans="2:4" ht="13.8">
      <c r="B69" s="276">
        <v>36</v>
      </c>
      <c r="C69" s="267" t="s">
        <v>264</v>
      </c>
      <c r="D69" s="269" t="s">
        <v>264</v>
      </c>
    </row>
    <row r="70" spans="2:4" ht="13.8">
      <c r="B70" s="276">
        <v>37</v>
      </c>
      <c r="C70" s="267" t="s">
        <v>265</v>
      </c>
      <c r="D70" s="269" t="s">
        <v>265</v>
      </c>
    </row>
    <row r="71" spans="2:4" ht="13.8">
      <c r="B71" s="276">
        <v>38</v>
      </c>
      <c r="C71" s="284" t="s">
        <v>266</v>
      </c>
      <c r="D71" s="268" t="s">
        <v>266</v>
      </c>
    </row>
    <row r="72" spans="2:4" ht="13.8">
      <c r="B72" s="276">
        <v>39</v>
      </c>
      <c r="C72" s="267" t="s">
        <v>267</v>
      </c>
      <c r="D72" s="269" t="s">
        <v>267</v>
      </c>
    </row>
    <row r="73" spans="2:4" ht="13.8">
      <c r="B73" s="276">
        <v>40</v>
      </c>
      <c r="C73" s="284" t="s">
        <v>268</v>
      </c>
      <c r="D73" s="284" t="s">
        <v>268</v>
      </c>
    </row>
    <row r="74" spans="2:4" ht="13.8">
      <c r="B74" s="276">
        <v>41</v>
      </c>
      <c r="C74" s="284" t="s">
        <v>269</v>
      </c>
      <c r="D74" s="284" t="s">
        <v>269</v>
      </c>
    </row>
    <row r="75" spans="2:4" ht="13.8">
      <c r="B75" s="276">
        <v>42</v>
      </c>
      <c r="C75" s="267" t="s">
        <v>270</v>
      </c>
      <c r="D75" s="269" t="s">
        <v>270</v>
      </c>
    </row>
    <row r="76" spans="2:4" ht="13.8">
      <c r="B76" s="276">
        <v>43</v>
      </c>
      <c r="C76" s="267" t="s">
        <v>271</v>
      </c>
      <c r="D76" s="269" t="s">
        <v>271</v>
      </c>
    </row>
    <row r="77" spans="2:4" ht="13.8">
      <c r="B77" s="276">
        <v>44</v>
      </c>
      <c r="C77" s="267" t="s">
        <v>272</v>
      </c>
      <c r="D77" s="269" t="s">
        <v>272</v>
      </c>
    </row>
    <row r="78" spans="2:4" ht="13.8">
      <c r="B78" s="276">
        <v>45</v>
      </c>
      <c r="C78" s="267" t="s">
        <v>273</v>
      </c>
      <c r="D78" s="269" t="s">
        <v>273</v>
      </c>
    </row>
    <row r="79" spans="2:4" ht="13.8">
      <c r="B79" s="276">
        <v>46</v>
      </c>
      <c r="C79" s="267" t="s">
        <v>274</v>
      </c>
      <c r="D79" s="269" t="s">
        <v>274</v>
      </c>
    </row>
    <row r="80" spans="2:4" ht="13.8">
      <c r="B80" s="276">
        <v>47</v>
      </c>
      <c r="C80" s="267" t="s">
        <v>275</v>
      </c>
      <c r="D80" s="269" t="s">
        <v>275</v>
      </c>
    </row>
    <row r="81" spans="2:4" ht="13.8">
      <c r="B81" s="276">
        <v>48</v>
      </c>
      <c r="C81" s="267" t="s">
        <v>276</v>
      </c>
      <c r="D81" s="269" t="s">
        <v>276</v>
      </c>
    </row>
    <row r="82" spans="2:4" ht="13.8">
      <c r="B82" s="276">
        <v>49</v>
      </c>
      <c r="C82" s="267" t="s">
        <v>277</v>
      </c>
      <c r="D82" s="269" t="s">
        <v>277</v>
      </c>
    </row>
    <row r="83" spans="2:4" ht="13.8">
      <c r="B83" s="276">
        <v>50</v>
      </c>
      <c r="C83" s="267" t="s">
        <v>278</v>
      </c>
      <c r="D83" s="269" t="s">
        <v>278</v>
      </c>
    </row>
    <row r="84" spans="2:4" ht="13.8">
      <c r="B84" s="276">
        <v>51</v>
      </c>
      <c r="C84" s="267" t="s">
        <v>279</v>
      </c>
      <c r="D84" s="269" t="s">
        <v>279</v>
      </c>
    </row>
    <row r="85" spans="2:4" ht="13.8">
      <c r="B85" s="276">
        <v>52</v>
      </c>
      <c r="C85" s="267" t="s">
        <v>280</v>
      </c>
      <c r="D85" s="269" t="s">
        <v>280</v>
      </c>
    </row>
    <row r="86" spans="2:4" ht="13.8">
      <c r="B86" s="276">
        <v>53</v>
      </c>
      <c r="C86" s="267" t="s">
        <v>281</v>
      </c>
      <c r="D86" s="269" t="s">
        <v>281</v>
      </c>
    </row>
    <row r="87" spans="2:4" ht="13.8">
      <c r="B87" s="276">
        <v>54</v>
      </c>
      <c r="C87" s="267" t="s">
        <v>282</v>
      </c>
      <c r="D87" s="269" t="s">
        <v>282</v>
      </c>
    </row>
    <row r="88" spans="2:4" ht="13.8">
      <c r="B88" s="276">
        <v>55</v>
      </c>
      <c r="C88" s="267" t="s">
        <v>283</v>
      </c>
      <c r="D88" s="269" t="s">
        <v>283</v>
      </c>
    </row>
    <row r="89" spans="2:4" ht="13.8">
      <c r="B89" s="276">
        <v>56</v>
      </c>
      <c r="C89" s="267" t="s">
        <v>284</v>
      </c>
      <c r="D89" s="269" t="s">
        <v>284</v>
      </c>
    </row>
    <row r="90" spans="2:4" ht="13.8">
      <c r="B90" s="276">
        <v>57</v>
      </c>
      <c r="C90" s="267" t="s">
        <v>285</v>
      </c>
      <c r="D90" s="269" t="s">
        <v>285</v>
      </c>
    </row>
    <row r="91" spans="2:4" ht="13.8">
      <c r="B91" s="276">
        <v>58</v>
      </c>
      <c r="C91" s="267" t="s">
        <v>286</v>
      </c>
      <c r="D91" s="269" t="s">
        <v>286</v>
      </c>
    </row>
    <row r="92" spans="2:4" ht="13.8">
      <c r="B92" s="276">
        <v>59</v>
      </c>
      <c r="C92" s="267" t="s">
        <v>287</v>
      </c>
      <c r="D92" s="269" t="s">
        <v>287</v>
      </c>
    </row>
    <row r="93" spans="2:4" ht="13.8">
      <c r="B93" s="276">
        <v>60</v>
      </c>
      <c r="C93" s="267" t="s">
        <v>52</v>
      </c>
      <c r="D93" s="269" t="s">
        <v>52</v>
      </c>
    </row>
    <row r="94" spans="2:4" ht="13.8">
      <c r="B94" s="276">
        <v>61</v>
      </c>
      <c r="C94" s="267" t="s">
        <v>288</v>
      </c>
      <c r="D94" s="269" t="s">
        <v>288</v>
      </c>
    </row>
    <row r="95" spans="2:4" ht="13.8">
      <c r="B95" s="276">
        <v>62</v>
      </c>
      <c r="C95" s="267" t="s">
        <v>289</v>
      </c>
      <c r="D95" s="269" t="s">
        <v>289</v>
      </c>
    </row>
    <row r="96" spans="2:4" ht="13.8">
      <c r="B96" s="276">
        <v>63</v>
      </c>
      <c r="C96" s="267" t="s">
        <v>290</v>
      </c>
      <c r="D96" s="269" t="s">
        <v>290</v>
      </c>
    </row>
    <row r="97" spans="2:4" ht="13.8">
      <c r="B97" s="276">
        <v>64</v>
      </c>
      <c r="C97" s="267" t="s">
        <v>291</v>
      </c>
      <c r="D97" s="269" t="s">
        <v>291</v>
      </c>
    </row>
    <row r="98" spans="2:4" ht="13.8">
      <c r="B98" s="276">
        <v>65</v>
      </c>
      <c r="C98" s="267" t="s">
        <v>292</v>
      </c>
      <c r="D98" s="269" t="s">
        <v>292</v>
      </c>
    </row>
    <row r="99" spans="2:4" ht="13.8">
      <c r="B99" s="276">
        <v>66</v>
      </c>
      <c r="C99" s="264" t="s">
        <v>52</v>
      </c>
      <c r="D99" s="277" t="s">
        <v>52</v>
      </c>
    </row>
    <row r="100" spans="2:4" ht="13.8">
      <c r="B100" s="276">
        <v>67</v>
      </c>
      <c r="C100" s="264" t="s">
        <v>36</v>
      </c>
      <c r="D100" s="277" t="s">
        <v>36</v>
      </c>
    </row>
    <row r="101" spans="2:4" ht="13.8">
      <c r="B101" s="276">
        <v>68</v>
      </c>
      <c r="C101" s="264" t="s">
        <v>293</v>
      </c>
      <c r="D101" s="277" t="s">
        <v>293</v>
      </c>
    </row>
    <row r="102" spans="2:4" ht="13.8">
      <c r="B102" s="276">
        <v>69</v>
      </c>
      <c r="C102" s="264" t="s">
        <v>294</v>
      </c>
      <c r="D102" s="277" t="s">
        <v>294</v>
      </c>
    </row>
    <row r="103" spans="2:4" ht="13.8">
      <c r="B103" s="276">
        <v>70</v>
      </c>
      <c r="C103" s="264" t="s">
        <v>295</v>
      </c>
      <c r="D103" s="269" t="str">
        <f>C103</f>
        <v>CGPR-PARKWAY</v>
      </c>
    </row>
    <row r="104" spans="2:4" ht="13.8">
      <c r="B104" s="276">
        <v>71</v>
      </c>
      <c r="C104" s="267" t="s">
        <v>296</v>
      </c>
      <c r="D104" s="269" t="str">
        <f>C104</f>
        <v>NIAGARA-GDM</v>
      </c>
    </row>
    <row r="105" spans="2:4" ht="13.8">
      <c r="B105" s="276">
        <v>72</v>
      </c>
      <c r="C105" s="267" t="s">
        <v>297</v>
      </c>
      <c r="D105" s="268" t="str">
        <f>C105</f>
        <v>WADD-GDM</v>
      </c>
    </row>
    <row r="106" spans="2:4" ht="13.8">
      <c r="B106" s="276">
        <v>73</v>
      </c>
      <c r="C106" s="267" t="s">
        <v>556</v>
      </c>
      <c r="D106" s="268" t="str">
        <f>C106</f>
        <v>ML7/CG</v>
      </c>
    </row>
    <row r="107" spans="2:4" ht="13.8">
      <c r="B107" s="276">
        <v>74</v>
      </c>
      <c r="C107" s="267" t="s">
        <v>557</v>
      </c>
      <c r="D107" s="268" t="str">
        <f>C107</f>
        <v>MICH/CONS</v>
      </c>
    </row>
    <row r="108" spans="2:4" ht="13.8">
      <c r="B108" s="276">
        <v>75</v>
      </c>
      <c r="C108" s="267"/>
      <c r="D108" s="268"/>
    </row>
    <row r="109" spans="2:4" ht="13.8">
      <c r="B109" s="276">
        <v>76</v>
      </c>
      <c r="C109" s="267" t="s">
        <v>298</v>
      </c>
      <c r="D109" s="269" t="s">
        <v>299</v>
      </c>
    </row>
    <row r="110" spans="2:4" ht="13.8">
      <c r="B110" s="276">
        <v>77</v>
      </c>
      <c r="C110" s="267" t="s">
        <v>300</v>
      </c>
      <c r="D110" s="269" t="s">
        <v>301</v>
      </c>
    </row>
    <row r="111" spans="2:4" ht="13.8">
      <c r="B111" s="276">
        <v>78</v>
      </c>
      <c r="C111" s="267" t="s">
        <v>302</v>
      </c>
      <c r="D111" s="269" t="s">
        <v>303</v>
      </c>
    </row>
    <row r="112" spans="2:4" ht="13.8">
      <c r="B112" s="276">
        <v>79</v>
      </c>
      <c r="C112" s="267" t="s">
        <v>304</v>
      </c>
      <c r="D112" s="269" t="s">
        <v>305</v>
      </c>
    </row>
    <row r="113" spans="2:4" ht="13.8">
      <c r="B113" s="276">
        <v>80</v>
      </c>
      <c r="C113" s="267" t="s">
        <v>306</v>
      </c>
      <c r="D113" s="268" t="s">
        <v>307</v>
      </c>
    </row>
    <row r="114" spans="2:4" ht="13.8">
      <c r="B114" s="276">
        <v>81</v>
      </c>
      <c r="C114" s="267" t="s">
        <v>308</v>
      </c>
      <c r="D114" s="268" t="s">
        <v>309</v>
      </c>
    </row>
    <row r="115" spans="2:4" ht="13.8">
      <c r="B115" s="276">
        <v>82</v>
      </c>
      <c r="C115" s="267" t="s">
        <v>310</v>
      </c>
      <c r="D115" s="268" t="s">
        <v>311</v>
      </c>
    </row>
    <row r="116" spans="2:4" ht="13.8">
      <c r="B116" s="276">
        <v>83</v>
      </c>
      <c r="C116" s="267" t="s">
        <v>312</v>
      </c>
      <c r="D116" s="268" t="s">
        <v>313</v>
      </c>
    </row>
    <row r="117" spans="2:4" ht="13.8">
      <c r="B117" s="276">
        <v>84</v>
      </c>
      <c r="C117" s="267" t="s">
        <v>314</v>
      </c>
      <c r="D117" s="268" t="s">
        <v>315</v>
      </c>
    </row>
    <row r="118" spans="2:4" ht="13.8">
      <c r="B118" s="276">
        <v>85</v>
      </c>
      <c r="C118" s="267" t="s">
        <v>316</v>
      </c>
      <c r="D118" s="268" t="s">
        <v>317</v>
      </c>
    </row>
    <row r="119" spans="2:4" ht="13.8">
      <c r="B119" s="276">
        <v>86</v>
      </c>
      <c r="C119" s="267" t="s">
        <v>318</v>
      </c>
      <c r="D119" s="268" t="s">
        <v>319</v>
      </c>
    </row>
    <row r="120" spans="2:4" ht="13.8">
      <c r="B120" s="276">
        <v>87</v>
      </c>
      <c r="C120" s="267" t="s">
        <v>320</v>
      </c>
      <c r="D120" s="268" t="s">
        <v>321</v>
      </c>
    </row>
    <row r="121" spans="2:4" ht="13.8">
      <c r="B121" s="276">
        <v>88</v>
      </c>
      <c r="C121" s="267" t="s">
        <v>322</v>
      </c>
      <c r="D121" s="268" t="s">
        <v>323</v>
      </c>
    </row>
    <row r="122" spans="2:4" ht="13.8">
      <c r="B122" s="276">
        <v>89</v>
      </c>
      <c r="C122" s="267" t="s">
        <v>324</v>
      </c>
      <c r="D122" s="268" t="s">
        <v>325</v>
      </c>
    </row>
    <row r="123" spans="2:4" ht="13.8">
      <c r="B123" s="276">
        <v>90</v>
      </c>
      <c r="C123" s="267" t="s">
        <v>326</v>
      </c>
      <c r="D123" s="268" t="s">
        <v>327</v>
      </c>
    </row>
    <row r="124" spans="2:4" ht="13.8">
      <c r="B124" s="276">
        <v>91</v>
      </c>
      <c r="C124" s="267" t="s">
        <v>328</v>
      </c>
      <c r="D124" s="268" t="s">
        <v>329</v>
      </c>
    </row>
    <row r="125" spans="2:4" ht="13.8">
      <c r="B125" s="276">
        <v>92</v>
      </c>
      <c r="C125" s="267" t="s">
        <v>330</v>
      </c>
      <c r="D125" s="268" t="s">
        <v>331</v>
      </c>
    </row>
    <row r="126" spans="2:4" ht="13.8">
      <c r="B126" s="276">
        <v>93</v>
      </c>
      <c r="C126" s="267" t="s">
        <v>332</v>
      </c>
      <c r="D126" s="268" t="s">
        <v>333</v>
      </c>
    </row>
    <row r="127" spans="2:4" ht="13.8">
      <c r="B127" s="276">
        <v>94</v>
      </c>
      <c r="C127" s="267" t="s">
        <v>334</v>
      </c>
      <c r="D127" s="268" t="s">
        <v>335</v>
      </c>
    </row>
    <row r="128" spans="2:4" ht="13.8">
      <c r="B128" s="276">
        <v>95</v>
      </c>
      <c r="C128" s="267" t="s">
        <v>336</v>
      </c>
      <c r="D128" s="268" t="s">
        <v>337</v>
      </c>
    </row>
    <row r="129" spans="2:4" ht="13.8">
      <c r="B129" s="276">
        <v>96</v>
      </c>
      <c r="C129" s="267" t="s">
        <v>338</v>
      </c>
      <c r="D129" s="268" t="s">
        <v>339</v>
      </c>
    </row>
    <row r="130" spans="2:4" ht="13.8">
      <c r="B130" s="276">
        <v>97</v>
      </c>
      <c r="C130" s="267" t="s">
        <v>340</v>
      </c>
      <c r="D130" s="268" t="s">
        <v>341</v>
      </c>
    </row>
    <row r="131" spans="2:4" ht="13.8">
      <c r="B131" s="276">
        <v>98</v>
      </c>
      <c r="C131" s="267" t="s">
        <v>342</v>
      </c>
      <c r="D131" s="268" t="s">
        <v>343</v>
      </c>
    </row>
    <row r="132" spans="2:4" ht="13.8">
      <c r="B132" s="276">
        <v>99</v>
      </c>
      <c r="C132" s="267" t="s">
        <v>344</v>
      </c>
      <c r="D132" s="268" t="s">
        <v>345</v>
      </c>
    </row>
    <row r="133" spans="2:4" ht="13.8">
      <c r="B133" s="276">
        <v>100</v>
      </c>
      <c r="C133" s="267" t="s">
        <v>346</v>
      </c>
      <c r="D133" s="269" t="s">
        <v>347</v>
      </c>
    </row>
    <row r="134" spans="2:4" ht="13.8">
      <c r="B134" s="276">
        <v>101</v>
      </c>
      <c r="C134" s="267" t="s">
        <v>348</v>
      </c>
      <c r="D134" s="269" t="s">
        <v>349</v>
      </c>
    </row>
    <row r="135" spans="2:4" ht="13.8">
      <c r="B135" s="276">
        <v>102</v>
      </c>
      <c r="C135" s="267" t="s">
        <v>350</v>
      </c>
      <c r="D135" s="269" t="s">
        <v>351</v>
      </c>
    </row>
    <row r="136" spans="2:4" ht="13.8">
      <c r="B136" s="276">
        <v>103</v>
      </c>
      <c r="C136" s="267" t="s">
        <v>352</v>
      </c>
      <c r="D136" s="268" t="s">
        <v>353</v>
      </c>
    </row>
    <row r="137" spans="2:4" ht="13.8">
      <c r="B137" s="276">
        <v>104</v>
      </c>
      <c r="C137" s="267" t="s">
        <v>354</v>
      </c>
      <c r="D137" s="269" t="s">
        <v>355</v>
      </c>
    </row>
    <row r="138" spans="2:4" ht="13.8">
      <c r="B138" s="276">
        <v>105</v>
      </c>
      <c r="C138" s="267" t="s">
        <v>356</v>
      </c>
      <c r="D138" s="269" t="s">
        <v>357</v>
      </c>
    </row>
    <row r="139" spans="2:4" ht="13.8">
      <c r="B139" s="276">
        <v>106</v>
      </c>
      <c r="C139" s="267" t="s">
        <v>358</v>
      </c>
      <c r="D139" s="269" t="s">
        <v>359</v>
      </c>
    </row>
    <row r="140" spans="2:4" ht="13.8">
      <c r="B140" s="276">
        <v>107</v>
      </c>
      <c r="C140" s="267" t="s">
        <v>360</v>
      </c>
      <c r="D140" s="269" t="s">
        <v>361</v>
      </c>
    </row>
    <row r="141" spans="2:4" ht="13.8">
      <c r="B141" s="276">
        <v>108</v>
      </c>
      <c r="C141" s="267" t="s">
        <v>362</v>
      </c>
      <c r="D141" s="269" t="s">
        <v>363</v>
      </c>
    </row>
    <row r="142" spans="2:4" ht="13.8">
      <c r="B142" s="276">
        <v>109</v>
      </c>
      <c r="C142" s="267" t="s">
        <v>364</v>
      </c>
      <c r="D142" s="269" t="s">
        <v>365</v>
      </c>
    </row>
    <row r="143" spans="2:4" ht="13.8">
      <c r="B143" s="276">
        <v>110</v>
      </c>
      <c r="C143" s="267" t="s">
        <v>366</v>
      </c>
      <c r="D143" s="269" t="s">
        <v>367</v>
      </c>
    </row>
    <row r="144" spans="2:4" ht="13.8">
      <c r="B144" s="276">
        <v>111</v>
      </c>
      <c r="C144" s="267" t="s">
        <v>368</v>
      </c>
      <c r="D144" s="269" t="s">
        <v>369</v>
      </c>
    </row>
    <row r="145" spans="2:4" ht="13.8">
      <c r="B145" s="276">
        <v>112</v>
      </c>
      <c r="C145" s="267" t="s">
        <v>370</v>
      </c>
      <c r="D145" s="269" t="s">
        <v>371</v>
      </c>
    </row>
    <row r="146" spans="2:4" ht="13.8">
      <c r="B146" s="276">
        <v>113</v>
      </c>
      <c r="C146" s="267" t="s">
        <v>372</v>
      </c>
      <c r="D146" s="269" t="s">
        <v>373</v>
      </c>
    </row>
    <row r="147" spans="2:4" ht="13.8">
      <c r="B147" s="276">
        <v>114</v>
      </c>
      <c r="C147" s="267" t="s">
        <v>374</v>
      </c>
      <c r="D147" s="269" t="s">
        <v>375</v>
      </c>
    </row>
    <row r="148" spans="2:4" ht="13.8">
      <c r="B148" s="276">
        <v>115</v>
      </c>
      <c r="C148" s="267" t="s">
        <v>376</v>
      </c>
      <c r="D148" s="269" t="s">
        <v>377</v>
      </c>
    </row>
    <row r="149" spans="2:4" ht="13.8">
      <c r="B149" s="276">
        <v>116</v>
      </c>
      <c r="C149" s="267" t="s">
        <v>378</v>
      </c>
      <c r="D149" s="269" t="s">
        <v>379</v>
      </c>
    </row>
    <row r="150" spans="2:4" ht="13.8">
      <c r="B150" s="276">
        <v>117</v>
      </c>
      <c r="C150" s="267" t="s">
        <v>380</v>
      </c>
      <c r="D150" s="269" t="s">
        <v>381</v>
      </c>
    </row>
    <row r="151" spans="2:4" ht="13.8">
      <c r="B151" s="276">
        <v>118</v>
      </c>
      <c r="C151" s="267" t="s">
        <v>382</v>
      </c>
      <c r="D151" s="269" t="s">
        <v>383</v>
      </c>
    </row>
    <row r="152" spans="2:4" ht="13.8">
      <c r="B152" s="276">
        <v>119</v>
      </c>
      <c r="C152" s="267" t="s">
        <v>384</v>
      </c>
      <c r="D152" s="269" t="s">
        <v>385</v>
      </c>
    </row>
    <row r="153" spans="2:4" ht="13.8">
      <c r="B153" s="276">
        <v>120</v>
      </c>
      <c r="C153" s="267" t="s">
        <v>386</v>
      </c>
      <c r="D153" s="269" t="s">
        <v>387</v>
      </c>
    </row>
    <row r="154" spans="2:4" ht="13.8">
      <c r="B154" s="276">
        <v>121</v>
      </c>
      <c r="C154" s="264"/>
      <c r="D154" s="285" t="s">
        <v>207</v>
      </c>
    </row>
    <row r="155" spans="2:4" ht="13.8">
      <c r="B155" s="276">
        <v>122</v>
      </c>
      <c r="C155" s="264"/>
      <c r="D155" s="285" t="s">
        <v>207</v>
      </c>
    </row>
    <row r="156" spans="2:4" ht="14.4" thickBot="1">
      <c r="B156" s="286"/>
      <c r="C156" s="279"/>
      <c r="D156" s="28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1"/>
  <sheetViews>
    <sheetView showGridLines="0" workbookViewId="0">
      <selection activeCell="A8" sqref="A8"/>
    </sheetView>
  </sheetViews>
  <sheetFormatPr defaultColWidth="9.109375" defaultRowHeight="10.199999999999999"/>
  <cols>
    <col min="1" max="1" width="17.33203125" style="78" customWidth="1"/>
    <col min="2" max="2" width="7.44140625" style="314" bestFit="1" customWidth="1"/>
    <col min="3" max="3" width="3.33203125" style="80" customWidth="1"/>
    <col min="4" max="4" width="19.5546875" style="78" customWidth="1"/>
    <col min="5" max="5" width="7.44140625" style="314" bestFit="1" customWidth="1"/>
    <col min="6" max="6" width="3.6640625" style="80" customWidth="1"/>
    <col min="7" max="7" width="19.6640625" style="78" customWidth="1"/>
    <col min="8" max="8" width="7.44140625" style="314" bestFit="1" customWidth="1"/>
    <col min="9" max="9" width="2.44140625" style="80" customWidth="1"/>
    <col min="10" max="10" width="20.44140625" style="78" customWidth="1"/>
    <col min="11" max="11" width="7.44140625" style="314" bestFit="1" customWidth="1"/>
    <col min="12" max="12" width="3.5546875" style="79" customWidth="1"/>
    <col min="13" max="13" width="20.44140625" style="78" customWidth="1"/>
    <col min="14" max="14" width="7.44140625" style="314" bestFit="1" customWidth="1"/>
    <col min="15" max="15" width="4.6640625" style="79" customWidth="1"/>
    <col min="16" max="16" width="19.33203125" style="80" customWidth="1"/>
    <col min="17" max="17" width="7.44140625" style="315" bestFit="1" customWidth="1"/>
    <col min="18" max="18" width="4" style="79" customWidth="1"/>
    <col min="19" max="19" width="19.5546875" style="80" customWidth="1"/>
    <col min="20" max="20" width="7.44140625" style="314" bestFit="1" customWidth="1"/>
    <col min="21" max="21" width="4.109375" style="79" customWidth="1"/>
    <col min="22" max="22" width="16.6640625" style="80" customWidth="1"/>
    <col min="23" max="23" width="7.44140625" style="314" bestFit="1" customWidth="1"/>
    <col min="24" max="24" width="3.109375" style="79" customWidth="1"/>
    <col min="25" max="25" width="21.109375" style="80" customWidth="1"/>
    <col min="26" max="26" width="7.44140625" style="315" bestFit="1" customWidth="1"/>
    <col min="27" max="27" width="2.88671875" style="79" customWidth="1"/>
    <col min="28" max="28" width="16.5546875" style="80" customWidth="1"/>
    <col min="29" max="29" width="7.44140625" style="315" bestFit="1" customWidth="1"/>
    <col min="30" max="30" width="3.44140625" style="79" customWidth="1"/>
    <col min="31" max="31" width="18.88671875" style="80" customWidth="1"/>
    <col min="32" max="32" width="6.88671875" style="315" bestFit="1" customWidth="1"/>
    <col min="33" max="33" width="3.44140625" style="79" customWidth="1"/>
    <col min="34" max="34" width="16.5546875" style="80" customWidth="1"/>
    <col min="35" max="35" width="7.44140625" style="315" bestFit="1" customWidth="1"/>
    <col min="36" max="36" width="9.109375" style="79"/>
    <col min="37" max="37" width="9.109375" style="80"/>
    <col min="38" max="38" width="16" style="78" customWidth="1"/>
    <col min="39" max="39" width="11.33203125" style="79" customWidth="1"/>
    <col min="40" max="40" width="12.5546875" style="80" customWidth="1"/>
    <col min="41" max="41" width="11.33203125" style="79" customWidth="1"/>
    <col min="42" max="42" width="11" style="80" customWidth="1"/>
    <col min="43" max="43" width="12" style="80" customWidth="1"/>
    <col min="44" max="44" width="14.6640625" style="78" customWidth="1"/>
    <col min="45" max="45" width="13.33203125" style="79" customWidth="1"/>
    <col min="46" max="46" width="10.88671875" style="80" customWidth="1"/>
    <col min="47" max="47" width="12" style="80" customWidth="1"/>
    <col min="48" max="48" width="14.6640625" style="78" customWidth="1"/>
    <col min="49" max="49" width="13.33203125" style="79" customWidth="1"/>
    <col min="50" max="50" width="10.88671875" style="80" customWidth="1"/>
    <col min="51" max="51" width="12" style="80" customWidth="1"/>
    <col min="52" max="52" width="14.6640625" style="78" customWidth="1"/>
    <col min="53" max="53" width="13.33203125" style="79" customWidth="1"/>
    <col min="54" max="54" width="10.88671875" style="80" customWidth="1"/>
    <col min="55" max="55" width="12" style="80" customWidth="1"/>
    <col min="56" max="56" width="14.6640625" style="78" customWidth="1"/>
    <col min="57" max="57" width="13.33203125" style="79" customWidth="1"/>
    <col min="58" max="58" width="10.88671875" style="80" customWidth="1"/>
    <col min="59" max="59" width="13.33203125" style="79" customWidth="1"/>
    <col min="60" max="60" width="10.88671875" style="80" customWidth="1"/>
    <col min="61" max="61" width="12" style="80" customWidth="1"/>
    <col min="62" max="62" width="14.6640625" style="78" customWidth="1"/>
    <col min="63" max="63" width="13.33203125" style="79" customWidth="1"/>
    <col min="64" max="64" width="10.88671875" style="80" customWidth="1"/>
    <col min="65" max="65" width="20.6640625" style="78" customWidth="1"/>
    <col min="66" max="66" width="9.109375" style="79"/>
    <col min="67" max="67" width="9.109375" style="80"/>
    <col min="68" max="68" width="20.6640625" style="78" customWidth="1"/>
    <col min="69" max="69" width="9.109375" style="79"/>
    <col min="70" max="70" width="9.109375" style="80"/>
    <col min="71" max="71" width="20.6640625" style="78" customWidth="1"/>
    <col min="72" max="72" width="9.109375" style="79"/>
    <col min="73" max="73" width="9.109375" style="80"/>
    <col min="74" max="74" width="20.6640625" style="78" customWidth="1"/>
    <col min="75" max="75" width="9.109375" style="79"/>
    <col min="76" max="76" width="9.109375" style="80"/>
    <col min="77" max="77" width="20.6640625" style="78" customWidth="1"/>
    <col min="78" max="78" width="9.109375" style="79"/>
    <col min="79" max="79" width="9.109375" style="80"/>
    <col min="80" max="80" width="20.6640625" style="78" customWidth="1"/>
    <col min="81" max="81" width="9.109375" style="79"/>
    <col min="82" max="82" width="9.109375" style="80"/>
    <col min="83" max="83" width="20.6640625" style="78" customWidth="1"/>
    <col min="84" max="84" width="9.109375" style="79"/>
    <col min="85" max="85" width="9.109375" style="80"/>
    <col min="86" max="86" width="20.6640625" style="78" customWidth="1"/>
    <col min="87" max="87" width="9.109375" style="79"/>
    <col min="88" max="88" width="9.109375" style="80"/>
    <col min="89" max="89" width="20.6640625" style="78" customWidth="1"/>
    <col min="90" max="90" width="9.109375" style="79"/>
    <col min="91" max="91" width="9.109375" style="80"/>
    <col min="92" max="92" width="20.6640625" style="78" customWidth="1"/>
    <col min="93" max="93" width="9.109375" style="79"/>
    <col min="94" max="94" width="9.109375" style="80"/>
    <col min="95" max="95" width="20.6640625" style="78" customWidth="1"/>
    <col min="96" max="96" width="9.109375" style="79"/>
    <col min="97" max="97" width="9.109375" style="80"/>
    <col min="98" max="98" width="20.6640625" style="78" customWidth="1"/>
    <col min="99" max="99" width="9.109375" style="79"/>
    <col min="100" max="100" width="9.109375" style="80"/>
    <col min="101" max="101" width="20.6640625" style="78" customWidth="1"/>
    <col min="102" max="102" width="9.109375" style="79"/>
    <col min="103" max="103" width="9.109375" style="80"/>
    <col min="104" max="104" width="20.6640625" style="78" customWidth="1"/>
    <col min="105" max="105" width="9.109375" style="79"/>
    <col min="106" max="106" width="9.109375" style="80"/>
    <col min="107" max="107" width="20.6640625" style="78" customWidth="1"/>
    <col min="108" max="108" width="9.109375" style="79"/>
    <col min="109" max="109" width="9.109375" style="80"/>
    <col min="110" max="110" width="20.6640625" style="78" customWidth="1"/>
    <col min="111" max="111" width="9.109375" style="79"/>
    <col min="112" max="112" width="9.109375" style="80"/>
    <col min="113" max="113" width="20.6640625" style="78" customWidth="1"/>
    <col min="114" max="114" width="9.109375" style="79"/>
    <col min="115" max="115" width="9.109375" style="80"/>
    <col min="116" max="116" width="20.6640625" style="78" customWidth="1"/>
    <col min="117" max="117" width="9.109375" style="79"/>
    <col min="118" max="16384" width="9.10937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4"/>
      <c r="S1" s="78" t="s">
        <v>166</v>
      </c>
      <c r="V1" s="78" t="s">
        <v>167</v>
      </c>
      <c r="Y1" s="78" t="s">
        <v>168</v>
      </c>
      <c r="Z1" s="314"/>
      <c r="AB1" s="78" t="s">
        <v>169</v>
      </c>
      <c r="AC1" s="314"/>
      <c r="AE1" s="78" t="s">
        <v>170</v>
      </c>
      <c r="AF1" s="314"/>
      <c r="AH1" s="78" t="s">
        <v>171</v>
      </c>
      <c r="AI1" s="314"/>
      <c r="AK1" s="78" t="s">
        <v>612</v>
      </c>
      <c r="AL1" s="314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700</v>
      </c>
      <c r="AV1" s="80"/>
      <c r="AW1" s="79" t="s">
        <v>701</v>
      </c>
      <c r="AY1" s="79" t="s">
        <v>711</v>
      </c>
      <c r="AZ1" s="80"/>
      <c r="BA1" s="79" t="s">
        <v>714</v>
      </c>
      <c r="BC1" s="79" t="s">
        <v>748</v>
      </c>
      <c r="BD1" s="80"/>
      <c r="BE1" s="79" t="s">
        <v>751</v>
      </c>
      <c r="BG1" s="79" t="s">
        <v>764</v>
      </c>
      <c r="BI1" s="79" t="s">
        <v>778</v>
      </c>
      <c r="BJ1" s="80"/>
      <c r="BK1" s="79" t="s">
        <v>781</v>
      </c>
      <c r="BM1" s="79" t="s">
        <v>797</v>
      </c>
      <c r="BN1" s="80"/>
      <c r="BO1" s="79" t="s">
        <v>798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4"/>
      <c r="S2" s="81" t="s">
        <v>172</v>
      </c>
      <c r="V2" s="81" t="s">
        <v>172</v>
      </c>
      <c r="Y2" s="81" t="s">
        <v>172</v>
      </c>
      <c r="Z2" s="314"/>
      <c r="AB2" s="81" t="s">
        <v>172</v>
      </c>
      <c r="AC2" s="314"/>
      <c r="AE2" s="81" t="s">
        <v>172</v>
      </c>
      <c r="AF2" s="314"/>
      <c r="AH2" s="81" t="s">
        <v>172</v>
      </c>
      <c r="AI2" s="314"/>
      <c r="AK2" s="81" t="s">
        <v>172</v>
      </c>
      <c r="AL2" s="314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4"/>
      <c r="S3" s="78" t="s">
        <v>179</v>
      </c>
      <c r="V3" s="78" t="s">
        <v>180</v>
      </c>
      <c r="Y3" s="78" t="s">
        <v>181</v>
      </c>
      <c r="Z3" s="314"/>
      <c r="AB3" s="78" t="s">
        <v>727</v>
      </c>
      <c r="AC3" s="314"/>
      <c r="AE3" s="78" t="s">
        <v>729</v>
      </c>
      <c r="AF3" s="314"/>
      <c r="AH3" s="78" t="s">
        <v>731</v>
      </c>
      <c r="AI3" s="314"/>
      <c r="AK3" s="78" t="s">
        <v>609</v>
      </c>
      <c r="AL3" s="314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702</v>
      </c>
      <c r="AV3" s="80"/>
      <c r="AW3" s="79" t="s">
        <v>707</v>
      </c>
      <c r="AY3" s="79" t="s">
        <v>712</v>
      </c>
      <c r="AZ3" s="80"/>
      <c r="BA3" s="79" t="s">
        <v>715</v>
      </c>
      <c r="BC3" s="79" t="s">
        <v>749</v>
      </c>
      <c r="BD3" s="80"/>
      <c r="BE3" s="79" t="s">
        <v>752</v>
      </c>
      <c r="BG3" s="79" t="s">
        <v>765</v>
      </c>
      <c r="BI3" s="79" t="s">
        <v>779</v>
      </c>
      <c r="BJ3" s="80"/>
      <c r="BK3" s="79" t="s">
        <v>782</v>
      </c>
      <c r="BM3" s="79" t="s">
        <v>795</v>
      </c>
      <c r="BN3" s="80"/>
      <c r="BO3" s="79" t="s">
        <v>795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4"/>
      <c r="S4" s="78" t="s">
        <v>182</v>
      </c>
      <c r="V4" s="78" t="s">
        <v>182</v>
      </c>
      <c r="Y4" s="78" t="s">
        <v>182</v>
      </c>
      <c r="Z4" s="314"/>
      <c r="AB4" s="78" t="s">
        <v>182</v>
      </c>
      <c r="AC4" s="314"/>
      <c r="AE4" s="78" t="s">
        <v>182</v>
      </c>
      <c r="AF4" s="314"/>
      <c r="AH4" s="78" t="s">
        <v>182</v>
      </c>
      <c r="AI4" s="314"/>
      <c r="AK4" s="78" t="s">
        <v>182</v>
      </c>
      <c r="AL4" s="314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4"/>
      <c r="S5" s="78" t="s">
        <v>183</v>
      </c>
      <c r="V5" s="78" t="s">
        <v>183</v>
      </c>
      <c r="Y5" s="78" t="s">
        <v>183</v>
      </c>
      <c r="Z5" s="314"/>
      <c r="AB5" s="78" t="s">
        <v>183</v>
      </c>
      <c r="AC5" s="314"/>
      <c r="AE5" s="78" t="s">
        <v>183</v>
      </c>
      <c r="AF5" s="314"/>
      <c r="AH5" s="78" t="s">
        <v>183</v>
      </c>
      <c r="AI5" s="314"/>
      <c r="AK5" s="78" t="s">
        <v>183</v>
      </c>
      <c r="AL5" s="314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4"/>
      <c r="S6" s="78" t="s">
        <v>184</v>
      </c>
      <c r="V6" s="78" t="s">
        <v>184</v>
      </c>
      <c r="Y6" s="78" t="s">
        <v>184</v>
      </c>
      <c r="Z6" s="314"/>
      <c r="AB6" s="78" t="s">
        <v>184</v>
      </c>
      <c r="AC6" s="314"/>
      <c r="AE6" s="78" t="s">
        <v>184</v>
      </c>
      <c r="AF6" s="314"/>
      <c r="AH6" s="78" t="s">
        <v>184</v>
      </c>
      <c r="AI6" s="314"/>
      <c r="AK6" s="78" t="s">
        <v>184</v>
      </c>
      <c r="AL6" s="314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4"/>
      <c r="S7" s="78" t="s">
        <v>191</v>
      </c>
      <c r="V7" s="78" t="s">
        <v>192</v>
      </c>
      <c r="Y7" s="78" t="s">
        <v>193</v>
      </c>
      <c r="Z7" s="314"/>
      <c r="AB7" s="78" t="s">
        <v>728</v>
      </c>
      <c r="AC7" s="314"/>
      <c r="AE7" s="78" t="s">
        <v>730</v>
      </c>
      <c r="AF7" s="314"/>
      <c r="AH7" s="78" t="s">
        <v>732</v>
      </c>
      <c r="AI7" s="314"/>
      <c r="AK7" s="78" t="s">
        <v>610</v>
      </c>
      <c r="AL7" s="314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704</v>
      </c>
      <c r="AV7" s="80"/>
      <c r="AW7" s="79" t="s">
        <v>708</v>
      </c>
      <c r="AY7" s="79" t="s">
        <v>713</v>
      </c>
      <c r="AZ7" s="80"/>
      <c r="BA7" s="79" t="s">
        <v>716</v>
      </c>
      <c r="BC7" s="79" t="s">
        <v>750</v>
      </c>
      <c r="BD7" s="80"/>
      <c r="BE7" s="79" t="s">
        <v>753</v>
      </c>
      <c r="BG7" s="79" t="s">
        <v>766</v>
      </c>
      <c r="BI7" s="79" t="s">
        <v>780</v>
      </c>
      <c r="BJ7" s="80"/>
      <c r="BK7" s="79" t="s">
        <v>783</v>
      </c>
      <c r="BM7" s="79" t="s">
        <v>796</v>
      </c>
      <c r="BN7" s="80"/>
      <c r="BO7" s="79" t="s">
        <v>796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4"/>
      <c r="S8" s="78" t="s">
        <v>194</v>
      </c>
      <c r="V8" s="78" t="s">
        <v>194</v>
      </c>
      <c r="Y8" s="78" t="s">
        <v>194</v>
      </c>
      <c r="Z8" s="314"/>
      <c r="AB8" s="78" t="s">
        <v>194</v>
      </c>
      <c r="AC8" s="314"/>
      <c r="AE8" s="78" t="s">
        <v>194</v>
      </c>
      <c r="AF8" s="314"/>
      <c r="AH8" s="78" t="s">
        <v>194</v>
      </c>
      <c r="AI8" s="314"/>
      <c r="AK8" s="78" t="s">
        <v>194</v>
      </c>
      <c r="AL8" s="314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4"/>
      <c r="S9" s="78" t="s">
        <v>195</v>
      </c>
      <c r="V9" s="78" t="s">
        <v>195</v>
      </c>
      <c r="Y9" s="78" t="s">
        <v>195</v>
      </c>
      <c r="Z9" s="314"/>
      <c r="AB9" s="78" t="s">
        <v>195</v>
      </c>
      <c r="AC9" s="314"/>
      <c r="AE9" s="78" t="s">
        <v>195</v>
      </c>
      <c r="AF9" s="314"/>
      <c r="AH9" s="78" t="s">
        <v>195</v>
      </c>
      <c r="AI9" s="314"/>
      <c r="AK9" s="78" t="s">
        <v>195</v>
      </c>
      <c r="AL9" s="314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36708</v>
      </c>
      <c r="B10" s="314">
        <f>'m1'!C8</f>
        <v>0.06</v>
      </c>
      <c r="D10" s="182">
        <v>36708</v>
      </c>
      <c r="E10" s="314">
        <f>'m1'!K8</f>
        <v>9.5000000000000001E-2</v>
      </c>
      <c r="G10" s="182">
        <v>36708</v>
      </c>
      <c r="H10" s="314">
        <f>'m1'!O8</f>
        <v>6.9999999999999993E-2</v>
      </c>
      <c r="J10" s="182">
        <v>36708</v>
      </c>
      <c r="K10" s="314">
        <f>'m1'!N8</f>
        <v>0.12</v>
      </c>
      <c r="M10" s="182">
        <v>36708</v>
      </c>
      <c r="N10" s="314">
        <f>'m1'!H8</f>
        <v>4.9999999999999996E-2</v>
      </c>
      <c r="P10" s="182">
        <v>36708</v>
      </c>
      <c r="Q10" s="314">
        <f>'m1'!E8</f>
        <v>0.06</v>
      </c>
      <c r="S10" s="182">
        <v>36708</v>
      </c>
      <c r="T10" s="314">
        <f t="shared" ref="T10:T64" si="0">B10</f>
        <v>0.06</v>
      </c>
      <c r="V10" s="182">
        <v>36708</v>
      </c>
      <c r="W10" s="314">
        <f t="shared" ref="W10:W64" si="1">B10</f>
        <v>0.06</v>
      </c>
      <c r="Y10" s="182">
        <v>36708</v>
      </c>
      <c r="Z10" s="314">
        <f>'m1'!R8</f>
        <v>6.9999999999999993E-2</v>
      </c>
      <c r="AB10" s="182">
        <v>36708</v>
      </c>
      <c r="AC10" s="314">
        <f>'m1'!D8</f>
        <v>5.1000000000000156E-2</v>
      </c>
      <c r="AE10" s="182">
        <v>36708</v>
      </c>
      <c r="AF10" s="314">
        <f>'m1'!L8</f>
        <v>9.1000000000000192E-2</v>
      </c>
      <c r="AH10" s="182">
        <v>36708</v>
      </c>
      <c r="AI10" s="314">
        <f>'m1'!P8</f>
        <v>8.1000000000000405E-2</v>
      </c>
      <c r="AK10" s="182">
        <v>36708</v>
      </c>
      <c r="AL10" s="361">
        <f>'m1'!T8</f>
        <v>-0.25</v>
      </c>
      <c r="AM10" s="182">
        <v>36708</v>
      </c>
      <c r="AN10" s="314">
        <f>'m1'!J8</f>
        <v>4.9999999999999996E-2</v>
      </c>
      <c r="AO10" s="182">
        <v>36708</v>
      </c>
      <c r="AP10" s="361">
        <v>0</v>
      </c>
      <c r="AQ10" s="182">
        <v>36708</v>
      </c>
      <c r="AR10" s="314">
        <f>'m1'!F8</f>
        <v>2.4999999999999994E-2</v>
      </c>
      <c r="AS10" s="182">
        <v>36708</v>
      </c>
      <c r="AT10" s="361">
        <v>0</v>
      </c>
      <c r="AU10" s="182">
        <v>36708</v>
      </c>
      <c r="AV10" s="314">
        <f>'m1'!Q8</f>
        <v>6.9999999999999993E-2</v>
      </c>
      <c r="AW10" s="182">
        <v>36708</v>
      </c>
      <c r="AX10" s="361">
        <v>5.0000000000000001E-3</v>
      </c>
      <c r="AY10" s="182">
        <v>36708</v>
      </c>
      <c r="AZ10" s="314">
        <f>'m1'!M8</f>
        <v>9.5000000000000001E-2</v>
      </c>
      <c r="BA10" s="182">
        <v>36708</v>
      </c>
      <c r="BB10" s="361">
        <v>5.0000000000000001E-3</v>
      </c>
      <c r="BC10" s="182">
        <v>36708</v>
      </c>
      <c r="BD10" s="314">
        <f>'m1'!I8</f>
        <v>4.9999999999999996E-2</v>
      </c>
      <c r="BE10" s="182">
        <v>36708</v>
      </c>
      <c r="BF10" s="361">
        <v>5.0000000000000001E-3</v>
      </c>
      <c r="BG10" s="182">
        <v>36708</v>
      </c>
      <c r="BH10" s="361">
        <v>0</v>
      </c>
      <c r="BI10" s="182">
        <v>36708</v>
      </c>
      <c r="BJ10" s="314">
        <f>'m1'!U8</f>
        <v>-0.19500000000000001</v>
      </c>
      <c r="BK10" s="182">
        <v>36708</v>
      </c>
      <c r="BL10" s="361">
        <v>0</v>
      </c>
      <c r="BM10" s="182">
        <v>36708</v>
      </c>
      <c r="BN10" s="314">
        <f>'m1'!V8</f>
        <v>8.0999990000000008E-2</v>
      </c>
      <c r="BO10" s="182">
        <v>36708</v>
      </c>
      <c r="BP10" s="361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36739</v>
      </c>
      <c r="B11" s="314">
        <f>'m1'!C9</f>
        <v>0.06</v>
      </c>
      <c r="D11" s="182">
        <v>36739</v>
      </c>
      <c r="E11" s="314">
        <f>'m1'!K9</f>
        <v>0.1</v>
      </c>
      <c r="G11" s="182">
        <v>36739</v>
      </c>
      <c r="H11" s="314">
        <f>'m1'!O9</f>
        <v>7.4999999999999997E-2</v>
      </c>
      <c r="J11" s="182">
        <v>36739</v>
      </c>
      <c r="K11" s="314">
        <f>'m1'!N9</f>
        <v>0.125</v>
      </c>
      <c r="M11" s="182">
        <v>36739</v>
      </c>
      <c r="N11" s="314">
        <f>'m1'!H9</f>
        <v>5.5E-2</v>
      </c>
      <c r="P11" s="182">
        <v>36739</v>
      </c>
      <c r="Q11" s="314">
        <f>'m1'!E9</f>
        <v>0.06</v>
      </c>
      <c r="S11" s="182">
        <v>36739</v>
      </c>
      <c r="T11" s="314">
        <f t="shared" si="0"/>
        <v>0.06</v>
      </c>
      <c r="V11" s="182">
        <v>36739</v>
      </c>
      <c r="W11" s="314">
        <f t="shared" si="1"/>
        <v>0.06</v>
      </c>
      <c r="Y11" s="182">
        <v>36739</v>
      </c>
      <c r="Z11" s="314">
        <f>'m1'!R9</f>
        <v>7.4999999999999997E-2</v>
      </c>
      <c r="AB11" s="182">
        <v>36739</v>
      </c>
      <c r="AC11" s="314">
        <f>'m1'!D9</f>
        <v>0.06</v>
      </c>
      <c r="AE11" s="182">
        <v>36739</v>
      </c>
      <c r="AF11" s="314">
        <f>'m1'!L9</f>
        <v>0.1</v>
      </c>
      <c r="AH11" s="182">
        <v>36739</v>
      </c>
      <c r="AI11" s="314">
        <f>'m1'!P9</f>
        <v>7.4999999999999997E-2</v>
      </c>
      <c r="AK11" s="182">
        <v>36739</v>
      </c>
      <c r="AL11" s="361">
        <f>'m1'!T9</f>
        <v>-0.2</v>
      </c>
      <c r="AM11" s="182">
        <v>36739</v>
      </c>
      <c r="AN11" s="314">
        <f>'m1'!J9</f>
        <v>5.5E-2</v>
      </c>
      <c r="AO11" s="182">
        <v>36739</v>
      </c>
      <c r="AP11" s="361">
        <v>0</v>
      </c>
      <c r="AQ11" s="182">
        <v>36739</v>
      </c>
      <c r="AR11" s="314">
        <f>'m1'!F9</f>
        <v>2.4999999999999994E-2</v>
      </c>
      <c r="AS11" s="182">
        <v>36739</v>
      </c>
      <c r="AT11" s="361">
        <v>0</v>
      </c>
      <c r="AU11" s="182">
        <v>36739</v>
      </c>
      <c r="AV11" s="314">
        <f>'m1'!Q9</f>
        <v>7.4999999999999997E-2</v>
      </c>
      <c r="AW11" s="182">
        <v>36739</v>
      </c>
      <c r="AX11" s="361">
        <v>5.0000000000000001E-3</v>
      </c>
      <c r="AY11" s="182">
        <v>36739</v>
      </c>
      <c r="AZ11" s="314">
        <f>'m1'!M9</f>
        <v>0.1</v>
      </c>
      <c r="BA11" s="182">
        <v>36739</v>
      </c>
      <c r="BB11" s="361">
        <v>5.0000000000000001E-3</v>
      </c>
      <c r="BC11" s="182">
        <v>36739</v>
      </c>
      <c r="BD11" s="314">
        <f>'m1'!I9</f>
        <v>5.5E-2</v>
      </c>
      <c r="BE11" s="182">
        <v>36739</v>
      </c>
      <c r="BF11" s="361">
        <v>5.0000000000000001E-3</v>
      </c>
      <c r="BG11" s="182">
        <v>36739</v>
      </c>
      <c r="BH11" s="361">
        <v>0</v>
      </c>
      <c r="BI11" s="182">
        <v>36739</v>
      </c>
      <c r="BJ11" s="314">
        <f>'m1'!U9</f>
        <v>-0.14500000000000002</v>
      </c>
      <c r="BK11" s="182">
        <v>36739</v>
      </c>
      <c r="BL11" s="361">
        <v>0</v>
      </c>
      <c r="BM11" s="182">
        <v>36739</v>
      </c>
      <c r="BN11" s="314">
        <f>'m1'!V9</f>
        <v>6.7500000000000004E-2</v>
      </c>
      <c r="BO11" s="182">
        <v>36739</v>
      </c>
      <c r="BP11" s="361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36770</v>
      </c>
      <c r="B12" s="314">
        <f>'m1'!C10</f>
        <v>0.09</v>
      </c>
      <c r="D12" s="182">
        <v>36770</v>
      </c>
      <c r="E12" s="314">
        <f>'m1'!K10</f>
        <v>0.13</v>
      </c>
      <c r="G12" s="182">
        <v>36770</v>
      </c>
      <c r="H12" s="314">
        <f>'m1'!O10</f>
        <v>0.105</v>
      </c>
      <c r="J12" s="182">
        <v>36770</v>
      </c>
      <c r="K12" s="314">
        <f>'m1'!N10</f>
        <v>0.155</v>
      </c>
      <c r="M12" s="182">
        <v>36770</v>
      </c>
      <c r="N12" s="314">
        <f>'m1'!H10</f>
        <v>8.4999999999999992E-2</v>
      </c>
      <c r="P12" s="182">
        <v>36770</v>
      </c>
      <c r="Q12" s="314">
        <f>'m1'!E10</f>
        <v>0.09</v>
      </c>
      <c r="S12" s="182">
        <v>36770</v>
      </c>
      <c r="T12" s="314">
        <f t="shared" si="0"/>
        <v>0.09</v>
      </c>
      <c r="V12" s="182">
        <v>36770</v>
      </c>
      <c r="W12" s="314">
        <f t="shared" si="1"/>
        <v>0.09</v>
      </c>
      <c r="Y12" s="182">
        <v>36770</v>
      </c>
      <c r="Z12" s="314">
        <f>'m1'!R10</f>
        <v>0.105</v>
      </c>
      <c r="AB12" s="182">
        <v>36770</v>
      </c>
      <c r="AC12" s="314">
        <f>'m1'!D10</f>
        <v>0.09</v>
      </c>
      <c r="AE12" s="182">
        <v>36770</v>
      </c>
      <c r="AF12" s="314">
        <f>'m1'!L10</f>
        <v>0.13</v>
      </c>
      <c r="AH12" s="182">
        <v>36770</v>
      </c>
      <c r="AI12" s="314">
        <f>'m1'!P10</f>
        <v>0.105</v>
      </c>
      <c r="AK12" s="182">
        <v>36770</v>
      </c>
      <c r="AL12" s="361">
        <f>'m1'!T10</f>
        <v>-0.2</v>
      </c>
      <c r="AM12" s="182">
        <v>36770</v>
      </c>
      <c r="AN12" s="314">
        <f>'m1'!J10</f>
        <v>8.4999999999999992E-2</v>
      </c>
      <c r="AO12" s="182">
        <v>36770</v>
      </c>
      <c r="AP12" s="361">
        <v>0</v>
      </c>
      <c r="AQ12" s="182">
        <v>36770</v>
      </c>
      <c r="AR12" s="314">
        <f>'m1'!F10</f>
        <v>5.4999999999999993E-2</v>
      </c>
      <c r="AS12" s="182">
        <v>36770</v>
      </c>
      <c r="AT12" s="361">
        <v>0</v>
      </c>
      <c r="AU12" s="182">
        <v>36770</v>
      </c>
      <c r="AV12" s="314">
        <f>'m1'!Q10</f>
        <v>0.105</v>
      </c>
      <c r="AW12" s="182">
        <v>36770</v>
      </c>
      <c r="AX12" s="361">
        <v>5.0000000000000001E-3</v>
      </c>
      <c r="AY12" s="182">
        <v>36770</v>
      </c>
      <c r="AZ12" s="314">
        <f>'m1'!M10</f>
        <v>0.13</v>
      </c>
      <c r="BA12" s="182">
        <v>36770</v>
      </c>
      <c r="BB12" s="361">
        <v>5.0000000000000001E-3</v>
      </c>
      <c r="BC12" s="182">
        <v>36770</v>
      </c>
      <c r="BD12" s="314">
        <f>'m1'!I10</f>
        <v>8.4999999999999992E-2</v>
      </c>
      <c r="BE12" s="182">
        <v>36770</v>
      </c>
      <c r="BF12" s="361">
        <v>5.0000000000000001E-3</v>
      </c>
      <c r="BG12" s="182">
        <v>36770</v>
      </c>
      <c r="BH12" s="361">
        <v>0</v>
      </c>
      <c r="BI12" s="182">
        <v>36770</v>
      </c>
      <c r="BJ12" s="314">
        <f>'m1'!U10</f>
        <v>-0.14500000000000002</v>
      </c>
      <c r="BK12" s="182">
        <v>36770</v>
      </c>
      <c r="BL12" s="361">
        <v>0</v>
      </c>
      <c r="BM12" s="182">
        <v>36770</v>
      </c>
      <c r="BN12" s="314">
        <f>'m1'!V10</f>
        <v>8.5000000000000006E-2</v>
      </c>
      <c r="BO12" s="182">
        <v>36770</v>
      </c>
      <c r="BP12" s="361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36800</v>
      </c>
      <c r="B13" s="314">
        <f>'m1'!C11</f>
        <v>0.13</v>
      </c>
      <c r="D13" s="182">
        <v>36800</v>
      </c>
      <c r="E13" s="314">
        <f>'m1'!K11</f>
        <v>0.16500000000000001</v>
      </c>
      <c r="G13" s="182">
        <v>36800</v>
      </c>
      <c r="H13" s="314">
        <f>'m1'!O11</f>
        <v>0.14500000000000002</v>
      </c>
      <c r="J13" s="182">
        <v>36800</v>
      </c>
      <c r="K13" s="314">
        <f>'m1'!N11</f>
        <v>0.19</v>
      </c>
      <c r="M13" s="182">
        <v>36800</v>
      </c>
      <c r="N13" s="314">
        <f>'m1'!H11</f>
        <v>0.125</v>
      </c>
      <c r="P13" s="182">
        <v>36800</v>
      </c>
      <c r="Q13" s="314">
        <f>'m1'!E11</f>
        <v>0.13</v>
      </c>
      <c r="S13" s="182">
        <v>36800</v>
      </c>
      <c r="T13" s="314">
        <f t="shared" si="0"/>
        <v>0.13</v>
      </c>
      <c r="V13" s="182">
        <v>36800</v>
      </c>
      <c r="W13" s="314">
        <f t="shared" si="1"/>
        <v>0.13</v>
      </c>
      <c r="Y13" s="182">
        <v>36800</v>
      </c>
      <c r="Z13" s="314">
        <f>'m1'!R11</f>
        <v>0.14500000000000002</v>
      </c>
      <c r="AB13" s="182">
        <v>36800</v>
      </c>
      <c r="AC13" s="314">
        <f>'m1'!D11</f>
        <v>0.13</v>
      </c>
      <c r="AE13" s="182">
        <v>36800</v>
      </c>
      <c r="AF13" s="314">
        <f>'m1'!L11</f>
        <v>0.16500000000000001</v>
      </c>
      <c r="AH13" s="182">
        <v>36800</v>
      </c>
      <c r="AI13" s="314">
        <f>'m1'!P11</f>
        <v>0.14500000000000002</v>
      </c>
      <c r="AK13" s="182">
        <v>36800</v>
      </c>
      <c r="AL13" s="361">
        <f>'m1'!T11</f>
        <v>-0.2</v>
      </c>
      <c r="AM13" s="182">
        <v>36800</v>
      </c>
      <c r="AN13" s="314">
        <f>'m1'!J11</f>
        <v>0.125</v>
      </c>
      <c r="AO13" s="182">
        <v>36800</v>
      </c>
      <c r="AP13" s="361">
        <v>0</v>
      </c>
      <c r="AQ13" s="182">
        <v>36800</v>
      </c>
      <c r="AR13" s="314">
        <f>'m1'!F11</f>
        <v>9.5000000000000001E-2</v>
      </c>
      <c r="AS13" s="182">
        <v>36800</v>
      </c>
      <c r="AT13" s="361">
        <v>0</v>
      </c>
      <c r="AU13" s="182">
        <v>36800</v>
      </c>
      <c r="AV13" s="314">
        <f>'m1'!Q11</f>
        <v>0.14500000000000002</v>
      </c>
      <c r="AW13" s="182">
        <v>36800</v>
      </c>
      <c r="AX13" s="361">
        <v>5.0000000000000001E-3</v>
      </c>
      <c r="AY13" s="182">
        <v>36800</v>
      </c>
      <c r="AZ13" s="314">
        <f>'m1'!M11</f>
        <v>0.16500000000000001</v>
      </c>
      <c r="BA13" s="182">
        <v>36800</v>
      </c>
      <c r="BB13" s="361">
        <v>5.0000000000000001E-3</v>
      </c>
      <c r="BC13" s="182">
        <v>36800</v>
      </c>
      <c r="BD13" s="314">
        <f>'m1'!I11</f>
        <v>0.125</v>
      </c>
      <c r="BE13" s="182">
        <v>36800</v>
      </c>
      <c r="BF13" s="361">
        <v>5.0000000000000001E-3</v>
      </c>
      <c r="BG13" s="182">
        <v>36800</v>
      </c>
      <c r="BH13" s="361">
        <v>0</v>
      </c>
      <c r="BI13" s="182">
        <v>36800</v>
      </c>
      <c r="BJ13" s="314">
        <f>'m1'!U11</f>
        <v>-0.14500000000000002</v>
      </c>
      <c r="BK13" s="182">
        <v>36800</v>
      </c>
      <c r="BL13" s="361">
        <v>0</v>
      </c>
      <c r="BM13" s="182">
        <v>36800</v>
      </c>
      <c r="BN13" s="314">
        <f>'m1'!V11</f>
        <v>0.11749999999999999</v>
      </c>
      <c r="BO13" s="182">
        <v>36800</v>
      </c>
      <c r="BP13" s="361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36831</v>
      </c>
      <c r="B14" s="314">
        <f>'m1'!C12</f>
        <v>0.20499999999999999</v>
      </c>
      <c r="D14" s="182">
        <v>36831</v>
      </c>
      <c r="E14" s="314">
        <f>'m1'!K12</f>
        <v>0.27</v>
      </c>
      <c r="G14" s="182">
        <v>36831</v>
      </c>
      <c r="H14" s="314">
        <f>'m1'!O12</f>
        <v>0.43000000000000005</v>
      </c>
      <c r="J14" s="182">
        <v>36831</v>
      </c>
      <c r="K14" s="314">
        <f>'m1'!N12</f>
        <v>0.33</v>
      </c>
      <c r="M14" s="182">
        <v>36831</v>
      </c>
      <c r="N14" s="314">
        <f>'m1'!H12</f>
        <v>0.27</v>
      </c>
      <c r="P14" s="182">
        <v>36831</v>
      </c>
      <c r="Q14" s="314">
        <f>'m1'!E12</f>
        <v>0.19499999999999998</v>
      </c>
      <c r="S14" s="182">
        <v>36831</v>
      </c>
      <c r="T14" s="314">
        <f t="shared" si="0"/>
        <v>0.20499999999999999</v>
      </c>
      <c r="V14" s="182">
        <v>36831</v>
      </c>
      <c r="W14" s="314">
        <f t="shared" si="1"/>
        <v>0.20499999999999999</v>
      </c>
      <c r="Y14" s="182">
        <v>36831</v>
      </c>
      <c r="Z14" s="314">
        <f>'m1'!R12</f>
        <v>0.44000000000000006</v>
      </c>
      <c r="AB14" s="182">
        <v>36831</v>
      </c>
      <c r="AC14" s="314">
        <f>'m1'!D12</f>
        <v>0.20499999999999999</v>
      </c>
      <c r="AE14" s="182">
        <v>36831</v>
      </c>
      <c r="AF14" s="314">
        <f>'m1'!L12</f>
        <v>0.27</v>
      </c>
      <c r="AH14" s="182">
        <v>36831</v>
      </c>
      <c r="AI14" s="314">
        <f>'m1'!P12</f>
        <v>0.43000000000000005</v>
      </c>
      <c r="AK14" s="182">
        <v>36831</v>
      </c>
      <c r="AL14" s="361">
        <f>'m1'!T12</f>
        <v>4.8952499999999975E-2</v>
      </c>
      <c r="AM14" s="182">
        <v>36831</v>
      </c>
      <c r="AN14" s="314">
        <f>'m1'!J12</f>
        <v>0.27</v>
      </c>
      <c r="AO14" s="182">
        <v>36831</v>
      </c>
      <c r="AP14" s="361">
        <v>0</v>
      </c>
      <c r="AQ14" s="182">
        <v>36831</v>
      </c>
      <c r="AR14" s="314">
        <f>'m1'!F12</f>
        <v>0.16999999999999998</v>
      </c>
      <c r="AS14" s="182">
        <v>36831</v>
      </c>
      <c r="AT14" s="361">
        <v>0</v>
      </c>
      <c r="AU14" s="182">
        <v>36831</v>
      </c>
      <c r="AV14" s="314">
        <f>'m1'!Q12</f>
        <v>0.43000000000000005</v>
      </c>
      <c r="AW14" s="182">
        <v>36831</v>
      </c>
      <c r="AX14" s="361">
        <v>5.0000000000000001E-3</v>
      </c>
      <c r="AY14" s="182">
        <v>36831</v>
      </c>
      <c r="AZ14" s="314">
        <f>'m1'!M12</f>
        <v>0.27</v>
      </c>
      <c r="BA14" s="182">
        <v>36831</v>
      </c>
      <c r="BB14" s="361">
        <v>5.0000000000000001E-3</v>
      </c>
      <c r="BC14" s="182">
        <v>36831</v>
      </c>
      <c r="BD14" s="314">
        <f>'m1'!I12</f>
        <v>0.27</v>
      </c>
      <c r="BE14" s="182">
        <v>36831</v>
      </c>
      <c r="BF14" s="361">
        <v>5.0000000000000001E-3</v>
      </c>
      <c r="BG14" s="182">
        <v>36831</v>
      </c>
      <c r="BH14" s="361">
        <v>0</v>
      </c>
      <c r="BI14" s="182">
        <v>36831</v>
      </c>
      <c r="BJ14" s="314">
        <f>'m1'!U12</f>
        <v>0.12860118749999999</v>
      </c>
      <c r="BK14" s="182">
        <v>36831</v>
      </c>
      <c r="BL14" s="361">
        <v>0</v>
      </c>
      <c r="BM14" s="182">
        <v>36831</v>
      </c>
      <c r="BN14" s="314">
        <f>'m1'!V12</f>
        <v>0.18554298</v>
      </c>
      <c r="BO14" s="182">
        <v>36831</v>
      </c>
      <c r="BP14" s="361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36861</v>
      </c>
      <c r="B15" s="314">
        <f>'m1'!C13</f>
        <v>0.20499999999999999</v>
      </c>
      <c r="D15" s="182">
        <v>36861</v>
      </c>
      <c r="E15" s="314">
        <f>'m1'!K13</f>
        <v>0.32499999999999996</v>
      </c>
      <c r="G15" s="182">
        <v>36861</v>
      </c>
      <c r="H15" s="314">
        <f>'m1'!O13</f>
        <v>0.48499999999999999</v>
      </c>
      <c r="J15" s="182">
        <v>36861</v>
      </c>
      <c r="K15" s="314">
        <f>'m1'!N13</f>
        <v>0.38499999999999995</v>
      </c>
      <c r="M15" s="182">
        <v>36861</v>
      </c>
      <c r="N15" s="314">
        <f>'m1'!H13</f>
        <v>0.32499999999999996</v>
      </c>
      <c r="P15" s="182">
        <v>36861</v>
      </c>
      <c r="Q15" s="314">
        <f>'m1'!E13</f>
        <v>0.19499999999999998</v>
      </c>
      <c r="S15" s="182">
        <v>36861</v>
      </c>
      <c r="T15" s="314">
        <f t="shared" si="0"/>
        <v>0.20499999999999999</v>
      </c>
      <c r="V15" s="182">
        <v>36861</v>
      </c>
      <c r="W15" s="314">
        <f t="shared" si="1"/>
        <v>0.20499999999999999</v>
      </c>
      <c r="Y15" s="182">
        <v>36861</v>
      </c>
      <c r="Z15" s="314">
        <f>'m1'!R13</f>
        <v>0.495</v>
      </c>
      <c r="AB15" s="182">
        <v>36861</v>
      </c>
      <c r="AC15" s="314">
        <f>'m1'!D13</f>
        <v>0.20499999999999999</v>
      </c>
      <c r="AE15" s="182">
        <v>36861</v>
      </c>
      <c r="AF15" s="314">
        <f>'m1'!L13</f>
        <v>0.32499999999999996</v>
      </c>
      <c r="AH15" s="182">
        <v>36861</v>
      </c>
      <c r="AI15" s="314">
        <f>'m1'!P13</f>
        <v>0.48499999999999999</v>
      </c>
      <c r="AK15" s="182">
        <v>36861</v>
      </c>
      <c r="AL15" s="361">
        <f>'m1'!T13</f>
        <v>4.5552499999999961E-2</v>
      </c>
      <c r="AM15" s="182">
        <v>36861</v>
      </c>
      <c r="AN15" s="314">
        <f>'m1'!J13</f>
        <v>0.32499999999999996</v>
      </c>
      <c r="AO15" s="182">
        <v>36861</v>
      </c>
      <c r="AP15" s="361">
        <v>0</v>
      </c>
      <c r="AQ15" s="182">
        <v>36861</v>
      </c>
      <c r="AR15" s="314">
        <f>'m1'!F13</f>
        <v>0.16999999999999998</v>
      </c>
      <c r="AS15" s="182">
        <v>36861</v>
      </c>
      <c r="AT15" s="361">
        <v>0</v>
      </c>
      <c r="AU15" s="182">
        <v>36861</v>
      </c>
      <c r="AV15" s="314">
        <f>'m1'!Q13</f>
        <v>0.48499999999999999</v>
      </c>
      <c r="AW15" s="182">
        <v>36861</v>
      </c>
      <c r="AX15" s="361">
        <v>5.0000000000000001E-3</v>
      </c>
      <c r="AY15" s="182">
        <v>36861</v>
      </c>
      <c r="AZ15" s="314">
        <f>'m1'!M13</f>
        <v>0.32499999999999996</v>
      </c>
      <c r="BA15" s="182">
        <v>36861</v>
      </c>
      <c r="BB15" s="361">
        <v>5.0000000000000001E-3</v>
      </c>
      <c r="BC15" s="182">
        <v>36861</v>
      </c>
      <c r="BD15" s="314">
        <f>'m1'!I13</f>
        <v>0.32499999999999996</v>
      </c>
      <c r="BE15" s="182">
        <v>36861</v>
      </c>
      <c r="BF15" s="361">
        <v>5.0000000000000001E-3</v>
      </c>
      <c r="BG15" s="182">
        <v>36861</v>
      </c>
      <c r="BH15" s="361">
        <v>0</v>
      </c>
      <c r="BI15" s="182">
        <v>36861</v>
      </c>
      <c r="BJ15" s="314">
        <f>'m1'!U13</f>
        <v>0.12668618749999996</v>
      </c>
      <c r="BK15" s="182">
        <v>36861</v>
      </c>
      <c r="BL15" s="361">
        <v>0</v>
      </c>
      <c r="BM15" s="182">
        <v>36861</v>
      </c>
      <c r="BN15" s="314">
        <f>'m1'!V13</f>
        <v>0.18459418</v>
      </c>
      <c r="BO15" s="182">
        <v>36861</v>
      </c>
      <c r="BP15" s="361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36892</v>
      </c>
      <c r="B16" s="314">
        <f>'m1'!C14</f>
        <v>0.22999999999999998</v>
      </c>
      <c r="D16" s="182">
        <v>36892</v>
      </c>
      <c r="E16" s="314">
        <f>'m1'!K14</f>
        <v>0.42</v>
      </c>
      <c r="G16" s="182">
        <v>36892</v>
      </c>
      <c r="H16" s="314">
        <f>'m1'!O14</f>
        <v>0.63</v>
      </c>
      <c r="J16" s="182">
        <v>36892</v>
      </c>
      <c r="K16" s="314">
        <f>'m1'!N14</f>
        <v>0.48</v>
      </c>
      <c r="M16" s="182">
        <v>36892</v>
      </c>
      <c r="N16" s="314">
        <f>'m1'!H14</f>
        <v>0.47</v>
      </c>
      <c r="P16" s="182">
        <v>36892</v>
      </c>
      <c r="Q16" s="314">
        <f>'m1'!E14</f>
        <v>0.21999999999999997</v>
      </c>
      <c r="S16" s="182">
        <v>36892</v>
      </c>
      <c r="T16" s="314">
        <f t="shared" si="0"/>
        <v>0.22999999999999998</v>
      </c>
      <c r="V16" s="182">
        <v>36892</v>
      </c>
      <c r="W16" s="314">
        <f t="shared" si="1"/>
        <v>0.22999999999999998</v>
      </c>
      <c r="Y16" s="182">
        <v>36892</v>
      </c>
      <c r="Z16" s="314">
        <f>'m1'!R14</f>
        <v>0.64</v>
      </c>
      <c r="AB16" s="182">
        <v>36892</v>
      </c>
      <c r="AC16" s="314">
        <f>'m1'!D14</f>
        <v>0.22999999999999998</v>
      </c>
      <c r="AE16" s="182">
        <v>36892</v>
      </c>
      <c r="AF16" s="314">
        <f>'m1'!L14</f>
        <v>0.42</v>
      </c>
      <c r="AH16" s="182">
        <v>36892</v>
      </c>
      <c r="AI16" s="314">
        <f>'m1'!P14</f>
        <v>0.63</v>
      </c>
      <c r="AK16" s="182">
        <v>36892</v>
      </c>
      <c r="AL16" s="361">
        <f>'m1'!T14</f>
        <v>7.0892499999999956E-2</v>
      </c>
      <c r="AM16" s="182">
        <v>36892</v>
      </c>
      <c r="AN16" s="314">
        <f>'m1'!J14</f>
        <v>0.47</v>
      </c>
      <c r="AO16" s="182">
        <v>36892</v>
      </c>
      <c r="AP16" s="361">
        <v>0</v>
      </c>
      <c r="AQ16" s="182">
        <v>36892</v>
      </c>
      <c r="AR16" s="314">
        <f>'m1'!F14</f>
        <v>0.19499999999999998</v>
      </c>
      <c r="AS16" s="182">
        <v>36892</v>
      </c>
      <c r="AT16" s="361">
        <v>0</v>
      </c>
      <c r="AU16" s="182">
        <v>36892</v>
      </c>
      <c r="AV16" s="314">
        <f>'m1'!Q14</f>
        <v>0.63</v>
      </c>
      <c r="AW16" s="182">
        <v>36892</v>
      </c>
      <c r="AX16" s="361">
        <v>5.0000000000000001E-3</v>
      </c>
      <c r="AY16" s="182">
        <v>36892</v>
      </c>
      <c r="AZ16" s="314">
        <f>'m1'!M14</f>
        <v>0.42</v>
      </c>
      <c r="BA16" s="182">
        <v>36892</v>
      </c>
      <c r="BB16" s="361">
        <v>5.0000000000000001E-3</v>
      </c>
      <c r="BC16" s="182">
        <v>36892</v>
      </c>
      <c r="BD16" s="314">
        <f>'m1'!I14</f>
        <v>0.47</v>
      </c>
      <c r="BE16" s="182">
        <v>36892</v>
      </c>
      <c r="BF16" s="361">
        <v>5.0000000000000001E-3</v>
      </c>
      <c r="BG16" s="182">
        <v>36892</v>
      </c>
      <c r="BH16" s="361">
        <v>0</v>
      </c>
      <c r="BI16" s="182">
        <v>36892</v>
      </c>
      <c r="BJ16" s="314">
        <f>'m1'!U14</f>
        <v>0.15125268749999995</v>
      </c>
      <c r="BK16" s="182">
        <v>36892</v>
      </c>
      <c r="BL16" s="361">
        <v>0</v>
      </c>
      <c r="BM16" s="182">
        <v>36892</v>
      </c>
      <c r="BN16" s="314">
        <f>'m1'!V14</f>
        <v>0.21048906000000001</v>
      </c>
      <c r="BO16" s="182">
        <v>36892</v>
      </c>
      <c r="BP16" s="361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36923</v>
      </c>
      <c r="B17" s="314">
        <f>'m1'!C15</f>
        <v>0.28999999999999998</v>
      </c>
      <c r="D17" s="182">
        <v>36923</v>
      </c>
      <c r="E17" s="314">
        <f>'m1'!K15</f>
        <v>0.44999999999999996</v>
      </c>
      <c r="G17" s="182">
        <v>36923</v>
      </c>
      <c r="H17" s="314">
        <f>'m1'!O15</f>
        <v>0.65999999999999992</v>
      </c>
      <c r="J17" s="182">
        <v>36923</v>
      </c>
      <c r="K17" s="314">
        <f>'m1'!N15</f>
        <v>0.51</v>
      </c>
      <c r="M17" s="182">
        <v>36923</v>
      </c>
      <c r="N17" s="314">
        <f>'m1'!H15</f>
        <v>0.49999999999999994</v>
      </c>
      <c r="P17" s="182">
        <v>36923</v>
      </c>
      <c r="Q17" s="314">
        <f>'m1'!E15</f>
        <v>0.27999999999999997</v>
      </c>
      <c r="S17" s="182">
        <v>36923</v>
      </c>
      <c r="T17" s="314">
        <f t="shared" si="0"/>
        <v>0.28999999999999998</v>
      </c>
      <c r="V17" s="182">
        <v>36923</v>
      </c>
      <c r="W17" s="314">
        <f t="shared" si="1"/>
        <v>0.28999999999999998</v>
      </c>
      <c r="Y17" s="182">
        <v>36923</v>
      </c>
      <c r="Z17" s="314">
        <f>'m1'!R15</f>
        <v>0.66999999999999993</v>
      </c>
      <c r="AB17" s="182">
        <v>36923</v>
      </c>
      <c r="AC17" s="314">
        <f>'m1'!D15</f>
        <v>0.28999999999999998</v>
      </c>
      <c r="AE17" s="182">
        <v>36923</v>
      </c>
      <c r="AF17" s="314">
        <f>'m1'!L15</f>
        <v>0.44999999999999996</v>
      </c>
      <c r="AH17" s="182">
        <v>36923</v>
      </c>
      <c r="AI17" s="314">
        <f>'m1'!P15</f>
        <v>0.65999999999999992</v>
      </c>
      <c r="AK17" s="182">
        <v>36923</v>
      </c>
      <c r="AL17" s="361">
        <f>'m1'!T15</f>
        <v>0.13769249999999997</v>
      </c>
      <c r="AM17" s="182">
        <v>36923</v>
      </c>
      <c r="AN17" s="314">
        <f>'m1'!J15</f>
        <v>0.49999999999999994</v>
      </c>
      <c r="AO17" s="182">
        <v>36923</v>
      </c>
      <c r="AP17" s="361">
        <v>0</v>
      </c>
      <c r="AQ17" s="182">
        <v>36923</v>
      </c>
      <c r="AR17" s="314">
        <f>'m1'!F15</f>
        <v>0.255</v>
      </c>
      <c r="AS17" s="182">
        <v>36923</v>
      </c>
      <c r="AT17" s="361">
        <v>0</v>
      </c>
      <c r="AU17" s="182">
        <v>36923</v>
      </c>
      <c r="AV17" s="314">
        <f>'m1'!Q15</f>
        <v>0.65999999999999992</v>
      </c>
      <c r="AW17" s="182">
        <v>36923</v>
      </c>
      <c r="AX17" s="361">
        <v>5.0000000000000001E-3</v>
      </c>
      <c r="AY17" s="182">
        <v>36923</v>
      </c>
      <c r="AZ17" s="314">
        <f>'m1'!M15</f>
        <v>0.44999999999999996</v>
      </c>
      <c r="BA17" s="182">
        <v>36923</v>
      </c>
      <c r="BB17" s="361">
        <v>5.0000000000000001E-3</v>
      </c>
      <c r="BC17" s="182">
        <v>36923</v>
      </c>
      <c r="BD17" s="314">
        <f>'m1'!I15</f>
        <v>0.49999999999999994</v>
      </c>
      <c r="BE17" s="182">
        <v>36923</v>
      </c>
      <c r="BF17" s="361">
        <v>5.0000000000000001E-3</v>
      </c>
      <c r="BG17" s="182">
        <v>36923</v>
      </c>
      <c r="BH17" s="361">
        <v>0</v>
      </c>
      <c r="BI17" s="182">
        <v>36923</v>
      </c>
      <c r="BJ17" s="314">
        <f>'m1'!U15</f>
        <v>0.21358268749999995</v>
      </c>
      <c r="BK17" s="182">
        <v>36923</v>
      </c>
      <c r="BL17" s="361">
        <v>0</v>
      </c>
      <c r="BM17" s="182">
        <v>36923</v>
      </c>
      <c r="BN17" s="314">
        <f>'m1'!V15</f>
        <v>0.27430665999999998</v>
      </c>
      <c r="BO17" s="182">
        <v>36923</v>
      </c>
      <c r="BP17" s="361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36951</v>
      </c>
      <c r="B18" s="314">
        <f>'m1'!C16</f>
        <v>0.28499999999999998</v>
      </c>
      <c r="D18" s="182">
        <v>36951</v>
      </c>
      <c r="E18" s="314">
        <f>'m1'!K16</f>
        <v>0.35</v>
      </c>
      <c r="G18" s="182">
        <v>36951</v>
      </c>
      <c r="H18" s="314">
        <f>'m1'!O16</f>
        <v>0.51</v>
      </c>
      <c r="J18" s="182">
        <v>36951</v>
      </c>
      <c r="K18" s="314">
        <f>'m1'!N16</f>
        <v>0.41</v>
      </c>
      <c r="M18" s="182">
        <v>36951</v>
      </c>
      <c r="N18" s="314">
        <f>'m1'!H16</f>
        <v>0.35</v>
      </c>
      <c r="P18" s="182">
        <v>36951</v>
      </c>
      <c r="Q18" s="314">
        <f>'m1'!E16</f>
        <v>0.27499999999999997</v>
      </c>
      <c r="S18" s="182">
        <v>36951</v>
      </c>
      <c r="T18" s="314">
        <f t="shared" si="0"/>
        <v>0.28499999999999998</v>
      </c>
      <c r="V18" s="182">
        <v>36951</v>
      </c>
      <c r="W18" s="314">
        <f t="shared" si="1"/>
        <v>0.28499999999999998</v>
      </c>
      <c r="Y18" s="182">
        <v>36951</v>
      </c>
      <c r="Z18" s="314">
        <f>'m1'!R16</f>
        <v>0.52</v>
      </c>
      <c r="AB18" s="182">
        <v>36951</v>
      </c>
      <c r="AC18" s="314">
        <f>'m1'!D16</f>
        <v>0.28499999999999998</v>
      </c>
      <c r="AE18" s="182">
        <v>36951</v>
      </c>
      <c r="AF18" s="314">
        <f>'m1'!L16</f>
        <v>0.35</v>
      </c>
      <c r="AH18" s="182">
        <v>36951</v>
      </c>
      <c r="AI18" s="314">
        <f>'m1'!P16</f>
        <v>0.51</v>
      </c>
      <c r="AK18" s="182">
        <v>36951</v>
      </c>
      <c r="AL18" s="361">
        <f>'m1'!T16</f>
        <v>0.13949249999999996</v>
      </c>
      <c r="AM18" s="182">
        <v>36951</v>
      </c>
      <c r="AN18" s="314">
        <f>'m1'!J16</f>
        <v>0.35</v>
      </c>
      <c r="AO18" s="182">
        <v>36951</v>
      </c>
      <c r="AP18" s="361">
        <v>0</v>
      </c>
      <c r="AQ18" s="182">
        <v>36951</v>
      </c>
      <c r="AR18" s="314">
        <f>'m1'!F16</f>
        <v>0.24999999999999997</v>
      </c>
      <c r="AS18" s="182">
        <v>36951</v>
      </c>
      <c r="AT18" s="361">
        <v>0</v>
      </c>
      <c r="AU18" s="182">
        <v>36951</v>
      </c>
      <c r="AV18" s="314">
        <f>'m1'!Q16</f>
        <v>0.51</v>
      </c>
      <c r="AW18" s="182">
        <v>36951</v>
      </c>
      <c r="AX18" s="361">
        <v>5.0000000000000001E-3</v>
      </c>
      <c r="AY18" s="182">
        <v>36951</v>
      </c>
      <c r="AZ18" s="314">
        <f>'m1'!M16</f>
        <v>0.35</v>
      </c>
      <c r="BA18" s="182">
        <v>36951</v>
      </c>
      <c r="BB18" s="361">
        <v>5.0000000000000001E-3</v>
      </c>
      <c r="BC18" s="182">
        <v>36951</v>
      </c>
      <c r="BD18" s="314">
        <f>'m1'!I16</f>
        <v>0.35</v>
      </c>
      <c r="BE18" s="182">
        <v>36951</v>
      </c>
      <c r="BF18" s="361">
        <v>5.0000000000000001E-3</v>
      </c>
      <c r="BG18" s="182">
        <v>36951</v>
      </c>
      <c r="BH18" s="361">
        <v>0</v>
      </c>
      <c r="BI18" s="182">
        <v>36951</v>
      </c>
      <c r="BJ18" s="314">
        <f>'m1'!U16</f>
        <v>0.21253768749999996</v>
      </c>
      <c r="BK18" s="182">
        <v>36951</v>
      </c>
      <c r="BL18" s="361">
        <v>0</v>
      </c>
      <c r="BM18" s="182">
        <v>36951</v>
      </c>
      <c r="BN18" s="314">
        <f>'m1'!V16</f>
        <v>0.27104425999999998</v>
      </c>
      <c r="BO18" s="182">
        <v>36951</v>
      </c>
      <c r="BP18" s="361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36982</v>
      </c>
      <c r="B19" s="314">
        <f>'m1'!C17</f>
        <v>0.14000000000000001</v>
      </c>
      <c r="D19" s="182">
        <v>36982</v>
      </c>
      <c r="E19" s="314">
        <f>'m1'!K17</f>
        <v>0.16250000000000001</v>
      </c>
      <c r="G19" s="182">
        <v>36982</v>
      </c>
      <c r="H19" s="314">
        <f>'m1'!O17</f>
        <v>0.14000000000000001</v>
      </c>
      <c r="J19" s="182">
        <v>36982</v>
      </c>
      <c r="K19" s="314">
        <f>'m1'!N17</f>
        <v>0.1825</v>
      </c>
      <c r="M19" s="182">
        <v>36982</v>
      </c>
      <c r="N19" s="314">
        <f>'m1'!H17</f>
        <v>0.13500000000000001</v>
      </c>
      <c r="P19" s="182">
        <v>36982</v>
      </c>
      <c r="Q19" s="314">
        <f>'m1'!E17</f>
        <v>0.14000000000000001</v>
      </c>
      <c r="S19" s="182">
        <v>36982</v>
      </c>
      <c r="T19" s="314">
        <f t="shared" si="0"/>
        <v>0.14000000000000001</v>
      </c>
      <c r="V19" s="182">
        <v>36982</v>
      </c>
      <c r="W19" s="314">
        <f t="shared" si="1"/>
        <v>0.14000000000000001</v>
      </c>
      <c r="Y19" s="182">
        <v>36982</v>
      </c>
      <c r="Z19" s="314">
        <f>'m1'!R17</f>
        <v>0.14000000000000001</v>
      </c>
      <c r="AB19" s="182">
        <v>36982</v>
      </c>
      <c r="AC19" s="314">
        <f>'m1'!D17</f>
        <v>0.14000000000000001</v>
      </c>
      <c r="AE19" s="182">
        <v>36982</v>
      </c>
      <c r="AF19" s="314">
        <f>'m1'!L17</f>
        <v>0.16250000000000001</v>
      </c>
      <c r="AH19" s="182">
        <v>36982</v>
      </c>
      <c r="AI19" s="314">
        <f>'m1'!P17</f>
        <v>0.14000000000000001</v>
      </c>
      <c r="AK19" s="182">
        <v>36982</v>
      </c>
      <c r="AL19" s="361">
        <f>'m1'!T17</f>
        <v>-0.06</v>
      </c>
      <c r="AM19" s="182">
        <v>36982</v>
      </c>
      <c r="AN19" s="314">
        <f>'m1'!J17</f>
        <v>0.13500000000000001</v>
      </c>
      <c r="AO19" s="182">
        <v>36982</v>
      </c>
      <c r="AP19" s="361">
        <v>0</v>
      </c>
      <c r="AQ19" s="182">
        <v>36982</v>
      </c>
      <c r="AR19" s="314">
        <f>'m1'!F17</f>
        <v>0.10500000000000001</v>
      </c>
      <c r="AS19" s="182">
        <v>36982</v>
      </c>
      <c r="AT19" s="361">
        <v>0</v>
      </c>
      <c r="AU19" s="182">
        <v>36982</v>
      </c>
      <c r="AV19" s="314">
        <f>'m1'!Q17</f>
        <v>0.14000000000000001</v>
      </c>
      <c r="AW19" s="182">
        <v>36982</v>
      </c>
      <c r="AX19" s="361">
        <v>5.0000000000000001E-3</v>
      </c>
      <c r="AY19" s="182">
        <v>36982</v>
      </c>
      <c r="AZ19" s="314">
        <f>'m1'!M17</f>
        <v>0.16250000000000001</v>
      </c>
      <c r="BA19" s="182">
        <v>36982</v>
      </c>
      <c r="BB19" s="361">
        <v>5.0000000000000001E-3</v>
      </c>
      <c r="BC19" s="182">
        <v>36982</v>
      </c>
      <c r="BD19" s="314">
        <f>'m1'!I17</f>
        <v>0.13500000000000001</v>
      </c>
      <c r="BE19" s="182">
        <v>36982</v>
      </c>
      <c r="BF19" s="361">
        <v>5.0000000000000001E-3</v>
      </c>
      <c r="BG19" s="182">
        <v>36982</v>
      </c>
      <c r="BH19" s="361">
        <v>0</v>
      </c>
      <c r="BI19" s="182">
        <v>36982</v>
      </c>
      <c r="BJ19" s="314">
        <f>'m1'!U17</f>
        <v>-4.9999999999999975E-3</v>
      </c>
      <c r="BK19" s="182">
        <v>36982</v>
      </c>
      <c r="BL19" s="361">
        <v>0</v>
      </c>
      <c r="BM19" s="182">
        <v>36982</v>
      </c>
      <c r="BN19" s="314">
        <f>'m1'!V17</f>
        <v>0.13500000000000001</v>
      </c>
      <c r="BO19" s="182">
        <v>36982</v>
      </c>
      <c r="BP19" s="361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37012</v>
      </c>
      <c r="B20" s="314">
        <f>'m1'!C18</f>
        <v>0.14000000000000001</v>
      </c>
      <c r="D20" s="182">
        <v>37012</v>
      </c>
      <c r="E20" s="314">
        <f>'m1'!K18</f>
        <v>0.16250000000000001</v>
      </c>
      <c r="G20" s="182">
        <v>37012</v>
      </c>
      <c r="H20" s="314">
        <f>'m1'!O18</f>
        <v>0.14000000000000001</v>
      </c>
      <c r="J20" s="182">
        <v>37012</v>
      </c>
      <c r="K20" s="314">
        <f>'m1'!N18</f>
        <v>0.1825</v>
      </c>
      <c r="M20" s="182">
        <v>37012</v>
      </c>
      <c r="N20" s="314">
        <f>'m1'!H18</f>
        <v>0.13500000000000001</v>
      </c>
      <c r="P20" s="182">
        <v>37012</v>
      </c>
      <c r="Q20" s="314">
        <f>'m1'!E18</f>
        <v>0.14000000000000001</v>
      </c>
      <c r="S20" s="182">
        <v>37012</v>
      </c>
      <c r="T20" s="314">
        <f t="shared" si="0"/>
        <v>0.14000000000000001</v>
      </c>
      <c r="V20" s="182">
        <v>37012</v>
      </c>
      <c r="W20" s="314">
        <f t="shared" si="1"/>
        <v>0.14000000000000001</v>
      </c>
      <c r="Y20" s="182">
        <v>37012</v>
      </c>
      <c r="Z20" s="314">
        <f>'m1'!R18</f>
        <v>0.14000000000000001</v>
      </c>
      <c r="AB20" s="182">
        <v>37012</v>
      </c>
      <c r="AC20" s="314">
        <f>'m1'!D18</f>
        <v>0.14000000000000001</v>
      </c>
      <c r="AE20" s="182">
        <v>37012</v>
      </c>
      <c r="AF20" s="314">
        <f>'m1'!L18</f>
        <v>0.16250000000000001</v>
      </c>
      <c r="AH20" s="182">
        <v>37012</v>
      </c>
      <c r="AI20" s="314">
        <f>'m1'!P18</f>
        <v>0.14000000000000001</v>
      </c>
      <c r="AK20" s="182">
        <v>37012</v>
      </c>
      <c r="AL20" s="361">
        <f>'m1'!T18</f>
        <v>-0.06</v>
      </c>
      <c r="AM20" s="182">
        <v>37012</v>
      </c>
      <c r="AN20" s="314">
        <f>'m1'!J18</f>
        <v>0.13500000000000001</v>
      </c>
      <c r="AO20" s="182">
        <v>37012</v>
      </c>
      <c r="AP20" s="361">
        <v>0</v>
      </c>
      <c r="AQ20" s="182">
        <v>37012</v>
      </c>
      <c r="AR20" s="314">
        <f>'m1'!F18</f>
        <v>0.10500000000000001</v>
      </c>
      <c r="AS20" s="182">
        <v>37012</v>
      </c>
      <c r="AT20" s="361">
        <v>0</v>
      </c>
      <c r="AU20" s="182">
        <v>37012</v>
      </c>
      <c r="AV20" s="314">
        <f>'m1'!Q18</f>
        <v>0.14000000000000001</v>
      </c>
      <c r="AW20" s="182">
        <v>37012</v>
      </c>
      <c r="AX20" s="361">
        <v>5.0000000000000001E-3</v>
      </c>
      <c r="AY20" s="182">
        <v>37012</v>
      </c>
      <c r="AZ20" s="314">
        <f>'m1'!M18</f>
        <v>0.16250000000000001</v>
      </c>
      <c r="BA20" s="182">
        <v>37012</v>
      </c>
      <c r="BB20" s="361">
        <v>5.0000000000000001E-3</v>
      </c>
      <c r="BC20" s="182">
        <v>37012</v>
      </c>
      <c r="BD20" s="314">
        <f>'m1'!I18</f>
        <v>0.13500000000000001</v>
      </c>
      <c r="BE20" s="182">
        <v>37012</v>
      </c>
      <c r="BF20" s="361">
        <v>5.0000000000000001E-3</v>
      </c>
      <c r="BG20" s="182">
        <v>37012</v>
      </c>
      <c r="BH20" s="361">
        <v>0</v>
      </c>
      <c r="BI20" s="182">
        <v>37012</v>
      </c>
      <c r="BJ20" s="314">
        <f>'m1'!U18</f>
        <v>-4.9999999999999975E-3</v>
      </c>
      <c r="BK20" s="182">
        <v>37012</v>
      </c>
      <c r="BL20" s="361">
        <v>0</v>
      </c>
      <c r="BM20" s="182">
        <v>37012</v>
      </c>
      <c r="BN20" s="314">
        <f>'m1'!V18</f>
        <v>0.1225</v>
      </c>
      <c r="BO20" s="182">
        <v>37012</v>
      </c>
      <c r="BP20" s="361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37043</v>
      </c>
      <c r="B21" s="314">
        <f>'m1'!C19</f>
        <v>0.14000000000000001</v>
      </c>
      <c r="D21" s="182">
        <v>37043</v>
      </c>
      <c r="E21" s="314">
        <f>'m1'!K19</f>
        <v>0.16250000000000001</v>
      </c>
      <c r="G21" s="182">
        <v>37043</v>
      </c>
      <c r="H21" s="314">
        <f>'m1'!O19</f>
        <v>0.14000000000000001</v>
      </c>
      <c r="J21" s="182">
        <v>37043</v>
      </c>
      <c r="K21" s="314">
        <f>'m1'!N19</f>
        <v>0.1825</v>
      </c>
      <c r="M21" s="182">
        <v>37043</v>
      </c>
      <c r="N21" s="314">
        <f>'m1'!H19</f>
        <v>0.13500000000000001</v>
      </c>
      <c r="P21" s="182">
        <v>37043</v>
      </c>
      <c r="Q21" s="314">
        <f>'m1'!E19</f>
        <v>0.14000000000000001</v>
      </c>
      <c r="S21" s="182">
        <v>37043</v>
      </c>
      <c r="T21" s="314">
        <f t="shared" si="0"/>
        <v>0.14000000000000001</v>
      </c>
      <c r="V21" s="182">
        <v>37043</v>
      </c>
      <c r="W21" s="314">
        <f t="shared" si="1"/>
        <v>0.14000000000000001</v>
      </c>
      <c r="Y21" s="182">
        <v>37043</v>
      </c>
      <c r="Z21" s="314">
        <f>'m1'!R19</f>
        <v>0.14000000000000001</v>
      </c>
      <c r="AB21" s="182">
        <v>37043</v>
      </c>
      <c r="AC21" s="314">
        <f>'m1'!D19</f>
        <v>0.14000000000000001</v>
      </c>
      <c r="AE21" s="182">
        <v>37043</v>
      </c>
      <c r="AF21" s="314">
        <f>'m1'!L19</f>
        <v>0.16250000000000001</v>
      </c>
      <c r="AH21" s="182">
        <v>37043</v>
      </c>
      <c r="AI21" s="314">
        <f>'m1'!P19</f>
        <v>0.14000000000000001</v>
      </c>
      <c r="AK21" s="182">
        <v>37043</v>
      </c>
      <c r="AL21" s="361">
        <f>'m1'!T19</f>
        <v>-0.06</v>
      </c>
      <c r="AM21" s="182">
        <v>37043</v>
      </c>
      <c r="AN21" s="314">
        <f>'m1'!J19</f>
        <v>0.13500000000000001</v>
      </c>
      <c r="AO21" s="182">
        <v>37043</v>
      </c>
      <c r="AP21" s="361">
        <v>0</v>
      </c>
      <c r="AQ21" s="182">
        <v>37043</v>
      </c>
      <c r="AR21" s="314">
        <f>'m1'!F19</f>
        <v>0.10500000000000001</v>
      </c>
      <c r="AS21" s="182">
        <v>37043</v>
      </c>
      <c r="AT21" s="361">
        <v>0</v>
      </c>
      <c r="AU21" s="182">
        <v>37043</v>
      </c>
      <c r="AV21" s="314">
        <f>'m1'!Q19</f>
        <v>0.14000000000000001</v>
      </c>
      <c r="AW21" s="182">
        <v>37043</v>
      </c>
      <c r="AX21" s="361">
        <v>5.0000000000000001E-3</v>
      </c>
      <c r="AY21" s="182">
        <v>37043</v>
      </c>
      <c r="AZ21" s="314">
        <f>'m1'!M19</f>
        <v>0.16250000000000001</v>
      </c>
      <c r="BA21" s="182">
        <v>37043</v>
      </c>
      <c r="BB21" s="361">
        <v>5.0000000000000001E-3</v>
      </c>
      <c r="BC21" s="182">
        <v>37043</v>
      </c>
      <c r="BD21" s="314">
        <f>'m1'!I19</f>
        <v>0.13500000000000001</v>
      </c>
      <c r="BE21" s="182">
        <v>37043</v>
      </c>
      <c r="BF21" s="361">
        <v>5.0000000000000001E-3</v>
      </c>
      <c r="BG21" s="182">
        <v>37043</v>
      </c>
      <c r="BH21" s="361">
        <v>0</v>
      </c>
      <c r="BI21" s="182">
        <v>37043</v>
      </c>
      <c r="BJ21" s="314">
        <f>'m1'!U19</f>
        <v>-4.9999999999999975E-3</v>
      </c>
      <c r="BK21" s="182">
        <v>37043</v>
      </c>
      <c r="BL21" s="361">
        <v>0</v>
      </c>
      <c r="BM21" s="182">
        <v>37043</v>
      </c>
      <c r="BN21" s="314">
        <f>'m1'!V19</f>
        <v>0.11749999999999999</v>
      </c>
      <c r="BO21" s="182">
        <v>37043</v>
      </c>
      <c r="BP21" s="361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37073</v>
      </c>
      <c r="B22" s="314">
        <f>'m1'!C20</f>
        <v>0.14000000000000001</v>
      </c>
      <c r="D22" s="182">
        <v>37073</v>
      </c>
      <c r="E22" s="314">
        <f>'m1'!K20</f>
        <v>0.16250000000000001</v>
      </c>
      <c r="G22" s="182">
        <v>37073</v>
      </c>
      <c r="H22" s="314">
        <f>'m1'!O20</f>
        <v>0.14000000000000001</v>
      </c>
      <c r="J22" s="182">
        <v>37073</v>
      </c>
      <c r="K22" s="314">
        <f>'m1'!N20</f>
        <v>0.1825</v>
      </c>
      <c r="M22" s="182">
        <v>37073</v>
      </c>
      <c r="N22" s="314">
        <f>'m1'!H20</f>
        <v>0.13500000000000001</v>
      </c>
      <c r="P22" s="182">
        <v>37073</v>
      </c>
      <c r="Q22" s="314">
        <f>'m1'!E20</f>
        <v>0.14000000000000001</v>
      </c>
      <c r="S22" s="182">
        <v>37073</v>
      </c>
      <c r="T22" s="314">
        <f t="shared" si="0"/>
        <v>0.14000000000000001</v>
      </c>
      <c r="V22" s="182">
        <v>37073</v>
      </c>
      <c r="W22" s="314">
        <f t="shared" si="1"/>
        <v>0.14000000000000001</v>
      </c>
      <c r="Y22" s="182">
        <v>37073</v>
      </c>
      <c r="Z22" s="314">
        <f>'m1'!R20</f>
        <v>0.14000000000000001</v>
      </c>
      <c r="AB22" s="182">
        <v>37073</v>
      </c>
      <c r="AC22" s="314">
        <f>'m1'!D20</f>
        <v>0.14000000000000001</v>
      </c>
      <c r="AE22" s="182">
        <v>37073</v>
      </c>
      <c r="AF22" s="314">
        <f>'m1'!L20</f>
        <v>0.16250000000000001</v>
      </c>
      <c r="AH22" s="182">
        <v>37073</v>
      </c>
      <c r="AI22" s="314">
        <f>'m1'!P20</f>
        <v>0.14000000000000001</v>
      </c>
      <c r="AK22" s="182">
        <v>37073</v>
      </c>
      <c r="AL22" s="361">
        <f>'m1'!T20</f>
        <v>-0.06</v>
      </c>
      <c r="AM22" s="182">
        <v>37073</v>
      </c>
      <c r="AN22" s="314">
        <f>'m1'!J20</f>
        <v>0.13500000000000001</v>
      </c>
      <c r="AO22" s="182">
        <v>37073</v>
      </c>
      <c r="AP22" s="361">
        <v>0</v>
      </c>
      <c r="AQ22" s="182">
        <v>37073</v>
      </c>
      <c r="AR22" s="314">
        <f>'m1'!F20</f>
        <v>0.10500000000000001</v>
      </c>
      <c r="AS22" s="182">
        <v>37073</v>
      </c>
      <c r="AT22" s="361">
        <v>0</v>
      </c>
      <c r="AU22" s="182">
        <v>37073</v>
      </c>
      <c r="AV22" s="314">
        <f>'m1'!Q20</f>
        <v>0.14000000000000001</v>
      </c>
      <c r="AW22" s="182">
        <v>37073</v>
      </c>
      <c r="AX22" s="361">
        <v>5.0000000000000001E-3</v>
      </c>
      <c r="AY22" s="182">
        <v>37073</v>
      </c>
      <c r="AZ22" s="314">
        <f>'m1'!M20</f>
        <v>0.16250000000000001</v>
      </c>
      <c r="BA22" s="182">
        <v>37073</v>
      </c>
      <c r="BB22" s="361">
        <v>5.0000000000000001E-3</v>
      </c>
      <c r="BC22" s="182">
        <v>37073</v>
      </c>
      <c r="BD22" s="314">
        <f>'m1'!I20</f>
        <v>0.13500000000000001</v>
      </c>
      <c r="BE22" s="182">
        <v>37073</v>
      </c>
      <c r="BF22" s="361">
        <v>5.0000000000000001E-3</v>
      </c>
      <c r="BG22" s="182">
        <v>37073</v>
      </c>
      <c r="BH22" s="361">
        <v>0</v>
      </c>
      <c r="BI22" s="182">
        <v>37073</v>
      </c>
      <c r="BJ22" s="314">
        <f>'m1'!U20</f>
        <v>-4.9999999999999975E-3</v>
      </c>
      <c r="BK22" s="182">
        <v>37073</v>
      </c>
      <c r="BL22" s="361">
        <v>0</v>
      </c>
      <c r="BM22" s="182">
        <v>37073</v>
      </c>
      <c r="BN22" s="314">
        <f>'m1'!V20</f>
        <v>0.11</v>
      </c>
      <c r="BO22" s="182">
        <v>37073</v>
      </c>
      <c r="BP22" s="361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37104</v>
      </c>
      <c r="B23" s="314">
        <f>'m1'!C21</f>
        <v>0.14000000000000001</v>
      </c>
      <c r="D23" s="182">
        <v>37104</v>
      </c>
      <c r="E23" s="314">
        <f>'m1'!K21</f>
        <v>0.16250000000000001</v>
      </c>
      <c r="G23" s="182">
        <v>37104</v>
      </c>
      <c r="H23" s="314">
        <f>'m1'!O21</f>
        <v>0.14000000000000001</v>
      </c>
      <c r="J23" s="182">
        <v>37104</v>
      </c>
      <c r="K23" s="314">
        <f>'m1'!N21</f>
        <v>0.1825</v>
      </c>
      <c r="M23" s="182">
        <v>37104</v>
      </c>
      <c r="N23" s="314">
        <f>'m1'!H21</f>
        <v>0.13500000000000001</v>
      </c>
      <c r="P23" s="182">
        <v>37104</v>
      </c>
      <c r="Q23" s="314">
        <f>'m1'!E21</f>
        <v>0.14000000000000001</v>
      </c>
      <c r="S23" s="182">
        <v>37104</v>
      </c>
      <c r="T23" s="314">
        <f t="shared" si="0"/>
        <v>0.14000000000000001</v>
      </c>
      <c r="V23" s="182">
        <v>37104</v>
      </c>
      <c r="W23" s="314">
        <f t="shared" si="1"/>
        <v>0.14000000000000001</v>
      </c>
      <c r="Y23" s="182">
        <v>37104</v>
      </c>
      <c r="Z23" s="314">
        <f>'m1'!R21</f>
        <v>0.14000000000000001</v>
      </c>
      <c r="AB23" s="182">
        <v>37104</v>
      </c>
      <c r="AC23" s="314">
        <f>'m1'!D21</f>
        <v>0.14000000000000001</v>
      </c>
      <c r="AE23" s="182">
        <v>37104</v>
      </c>
      <c r="AF23" s="314">
        <f>'m1'!L21</f>
        <v>0.16250000000000001</v>
      </c>
      <c r="AH23" s="182">
        <v>37104</v>
      </c>
      <c r="AI23" s="314">
        <f>'m1'!P21</f>
        <v>0.14000000000000001</v>
      </c>
      <c r="AK23" s="182">
        <v>37104</v>
      </c>
      <c r="AL23" s="361">
        <f>'m1'!T21</f>
        <v>-0.06</v>
      </c>
      <c r="AM23" s="182">
        <v>37104</v>
      </c>
      <c r="AN23" s="314">
        <f>'m1'!J21</f>
        <v>0.13500000000000001</v>
      </c>
      <c r="AO23" s="182">
        <v>37104</v>
      </c>
      <c r="AP23" s="361">
        <v>0</v>
      </c>
      <c r="AQ23" s="182">
        <v>37104</v>
      </c>
      <c r="AR23" s="314">
        <f>'m1'!F21</f>
        <v>0.10500000000000001</v>
      </c>
      <c r="AS23" s="182">
        <v>37104</v>
      </c>
      <c r="AT23" s="361">
        <v>0</v>
      </c>
      <c r="AU23" s="182">
        <v>37104</v>
      </c>
      <c r="AV23" s="314">
        <f>'m1'!Q21</f>
        <v>0.14000000000000001</v>
      </c>
      <c r="AW23" s="182">
        <v>37104</v>
      </c>
      <c r="AX23" s="361">
        <v>5.0000000000000001E-3</v>
      </c>
      <c r="AY23" s="182">
        <v>37104</v>
      </c>
      <c r="AZ23" s="314">
        <f>'m1'!M21</f>
        <v>0.16250000000000001</v>
      </c>
      <c r="BA23" s="182">
        <v>37104</v>
      </c>
      <c r="BB23" s="361">
        <v>5.0000000000000001E-3</v>
      </c>
      <c r="BC23" s="182">
        <v>37104</v>
      </c>
      <c r="BD23" s="314">
        <f>'m1'!I21</f>
        <v>0.13500000000000001</v>
      </c>
      <c r="BE23" s="182">
        <v>37104</v>
      </c>
      <c r="BF23" s="361">
        <v>5.0000000000000001E-3</v>
      </c>
      <c r="BG23" s="182">
        <v>37104</v>
      </c>
      <c r="BH23" s="361">
        <v>0</v>
      </c>
      <c r="BI23" s="182">
        <v>37104</v>
      </c>
      <c r="BJ23" s="314">
        <f>'m1'!U21</f>
        <v>-4.9999999999999975E-3</v>
      </c>
      <c r="BK23" s="182">
        <v>37104</v>
      </c>
      <c r="BL23" s="361">
        <v>0</v>
      </c>
      <c r="BM23" s="182">
        <v>37104</v>
      </c>
      <c r="BN23" s="314">
        <f>'m1'!V21</f>
        <v>0.1075</v>
      </c>
      <c r="BO23" s="182">
        <v>37104</v>
      </c>
      <c r="BP23" s="361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37135</v>
      </c>
      <c r="B24" s="314">
        <f>'m1'!C22</f>
        <v>0.14000000000000001</v>
      </c>
      <c r="D24" s="182">
        <v>37135</v>
      </c>
      <c r="E24" s="314">
        <f>'m1'!K22</f>
        <v>0.16250000000000001</v>
      </c>
      <c r="G24" s="182">
        <v>37135</v>
      </c>
      <c r="H24" s="314">
        <f>'m1'!O22</f>
        <v>0.14000000000000001</v>
      </c>
      <c r="J24" s="182">
        <v>37135</v>
      </c>
      <c r="K24" s="314">
        <f>'m1'!N22</f>
        <v>0.1825</v>
      </c>
      <c r="M24" s="182">
        <v>37135</v>
      </c>
      <c r="N24" s="314">
        <f>'m1'!H22</f>
        <v>0.13500000000000001</v>
      </c>
      <c r="P24" s="182">
        <v>37135</v>
      </c>
      <c r="Q24" s="314">
        <f>'m1'!E22</f>
        <v>0.14000000000000001</v>
      </c>
      <c r="S24" s="182">
        <v>37135</v>
      </c>
      <c r="T24" s="314">
        <f t="shared" si="0"/>
        <v>0.14000000000000001</v>
      </c>
      <c r="V24" s="182">
        <v>37135</v>
      </c>
      <c r="W24" s="314">
        <f t="shared" si="1"/>
        <v>0.14000000000000001</v>
      </c>
      <c r="Y24" s="182">
        <v>37135</v>
      </c>
      <c r="Z24" s="314">
        <f>'m1'!R22</f>
        <v>0.14000000000000001</v>
      </c>
      <c r="AB24" s="182">
        <v>37135</v>
      </c>
      <c r="AC24" s="314">
        <f>'m1'!D22</f>
        <v>0.14000000000000001</v>
      </c>
      <c r="AE24" s="182">
        <v>37135</v>
      </c>
      <c r="AF24" s="314">
        <f>'m1'!L22</f>
        <v>0.16250000000000001</v>
      </c>
      <c r="AH24" s="182">
        <v>37135</v>
      </c>
      <c r="AI24" s="314">
        <f>'m1'!P22</f>
        <v>0.14000000000000001</v>
      </c>
      <c r="AK24" s="182">
        <v>37135</v>
      </c>
      <c r="AL24" s="361">
        <f>'m1'!T22</f>
        <v>-0.06</v>
      </c>
      <c r="AM24" s="182">
        <v>37135</v>
      </c>
      <c r="AN24" s="314">
        <f>'m1'!J22</f>
        <v>0.13500000000000001</v>
      </c>
      <c r="AO24" s="182">
        <v>37135</v>
      </c>
      <c r="AP24" s="361">
        <v>0</v>
      </c>
      <c r="AQ24" s="182">
        <v>37135</v>
      </c>
      <c r="AR24" s="314">
        <f>'m1'!F22</f>
        <v>0.10500000000000001</v>
      </c>
      <c r="AS24" s="182">
        <v>37135</v>
      </c>
      <c r="AT24" s="361">
        <v>0</v>
      </c>
      <c r="AU24" s="182">
        <v>37135</v>
      </c>
      <c r="AV24" s="314">
        <f>'m1'!Q22</f>
        <v>0.14000000000000001</v>
      </c>
      <c r="AW24" s="182">
        <v>37135</v>
      </c>
      <c r="AX24" s="361">
        <v>5.0000000000000001E-3</v>
      </c>
      <c r="AY24" s="182">
        <v>37135</v>
      </c>
      <c r="AZ24" s="314">
        <f>'m1'!M22</f>
        <v>0.16250000000000001</v>
      </c>
      <c r="BA24" s="182">
        <v>37135</v>
      </c>
      <c r="BB24" s="361">
        <v>5.0000000000000001E-3</v>
      </c>
      <c r="BC24" s="182">
        <v>37135</v>
      </c>
      <c r="BD24" s="314">
        <f>'m1'!I22</f>
        <v>0.13500000000000001</v>
      </c>
      <c r="BE24" s="182">
        <v>37135</v>
      </c>
      <c r="BF24" s="361">
        <v>5.0000000000000001E-3</v>
      </c>
      <c r="BG24" s="182">
        <v>37135</v>
      </c>
      <c r="BH24" s="361">
        <v>0</v>
      </c>
      <c r="BI24" s="182">
        <v>37135</v>
      </c>
      <c r="BJ24" s="314">
        <f>'m1'!U22</f>
        <v>-4.9999999999999975E-3</v>
      </c>
      <c r="BK24" s="182">
        <v>37135</v>
      </c>
      <c r="BL24" s="361">
        <v>0</v>
      </c>
      <c r="BM24" s="182">
        <v>37135</v>
      </c>
      <c r="BN24" s="314">
        <f>'m1'!V22</f>
        <v>0.1075</v>
      </c>
      <c r="BO24" s="182">
        <v>37135</v>
      </c>
      <c r="BP24" s="361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37165</v>
      </c>
      <c r="B25" s="314">
        <f>'m1'!C23</f>
        <v>0.14000000000000001</v>
      </c>
      <c r="D25" s="182">
        <v>37165</v>
      </c>
      <c r="E25" s="314">
        <f>'m1'!K23</f>
        <v>0.16250000000000001</v>
      </c>
      <c r="G25" s="182">
        <v>37165</v>
      </c>
      <c r="H25" s="314">
        <f>'m1'!O23</f>
        <v>0.14000000000000001</v>
      </c>
      <c r="J25" s="182">
        <v>37165</v>
      </c>
      <c r="K25" s="314">
        <f>'m1'!N23</f>
        <v>0.1825</v>
      </c>
      <c r="M25" s="182">
        <v>37165</v>
      </c>
      <c r="N25" s="314">
        <f>'m1'!H23</f>
        <v>0.13500000000000001</v>
      </c>
      <c r="P25" s="182">
        <v>37165</v>
      </c>
      <c r="Q25" s="314">
        <f>'m1'!E23</f>
        <v>0.14000000000000001</v>
      </c>
      <c r="S25" s="182">
        <v>37165</v>
      </c>
      <c r="T25" s="314">
        <f t="shared" si="0"/>
        <v>0.14000000000000001</v>
      </c>
      <c r="V25" s="182">
        <v>37165</v>
      </c>
      <c r="W25" s="314">
        <f t="shared" si="1"/>
        <v>0.14000000000000001</v>
      </c>
      <c r="Y25" s="182">
        <v>37165</v>
      </c>
      <c r="Z25" s="314">
        <f>'m1'!R23</f>
        <v>0.14000000000000001</v>
      </c>
      <c r="AB25" s="182">
        <v>37165</v>
      </c>
      <c r="AC25" s="314">
        <f>'m1'!D23</f>
        <v>0.14000000000000001</v>
      </c>
      <c r="AE25" s="182">
        <v>37165</v>
      </c>
      <c r="AF25" s="314">
        <f>'m1'!L23</f>
        <v>0.16250000000000001</v>
      </c>
      <c r="AH25" s="182">
        <v>37165</v>
      </c>
      <c r="AI25" s="314">
        <f>'m1'!P23</f>
        <v>0.14000000000000001</v>
      </c>
      <c r="AK25" s="182">
        <v>37165</v>
      </c>
      <c r="AL25" s="361">
        <f>'m1'!T23</f>
        <v>-0.06</v>
      </c>
      <c r="AM25" s="182">
        <v>37165</v>
      </c>
      <c r="AN25" s="314">
        <f>'m1'!J23</f>
        <v>0.13500000000000001</v>
      </c>
      <c r="AO25" s="182">
        <v>37165</v>
      </c>
      <c r="AP25" s="361">
        <v>0</v>
      </c>
      <c r="AQ25" s="182">
        <v>37165</v>
      </c>
      <c r="AR25" s="314">
        <f>'m1'!F23</f>
        <v>0.10500000000000001</v>
      </c>
      <c r="AS25" s="182">
        <v>37165</v>
      </c>
      <c r="AT25" s="361">
        <v>0</v>
      </c>
      <c r="AU25" s="182">
        <v>37165</v>
      </c>
      <c r="AV25" s="314">
        <f>'m1'!Q23</f>
        <v>0.14000000000000001</v>
      </c>
      <c r="AW25" s="182">
        <v>37165</v>
      </c>
      <c r="AX25" s="361">
        <v>5.0000000000000001E-3</v>
      </c>
      <c r="AY25" s="182">
        <v>37165</v>
      </c>
      <c r="AZ25" s="314">
        <f>'m1'!M23</f>
        <v>0.16250000000000001</v>
      </c>
      <c r="BA25" s="182">
        <v>37165</v>
      </c>
      <c r="BB25" s="361">
        <v>5.0000000000000001E-3</v>
      </c>
      <c r="BC25" s="182">
        <v>37165</v>
      </c>
      <c r="BD25" s="314">
        <f>'m1'!I23</f>
        <v>0.13500000000000001</v>
      </c>
      <c r="BE25" s="182">
        <v>37165</v>
      </c>
      <c r="BF25" s="361">
        <v>5.0000000000000001E-3</v>
      </c>
      <c r="BG25" s="182">
        <v>37165</v>
      </c>
      <c r="BH25" s="361">
        <v>0</v>
      </c>
      <c r="BI25" s="182">
        <v>37165</v>
      </c>
      <c r="BJ25" s="314">
        <f>'m1'!U23</f>
        <v>-4.9999999999999975E-3</v>
      </c>
      <c r="BK25" s="182">
        <v>37165</v>
      </c>
      <c r="BL25" s="361">
        <v>0</v>
      </c>
      <c r="BM25" s="182">
        <v>37165</v>
      </c>
      <c r="BN25" s="314">
        <f>'m1'!V23</f>
        <v>0.1225</v>
      </c>
      <c r="BO25" s="182">
        <v>37165</v>
      </c>
      <c r="BP25" s="361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37196</v>
      </c>
      <c r="B26" s="314">
        <f>'m1'!C24</f>
        <v>0.215</v>
      </c>
      <c r="D26" s="182">
        <v>37196</v>
      </c>
      <c r="E26" s="314">
        <f>'m1'!K24</f>
        <v>0.27500000000000002</v>
      </c>
      <c r="G26" s="182">
        <v>37196</v>
      </c>
      <c r="H26" s="314">
        <f>'m1'!O24</f>
        <v>0.41000000000000003</v>
      </c>
      <c r="J26" s="182">
        <v>37196</v>
      </c>
      <c r="K26" s="314">
        <f>'m1'!N24</f>
        <v>0.30500000000000005</v>
      </c>
      <c r="M26" s="182">
        <v>37196</v>
      </c>
      <c r="N26" s="314">
        <f>'m1'!H24</f>
        <v>0.28500000000000003</v>
      </c>
      <c r="P26" s="182">
        <v>37196</v>
      </c>
      <c r="Q26" s="314">
        <f>'m1'!E24</f>
        <v>0.215</v>
      </c>
      <c r="S26" s="182">
        <v>37196</v>
      </c>
      <c r="T26" s="314">
        <f t="shared" si="0"/>
        <v>0.215</v>
      </c>
      <c r="V26" s="182">
        <v>37196</v>
      </c>
      <c r="W26" s="314">
        <f t="shared" si="1"/>
        <v>0.215</v>
      </c>
      <c r="Y26" s="182">
        <v>37196</v>
      </c>
      <c r="Z26" s="314">
        <f>'m1'!R24</f>
        <v>0.42000000000000004</v>
      </c>
      <c r="AB26" s="182">
        <v>37196</v>
      </c>
      <c r="AC26" s="314">
        <f>'m1'!D24</f>
        <v>0.215</v>
      </c>
      <c r="AE26" s="182">
        <v>37196</v>
      </c>
      <c r="AF26" s="314">
        <f>'m1'!L24</f>
        <v>0.27500000000000002</v>
      </c>
      <c r="AH26" s="182">
        <v>37196</v>
      </c>
      <c r="AI26" s="314">
        <f>'m1'!P24</f>
        <v>0.41000000000000003</v>
      </c>
      <c r="AK26" s="182">
        <v>37196</v>
      </c>
      <c r="AL26" s="361">
        <f>'m1'!T24</f>
        <v>5.4999999999999993E-2</v>
      </c>
      <c r="AM26" s="182">
        <v>37196</v>
      </c>
      <c r="AN26" s="314">
        <f>'m1'!J24</f>
        <v>0.29500000000000004</v>
      </c>
      <c r="AO26" s="182">
        <v>37196</v>
      </c>
      <c r="AP26" s="361">
        <v>0</v>
      </c>
      <c r="AQ26" s="182">
        <v>37196</v>
      </c>
      <c r="AR26" s="314">
        <f>'m1'!F24</f>
        <v>0.18</v>
      </c>
      <c r="AS26" s="182">
        <v>37196</v>
      </c>
      <c r="AT26" s="361">
        <v>0</v>
      </c>
      <c r="AU26" s="182">
        <v>37196</v>
      </c>
      <c r="AV26" s="314">
        <f>'m1'!Q24</f>
        <v>0.41000000000000003</v>
      </c>
      <c r="AW26" s="182">
        <v>37196</v>
      </c>
      <c r="AX26" s="361">
        <v>5.0000000000000001E-3</v>
      </c>
      <c r="AY26" s="182">
        <v>37196</v>
      </c>
      <c r="AZ26" s="314">
        <f>'m1'!M24</f>
        <v>0.27500000000000002</v>
      </c>
      <c r="BA26" s="182">
        <v>37196</v>
      </c>
      <c r="BB26" s="361">
        <v>5.0000000000000001E-3</v>
      </c>
      <c r="BC26" s="182">
        <v>37196</v>
      </c>
      <c r="BD26" s="314">
        <f>'m1'!I24</f>
        <v>0.28500000000000003</v>
      </c>
      <c r="BE26" s="182">
        <v>37196</v>
      </c>
      <c r="BF26" s="361">
        <v>5.0000000000000001E-3</v>
      </c>
      <c r="BG26" s="182">
        <v>37196</v>
      </c>
      <c r="BH26" s="361">
        <v>0</v>
      </c>
      <c r="BI26" s="182">
        <v>37196</v>
      </c>
      <c r="BJ26" s="314">
        <f>'m1'!U24</f>
        <v>0.10999999999999999</v>
      </c>
      <c r="BK26" s="182">
        <v>37196</v>
      </c>
      <c r="BL26" s="361">
        <v>0</v>
      </c>
      <c r="BM26" s="182">
        <v>37196</v>
      </c>
      <c r="BN26" s="314">
        <f>'m1'!V24</f>
        <v>0.18090400000000001</v>
      </c>
      <c r="BO26" s="182">
        <v>37196</v>
      </c>
      <c r="BP26" s="361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37226</v>
      </c>
      <c r="B27" s="314">
        <f>'m1'!C25</f>
        <v>0.215</v>
      </c>
      <c r="D27" s="182">
        <v>37226</v>
      </c>
      <c r="E27" s="314">
        <f>'m1'!K25</f>
        <v>0.35499999999999998</v>
      </c>
      <c r="G27" s="182">
        <v>37226</v>
      </c>
      <c r="H27" s="314">
        <f>'m1'!O25</f>
        <v>0.49</v>
      </c>
      <c r="J27" s="182">
        <v>37226</v>
      </c>
      <c r="K27" s="314">
        <f>'m1'!N25</f>
        <v>0.38500000000000001</v>
      </c>
      <c r="M27" s="182">
        <v>37226</v>
      </c>
      <c r="N27" s="314">
        <f>'m1'!H25</f>
        <v>0.36499999999999999</v>
      </c>
      <c r="P27" s="182">
        <v>37226</v>
      </c>
      <c r="Q27" s="314">
        <f>'m1'!E25</f>
        <v>0.215</v>
      </c>
      <c r="S27" s="182">
        <v>37226</v>
      </c>
      <c r="T27" s="314">
        <f t="shared" si="0"/>
        <v>0.215</v>
      </c>
      <c r="V27" s="182">
        <v>37226</v>
      </c>
      <c r="W27" s="314">
        <f t="shared" si="1"/>
        <v>0.215</v>
      </c>
      <c r="Y27" s="182">
        <v>37226</v>
      </c>
      <c r="Z27" s="314">
        <f>'m1'!R25</f>
        <v>0.5</v>
      </c>
      <c r="AB27" s="182">
        <v>37226</v>
      </c>
      <c r="AC27" s="314">
        <f>'m1'!D25</f>
        <v>0.215</v>
      </c>
      <c r="AE27" s="182">
        <v>37226</v>
      </c>
      <c r="AF27" s="314">
        <f>'m1'!L25</f>
        <v>0.35499999999999998</v>
      </c>
      <c r="AH27" s="182">
        <v>37226</v>
      </c>
      <c r="AI27" s="314">
        <f>'m1'!P25</f>
        <v>0.49</v>
      </c>
      <c r="AK27" s="182">
        <v>37226</v>
      </c>
      <c r="AL27" s="361">
        <f>'m1'!T25</f>
        <v>5.4999999999999993E-2</v>
      </c>
      <c r="AM27" s="182">
        <v>37226</v>
      </c>
      <c r="AN27" s="314">
        <f>'m1'!J25</f>
        <v>0.375</v>
      </c>
      <c r="AO27" s="182">
        <v>37226</v>
      </c>
      <c r="AP27" s="361">
        <v>0</v>
      </c>
      <c r="AQ27" s="182">
        <v>37226</v>
      </c>
      <c r="AR27" s="314">
        <f>'m1'!F25</f>
        <v>0.18</v>
      </c>
      <c r="AS27" s="182">
        <v>37226</v>
      </c>
      <c r="AT27" s="361">
        <v>0</v>
      </c>
      <c r="AU27" s="182">
        <v>37226</v>
      </c>
      <c r="AV27" s="314">
        <f>'m1'!Q25</f>
        <v>0.49</v>
      </c>
      <c r="AW27" s="182">
        <v>37226</v>
      </c>
      <c r="AX27" s="361">
        <v>5.0000000000000001E-3</v>
      </c>
      <c r="AY27" s="182">
        <v>37226</v>
      </c>
      <c r="AZ27" s="314">
        <f>'m1'!M25</f>
        <v>0.35499999999999998</v>
      </c>
      <c r="BA27" s="182">
        <v>37226</v>
      </c>
      <c r="BB27" s="361">
        <v>5.0000000000000001E-3</v>
      </c>
      <c r="BC27" s="182">
        <v>37226</v>
      </c>
      <c r="BD27" s="314">
        <f>'m1'!I25</f>
        <v>0.36499999999999999</v>
      </c>
      <c r="BE27" s="182">
        <v>37226</v>
      </c>
      <c r="BF27" s="361">
        <v>5.0000000000000001E-3</v>
      </c>
      <c r="BG27" s="182">
        <v>37226</v>
      </c>
      <c r="BH27" s="361">
        <v>0</v>
      </c>
      <c r="BI27" s="182">
        <v>37226</v>
      </c>
      <c r="BJ27" s="314">
        <f>'m1'!U25</f>
        <v>0.10999999999999999</v>
      </c>
      <c r="BK27" s="182">
        <v>37226</v>
      </c>
      <c r="BL27" s="361">
        <v>0</v>
      </c>
      <c r="BM27" s="182">
        <v>37226</v>
      </c>
      <c r="BN27" s="314">
        <f>'m1'!V25</f>
        <v>0.18426400000000001</v>
      </c>
      <c r="BO27" s="182">
        <v>37226</v>
      </c>
      <c r="BP27" s="361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37257</v>
      </c>
      <c r="B28" s="314">
        <f>'m1'!C26</f>
        <v>0.24</v>
      </c>
      <c r="D28" s="182">
        <v>37257</v>
      </c>
      <c r="E28" s="314">
        <f>'m1'!K26</f>
        <v>0.43</v>
      </c>
      <c r="G28" s="182">
        <v>37257</v>
      </c>
      <c r="H28" s="314">
        <f>'m1'!O26</f>
        <v>0.56499999999999995</v>
      </c>
      <c r="J28" s="182">
        <v>37257</v>
      </c>
      <c r="K28" s="314">
        <f>'m1'!N26</f>
        <v>0.45999999999999996</v>
      </c>
      <c r="M28" s="182">
        <v>37257</v>
      </c>
      <c r="N28" s="314">
        <f>'m1'!H26</f>
        <v>0.44</v>
      </c>
      <c r="P28" s="182">
        <v>37257</v>
      </c>
      <c r="Q28" s="314">
        <f>'m1'!E26</f>
        <v>0.24</v>
      </c>
      <c r="S28" s="182">
        <v>37257</v>
      </c>
      <c r="T28" s="314">
        <f t="shared" si="0"/>
        <v>0.24</v>
      </c>
      <c r="V28" s="182">
        <v>37257</v>
      </c>
      <c r="W28" s="314">
        <f t="shared" si="1"/>
        <v>0.24</v>
      </c>
      <c r="Y28" s="182">
        <v>37257</v>
      </c>
      <c r="Z28" s="314">
        <f>'m1'!R26</f>
        <v>0.57499999999999996</v>
      </c>
      <c r="AB28" s="182">
        <v>37257</v>
      </c>
      <c r="AC28" s="314">
        <f>'m1'!D26</f>
        <v>0.24</v>
      </c>
      <c r="AE28" s="182">
        <v>37257</v>
      </c>
      <c r="AF28" s="314">
        <f>'m1'!L26</f>
        <v>0.43</v>
      </c>
      <c r="AH28" s="182">
        <v>37257</v>
      </c>
      <c r="AI28" s="314">
        <f>'m1'!P26</f>
        <v>0.56499999999999995</v>
      </c>
      <c r="AK28" s="182">
        <v>37257</v>
      </c>
      <c r="AL28" s="361">
        <f>'m1'!T26</f>
        <v>7.9999999999999988E-2</v>
      </c>
      <c r="AM28" s="182">
        <v>37257</v>
      </c>
      <c r="AN28" s="314">
        <f>'m1'!J26</f>
        <v>0.45</v>
      </c>
      <c r="AO28" s="182">
        <v>37257</v>
      </c>
      <c r="AP28" s="361">
        <v>0</v>
      </c>
      <c r="AQ28" s="182">
        <v>37257</v>
      </c>
      <c r="AR28" s="314">
        <f>'m1'!F26</f>
        <v>0.20499999999999999</v>
      </c>
      <c r="AS28" s="182">
        <v>37257</v>
      </c>
      <c r="AT28" s="361">
        <v>0</v>
      </c>
      <c r="AU28" s="182">
        <v>37257</v>
      </c>
      <c r="AV28" s="314">
        <f>'m1'!Q26</f>
        <v>0.56499999999999995</v>
      </c>
      <c r="AW28" s="182">
        <v>37257</v>
      </c>
      <c r="AX28" s="361">
        <v>5.0000000000000001E-3</v>
      </c>
      <c r="AY28" s="182">
        <v>37257</v>
      </c>
      <c r="AZ28" s="314">
        <f>'m1'!M26</f>
        <v>0.43</v>
      </c>
      <c r="BA28" s="182">
        <v>37257</v>
      </c>
      <c r="BB28" s="361">
        <v>5.0000000000000001E-3</v>
      </c>
      <c r="BC28" s="182">
        <v>37257</v>
      </c>
      <c r="BD28" s="314">
        <f>'m1'!I26</f>
        <v>0.44</v>
      </c>
      <c r="BE28" s="182">
        <v>37257</v>
      </c>
      <c r="BF28" s="361">
        <v>5.0000000000000001E-3</v>
      </c>
      <c r="BG28" s="182">
        <v>37257</v>
      </c>
      <c r="BH28" s="361">
        <v>0</v>
      </c>
      <c r="BI28" s="182">
        <v>37257</v>
      </c>
      <c r="BJ28" s="314">
        <f>'m1'!U26</f>
        <v>0.13499999999999998</v>
      </c>
      <c r="BK28" s="182">
        <v>37257</v>
      </c>
      <c r="BL28" s="361">
        <v>0</v>
      </c>
      <c r="BM28" s="182">
        <v>37257</v>
      </c>
      <c r="BN28" s="314">
        <f>'m1'!V26</f>
        <v>0.21063999999999999</v>
      </c>
      <c r="BO28" s="182">
        <v>37257</v>
      </c>
      <c r="BP28" s="361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37288</v>
      </c>
      <c r="B29" s="314">
        <f>'m1'!C27</f>
        <v>0.3</v>
      </c>
      <c r="D29" s="182">
        <v>37288</v>
      </c>
      <c r="E29" s="314">
        <f>'m1'!K27</f>
        <v>0.47</v>
      </c>
      <c r="G29" s="182">
        <v>37288</v>
      </c>
      <c r="H29" s="314">
        <f>'m1'!O27</f>
        <v>0.60499999999999998</v>
      </c>
      <c r="J29" s="182">
        <v>37288</v>
      </c>
      <c r="K29" s="314">
        <f>'m1'!N27</f>
        <v>0.5</v>
      </c>
      <c r="M29" s="182">
        <v>37288</v>
      </c>
      <c r="N29" s="314">
        <f>'m1'!H27</f>
        <v>0.48</v>
      </c>
      <c r="P29" s="182">
        <v>37288</v>
      </c>
      <c r="Q29" s="314">
        <f>'m1'!E27</f>
        <v>0.3</v>
      </c>
      <c r="S29" s="182">
        <v>37288</v>
      </c>
      <c r="T29" s="314">
        <f t="shared" si="0"/>
        <v>0.3</v>
      </c>
      <c r="V29" s="182">
        <v>37288</v>
      </c>
      <c r="W29" s="314">
        <f t="shared" si="1"/>
        <v>0.3</v>
      </c>
      <c r="Y29" s="182">
        <v>37288</v>
      </c>
      <c r="Z29" s="314">
        <f>'m1'!R27</f>
        <v>0.61499999999999999</v>
      </c>
      <c r="AB29" s="182">
        <v>37288</v>
      </c>
      <c r="AC29" s="314">
        <f>'m1'!D27</f>
        <v>0.3</v>
      </c>
      <c r="AE29" s="182">
        <v>37288</v>
      </c>
      <c r="AF29" s="314">
        <f>'m1'!L27</f>
        <v>0.47</v>
      </c>
      <c r="AH29" s="182">
        <v>37288</v>
      </c>
      <c r="AI29" s="314">
        <f>'m1'!P27</f>
        <v>0.60499999999999998</v>
      </c>
      <c r="AK29" s="182">
        <v>37288</v>
      </c>
      <c r="AL29" s="361">
        <f>'m1'!T27</f>
        <v>0.13999999999999999</v>
      </c>
      <c r="AM29" s="182">
        <v>37288</v>
      </c>
      <c r="AN29" s="314">
        <f>'m1'!J27</f>
        <v>0.49</v>
      </c>
      <c r="AO29" s="182">
        <v>37288</v>
      </c>
      <c r="AP29" s="361">
        <v>0</v>
      </c>
      <c r="AQ29" s="182">
        <v>37288</v>
      </c>
      <c r="AR29" s="314">
        <f>'m1'!F27</f>
        <v>0.26500000000000001</v>
      </c>
      <c r="AS29" s="182">
        <v>37288</v>
      </c>
      <c r="AT29" s="361">
        <v>0</v>
      </c>
      <c r="AU29" s="182">
        <v>37288</v>
      </c>
      <c r="AV29" s="314">
        <f>'m1'!Q27</f>
        <v>0.60499999999999998</v>
      </c>
      <c r="AW29" s="182">
        <v>37288</v>
      </c>
      <c r="AX29" s="361">
        <v>5.0000000000000001E-3</v>
      </c>
      <c r="AY29" s="182">
        <v>37288</v>
      </c>
      <c r="AZ29" s="314">
        <f>'m1'!M27</f>
        <v>0.47</v>
      </c>
      <c r="BA29" s="182">
        <v>37288</v>
      </c>
      <c r="BB29" s="361">
        <v>5.0000000000000001E-3</v>
      </c>
      <c r="BC29" s="182">
        <v>37288</v>
      </c>
      <c r="BD29" s="314">
        <f>'m1'!I27</f>
        <v>0.48</v>
      </c>
      <c r="BE29" s="182">
        <v>37288</v>
      </c>
      <c r="BF29" s="361">
        <v>5.0000000000000001E-3</v>
      </c>
      <c r="BG29" s="182">
        <v>37288</v>
      </c>
      <c r="BH29" s="361">
        <v>0</v>
      </c>
      <c r="BI29" s="182">
        <v>37288</v>
      </c>
      <c r="BJ29" s="314">
        <f>'m1'!U27</f>
        <v>0.19499999999999998</v>
      </c>
      <c r="BK29" s="182">
        <v>37288</v>
      </c>
      <c r="BL29" s="361">
        <v>0</v>
      </c>
      <c r="BM29" s="182">
        <v>37288</v>
      </c>
      <c r="BN29" s="314">
        <f>'m1'!V27</f>
        <v>0.26824000000000003</v>
      </c>
      <c r="BO29" s="182">
        <v>37288</v>
      </c>
      <c r="BP29" s="361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37316</v>
      </c>
      <c r="B30" s="314">
        <f>'m1'!C28</f>
        <v>0.29499999999999998</v>
      </c>
      <c r="D30" s="182">
        <v>37316</v>
      </c>
      <c r="E30" s="314">
        <f>'m1'!K28</f>
        <v>0.35499999999999998</v>
      </c>
      <c r="G30" s="182">
        <v>37316</v>
      </c>
      <c r="H30" s="314">
        <f>'m1'!O28</f>
        <v>0.49</v>
      </c>
      <c r="J30" s="182">
        <v>37316</v>
      </c>
      <c r="K30" s="314">
        <f>'m1'!N28</f>
        <v>0.38500000000000001</v>
      </c>
      <c r="M30" s="182">
        <v>37316</v>
      </c>
      <c r="N30" s="314">
        <f>'m1'!H28</f>
        <v>0.36499999999999999</v>
      </c>
      <c r="P30" s="182">
        <v>37316</v>
      </c>
      <c r="Q30" s="314">
        <f>'m1'!E28</f>
        <v>0.29499999999999998</v>
      </c>
      <c r="S30" s="182">
        <v>37316</v>
      </c>
      <c r="T30" s="314">
        <f t="shared" si="0"/>
        <v>0.29499999999999998</v>
      </c>
      <c r="V30" s="182">
        <v>37316</v>
      </c>
      <c r="W30" s="314">
        <f t="shared" si="1"/>
        <v>0.29499999999999998</v>
      </c>
      <c r="Y30" s="182">
        <v>37316</v>
      </c>
      <c r="Z30" s="314">
        <f>'m1'!R28</f>
        <v>0.5</v>
      </c>
      <c r="AB30" s="182">
        <v>37316</v>
      </c>
      <c r="AC30" s="314">
        <f>'m1'!D28</f>
        <v>0.29499999999999998</v>
      </c>
      <c r="AE30" s="182">
        <v>37316</v>
      </c>
      <c r="AF30" s="314">
        <f>'m1'!L28</f>
        <v>0.35499999999999998</v>
      </c>
      <c r="AH30" s="182">
        <v>37316</v>
      </c>
      <c r="AI30" s="314">
        <f>'m1'!P28</f>
        <v>0.49</v>
      </c>
      <c r="AK30" s="182">
        <v>37316</v>
      </c>
      <c r="AL30" s="361">
        <f>'m1'!T28</f>
        <v>0.13499999999999998</v>
      </c>
      <c r="AM30" s="182">
        <v>37316</v>
      </c>
      <c r="AN30" s="314">
        <f>'m1'!J28</f>
        <v>0.375</v>
      </c>
      <c r="AO30" s="182">
        <v>37316</v>
      </c>
      <c r="AP30" s="361">
        <v>0</v>
      </c>
      <c r="AQ30" s="182">
        <v>37316</v>
      </c>
      <c r="AR30" s="314">
        <f>'m1'!F28</f>
        <v>0.26</v>
      </c>
      <c r="AS30" s="182">
        <v>37316</v>
      </c>
      <c r="AT30" s="361">
        <v>0</v>
      </c>
      <c r="AU30" s="182">
        <v>37316</v>
      </c>
      <c r="AV30" s="314">
        <f>'m1'!Q28</f>
        <v>0.49</v>
      </c>
      <c r="AW30" s="182">
        <v>37316</v>
      </c>
      <c r="AX30" s="361">
        <v>5.0000000000000001E-3</v>
      </c>
      <c r="AY30" s="182">
        <v>37316</v>
      </c>
      <c r="AZ30" s="314">
        <f>'m1'!M28</f>
        <v>0.35499999999999998</v>
      </c>
      <c r="BA30" s="182">
        <v>37316</v>
      </c>
      <c r="BB30" s="361">
        <v>5.0000000000000001E-3</v>
      </c>
      <c r="BC30" s="182">
        <v>37316</v>
      </c>
      <c r="BD30" s="314">
        <f>'m1'!I28</f>
        <v>0.36499999999999999</v>
      </c>
      <c r="BE30" s="182">
        <v>37316</v>
      </c>
      <c r="BF30" s="361">
        <v>5.0000000000000001E-3</v>
      </c>
      <c r="BG30" s="182">
        <v>37316</v>
      </c>
      <c r="BH30" s="361">
        <v>0</v>
      </c>
      <c r="BI30" s="182">
        <v>37316</v>
      </c>
      <c r="BJ30" s="314">
        <f>'m1'!U28</f>
        <v>0.18999999999999997</v>
      </c>
      <c r="BK30" s="182">
        <v>37316</v>
      </c>
      <c r="BL30" s="361">
        <v>0</v>
      </c>
      <c r="BM30" s="182">
        <v>37316</v>
      </c>
      <c r="BN30" s="314">
        <f>'m1'!V28</f>
        <v>0.25875999999999999</v>
      </c>
      <c r="BO30" s="182">
        <v>37316</v>
      </c>
      <c r="BP30" s="361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37347</v>
      </c>
      <c r="B31" s="314">
        <f>'m1'!C29</f>
        <v>0.13500000000000001</v>
      </c>
      <c r="D31" s="182">
        <v>37347</v>
      </c>
      <c r="E31" s="314">
        <f>'m1'!K29</f>
        <v>0.155</v>
      </c>
      <c r="G31" s="182">
        <v>37347</v>
      </c>
      <c r="H31" s="314">
        <f>'m1'!O29</f>
        <v>0.13500000000000001</v>
      </c>
      <c r="J31" s="182">
        <v>37347</v>
      </c>
      <c r="K31" s="314">
        <f>'m1'!N29</f>
        <v>0.17499999999999999</v>
      </c>
      <c r="M31" s="182">
        <v>37347</v>
      </c>
      <c r="N31" s="314">
        <f>'m1'!H29</f>
        <v>0.13</v>
      </c>
      <c r="P31" s="182">
        <v>37347</v>
      </c>
      <c r="Q31" s="314">
        <f>'m1'!E29</f>
        <v>0.13500000000000001</v>
      </c>
      <c r="S31" s="182">
        <v>37347</v>
      </c>
      <c r="T31" s="314">
        <f t="shared" si="0"/>
        <v>0.13500000000000001</v>
      </c>
      <c r="V31" s="182">
        <v>37347</v>
      </c>
      <c r="W31" s="314">
        <f t="shared" si="1"/>
        <v>0.13500000000000001</v>
      </c>
      <c r="Y31" s="182">
        <v>37347</v>
      </c>
      <c r="Z31" s="314">
        <f>'m1'!R29</f>
        <v>0.13500000000000001</v>
      </c>
      <c r="AB31" s="182">
        <v>37347</v>
      </c>
      <c r="AC31" s="314">
        <f>'m1'!D29</f>
        <v>0.13500000000000001</v>
      </c>
      <c r="AE31" s="182">
        <v>37347</v>
      </c>
      <c r="AF31" s="314">
        <f>'m1'!L29</f>
        <v>0.155</v>
      </c>
      <c r="AH31" s="182">
        <v>37347</v>
      </c>
      <c r="AI31" s="314">
        <f>'m1'!P29</f>
        <v>0.13500000000000001</v>
      </c>
      <c r="AK31" s="182">
        <v>37347</v>
      </c>
      <c r="AL31" s="361">
        <f>'m1'!T29</f>
        <v>-6.5000000000000002E-2</v>
      </c>
      <c r="AM31" s="182">
        <v>37347</v>
      </c>
      <c r="AN31" s="314">
        <f>'m1'!J29</f>
        <v>0.13</v>
      </c>
      <c r="AO31" s="182">
        <v>37347</v>
      </c>
      <c r="AP31" s="361">
        <v>0</v>
      </c>
      <c r="AQ31" s="182">
        <v>37347</v>
      </c>
      <c r="AR31" s="314">
        <f>'m1'!F29</f>
        <v>0.1</v>
      </c>
      <c r="AS31" s="182">
        <v>37347</v>
      </c>
      <c r="AT31" s="361">
        <v>0</v>
      </c>
      <c r="AU31" s="182">
        <v>37347</v>
      </c>
      <c r="AV31" s="314">
        <f>'m1'!Q29</f>
        <v>0.13500000000000001</v>
      </c>
      <c r="AW31" s="182">
        <v>37347</v>
      </c>
      <c r="AX31" s="361">
        <v>5.0000000000000001E-3</v>
      </c>
      <c r="AY31" s="182">
        <v>37347</v>
      </c>
      <c r="AZ31" s="314">
        <f>'m1'!M29</f>
        <v>0.155</v>
      </c>
      <c r="BA31" s="182">
        <v>37347</v>
      </c>
      <c r="BB31" s="361">
        <v>5.0000000000000001E-3</v>
      </c>
      <c r="BC31" s="182">
        <v>37347</v>
      </c>
      <c r="BD31" s="314">
        <f>'m1'!I29</f>
        <v>0.13</v>
      </c>
      <c r="BE31" s="182">
        <v>37347</v>
      </c>
      <c r="BF31" s="361">
        <v>5.0000000000000001E-3</v>
      </c>
      <c r="BG31" s="182">
        <v>37347</v>
      </c>
      <c r="BH31" s="361">
        <v>0</v>
      </c>
      <c r="BI31" s="182">
        <v>37347</v>
      </c>
      <c r="BJ31" s="314">
        <f>'m1'!U29</f>
        <v>-1.0000000000000002E-2</v>
      </c>
      <c r="BK31" s="182">
        <v>37347</v>
      </c>
      <c r="BL31" s="361">
        <v>0</v>
      </c>
      <c r="BM31" s="182">
        <v>37347</v>
      </c>
      <c r="BN31" s="314">
        <f>'m1'!V29</f>
        <v>0.14499999999999999</v>
      </c>
      <c r="BO31" s="182">
        <v>37347</v>
      </c>
      <c r="BP31" s="361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37377</v>
      </c>
      <c r="B32" s="314">
        <f>'m1'!C30</f>
        <v>0.13500000000000001</v>
      </c>
      <c r="D32" s="182">
        <v>37377</v>
      </c>
      <c r="E32" s="314">
        <f>'m1'!K30</f>
        <v>0.155</v>
      </c>
      <c r="G32" s="182">
        <v>37377</v>
      </c>
      <c r="H32" s="314">
        <f>'m1'!O30</f>
        <v>0.13500000000000001</v>
      </c>
      <c r="J32" s="182">
        <v>37377</v>
      </c>
      <c r="K32" s="314">
        <f>'m1'!N30</f>
        <v>0.17499999999999999</v>
      </c>
      <c r="M32" s="182">
        <v>37377</v>
      </c>
      <c r="N32" s="314">
        <f>'m1'!H30</f>
        <v>0.13</v>
      </c>
      <c r="P32" s="182">
        <v>37377</v>
      </c>
      <c r="Q32" s="314">
        <f>'m1'!E30</f>
        <v>0.13500000000000001</v>
      </c>
      <c r="S32" s="182">
        <v>37377</v>
      </c>
      <c r="T32" s="314">
        <f t="shared" si="0"/>
        <v>0.13500000000000001</v>
      </c>
      <c r="V32" s="182">
        <v>37377</v>
      </c>
      <c r="W32" s="314">
        <f t="shared" si="1"/>
        <v>0.13500000000000001</v>
      </c>
      <c r="Y32" s="182">
        <v>37377</v>
      </c>
      <c r="Z32" s="314">
        <f>'m1'!R30</f>
        <v>0.13500000000000001</v>
      </c>
      <c r="AB32" s="182">
        <v>37377</v>
      </c>
      <c r="AC32" s="314">
        <f>'m1'!D30</f>
        <v>0.13500000000000001</v>
      </c>
      <c r="AE32" s="182">
        <v>37377</v>
      </c>
      <c r="AF32" s="314">
        <f>'m1'!L30</f>
        <v>0.155</v>
      </c>
      <c r="AH32" s="182">
        <v>37377</v>
      </c>
      <c r="AI32" s="314">
        <f>'m1'!P30</f>
        <v>0.13500000000000001</v>
      </c>
      <c r="AK32" s="182">
        <v>37377</v>
      </c>
      <c r="AL32" s="361">
        <f>'m1'!T30</f>
        <v>-6.5000000000000002E-2</v>
      </c>
      <c r="AM32" s="182">
        <v>37377</v>
      </c>
      <c r="AN32" s="314">
        <f>'m1'!J30</f>
        <v>0.13</v>
      </c>
      <c r="AO32" s="182">
        <v>37377</v>
      </c>
      <c r="AP32" s="361">
        <v>0</v>
      </c>
      <c r="AQ32" s="182">
        <v>37377</v>
      </c>
      <c r="AR32" s="314">
        <f>'m1'!F30</f>
        <v>0.1</v>
      </c>
      <c r="AS32" s="182">
        <v>37377</v>
      </c>
      <c r="AT32" s="361">
        <v>0</v>
      </c>
      <c r="AU32" s="182">
        <v>37377</v>
      </c>
      <c r="AV32" s="314">
        <f>'m1'!Q30</f>
        <v>0.13500000000000001</v>
      </c>
      <c r="AW32" s="182">
        <v>37377</v>
      </c>
      <c r="AX32" s="361">
        <v>5.0000000000000001E-3</v>
      </c>
      <c r="AY32" s="182">
        <v>37377</v>
      </c>
      <c r="AZ32" s="314">
        <f>'m1'!M30</f>
        <v>0.155</v>
      </c>
      <c r="BA32" s="182">
        <v>37377</v>
      </c>
      <c r="BB32" s="361">
        <v>5.0000000000000001E-3</v>
      </c>
      <c r="BC32" s="182">
        <v>37377</v>
      </c>
      <c r="BD32" s="314">
        <f>'m1'!I30</f>
        <v>0.13</v>
      </c>
      <c r="BE32" s="182">
        <v>37377</v>
      </c>
      <c r="BF32" s="361">
        <v>5.0000000000000001E-3</v>
      </c>
      <c r="BG32" s="182">
        <v>37377</v>
      </c>
      <c r="BH32" s="361">
        <v>0</v>
      </c>
      <c r="BI32" s="182">
        <v>37377</v>
      </c>
      <c r="BJ32" s="314">
        <f>'m1'!U30</f>
        <v>-1.0000000000000002E-2</v>
      </c>
      <c r="BK32" s="182">
        <v>37377</v>
      </c>
      <c r="BL32" s="361">
        <v>0</v>
      </c>
      <c r="BM32" s="182">
        <v>37377</v>
      </c>
      <c r="BN32" s="314">
        <f>'m1'!V30</f>
        <v>0.13500000000000001</v>
      </c>
      <c r="BO32" s="182">
        <v>37377</v>
      </c>
      <c r="BP32" s="361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37408</v>
      </c>
      <c r="B33" s="314">
        <f>'m1'!C31</f>
        <v>0.13500000000000001</v>
      </c>
      <c r="D33" s="182">
        <v>37408</v>
      </c>
      <c r="E33" s="314">
        <f>'m1'!K31</f>
        <v>0.155</v>
      </c>
      <c r="G33" s="182">
        <v>37408</v>
      </c>
      <c r="H33" s="314">
        <f>'m1'!O31</f>
        <v>0.13500000000000001</v>
      </c>
      <c r="J33" s="182">
        <v>37408</v>
      </c>
      <c r="K33" s="314">
        <f>'m1'!N31</f>
        <v>0.17499999999999999</v>
      </c>
      <c r="M33" s="182">
        <v>37408</v>
      </c>
      <c r="N33" s="314">
        <f>'m1'!H31</f>
        <v>0.13</v>
      </c>
      <c r="P33" s="182">
        <v>37408</v>
      </c>
      <c r="Q33" s="314">
        <f>'m1'!E31</f>
        <v>0.13500000000000001</v>
      </c>
      <c r="S33" s="182">
        <v>37408</v>
      </c>
      <c r="T33" s="314">
        <f t="shared" si="0"/>
        <v>0.13500000000000001</v>
      </c>
      <c r="V33" s="182">
        <v>37408</v>
      </c>
      <c r="W33" s="314">
        <f t="shared" si="1"/>
        <v>0.13500000000000001</v>
      </c>
      <c r="Y33" s="182">
        <v>37408</v>
      </c>
      <c r="Z33" s="314">
        <f>'m1'!R31</f>
        <v>0.13500000000000001</v>
      </c>
      <c r="AB33" s="182">
        <v>37408</v>
      </c>
      <c r="AC33" s="314">
        <f>'m1'!D31</f>
        <v>0.13500000000000001</v>
      </c>
      <c r="AE33" s="182">
        <v>37408</v>
      </c>
      <c r="AF33" s="314">
        <f>'m1'!L31</f>
        <v>0.155</v>
      </c>
      <c r="AH33" s="182">
        <v>37408</v>
      </c>
      <c r="AI33" s="314">
        <f>'m1'!P31</f>
        <v>0.13500000000000001</v>
      </c>
      <c r="AK33" s="182">
        <v>37408</v>
      </c>
      <c r="AL33" s="361">
        <f>'m1'!T31</f>
        <v>-6.5000000000000002E-2</v>
      </c>
      <c r="AM33" s="182">
        <v>37408</v>
      </c>
      <c r="AN33" s="314">
        <f>'m1'!J31</f>
        <v>0.13</v>
      </c>
      <c r="AO33" s="182">
        <v>37408</v>
      </c>
      <c r="AP33" s="361">
        <v>0</v>
      </c>
      <c r="AQ33" s="182">
        <v>37408</v>
      </c>
      <c r="AR33" s="314">
        <f>'m1'!F31</f>
        <v>0.1</v>
      </c>
      <c r="AS33" s="182">
        <v>37408</v>
      </c>
      <c r="AT33" s="361">
        <v>0</v>
      </c>
      <c r="AU33" s="182">
        <v>37408</v>
      </c>
      <c r="AV33" s="314">
        <f>'m1'!Q31</f>
        <v>0.13500000000000001</v>
      </c>
      <c r="AW33" s="182">
        <v>37408</v>
      </c>
      <c r="AX33" s="361">
        <v>5.0000000000000001E-3</v>
      </c>
      <c r="AY33" s="182">
        <v>37408</v>
      </c>
      <c r="AZ33" s="314">
        <f>'m1'!M31</f>
        <v>0.155</v>
      </c>
      <c r="BA33" s="182">
        <v>37408</v>
      </c>
      <c r="BB33" s="361">
        <v>5.0000000000000001E-3</v>
      </c>
      <c r="BC33" s="182">
        <v>37408</v>
      </c>
      <c r="BD33" s="314">
        <f>'m1'!I31</f>
        <v>0.13</v>
      </c>
      <c r="BE33" s="182">
        <v>37408</v>
      </c>
      <c r="BF33" s="361">
        <v>5.0000000000000001E-3</v>
      </c>
      <c r="BG33" s="182">
        <v>37408</v>
      </c>
      <c r="BH33" s="361">
        <v>0</v>
      </c>
      <c r="BI33" s="182">
        <v>37408</v>
      </c>
      <c r="BJ33" s="314">
        <f>'m1'!U31</f>
        <v>-1.0000000000000002E-2</v>
      </c>
      <c r="BK33" s="182">
        <v>37408</v>
      </c>
      <c r="BL33" s="361">
        <v>0</v>
      </c>
      <c r="BM33" s="182">
        <v>37408</v>
      </c>
      <c r="BN33" s="314">
        <f>'m1'!V31</f>
        <v>0.13</v>
      </c>
      <c r="BO33" s="182">
        <v>37408</v>
      </c>
      <c r="BP33" s="361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37438</v>
      </c>
      <c r="B34" s="314">
        <f>'m1'!C32</f>
        <v>0.13500000000000001</v>
      </c>
      <c r="D34" s="182">
        <v>37438</v>
      </c>
      <c r="E34" s="314">
        <f>'m1'!K32</f>
        <v>0.155</v>
      </c>
      <c r="G34" s="182">
        <v>37438</v>
      </c>
      <c r="H34" s="314">
        <f>'m1'!O32</f>
        <v>0.13500000000000001</v>
      </c>
      <c r="J34" s="182">
        <v>37438</v>
      </c>
      <c r="K34" s="314">
        <f>'m1'!N32</f>
        <v>0.17499999999999999</v>
      </c>
      <c r="M34" s="182">
        <v>37438</v>
      </c>
      <c r="N34" s="314">
        <f>'m1'!H32</f>
        <v>0.13</v>
      </c>
      <c r="P34" s="182">
        <v>37438</v>
      </c>
      <c r="Q34" s="314">
        <f>'m1'!E32</f>
        <v>0.13500000000000001</v>
      </c>
      <c r="S34" s="182">
        <v>37438</v>
      </c>
      <c r="T34" s="314">
        <f t="shared" si="0"/>
        <v>0.13500000000000001</v>
      </c>
      <c r="V34" s="182">
        <v>37438</v>
      </c>
      <c r="W34" s="314">
        <f t="shared" si="1"/>
        <v>0.13500000000000001</v>
      </c>
      <c r="Y34" s="182">
        <v>37438</v>
      </c>
      <c r="Z34" s="314">
        <f>'m1'!R32</f>
        <v>0.13500000000000001</v>
      </c>
      <c r="AB34" s="182">
        <v>37438</v>
      </c>
      <c r="AC34" s="314">
        <f>'m1'!D32</f>
        <v>0.13500000000000001</v>
      </c>
      <c r="AE34" s="182">
        <v>37438</v>
      </c>
      <c r="AF34" s="314">
        <f>'m1'!L32</f>
        <v>0.155</v>
      </c>
      <c r="AH34" s="182">
        <v>37438</v>
      </c>
      <c r="AI34" s="314">
        <f>'m1'!P32</f>
        <v>0.13500000000000001</v>
      </c>
      <c r="AK34" s="182">
        <v>37438</v>
      </c>
      <c r="AL34" s="361">
        <f>'m1'!T32</f>
        <v>-6.5000000000000002E-2</v>
      </c>
      <c r="AM34" s="182">
        <v>37438</v>
      </c>
      <c r="AN34" s="314">
        <f>'m1'!J32</f>
        <v>0.13</v>
      </c>
      <c r="AO34" s="182">
        <v>37438</v>
      </c>
      <c r="AP34" s="361">
        <v>0</v>
      </c>
      <c r="AQ34" s="182">
        <v>37438</v>
      </c>
      <c r="AR34" s="314">
        <f>'m1'!F32</f>
        <v>0.1</v>
      </c>
      <c r="AS34" s="182">
        <v>37438</v>
      </c>
      <c r="AT34" s="361">
        <v>0</v>
      </c>
      <c r="AU34" s="182">
        <v>37438</v>
      </c>
      <c r="AV34" s="314">
        <f>'m1'!Q32</f>
        <v>0.13500000000000001</v>
      </c>
      <c r="AW34" s="182">
        <v>37438</v>
      </c>
      <c r="AX34" s="361">
        <v>5.0000000000000001E-3</v>
      </c>
      <c r="AY34" s="182">
        <v>37438</v>
      </c>
      <c r="AZ34" s="314">
        <f>'m1'!M32</f>
        <v>0.155</v>
      </c>
      <c r="BA34" s="182">
        <v>37438</v>
      </c>
      <c r="BB34" s="361">
        <v>5.0000000000000001E-3</v>
      </c>
      <c r="BC34" s="182">
        <v>37438</v>
      </c>
      <c r="BD34" s="314">
        <f>'m1'!I32</f>
        <v>0.13</v>
      </c>
      <c r="BE34" s="182">
        <v>37438</v>
      </c>
      <c r="BF34" s="361">
        <v>5.0000000000000001E-3</v>
      </c>
      <c r="BG34" s="182">
        <v>37438</v>
      </c>
      <c r="BH34" s="361">
        <v>0</v>
      </c>
      <c r="BI34" s="182">
        <v>37438</v>
      </c>
      <c r="BJ34" s="314">
        <f>'m1'!U32</f>
        <v>-1.0000000000000002E-2</v>
      </c>
      <c r="BK34" s="182">
        <v>37438</v>
      </c>
      <c r="BL34" s="361">
        <v>0</v>
      </c>
      <c r="BM34" s="182">
        <v>37438</v>
      </c>
      <c r="BN34" s="314">
        <f>'m1'!V32</f>
        <v>0.12</v>
      </c>
      <c r="BO34" s="182">
        <v>37438</v>
      </c>
      <c r="BP34" s="361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37469</v>
      </c>
      <c r="B35" s="314">
        <f>'m1'!C33</f>
        <v>0.13500000000000001</v>
      </c>
      <c r="D35" s="182">
        <v>37469</v>
      </c>
      <c r="E35" s="314">
        <f>'m1'!K33</f>
        <v>0.155</v>
      </c>
      <c r="G35" s="182">
        <v>37469</v>
      </c>
      <c r="H35" s="314">
        <f>'m1'!O33</f>
        <v>0.13500000000000001</v>
      </c>
      <c r="J35" s="182">
        <v>37469</v>
      </c>
      <c r="K35" s="314">
        <f>'m1'!N33</f>
        <v>0.17499999999999999</v>
      </c>
      <c r="M35" s="182">
        <v>37469</v>
      </c>
      <c r="N35" s="314">
        <f>'m1'!H33</f>
        <v>0.13</v>
      </c>
      <c r="P35" s="182">
        <v>37469</v>
      </c>
      <c r="Q35" s="314">
        <f>'m1'!E33</f>
        <v>0.13500000000000001</v>
      </c>
      <c r="S35" s="182">
        <v>37469</v>
      </c>
      <c r="T35" s="314">
        <f t="shared" si="0"/>
        <v>0.13500000000000001</v>
      </c>
      <c r="V35" s="182">
        <v>37469</v>
      </c>
      <c r="W35" s="314">
        <f t="shared" si="1"/>
        <v>0.13500000000000001</v>
      </c>
      <c r="Y35" s="182">
        <v>37469</v>
      </c>
      <c r="Z35" s="314">
        <f>'m1'!R33</f>
        <v>0.13500000000000001</v>
      </c>
      <c r="AB35" s="182">
        <v>37469</v>
      </c>
      <c r="AC35" s="314">
        <f>'m1'!D33</f>
        <v>0.13500000000000001</v>
      </c>
      <c r="AE35" s="182">
        <v>37469</v>
      </c>
      <c r="AF35" s="314">
        <f>'m1'!L33</f>
        <v>0.155</v>
      </c>
      <c r="AH35" s="182">
        <v>37469</v>
      </c>
      <c r="AI35" s="314">
        <f>'m1'!P33</f>
        <v>0.13500000000000001</v>
      </c>
      <c r="AK35" s="182">
        <v>37469</v>
      </c>
      <c r="AL35" s="361">
        <f>'m1'!T33</f>
        <v>-6.5000000000000002E-2</v>
      </c>
      <c r="AM35" s="182">
        <v>37469</v>
      </c>
      <c r="AN35" s="314">
        <f>'m1'!J33</f>
        <v>0.13</v>
      </c>
      <c r="AO35" s="182">
        <v>37469</v>
      </c>
      <c r="AP35" s="361">
        <v>0</v>
      </c>
      <c r="AQ35" s="182">
        <v>37469</v>
      </c>
      <c r="AR35" s="314">
        <f>'m1'!F33</f>
        <v>0.1</v>
      </c>
      <c r="AS35" s="182">
        <v>37469</v>
      </c>
      <c r="AT35" s="361">
        <v>0</v>
      </c>
      <c r="AU35" s="182">
        <v>37469</v>
      </c>
      <c r="AV35" s="314">
        <f>'m1'!Q33</f>
        <v>0.13500000000000001</v>
      </c>
      <c r="AW35" s="182">
        <v>37469</v>
      </c>
      <c r="AX35" s="361">
        <v>5.0000000000000001E-3</v>
      </c>
      <c r="AY35" s="182">
        <v>37469</v>
      </c>
      <c r="AZ35" s="314">
        <f>'m1'!M33</f>
        <v>0.155</v>
      </c>
      <c r="BA35" s="182">
        <v>37469</v>
      </c>
      <c r="BB35" s="361">
        <v>5.0000000000000001E-3</v>
      </c>
      <c r="BC35" s="182">
        <v>37469</v>
      </c>
      <c r="BD35" s="314">
        <f>'m1'!I33</f>
        <v>0.13</v>
      </c>
      <c r="BE35" s="182">
        <v>37469</v>
      </c>
      <c r="BF35" s="361">
        <v>5.0000000000000001E-3</v>
      </c>
      <c r="BG35" s="182">
        <v>37469</v>
      </c>
      <c r="BH35" s="361">
        <v>0</v>
      </c>
      <c r="BI35" s="182">
        <v>37469</v>
      </c>
      <c r="BJ35" s="314">
        <f>'m1'!U33</f>
        <v>-1.0000000000000002E-2</v>
      </c>
      <c r="BK35" s="182">
        <v>37469</v>
      </c>
      <c r="BL35" s="361">
        <v>0</v>
      </c>
      <c r="BM35" s="182">
        <v>37469</v>
      </c>
      <c r="BN35" s="314">
        <f>'m1'!V33</f>
        <v>0.11749999999999999</v>
      </c>
      <c r="BO35" s="182">
        <v>37469</v>
      </c>
      <c r="BP35" s="361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37500</v>
      </c>
      <c r="B36" s="314">
        <f>'m1'!C34</f>
        <v>0.13500000000000001</v>
      </c>
      <c r="D36" s="182">
        <v>37500</v>
      </c>
      <c r="E36" s="314">
        <f>'m1'!K34</f>
        <v>0.155</v>
      </c>
      <c r="G36" s="182">
        <v>37500</v>
      </c>
      <c r="H36" s="314">
        <f>'m1'!O34</f>
        <v>0.13500000000000001</v>
      </c>
      <c r="J36" s="182">
        <v>37500</v>
      </c>
      <c r="K36" s="314">
        <f>'m1'!N34</f>
        <v>0.17499999999999999</v>
      </c>
      <c r="M36" s="182">
        <v>37500</v>
      </c>
      <c r="N36" s="314">
        <f>'m1'!H34</f>
        <v>0.13</v>
      </c>
      <c r="P36" s="182">
        <v>37500</v>
      </c>
      <c r="Q36" s="314">
        <f>'m1'!E34</f>
        <v>0.13500000000000001</v>
      </c>
      <c r="S36" s="182">
        <v>37500</v>
      </c>
      <c r="T36" s="314">
        <f t="shared" si="0"/>
        <v>0.13500000000000001</v>
      </c>
      <c r="V36" s="182">
        <v>37500</v>
      </c>
      <c r="W36" s="314">
        <f t="shared" si="1"/>
        <v>0.13500000000000001</v>
      </c>
      <c r="Y36" s="182">
        <v>37500</v>
      </c>
      <c r="Z36" s="314">
        <f>'m1'!R34</f>
        <v>0.13500000000000001</v>
      </c>
      <c r="AB36" s="182">
        <v>37500</v>
      </c>
      <c r="AC36" s="314">
        <f>'m1'!D34</f>
        <v>0.13500000000000001</v>
      </c>
      <c r="AE36" s="182">
        <v>37500</v>
      </c>
      <c r="AF36" s="314">
        <f>'m1'!L34</f>
        <v>0.155</v>
      </c>
      <c r="AH36" s="182">
        <v>37500</v>
      </c>
      <c r="AI36" s="314">
        <f>'m1'!P34</f>
        <v>0.13500000000000001</v>
      </c>
      <c r="AK36" s="182">
        <v>37500</v>
      </c>
      <c r="AL36" s="361">
        <f>'m1'!T34</f>
        <v>-6.5000000000000002E-2</v>
      </c>
      <c r="AM36" s="182">
        <v>37500</v>
      </c>
      <c r="AN36" s="314">
        <f>'m1'!J34</f>
        <v>0.13</v>
      </c>
      <c r="AO36" s="182">
        <v>37500</v>
      </c>
      <c r="AP36" s="361">
        <v>0</v>
      </c>
      <c r="AQ36" s="182">
        <v>37500</v>
      </c>
      <c r="AR36" s="314">
        <f>'m1'!F34</f>
        <v>0.1</v>
      </c>
      <c r="AS36" s="182">
        <v>37500</v>
      </c>
      <c r="AT36" s="361">
        <v>0</v>
      </c>
      <c r="AU36" s="182">
        <v>37500</v>
      </c>
      <c r="AV36" s="314">
        <f>'m1'!Q34</f>
        <v>0.13500000000000001</v>
      </c>
      <c r="AW36" s="182">
        <v>37500</v>
      </c>
      <c r="AX36" s="361">
        <v>5.0000000000000001E-3</v>
      </c>
      <c r="AY36" s="182">
        <v>37500</v>
      </c>
      <c r="AZ36" s="314">
        <f>'m1'!M34</f>
        <v>0.155</v>
      </c>
      <c r="BA36" s="182">
        <v>37500</v>
      </c>
      <c r="BB36" s="361">
        <v>5.0000000000000001E-3</v>
      </c>
      <c r="BC36" s="182">
        <v>37500</v>
      </c>
      <c r="BD36" s="314">
        <f>'m1'!I34</f>
        <v>0.13</v>
      </c>
      <c r="BE36" s="182">
        <v>37500</v>
      </c>
      <c r="BF36" s="361">
        <v>5.0000000000000001E-3</v>
      </c>
      <c r="BG36" s="182">
        <v>37500</v>
      </c>
      <c r="BH36" s="361">
        <v>0</v>
      </c>
      <c r="BI36" s="182">
        <v>37500</v>
      </c>
      <c r="BJ36" s="314">
        <f>'m1'!U34</f>
        <v>-1.0000000000000002E-2</v>
      </c>
      <c r="BK36" s="182">
        <v>37500</v>
      </c>
      <c r="BL36" s="361">
        <v>0</v>
      </c>
      <c r="BM36" s="182">
        <v>37500</v>
      </c>
      <c r="BN36" s="314">
        <f>'m1'!V34</f>
        <v>0.115</v>
      </c>
      <c r="BO36" s="182">
        <v>37500</v>
      </c>
      <c r="BP36" s="361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37530</v>
      </c>
      <c r="B37" s="314">
        <f>'m1'!C35</f>
        <v>0.13500000000000001</v>
      </c>
      <c r="D37" s="182">
        <v>37530</v>
      </c>
      <c r="E37" s="314">
        <f>'m1'!K35</f>
        <v>0.155</v>
      </c>
      <c r="G37" s="182">
        <v>37530</v>
      </c>
      <c r="H37" s="314">
        <f>'m1'!O35</f>
        <v>0.13500000000000001</v>
      </c>
      <c r="J37" s="182">
        <v>37530</v>
      </c>
      <c r="K37" s="314">
        <f>'m1'!N35</f>
        <v>0.17499999999999999</v>
      </c>
      <c r="M37" s="182">
        <v>37530</v>
      </c>
      <c r="N37" s="314">
        <f>'m1'!H35</f>
        <v>0.13</v>
      </c>
      <c r="P37" s="182">
        <v>37530</v>
      </c>
      <c r="Q37" s="314">
        <f>'m1'!E35</f>
        <v>0.13500000000000001</v>
      </c>
      <c r="S37" s="182">
        <v>37530</v>
      </c>
      <c r="T37" s="314">
        <f t="shared" si="0"/>
        <v>0.13500000000000001</v>
      </c>
      <c r="V37" s="182">
        <v>37530</v>
      </c>
      <c r="W37" s="314">
        <f t="shared" si="1"/>
        <v>0.13500000000000001</v>
      </c>
      <c r="Y37" s="182">
        <v>37530</v>
      </c>
      <c r="Z37" s="314">
        <f>'m1'!R35</f>
        <v>0.13500000000000001</v>
      </c>
      <c r="AB37" s="182">
        <v>37530</v>
      </c>
      <c r="AC37" s="314">
        <f>'m1'!D35</f>
        <v>0.13500000000000001</v>
      </c>
      <c r="AE37" s="182">
        <v>37530</v>
      </c>
      <c r="AF37" s="314">
        <f>'m1'!L35</f>
        <v>0.155</v>
      </c>
      <c r="AH37" s="182">
        <v>37530</v>
      </c>
      <c r="AI37" s="314">
        <f>'m1'!P35</f>
        <v>0.13500000000000001</v>
      </c>
      <c r="AK37" s="182">
        <v>37530</v>
      </c>
      <c r="AL37" s="361">
        <f>'m1'!T35</f>
        <v>-6.5000000000000002E-2</v>
      </c>
      <c r="AM37" s="182">
        <v>37530</v>
      </c>
      <c r="AN37" s="314">
        <f>'m1'!J35</f>
        <v>0.13</v>
      </c>
      <c r="AO37" s="182">
        <v>37530</v>
      </c>
      <c r="AP37" s="361">
        <v>0</v>
      </c>
      <c r="AQ37" s="182">
        <v>37530</v>
      </c>
      <c r="AR37" s="314">
        <f>'m1'!F35</f>
        <v>0.1</v>
      </c>
      <c r="AS37" s="182">
        <v>37530</v>
      </c>
      <c r="AT37" s="361">
        <v>0</v>
      </c>
      <c r="AU37" s="182">
        <v>37530</v>
      </c>
      <c r="AV37" s="314">
        <f>'m1'!Q35</f>
        <v>0.13500000000000001</v>
      </c>
      <c r="AW37" s="182">
        <v>37530</v>
      </c>
      <c r="AX37" s="361">
        <v>5.0000000000000001E-3</v>
      </c>
      <c r="AY37" s="182">
        <v>37530</v>
      </c>
      <c r="AZ37" s="314">
        <f>'m1'!M35</f>
        <v>0.155</v>
      </c>
      <c r="BA37" s="182">
        <v>37530</v>
      </c>
      <c r="BB37" s="361">
        <v>5.0000000000000001E-3</v>
      </c>
      <c r="BC37" s="182">
        <v>37530</v>
      </c>
      <c r="BD37" s="314">
        <f>'m1'!I35</f>
        <v>0.13</v>
      </c>
      <c r="BE37" s="182">
        <v>37530</v>
      </c>
      <c r="BF37" s="361">
        <v>5.0000000000000001E-3</v>
      </c>
      <c r="BG37" s="182">
        <v>37530</v>
      </c>
      <c r="BH37" s="361">
        <v>0</v>
      </c>
      <c r="BI37" s="182">
        <v>37530</v>
      </c>
      <c r="BJ37" s="314">
        <f>'m1'!U35</f>
        <v>-1.0000000000000002E-2</v>
      </c>
      <c r="BK37" s="182">
        <v>37530</v>
      </c>
      <c r="BL37" s="361">
        <v>0</v>
      </c>
      <c r="BM37" s="182">
        <v>37530</v>
      </c>
      <c r="BN37" s="314">
        <f>'m1'!V35</f>
        <v>0.13</v>
      </c>
      <c r="BO37" s="182">
        <v>37530</v>
      </c>
      <c r="BP37" s="361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37561</v>
      </c>
      <c r="B38" s="314">
        <f>'m1'!C36</f>
        <v>0.22500000000000001</v>
      </c>
      <c r="D38" s="182">
        <v>37561</v>
      </c>
      <c r="E38" s="314">
        <f>'m1'!K36</f>
        <v>0.34499999999999997</v>
      </c>
      <c r="G38" s="182">
        <v>37561</v>
      </c>
      <c r="H38" s="314">
        <f>'m1'!O36</f>
        <v>0.47</v>
      </c>
      <c r="J38" s="182">
        <v>37561</v>
      </c>
      <c r="K38" s="314">
        <f>'m1'!N36</f>
        <v>0.375</v>
      </c>
      <c r="M38" s="182">
        <v>37561</v>
      </c>
      <c r="N38" s="314">
        <f>'m1'!H36</f>
        <v>0.36</v>
      </c>
      <c r="P38" s="182">
        <v>37561</v>
      </c>
      <c r="Q38" s="314">
        <f>'m1'!E36</f>
        <v>0.22500000000000001</v>
      </c>
      <c r="S38" s="182">
        <v>37561</v>
      </c>
      <c r="T38" s="314">
        <f t="shared" si="0"/>
        <v>0.22500000000000001</v>
      </c>
      <c r="V38" s="182">
        <v>37561</v>
      </c>
      <c r="W38" s="314">
        <f t="shared" si="1"/>
        <v>0.22500000000000001</v>
      </c>
      <c r="Y38" s="182">
        <v>37561</v>
      </c>
      <c r="Z38" s="314">
        <f>'m1'!R36</f>
        <v>0.49</v>
      </c>
      <c r="AB38" s="182">
        <v>37561</v>
      </c>
      <c r="AC38" s="314">
        <f>'m1'!D36</f>
        <v>0.22500000000000001</v>
      </c>
      <c r="AE38" s="182">
        <v>37561</v>
      </c>
      <c r="AF38" s="314">
        <f>'m1'!L36</f>
        <v>0.34499999999999997</v>
      </c>
      <c r="AH38" s="182">
        <v>37561</v>
      </c>
      <c r="AI38" s="314">
        <f>'m1'!P36</f>
        <v>0.47</v>
      </c>
      <c r="AK38" s="182">
        <v>37561</v>
      </c>
      <c r="AL38" s="361">
        <f>'m1'!T36</f>
        <v>6.5000000000000002E-2</v>
      </c>
      <c r="AM38" s="182">
        <v>37561</v>
      </c>
      <c r="AN38" s="314">
        <f>'m1'!J36</f>
        <v>0.36</v>
      </c>
      <c r="AO38" s="182">
        <v>37561</v>
      </c>
      <c r="AP38" s="361">
        <v>0</v>
      </c>
      <c r="AQ38" s="182">
        <v>37561</v>
      </c>
      <c r="AR38" s="314">
        <f>'m1'!F36</f>
        <v>0.19</v>
      </c>
      <c r="AS38" s="182">
        <v>37561</v>
      </c>
      <c r="AT38" s="361">
        <v>0</v>
      </c>
      <c r="AU38" s="182">
        <v>37561</v>
      </c>
      <c r="AV38" s="314">
        <f>'m1'!Q36</f>
        <v>0.47</v>
      </c>
      <c r="AW38" s="182">
        <v>37561</v>
      </c>
      <c r="AX38" s="361">
        <v>5.0000000000000001E-3</v>
      </c>
      <c r="AY38" s="182">
        <v>37561</v>
      </c>
      <c r="AZ38" s="314">
        <f>'m1'!M36</f>
        <v>0.34499999999999997</v>
      </c>
      <c r="BA38" s="182">
        <v>37561</v>
      </c>
      <c r="BB38" s="361">
        <v>5.0000000000000001E-3</v>
      </c>
      <c r="BC38" s="182">
        <v>37561</v>
      </c>
      <c r="BD38" s="314">
        <f>'m1'!I36</f>
        <v>0.36</v>
      </c>
      <c r="BE38" s="182">
        <v>37561</v>
      </c>
      <c r="BF38" s="361">
        <v>5.0000000000000001E-3</v>
      </c>
      <c r="BG38" s="182">
        <v>37561</v>
      </c>
      <c r="BH38" s="361">
        <v>0</v>
      </c>
      <c r="BI38" s="182">
        <v>37561</v>
      </c>
      <c r="BJ38" s="314">
        <f>'m1'!U36</f>
        <v>0.12</v>
      </c>
      <c r="BK38" s="182">
        <v>37561</v>
      </c>
      <c r="BL38" s="361">
        <v>0</v>
      </c>
      <c r="BM38" s="182">
        <v>37561</v>
      </c>
      <c r="BN38" s="314">
        <f>'m1'!V36</f>
        <v>0.18392800000000004</v>
      </c>
      <c r="BO38" s="182">
        <v>37561</v>
      </c>
      <c r="BP38" s="361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37591</v>
      </c>
      <c r="B39" s="314">
        <f>'m1'!C37</f>
        <v>0.22500000000000001</v>
      </c>
      <c r="D39" s="182">
        <v>37591</v>
      </c>
      <c r="E39" s="314">
        <f>'m1'!K37</f>
        <v>0.34499999999999997</v>
      </c>
      <c r="G39" s="182">
        <v>37591</v>
      </c>
      <c r="H39" s="314">
        <f>'m1'!O37</f>
        <v>0.47</v>
      </c>
      <c r="J39" s="182">
        <v>37591</v>
      </c>
      <c r="K39" s="314">
        <f>'m1'!N37</f>
        <v>0.375</v>
      </c>
      <c r="M39" s="182">
        <v>37591</v>
      </c>
      <c r="N39" s="314">
        <f>'m1'!H37</f>
        <v>0.36</v>
      </c>
      <c r="P39" s="182">
        <v>37591</v>
      </c>
      <c r="Q39" s="314">
        <f>'m1'!E37</f>
        <v>0.22500000000000001</v>
      </c>
      <c r="S39" s="182">
        <v>37591</v>
      </c>
      <c r="T39" s="314">
        <f t="shared" si="0"/>
        <v>0.22500000000000001</v>
      </c>
      <c r="V39" s="182">
        <v>37591</v>
      </c>
      <c r="W39" s="314">
        <f t="shared" si="1"/>
        <v>0.22500000000000001</v>
      </c>
      <c r="Y39" s="182">
        <v>37591</v>
      </c>
      <c r="Z39" s="314">
        <f>'m1'!R37</f>
        <v>0.49</v>
      </c>
      <c r="AB39" s="182">
        <v>37591</v>
      </c>
      <c r="AC39" s="314">
        <f>'m1'!D37</f>
        <v>0.22500000000000001</v>
      </c>
      <c r="AE39" s="182">
        <v>37591</v>
      </c>
      <c r="AF39" s="314">
        <f>'m1'!L37</f>
        <v>0.34499999999999997</v>
      </c>
      <c r="AH39" s="182">
        <v>37591</v>
      </c>
      <c r="AI39" s="314">
        <f>'m1'!P37</f>
        <v>0.47</v>
      </c>
      <c r="AK39" s="182">
        <v>37591</v>
      </c>
      <c r="AL39" s="361">
        <f>'m1'!T37</f>
        <v>6.5000000000000002E-2</v>
      </c>
      <c r="AM39" s="182">
        <v>37591</v>
      </c>
      <c r="AN39" s="314">
        <f>'m1'!J37</f>
        <v>0.36</v>
      </c>
      <c r="AO39" s="182">
        <v>37591</v>
      </c>
      <c r="AP39" s="361">
        <v>0</v>
      </c>
      <c r="AQ39" s="182">
        <v>37591</v>
      </c>
      <c r="AR39" s="314">
        <f>'m1'!F37</f>
        <v>0.19</v>
      </c>
      <c r="AS39" s="182">
        <v>37591</v>
      </c>
      <c r="AT39" s="361">
        <v>0</v>
      </c>
      <c r="AU39" s="182">
        <v>37591</v>
      </c>
      <c r="AV39" s="314">
        <f>'m1'!Q37</f>
        <v>0.47</v>
      </c>
      <c r="AW39" s="182">
        <v>37591</v>
      </c>
      <c r="AX39" s="361">
        <v>5.0000000000000001E-3</v>
      </c>
      <c r="AY39" s="182">
        <v>37591</v>
      </c>
      <c r="AZ39" s="314">
        <f>'m1'!M37</f>
        <v>0.34499999999999997</v>
      </c>
      <c r="BA39" s="182">
        <v>37591</v>
      </c>
      <c r="BB39" s="361">
        <v>5.0000000000000001E-3</v>
      </c>
      <c r="BC39" s="182">
        <v>37591</v>
      </c>
      <c r="BD39" s="314">
        <f>'m1'!I37</f>
        <v>0.36</v>
      </c>
      <c r="BE39" s="182">
        <v>37591</v>
      </c>
      <c r="BF39" s="361">
        <v>5.0000000000000001E-3</v>
      </c>
      <c r="BG39" s="182">
        <v>37591</v>
      </c>
      <c r="BH39" s="361">
        <v>0</v>
      </c>
      <c r="BI39" s="182">
        <v>37591</v>
      </c>
      <c r="BJ39" s="314">
        <f>'m1'!U37</f>
        <v>0.12</v>
      </c>
      <c r="BK39" s="182">
        <v>37591</v>
      </c>
      <c r="BL39" s="361">
        <v>0</v>
      </c>
      <c r="BM39" s="182">
        <v>37591</v>
      </c>
      <c r="BN39" s="314">
        <f>'m1'!V37</f>
        <v>0.18728800000000001</v>
      </c>
      <c r="BO39" s="182">
        <v>37591</v>
      </c>
      <c r="BP39" s="361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37622</v>
      </c>
      <c r="B40" s="314">
        <f>'m1'!C38</f>
        <v>0.25</v>
      </c>
      <c r="D40" s="182">
        <v>37622</v>
      </c>
      <c r="E40" s="314">
        <f>'m1'!K38</f>
        <v>0.37</v>
      </c>
      <c r="G40" s="182">
        <v>37622</v>
      </c>
      <c r="H40" s="314">
        <f>'m1'!O38</f>
        <v>0.495</v>
      </c>
      <c r="J40" s="182">
        <v>37622</v>
      </c>
      <c r="K40" s="314">
        <f>'m1'!N38</f>
        <v>0.4</v>
      </c>
      <c r="M40" s="182">
        <v>37622</v>
      </c>
      <c r="N40" s="314">
        <f>'m1'!H38</f>
        <v>0.38500000000000001</v>
      </c>
      <c r="P40" s="182">
        <v>37622</v>
      </c>
      <c r="Q40" s="314">
        <f>'m1'!E38</f>
        <v>0.25</v>
      </c>
      <c r="S40" s="182">
        <v>37622</v>
      </c>
      <c r="T40" s="314">
        <f t="shared" si="0"/>
        <v>0.25</v>
      </c>
      <c r="V40" s="182">
        <v>37622</v>
      </c>
      <c r="W40" s="314">
        <f t="shared" si="1"/>
        <v>0.25</v>
      </c>
      <c r="Y40" s="182">
        <v>37622</v>
      </c>
      <c r="Z40" s="314">
        <f>'m1'!R38</f>
        <v>0.51500000000000001</v>
      </c>
      <c r="AB40" s="182">
        <v>37622</v>
      </c>
      <c r="AC40" s="314">
        <f>'m1'!D38</f>
        <v>0.25</v>
      </c>
      <c r="AE40" s="182">
        <v>37622</v>
      </c>
      <c r="AF40" s="314">
        <f>'m1'!L38</f>
        <v>0.37</v>
      </c>
      <c r="AH40" s="182">
        <v>37622</v>
      </c>
      <c r="AI40" s="314">
        <f>'m1'!P38</f>
        <v>0.495</v>
      </c>
      <c r="AK40" s="182">
        <v>37622</v>
      </c>
      <c r="AL40" s="361">
        <f>'m1'!T38</f>
        <v>0.09</v>
      </c>
      <c r="AM40" s="182">
        <v>37622</v>
      </c>
      <c r="AN40" s="314">
        <f>'m1'!J38</f>
        <v>0.38500000000000001</v>
      </c>
      <c r="AO40" s="182">
        <v>37622</v>
      </c>
      <c r="AP40" s="361">
        <v>0</v>
      </c>
      <c r="AQ40" s="182">
        <v>37622</v>
      </c>
      <c r="AR40" s="314">
        <f>'m1'!F38</f>
        <v>0.215</v>
      </c>
      <c r="AS40" s="182">
        <v>37622</v>
      </c>
      <c r="AT40" s="361">
        <v>0</v>
      </c>
      <c r="AU40" s="182">
        <v>37622</v>
      </c>
      <c r="AV40" s="314">
        <f>'m1'!Q38</f>
        <v>0.495</v>
      </c>
      <c r="AW40" s="182">
        <v>37622</v>
      </c>
      <c r="AX40" s="361">
        <v>5.0000000000000001E-3</v>
      </c>
      <c r="AY40" s="182">
        <v>37622</v>
      </c>
      <c r="AZ40" s="314">
        <f>'m1'!M38</f>
        <v>0.37</v>
      </c>
      <c r="BA40" s="182">
        <v>37622</v>
      </c>
      <c r="BB40" s="361">
        <v>5.0000000000000001E-3</v>
      </c>
      <c r="BC40" s="182">
        <v>37622</v>
      </c>
      <c r="BD40" s="314">
        <f>'m1'!I38</f>
        <v>0.38500000000000001</v>
      </c>
      <c r="BE40" s="182">
        <v>37622</v>
      </c>
      <c r="BF40" s="361">
        <v>5.0000000000000001E-3</v>
      </c>
      <c r="BG40" s="182">
        <v>37622</v>
      </c>
      <c r="BH40" s="361">
        <v>0</v>
      </c>
      <c r="BI40" s="182">
        <v>37622</v>
      </c>
      <c r="BJ40" s="314">
        <f>'m1'!U38</f>
        <v>0.14499999999999999</v>
      </c>
      <c r="BK40" s="182">
        <v>37622</v>
      </c>
      <c r="BL40" s="361">
        <v>0</v>
      </c>
      <c r="BM40" s="182">
        <v>37622</v>
      </c>
      <c r="BN40" s="314">
        <f>'m1'!V38</f>
        <v>0.21376000000000001</v>
      </c>
      <c r="BO40" s="182">
        <v>37622</v>
      </c>
      <c r="BP40" s="361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37653</v>
      </c>
      <c r="B41" s="314">
        <f>'m1'!C39</f>
        <v>0.31</v>
      </c>
      <c r="D41" s="182">
        <v>37653</v>
      </c>
      <c r="E41" s="314">
        <f>'m1'!K39</f>
        <v>0.43</v>
      </c>
      <c r="G41" s="182">
        <v>37653</v>
      </c>
      <c r="H41" s="314">
        <f>'m1'!O39</f>
        <v>0.55500000000000005</v>
      </c>
      <c r="J41" s="182">
        <v>37653</v>
      </c>
      <c r="K41" s="314">
        <f>'m1'!N39</f>
        <v>0.45999999999999996</v>
      </c>
      <c r="M41" s="182">
        <v>37653</v>
      </c>
      <c r="N41" s="314">
        <f>'m1'!H39</f>
        <v>0.44500000000000001</v>
      </c>
      <c r="P41" s="182">
        <v>37653</v>
      </c>
      <c r="Q41" s="314">
        <f>'m1'!E39</f>
        <v>0.31</v>
      </c>
      <c r="S41" s="182">
        <v>37653</v>
      </c>
      <c r="T41" s="314">
        <f t="shared" si="0"/>
        <v>0.31</v>
      </c>
      <c r="V41" s="182">
        <v>37653</v>
      </c>
      <c r="W41" s="314">
        <f t="shared" si="1"/>
        <v>0.31</v>
      </c>
      <c r="Y41" s="182">
        <v>37653</v>
      </c>
      <c r="Z41" s="314">
        <f>'m1'!R39</f>
        <v>0.57500000000000007</v>
      </c>
      <c r="AB41" s="182">
        <v>37653</v>
      </c>
      <c r="AC41" s="314">
        <f>'m1'!D39</f>
        <v>0.31</v>
      </c>
      <c r="AE41" s="182">
        <v>37653</v>
      </c>
      <c r="AF41" s="314">
        <f>'m1'!L39</f>
        <v>0.43</v>
      </c>
      <c r="AH41" s="182">
        <v>37653</v>
      </c>
      <c r="AI41" s="314">
        <f>'m1'!P39</f>
        <v>0.55500000000000005</v>
      </c>
      <c r="AK41" s="182">
        <v>37653</v>
      </c>
      <c r="AL41" s="361">
        <f>'m1'!T39</f>
        <v>0.15</v>
      </c>
      <c r="AM41" s="182">
        <v>37653</v>
      </c>
      <c r="AN41" s="314">
        <f>'m1'!J39</f>
        <v>0.44500000000000001</v>
      </c>
      <c r="AO41" s="182">
        <v>37653</v>
      </c>
      <c r="AP41" s="361">
        <v>0</v>
      </c>
      <c r="AQ41" s="182">
        <v>37653</v>
      </c>
      <c r="AR41" s="314">
        <f>'m1'!F39</f>
        <v>0.27500000000000002</v>
      </c>
      <c r="AS41" s="182">
        <v>37653</v>
      </c>
      <c r="AT41" s="361">
        <v>0</v>
      </c>
      <c r="AU41" s="182">
        <v>37653</v>
      </c>
      <c r="AV41" s="314">
        <f>'m1'!Q39</f>
        <v>0.55500000000000005</v>
      </c>
      <c r="AW41" s="182">
        <v>37653</v>
      </c>
      <c r="AX41" s="361">
        <v>5.0000000000000001E-3</v>
      </c>
      <c r="AY41" s="182">
        <v>37653</v>
      </c>
      <c r="AZ41" s="314">
        <f>'m1'!M39</f>
        <v>0.43</v>
      </c>
      <c r="BA41" s="182">
        <v>37653</v>
      </c>
      <c r="BB41" s="361">
        <v>5.0000000000000001E-3</v>
      </c>
      <c r="BC41" s="182">
        <v>37653</v>
      </c>
      <c r="BD41" s="314">
        <f>'m1'!I39</f>
        <v>0.44500000000000001</v>
      </c>
      <c r="BE41" s="182">
        <v>37653</v>
      </c>
      <c r="BF41" s="361">
        <v>5.0000000000000001E-3</v>
      </c>
      <c r="BG41" s="182">
        <v>37653</v>
      </c>
      <c r="BH41" s="361">
        <v>0</v>
      </c>
      <c r="BI41" s="182">
        <v>37653</v>
      </c>
      <c r="BJ41" s="314">
        <f>'m1'!U39</f>
        <v>0.20499999999999999</v>
      </c>
      <c r="BK41" s="182">
        <v>37653</v>
      </c>
      <c r="BL41" s="361">
        <v>0</v>
      </c>
      <c r="BM41" s="182">
        <v>37653</v>
      </c>
      <c r="BN41" s="314">
        <f>'m1'!V39</f>
        <v>0.27151999999999998</v>
      </c>
      <c r="BO41" s="182">
        <v>37653</v>
      </c>
      <c r="BP41" s="361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37681</v>
      </c>
      <c r="B42" s="314">
        <f>'m1'!C40</f>
        <v>0.30499999999999999</v>
      </c>
      <c r="D42" s="182">
        <v>37681</v>
      </c>
      <c r="E42" s="314">
        <f>'m1'!K40</f>
        <v>0.42499999999999999</v>
      </c>
      <c r="G42" s="182">
        <v>37681</v>
      </c>
      <c r="H42" s="314">
        <f>'m1'!O40</f>
        <v>0.55000000000000004</v>
      </c>
      <c r="J42" s="182">
        <v>37681</v>
      </c>
      <c r="K42" s="314">
        <f>'m1'!N40</f>
        <v>0.45499999999999996</v>
      </c>
      <c r="M42" s="182">
        <v>37681</v>
      </c>
      <c r="N42" s="314">
        <f>'m1'!H40</f>
        <v>0.44</v>
      </c>
      <c r="P42" s="182">
        <v>37681</v>
      </c>
      <c r="Q42" s="314">
        <f>'m1'!E40</f>
        <v>0.30499999999999999</v>
      </c>
      <c r="S42" s="182">
        <v>37681</v>
      </c>
      <c r="T42" s="314">
        <f t="shared" si="0"/>
        <v>0.30499999999999999</v>
      </c>
      <c r="V42" s="182">
        <v>37681</v>
      </c>
      <c r="W42" s="314">
        <f t="shared" si="1"/>
        <v>0.30499999999999999</v>
      </c>
      <c r="Y42" s="182">
        <v>37681</v>
      </c>
      <c r="Z42" s="314">
        <f>'m1'!R40</f>
        <v>0.57000000000000006</v>
      </c>
      <c r="AB42" s="182">
        <v>37681</v>
      </c>
      <c r="AC42" s="314">
        <f>'m1'!D40</f>
        <v>0.30499999999999999</v>
      </c>
      <c r="AE42" s="182">
        <v>37681</v>
      </c>
      <c r="AF42" s="314">
        <f>'m1'!L40</f>
        <v>0.42499999999999999</v>
      </c>
      <c r="AH42" s="182">
        <v>37681</v>
      </c>
      <c r="AI42" s="314">
        <f>'m1'!P40</f>
        <v>0.55000000000000004</v>
      </c>
      <c r="AK42" s="182">
        <v>37681</v>
      </c>
      <c r="AL42" s="361">
        <f>'m1'!T40</f>
        <v>0.14499999999999999</v>
      </c>
      <c r="AM42" s="182">
        <v>37681</v>
      </c>
      <c r="AN42" s="314">
        <f>'m1'!J40</f>
        <v>0.44</v>
      </c>
      <c r="AO42" s="182">
        <v>37681</v>
      </c>
      <c r="AP42" s="361">
        <v>0</v>
      </c>
      <c r="AQ42" s="182">
        <v>37681</v>
      </c>
      <c r="AR42" s="314">
        <f>'m1'!F40</f>
        <v>0.27</v>
      </c>
      <c r="AS42" s="182">
        <v>37681</v>
      </c>
      <c r="AT42" s="361">
        <v>0</v>
      </c>
      <c r="AU42" s="182">
        <v>37681</v>
      </c>
      <c r="AV42" s="314">
        <f>'m1'!Q40</f>
        <v>0.55000000000000004</v>
      </c>
      <c r="AW42" s="182">
        <v>37681</v>
      </c>
      <c r="AX42" s="361">
        <v>5.0000000000000001E-3</v>
      </c>
      <c r="AY42" s="182">
        <v>37681</v>
      </c>
      <c r="AZ42" s="314">
        <f>'m1'!M40</f>
        <v>0.42499999999999999</v>
      </c>
      <c r="BA42" s="182">
        <v>37681</v>
      </c>
      <c r="BB42" s="361">
        <v>5.0000000000000001E-3</v>
      </c>
      <c r="BC42" s="182">
        <v>37681</v>
      </c>
      <c r="BD42" s="314">
        <f>'m1'!I40</f>
        <v>0.44</v>
      </c>
      <c r="BE42" s="182">
        <v>37681</v>
      </c>
      <c r="BF42" s="361">
        <v>5.0000000000000001E-3</v>
      </c>
      <c r="BG42" s="182">
        <v>37681</v>
      </c>
      <c r="BH42" s="361">
        <v>0</v>
      </c>
      <c r="BI42" s="182">
        <v>37681</v>
      </c>
      <c r="BJ42" s="314">
        <f>'m1'!U40</f>
        <v>0.19999999999999998</v>
      </c>
      <c r="BK42" s="182">
        <v>37681</v>
      </c>
      <c r="BL42" s="361">
        <v>0</v>
      </c>
      <c r="BM42" s="182">
        <v>37681</v>
      </c>
      <c r="BN42" s="314">
        <f>'m1'!V40</f>
        <v>0.26188</v>
      </c>
      <c r="BO42" s="182">
        <v>37681</v>
      </c>
      <c r="BP42" s="361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37712</v>
      </c>
      <c r="B43" s="314">
        <f>'m1'!C41</f>
        <v>0.14000000000000001</v>
      </c>
      <c r="D43" s="182">
        <v>37712</v>
      </c>
      <c r="E43" s="314">
        <f>'m1'!K41</f>
        <v>0.16</v>
      </c>
      <c r="G43" s="182">
        <v>37712</v>
      </c>
      <c r="H43" s="314">
        <f>'m1'!O41</f>
        <v>0.14000000000000001</v>
      </c>
      <c r="J43" s="182">
        <v>37712</v>
      </c>
      <c r="K43" s="314">
        <f>'m1'!N41</f>
        <v>0.18</v>
      </c>
      <c r="M43" s="182">
        <v>37712</v>
      </c>
      <c r="N43" s="314">
        <f>'m1'!H41</f>
        <v>0.14000000000000001</v>
      </c>
      <c r="P43" s="182">
        <v>37712</v>
      </c>
      <c r="Q43" s="314">
        <f>'m1'!E41</f>
        <v>0.14000000000000001</v>
      </c>
      <c r="S43" s="182">
        <v>37712</v>
      </c>
      <c r="T43" s="314">
        <f t="shared" si="0"/>
        <v>0.14000000000000001</v>
      </c>
      <c r="V43" s="182">
        <v>37712</v>
      </c>
      <c r="W43" s="314">
        <f t="shared" si="1"/>
        <v>0.14000000000000001</v>
      </c>
      <c r="Y43" s="182">
        <v>37712</v>
      </c>
      <c r="Z43" s="314">
        <f>'m1'!R41</f>
        <v>0.14000000000000001</v>
      </c>
      <c r="AB43" s="182">
        <v>37712</v>
      </c>
      <c r="AC43" s="314">
        <f>'m1'!D41</f>
        <v>0.14000000000000001</v>
      </c>
      <c r="AE43" s="182">
        <v>37712</v>
      </c>
      <c r="AF43" s="314">
        <f>'m1'!L41</f>
        <v>0.16</v>
      </c>
      <c r="AH43" s="182">
        <v>37712</v>
      </c>
      <c r="AI43" s="314">
        <f>'m1'!P41</f>
        <v>0.14000000000000001</v>
      </c>
      <c r="AK43" s="182">
        <v>37712</v>
      </c>
      <c r="AL43" s="361">
        <f>'m1'!T41</f>
        <v>-0.06</v>
      </c>
      <c r="AM43" s="182">
        <v>37712</v>
      </c>
      <c r="AN43" s="314">
        <f>'m1'!J41</f>
        <v>0.14000000000000001</v>
      </c>
      <c r="AO43" s="182">
        <v>37712</v>
      </c>
      <c r="AP43" s="361">
        <v>0</v>
      </c>
      <c r="AQ43" s="182">
        <v>37712</v>
      </c>
      <c r="AR43" s="314">
        <f>'m1'!F41</f>
        <v>0.10500000000000001</v>
      </c>
      <c r="AS43" s="182">
        <v>37712</v>
      </c>
      <c r="AT43" s="361">
        <v>0</v>
      </c>
      <c r="AU43" s="182">
        <v>37712</v>
      </c>
      <c r="AV43" s="314">
        <f>'m1'!Q41</f>
        <v>0.14000000000000001</v>
      </c>
      <c r="AW43" s="182">
        <v>37712</v>
      </c>
      <c r="AX43" s="361">
        <v>5.0000000000000001E-3</v>
      </c>
      <c r="AY43" s="182">
        <v>37712</v>
      </c>
      <c r="AZ43" s="314">
        <f>'m1'!M41</f>
        <v>0.16</v>
      </c>
      <c r="BA43" s="182">
        <v>37712</v>
      </c>
      <c r="BB43" s="361">
        <v>5.0000000000000001E-3</v>
      </c>
      <c r="BC43" s="182">
        <v>37712</v>
      </c>
      <c r="BD43" s="314">
        <f>'m1'!I41</f>
        <v>0.14000000000000001</v>
      </c>
      <c r="BE43" s="182">
        <v>37712</v>
      </c>
      <c r="BF43" s="361">
        <v>5.0000000000000001E-3</v>
      </c>
      <c r="BG43" s="182">
        <v>37712</v>
      </c>
      <c r="BH43" s="361">
        <v>0</v>
      </c>
      <c r="BI43" s="182">
        <v>37712</v>
      </c>
      <c r="BJ43" s="314">
        <f>'m1'!U41</f>
        <v>-4.9999999999999975E-3</v>
      </c>
      <c r="BK43" s="182">
        <v>37712</v>
      </c>
      <c r="BL43" s="361">
        <v>0</v>
      </c>
      <c r="BM43" s="182">
        <v>37712</v>
      </c>
      <c r="BN43" s="314">
        <f>'m1'!V41</f>
        <v>0.14749999999999999</v>
      </c>
      <c r="BO43" s="182">
        <v>37712</v>
      </c>
      <c r="BP43" s="361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37742</v>
      </c>
      <c r="B44" s="314">
        <f>'m1'!C42</f>
        <v>0.14000000000000001</v>
      </c>
      <c r="D44" s="182">
        <v>37742</v>
      </c>
      <c r="E44" s="314">
        <f>'m1'!K42</f>
        <v>0.16</v>
      </c>
      <c r="G44" s="182">
        <v>37742</v>
      </c>
      <c r="H44" s="314">
        <f>'m1'!O42</f>
        <v>0.14000000000000001</v>
      </c>
      <c r="J44" s="182">
        <v>37742</v>
      </c>
      <c r="K44" s="314">
        <f>'m1'!N42</f>
        <v>0.18</v>
      </c>
      <c r="M44" s="182">
        <v>37742</v>
      </c>
      <c r="N44" s="314">
        <f>'m1'!H42</f>
        <v>0.14000000000000001</v>
      </c>
      <c r="P44" s="182">
        <v>37742</v>
      </c>
      <c r="Q44" s="314">
        <f>'m1'!E42</f>
        <v>0.14000000000000001</v>
      </c>
      <c r="S44" s="182">
        <v>37742</v>
      </c>
      <c r="T44" s="314">
        <f t="shared" si="0"/>
        <v>0.14000000000000001</v>
      </c>
      <c r="V44" s="182">
        <v>37742</v>
      </c>
      <c r="W44" s="314">
        <f t="shared" si="1"/>
        <v>0.14000000000000001</v>
      </c>
      <c r="Y44" s="182">
        <v>37742</v>
      </c>
      <c r="Z44" s="314">
        <f>'m1'!R42</f>
        <v>0.14000000000000001</v>
      </c>
      <c r="AB44" s="182">
        <v>37742</v>
      </c>
      <c r="AC44" s="314">
        <f>'m1'!D42</f>
        <v>0.14000000000000001</v>
      </c>
      <c r="AE44" s="182">
        <v>37742</v>
      </c>
      <c r="AF44" s="314">
        <f>'m1'!L42</f>
        <v>0.16</v>
      </c>
      <c r="AH44" s="182">
        <v>37742</v>
      </c>
      <c r="AI44" s="314">
        <f>'m1'!P42</f>
        <v>0.14000000000000001</v>
      </c>
      <c r="AK44" s="182">
        <v>37742</v>
      </c>
      <c r="AL44" s="361">
        <f>'m1'!T42</f>
        <v>-0.06</v>
      </c>
      <c r="AM44" s="182">
        <v>37742</v>
      </c>
      <c r="AN44" s="314">
        <f>'m1'!J42</f>
        <v>0.14000000000000001</v>
      </c>
      <c r="AO44" s="182">
        <v>37742</v>
      </c>
      <c r="AP44" s="361">
        <v>0</v>
      </c>
      <c r="AQ44" s="182">
        <v>37742</v>
      </c>
      <c r="AR44" s="314">
        <f>'m1'!F42</f>
        <v>0.10500000000000001</v>
      </c>
      <c r="AS44" s="182">
        <v>37742</v>
      </c>
      <c r="AT44" s="361">
        <v>0</v>
      </c>
      <c r="AU44" s="182">
        <v>37742</v>
      </c>
      <c r="AV44" s="314">
        <f>'m1'!Q42</f>
        <v>0.14000000000000001</v>
      </c>
      <c r="AW44" s="182">
        <v>37742</v>
      </c>
      <c r="AX44" s="361">
        <v>5.0000000000000001E-3</v>
      </c>
      <c r="AY44" s="182">
        <v>37742</v>
      </c>
      <c r="AZ44" s="314">
        <f>'m1'!M42</f>
        <v>0.16</v>
      </c>
      <c r="BA44" s="182">
        <v>37742</v>
      </c>
      <c r="BB44" s="361">
        <v>5.0000000000000001E-3</v>
      </c>
      <c r="BC44" s="182">
        <v>37742</v>
      </c>
      <c r="BD44" s="314">
        <f>'m1'!I42</f>
        <v>0.14000000000000001</v>
      </c>
      <c r="BE44" s="182">
        <v>37742</v>
      </c>
      <c r="BF44" s="361">
        <v>5.0000000000000001E-3</v>
      </c>
      <c r="BG44" s="182">
        <v>37742</v>
      </c>
      <c r="BH44" s="361">
        <v>0</v>
      </c>
      <c r="BI44" s="182">
        <v>37742</v>
      </c>
      <c r="BJ44" s="314">
        <f>'m1'!U42</f>
        <v>-4.9999999999999975E-3</v>
      </c>
      <c r="BK44" s="182">
        <v>37742</v>
      </c>
      <c r="BL44" s="361">
        <v>0</v>
      </c>
      <c r="BM44" s="182">
        <v>37742</v>
      </c>
      <c r="BN44" s="314">
        <f>'m1'!V42</f>
        <v>0.13750000000000001</v>
      </c>
      <c r="BO44" s="182">
        <v>37742</v>
      </c>
      <c r="BP44" s="361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37773</v>
      </c>
      <c r="B45" s="314">
        <f>'m1'!C43</f>
        <v>0.14000000000000001</v>
      </c>
      <c r="D45" s="182">
        <v>37773</v>
      </c>
      <c r="E45" s="314">
        <f>'m1'!K43</f>
        <v>0.16</v>
      </c>
      <c r="G45" s="182">
        <v>37773</v>
      </c>
      <c r="H45" s="314">
        <f>'m1'!O43</f>
        <v>0.14000000000000001</v>
      </c>
      <c r="J45" s="182">
        <v>37773</v>
      </c>
      <c r="K45" s="314">
        <f>'m1'!N43</f>
        <v>0.18</v>
      </c>
      <c r="M45" s="182">
        <v>37773</v>
      </c>
      <c r="N45" s="314">
        <f>'m1'!H43</f>
        <v>0.14000000000000001</v>
      </c>
      <c r="P45" s="182">
        <v>37773</v>
      </c>
      <c r="Q45" s="314">
        <f>'m1'!E43</f>
        <v>0.14000000000000001</v>
      </c>
      <c r="S45" s="182">
        <v>37773</v>
      </c>
      <c r="T45" s="314">
        <f t="shared" si="0"/>
        <v>0.14000000000000001</v>
      </c>
      <c r="V45" s="182">
        <v>37773</v>
      </c>
      <c r="W45" s="314">
        <f t="shared" si="1"/>
        <v>0.14000000000000001</v>
      </c>
      <c r="Y45" s="182">
        <v>37773</v>
      </c>
      <c r="Z45" s="314">
        <f>'m1'!R43</f>
        <v>0.14000000000000001</v>
      </c>
      <c r="AB45" s="182">
        <v>37773</v>
      </c>
      <c r="AC45" s="314">
        <f>'m1'!D43</f>
        <v>0.14000000000000001</v>
      </c>
      <c r="AE45" s="182">
        <v>37773</v>
      </c>
      <c r="AF45" s="314">
        <f>'m1'!L43</f>
        <v>0.16</v>
      </c>
      <c r="AH45" s="182">
        <v>37773</v>
      </c>
      <c r="AI45" s="314">
        <f>'m1'!P43</f>
        <v>0.14000000000000001</v>
      </c>
      <c r="AK45" s="182">
        <v>37773</v>
      </c>
      <c r="AL45" s="361">
        <f>'m1'!T43</f>
        <v>-0.06</v>
      </c>
      <c r="AM45" s="182">
        <v>37773</v>
      </c>
      <c r="AN45" s="314">
        <f>'m1'!J43</f>
        <v>0.14000000000000001</v>
      </c>
      <c r="AO45" s="182">
        <v>37773</v>
      </c>
      <c r="AP45" s="361">
        <v>0</v>
      </c>
      <c r="AQ45" s="182">
        <v>37773</v>
      </c>
      <c r="AR45" s="314">
        <f>'m1'!F43</f>
        <v>0.10500000000000001</v>
      </c>
      <c r="AS45" s="182">
        <v>37773</v>
      </c>
      <c r="AT45" s="361">
        <v>0</v>
      </c>
      <c r="AU45" s="182">
        <v>37773</v>
      </c>
      <c r="AV45" s="314">
        <f>'m1'!Q43</f>
        <v>0.14000000000000001</v>
      </c>
      <c r="AW45" s="182">
        <v>37773</v>
      </c>
      <c r="AX45" s="361">
        <v>5.0000000000000001E-3</v>
      </c>
      <c r="AY45" s="182">
        <v>37773</v>
      </c>
      <c r="AZ45" s="314">
        <f>'m1'!M43</f>
        <v>0.16</v>
      </c>
      <c r="BA45" s="182">
        <v>37773</v>
      </c>
      <c r="BB45" s="361">
        <v>5.0000000000000001E-3</v>
      </c>
      <c r="BC45" s="182">
        <v>37773</v>
      </c>
      <c r="BD45" s="314">
        <f>'m1'!I43</f>
        <v>0.14000000000000001</v>
      </c>
      <c r="BE45" s="182">
        <v>37773</v>
      </c>
      <c r="BF45" s="361">
        <v>5.0000000000000001E-3</v>
      </c>
      <c r="BG45" s="182">
        <v>37773</v>
      </c>
      <c r="BH45" s="361">
        <v>0</v>
      </c>
      <c r="BI45" s="182">
        <v>37773</v>
      </c>
      <c r="BJ45" s="314">
        <f>'m1'!U43</f>
        <v>-4.9999999999999975E-3</v>
      </c>
      <c r="BK45" s="182">
        <v>37773</v>
      </c>
      <c r="BL45" s="361">
        <v>0</v>
      </c>
      <c r="BM45" s="182">
        <v>37773</v>
      </c>
      <c r="BN45" s="314">
        <f>'m1'!V43</f>
        <v>0.13250000000000001</v>
      </c>
      <c r="BO45" s="182">
        <v>37773</v>
      </c>
      <c r="BP45" s="361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37803</v>
      </c>
      <c r="B46" s="314">
        <f>'m1'!C44</f>
        <v>0.14000000000000001</v>
      </c>
      <c r="D46" s="182">
        <v>37803</v>
      </c>
      <c r="E46" s="314">
        <f>'m1'!K44</f>
        <v>0.16</v>
      </c>
      <c r="G46" s="182">
        <v>37803</v>
      </c>
      <c r="H46" s="314">
        <f>'m1'!O44</f>
        <v>0.14000000000000001</v>
      </c>
      <c r="J46" s="182">
        <v>37803</v>
      </c>
      <c r="K46" s="314">
        <f>'m1'!N44</f>
        <v>0.18</v>
      </c>
      <c r="M46" s="182">
        <v>37803</v>
      </c>
      <c r="N46" s="314">
        <f>'m1'!H44</f>
        <v>0.14000000000000001</v>
      </c>
      <c r="P46" s="182">
        <v>37803</v>
      </c>
      <c r="Q46" s="314">
        <f>'m1'!E44</f>
        <v>0.14000000000000001</v>
      </c>
      <c r="S46" s="182">
        <v>37803</v>
      </c>
      <c r="T46" s="314">
        <f t="shared" si="0"/>
        <v>0.14000000000000001</v>
      </c>
      <c r="V46" s="182">
        <v>37803</v>
      </c>
      <c r="W46" s="314">
        <f t="shared" si="1"/>
        <v>0.14000000000000001</v>
      </c>
      <c r="Y46" s="182">
        <v>37803</v>
      </c>
      <c r="Z46" s="314">
        <f>'m1'!R44</f>
        <v>0.14000000000000001</v>
      </c>
      <c r="AB46" s="182">
        <v>37803</v>
      </c>
      <c r="AC46" s="314">
        <f>'m1'!D44</f>
        <v>0.14000000000000001</v>
      </c>
      <c r="AE46" s="182">
        <v>37803</v>
      </c>
      <c r="AF46" s="314">
        <f>'m1'!L44</f>
        <v>0.16</v>
      </c>
      <c r="AH46" s="182">
        <v>37803</v>
      </c>
      <c r="AI46" s="314">
        <f>'m1'!P44</f>
        <v>0.14000000000000001</v>
      </c>
      <c r="AK46" s="182">
        <v>37803</v>
      </c>
      <c r="AL46" s="361">
        <f>'m1'!T44</f>
        <v>-0.06</v>
      </c>
      <c r="AM46" s="182">
        <v>37803</v>
      </c>
      <c r="AN46" s="314">
        <f>'m1'!J44</f>
        <v>0.14000000000000001</v>
      </c>
      <c r="AO46" s="182">
        <v>37803</v>
      </c>
      <c r="AP46" s="361">
        <v>0</v>
      </c>
      <c r="AQ46" s="182">
        <v>37803</v>
      </c>
      <c r="AR46" s="314">
        <f>'m1'!F44</f>
        <v>0.10500000000000001</v>
      </c>
      <c r="AS46" s="182">
        <v>37803</v>
      </c>
      <c r="AT46" s="361">
        <v>0</v>
      </c>
      <c r="AU46" s="182">
        <v>37803</v>
      </c>
      <c r="AV46" s="314">
        <f>'m1'!Q44</f>
        <v>0.14000000000000001</v>
      </c>
      <c r="AW46" s="182">
        <v>37803</v>
      </c>
      <c r="AX46" s="361">
        <v>5.0000000000000001E-3</v>
      </c>
      <c r="AY46" s="182">
        <v>37803</v>
      </c>
      <c r="AZ46" s="314">
        <f>'m1'!M44</f>
        <v>0.16</v>
      </c>
      <c r="BA46" s="182">
        <v>37803</v>
      </c>
      <c r="BB46" s="361">
        <v>5.0000000000000001E-3</v>
      </c>
      <c r="BC46" s="182">
        <v>37803</v>
      </c>
      <c r="BD46" s="314">
        <f>'m1'!I44</f>
        <v>0.14000000000000001</v>
      </c>
      <c r="BE46" s="182">
        <v>37803</v>
      </c>
      <c r="BF46" s="361">
        <v>5.0000000000000001E-3</v>
      </c>
      <c r="BG46" s="182">
        <v>37803</v>
      </c>
      <c r="BH46" s="361">
        <v>0</v>
      </c>
      <c r="BI46" s="182">
        <v>37803</v>
      </c>
      <c r="BJ46" s="314">
        <f>'m1'!U44</f>
        <v>-4.9999999999999975E-3</v>
      </c>
      <c r="BK46" s="182">
        <v>37803</v>
      </c>
      <c r="BL46" s="361">
        <v>0</v>
      </c>
      <c r="BM46" s="182">
        <v>37803</v>
      </c>
      <c r="BN46" s="314">
        <f>'m1'!V44</f>
        <v>0.1225</v>
      </c>
      <c r="BO46" s="182">
        <v>37803</v>
      </c>
      <c r="BP46" s="361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37834</v>
      </c>
      <c r="B47" s="314">
        <f>'m1'!C45</f>
        <v>0.14000000000000001</v>
      </c>
      <c r="D47" s="182">
        <v>37834</v>
      </c>
      <c r="E47" s="314">
        <f>'m1'!K45</f>
        <v>0.16</v>
      </c>
      <c r="G47" s="182">
        <v>37834</v>
      </c>
      <c r="H47" s="314">
        <f>'m1'!O45</f>
        <v>0.14000000000000001</v>
      </c>
      <c r="J47" s="182">
        <v>37834</v>
      </c>
      <c r="K47" s="314">
        <f>'m1'!N45</f>
        <v>0.18</v>
      </c>
      <c r="M47" s="182">
        <v>37834</v>
      </c>
      <c r="N47" s="314">
        <f>'m1'!H45</f>
        <v>0.14000000000000001</v>
      </c>
      <c r="P47" s="182">
        <v>37834</v>
      </c>
      <c r="Q47" s="314">
        <f>'m1'!E45</f>
        <v>0.14000000000000001</v>
      </c>
      <c r="S47" s="182">
        <v>37834</v>
      </c>
      <c r="T47" s="314">
        <f t="shared" si="0"/>
        <v>0.14000000000000001</v>
      </c>
      <c r="V47" s="182">
        <v>37834</v>
      </c>
      <c r="W47" s="314">
        <f t="shared" si="1"/>
        <v>0.14000000000000001</v>
      </c>
      <c r="Y47" s="182">
        <v>37834</v>
      </c>
      <c r="Z47" s="314">
        <f>'m1'!R45</f>
        <v>0.14000000000000001</v>
      </c>
      <c r="AB47" s="182">
        <v>37834</v>
      </c>
      <c r="AC47" s="314">
        <f>'m1'!D45</f>
        <v>0.14000000000000001</v>
      </c>
      <c r="AE47" s="182">
        <v>37834</v>
      </c>
      <c r="AF47" s="314">
        <f>'m1'!L45</f>
        <v>0.16</v>
      </c>
      <c r="AH47" s="182">
        <v>37834</v>
      </c>
      <c r="AI47" s="314">
        <f>'m1'!P45</f>
        <v>0.14000000000000001</v>
      </c>
      <c r="AK47" s="182">
        <v>37834</v>
      </c>
      <c r="AL47" s="361">
        <f>'m1'!T45</f>
        <v>-0.06</v>
      </c>
      <c r="AM47" s="182">
        <v>37834</v>
      </c>
      <c r="AN47" s="314">
        <f>'m1'!J45</f>
        <v>0.14000000000000001</v>
      </c>
      <c r="AO47" s="182">
        <v>37834</v>
      </c>
      <c r="AP47" s="361">
        <v>0</v>
      </c>
      <c r="AQ47" s="182">
        <v>37834</v>
      </c>
      <c r="AR47" s="314">
        <f>'m1'!F45</f>
        <v>0.10500000000000001</v>
      </c>
      <c r="AS47" s="182">
        <v>37834</v>
      </c>
      <c r="AT47" s="361">
        <v>0</v>
      </c>
      <c r="AU47" s="182">
        <v>37834</v>
      </c>
      <c r="AV47" s="314">
        <f>'m1'!Q45</f>
        <v>0.14000000000000001</v>
      </c>
      <c r="AW47" s="182">
        <v>37834</v>
      </c>
      <c r="AX47" s="361">
        <v>5.0000000000000001E-3</v>
      </c>
      <c r="AY47" s="182">
        <v>37834</v>
      </c>
      <c r="AZ47" s="314">
        <f>'m1'!M45</f>
        <v>0.16</v>
      </c>
      <c r="BA47" s="182">
        <v>37834</v>
      </c>
      <c r="BB47" s="361">
        <v>5.0000000000000001E-3</v>
      </c>
      <c r="BC47" s="182">
        <v>37834</v>
      </c>
      <c r="BD47" s="314">
        <f>'m1'!I45</f>
        <v>0.14000000000000001</v>
      </c>
      <c r="BE47" s="182">
        <v>37834</v>
      </c>
      <c r="BF47" s="361">
        <v>5.0000000000000001E-3</v>
      </c>
      <c r="BG47" s="182">
        <v>37834</v>
      </c>
      <c r="BH47" s="361">
        <v>0</v>
      </c>
      <c r="BI47" s="182">
        <v>37834</v>
      </c>
      <c r="BJ47" s="314">
        <f>'m1'!U45</f>
        <v>-4.9999999999999975E-3</v>
      </c>
      <c r="BK47" s="182">
        <v>37834</v>
      </c>
      <c r="BL47" s="361">
        <v>0</v>
      </c>
      <c r="BM47" s="182">
        <v>37834</v>
      </c>
      <c r="BN47" s="314">
        <f>'m1'!V45</f>
        <v>0.12</v>
      </c>
      <c r="BO47" s="182">
        <v>37834</v>
      </c>
      <c r="BP47" s="361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37865</v>
      </c>
      <c r="B48" s="314">
        <f>'m1'!C46</f>
        <v>0.14000000000000001</v>
      </c>
      <c r="D48" s="182">
        <v>37865</v>
      </c>
      <c r="E48" s="314">
        <f>'m1'!K46</f>
        <v>0.16</v>
      </c>
      <c r="G48" s="182">
        <v>37865</v>
      </c>
      <c r="H48" s="314">
        <f>'m1'!O46</f>
        <v>0.14000000000000001</v>
      </c>
      <c r="J48" s="182">
        <v>37865</v>
      </c>
      <c r="K48" s="314">
        <f>'m1'!N46</f>
        <v>0.18</v>
      </c>
      <c r="M48" s="182">
        <v>37865</v>
      </c>
      <c r="N48" s="314">
        <f>'m1'!H46</f>
        <v>0.14000000000000001</v>
      </c>
      <c r="P48" s="182">
        <v>37865</v>
      </c>
      <c r="Q48" s="314">
        <f>'m1'!E46</f>
        <v>0.14000000000000001</v>
      </c>
      <c r="S48" s="182">
        <v>37865</v>
      </c>
      <c r="T48" s="314">
        <f t="shared" si="0"/>
        <v>0.14000000000000001</v>
      </c>
      <c r="V48" s="182">
        <v>37865</v>
      </c>
      <c r="W48" s="314">
        <f t="shared" si="1"/>
        <v>0.14000000000000001</v>
      </c>
      <c r="Y48" s="182">
        <v>37865</v>
      </c>
      <c r="Z48" s="314">
        <f>'m1'!R46</f>
        <v>0.14000000000000001</v>
      </c>
      <c r="AB48" s="182">
        <v>37865</v>
      </c>
      <c r="AC48" s="314">
        <f>'m1'!D46</f>
        <v>0.14000000000000001</v>
      </c>
      <c r="AE48" s="182">
        <v>37865</v>
      </c>
      <c r="AF48" s="314">
        <f>'m1'!L46</f>
        <v>0.16</v>
      </c>
      <c r="AH48" s="182">
        <v>37865</v>
      </c>
      <c r="AI48" s="314">
        <f>'m1'!P46</f>
        <v>0.14000000000000001</v>
      </c>
      <c r="AK48" s="182">
        <v>37865</v>
      </c>
      <c r="AL48" s="361">
        <f>'m1'!T46</f>
        <v>-0.06</v>
      </c>
      <c r="AM48" s="182">
        <v>37865</v>
      </c>
      <c r="AN48" s="314">
        <f>'m1'!J46</f>
        <v>0.14000000000000001</v>
      </c>
      <c r="AO48" s="182">
        <v>37865</v>
      </c>
      <c r="AP48" s="361">
        <v>0</v>
      </c>
      <c r="AQ48" s="182">
        <v>37865</v>
      </c>
      <c r="AR48" s="314">
        <f>'m1'!F46</f>
        <v>0.10500000000000001</v>
      </c>
      <c r="AS48" s="182">
        <v>37865</v>
      </c>
      <c r="AT48" s="361">
        <v>0</v>
      </c>
      <c r="AU48" s="182">
        <v>37865</v>
      </c>
      <c r="AV48" s="314">
        <f>'m1'!Q46</f>
        <v>0.14000000000000001</v>
      </c>
      <c r="AW48" s="182">
        <v>37865</v>
      </c>
      <c r="AX48" s="361">
        <v>5.0000000000000001E-3</v>
      </c>
      <c r="AY48" s="182">
        <v>37865</v>
      </c>
      <c r="AZ48" s="314">
        <f>'m1'!M46</f>
        <v>0.16</v>
      </c>
      <c r="BA48" s="182">
        <v>37865</v>
      </c>
      <c r="BB48" s="361">
        <v>5.0000000000000001E-3</v>
      </c>
      <c r="BC48" s="182">
        <v>37865</v>
      </c>
      <c r="BD48" s="314">
        <f>'m1'!I46</f>
        <v>0.14000000000000001</v>
      </c>
      <c r="BE48" s="182">
        <v>37865</v>
      </c>
      <c r="BF48" s="361">
        <v>5.0000000000000001E-3</v>
      </c>
      <c r="BG48" s="182">
        <v>37865</v>
      </c>
      <c r="BH48" s="361">
        <v>0</v>
      </c>
      <c r="BI48" s="182">
        <v>37865</v>
      </c>
      <c r="BJ48" s="314">
        <f>'m1'!U46</f>
        <v>-4.9999999999999975E-3</v>
      </c>
      <c r="BK48" s="182">
        <v>37865</v>
      </c>
      <c r="BL48" s="361">
        <v>0</v>
      </c>
      <c r="BM48" s="182">
        <v>37865</v>
      </c>
      <c r="BN48" s="314">
        <f>'m1'!V46</f>
        <v>0.11749999999999999</v>
      </c>
      <c r="BO48" s="182">
        <v>37865</v>
      </c>
      <c r="BP48" s="361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37895</v>
      </c>
      <c r="B49" s="314">
        <f>'m1'!C47</f>
        <v>0.14000000000000001</v>
      </c>
      <c r="D49" s="182">
        <v>37895</v>
      </c>
      <c r="E49" s="314">
        <f>'m1'!K47</f>
        <v>0.16</v>
      </c>
      <c r="G49" s="182">
        <v>37895</v>
      </c>
      <c r="H49" s="314">
        <f>'m1'!O47</f>
        <v>0.14000000000000001</v>
      </c>
      <c r="J49" s="182">
        <v>37895</v>
      </c>
      <c r="K49" s="314">
        <f>'m1'!N47</f>
        <v>0.18</v>
      </c>
      <c r="M49" s="182">
        <v>37895</v>
      </c>
      <c r="N49" s="314">
        <f>'m1'!H47</f>
        <v>0.14000000000000001</v>
      </c>
      <c r="P49" s="182">
        <v>37895</v>
      </c>
      <c r="Q49" s="314">
        <f>'m1'!E47</f>
        <v>0.14000000000000001</v>
      </c>
      <c r="S49" s="182">
        <v>37895</v>
      </c>
      <c r="T49" s="314">
        <f t="shared" si="0"/>
        <v>0.14000000000000001</v>
      </c>
      <c r="V49" s="182">
        <v>37895</v>
      </c>
      <c r="W49" s="314">
        <f t="shared" si="1"/>
        <v>0.14000000000000001</v>
      </c>
      <c r="Y49" s="182">
        <v>37895</v>
      </c>
      <c r="Z49" s="314">
        <f>'m1'!R47</f>
        <v>0.14000000000000001</v>
      </c>
      <c r="AB49" s="182">
        <v>37895</v>
      </c>
      <c r="AC49" s="314">
        <f>'m1'!D47</f>
        <v>0.14000000000000001</v>
      </c>
      <c r="AE49" s="182">
        <v>37895</v>
      </c>
      <c r="AF49" s="314">
        <f>'m1'!L47</f>
        <v>0.16</v>
      </c>
      <c r="AH49" s="182">
        <v>37895</v>
      </c>
      <c r="AI49" s="314">
        <f>'m1'!P47</f>
        <v>0.14000000000000001</v>
      </c>
      <c r="AK49" s="182">
        <v>37895</v>
      </c>
      <c r="AL49" s="361">
        <f>'m1'!T47</f>
        <v>-0.06</v>
      </c>
      <c r="AM49" s="182">
        <v>37895</v>
      </c>
      <c r="AN49" s="314">
        <f>'m1'!J47</f>
        <v>0.14000000000000001</v>
      </c>
      <c r="AO49" s="182">
        <v>37895</v>
      </c>
      <c r="AP49" s="361">
        <v>0</v>
      </c>
      <c r="AQ49" s="182">
        <v>37895</v>
      </c>
      <c r="AR49" s="314">
        <f>'m1'!F47</f>
        <v>0.10500000000000001</v>
      </c>
      <c r="AS49" s="182">
        <v>37895</v>
      </c>
      <c r="AT49" s="361">
        <v>0</v>
      </c>
      <c r="AU49" s="182">
        <v>37895</v>
      </c>
      <c r="AV49" s="314">
        <f>'m1'!Q47</f>
        <v>0.14000000000000001</v>
      </c>
      <c r="AW49" s="182">
        <v>37895</v>
      </c>
      <c r="AX49" s="361">
        <v>5.0000000000000001E-3</v>
      </c>
      <c r="AY49" s="182">
        <v>37895</v>
      </c>
      <c r="AZ49" s="314">
        <f>'m1'!M47</f>
        <v>0.16</v>
      </c>
      <c r="BA49" s="182">
        <v>37895</v>
      </c>
      <c r="BB49" s="361">
        <v>5.0000000000000001E-3</v>
      </c>
      <c r="BC49" s="182">
        <v>37895</v>
      </c>
      <c r="BD49" s="314">
        <f>'m1'!I47</f>
        <v>0.14000000000000001</v>
      </c>
      <c r="BE49" s="182">
        <v>37895</v>
      </c>
      <c r="BF49" s="361">
        <v>5.0000000000000001E-3</v>
      </c>
      <c r="BG49" s="182">
        <v>37895</v>
      </c>
      <c r="BH49" s="361">
        <v>0</v>
      </c>
      <c r="BI49" s="182">
        <v>37895</v>
      </c>
      <c r="BJ49" s="314">
        <f>'m1'!U47</f>
        <v>-4.9999999999999975E-3</v>
      </c>
      <c r="BK49" s="182">
        <v>37895</v>
      </c>
      <c r="BL49" s="361">
        <v>0</v>
      </c>
      <c r="BM49" s="182">
        <v>37895</v>
      </c>
      <c r="BN49" s="314">
        <f>'m1'!V47</f>
        <v>0.13250000000000001</v>
      </c>
      <c r="BO49" s="182">
        <v>37895</v>
      </c>
      <c r="BP49" s="361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37926</v>
      </c>
      <c r="B50" s="314">
        <f>'m1'!C48</f>
        <v>0.22500000000000001</v>
      </c>
      <c r="D50" s="182">
        <v>37926</v>
      </c>
      <c r="E50" s="314">
        <f>'m1'!K48</f>
        <v>0.33500000000000002</v>
      </c>
      <c r="G50" s="182">
        <v>37926</v>
      </c>
      <c r="H50" s="314">
        <f>'m1'!O48</f>
        <v>0.34500000000000003</v>
      </c>
      <c r="J50" s="182">
        <v>37926</v>
      </c>
      <c r="K50" s="314">
        <f>'m1'!N48</f>
        <v>0.36499999999999999</v>
      </c>
      <c r="M50" s="182">
        <v>37926</v>
      </c>
      <c r="N50" s="314">
        <f>'m1'!H48</f>
        <v>0.34500000000000003</v>
      </c>
      <c r="P50" s="182">
        <v>37926</v>
      </c>
      <c r="Q50" s="314">
        <f>'m1'!E48</f>
        <v>0.22500000000000001</v>
      </c>
      <c r="S50" s="182">
        <v>37926</v>
      </c>
      <c r="T50" s="314">
        <f t="shared" si="0"/>
        <v>0.22500000000000001</v>
      </c>
      <c r="V50" s="182">
        <v>37926</v>
      </c>
      <c r="W50" s="314">
        <f t="shared" si="1"/>
        <v>0.22500000000000001</v>
      </c>
      <c r="Y50" s="182">
        <v>37926</v>
      </c>
      <c r="Z50" s="314">
        <f>'m1'!R48</f>
        <v>0.36500000000000005</v>
      </c>
      <c r="AB50" s="182">
        <v>37926</v>
      </c>
      <c r="AC50" s="314">
        <f>'m1'!D48</f>
        <v>0.22500000000000001</v>
      </c>
      <c r="AE50" s="182">
        <v>37926</v>
      </c>
      <c r="AF50" s="314">
        <f>'m1'!L48</f>
        <v>0.33500000000000002</v>
      </c>
      <c r="AH50" s="182">
        <v>37926</v>
      </c>
      <c r="AI50" s="314">
        <f>'m1'!P48</f>
        <v>0.34500000000000003</v>
      </c>
      <c r="AK50" s="182">
        <v>37926</v>
      </c>
      <c r="AL50" s="361">
        <f>'m1'!T48</f>
        <v>6.5000000000000002E-2</v>
      </c>
      <c r="AM50" s="182">
        <v>37926</v>
      </c>
      <c r="AN50" s="314">
        <f>'m1'!J48</f>
        <v>0.34500000000000003</v>
      </c>
      <c r="AO50" s="182">
        <v>37926</v>
      </c>
      <c r="AP50" s="361">
        <v>0</v>
      </c>
      <c r="AQ50" s="182">
        <v>37926</v>
      </c>
      <c r="AR50" s="314">
        <f>'m1'!F48</f>
        <v>0.19</v>
      </c>
      <c r="AS50" s="182">
        <v>37926</v>
      </c>
      <c r="AT50" s="361">
        <v>0</v>
      </c>
      <c r="AU50" s="182">
        <v>37926</v>
      </c>
      <c r="AV50" s="314">
        <f>'m1'!Q48</f>
        <v>0.34500000000000003</v>
      </c>
      <c r="AW50" s="182">
        <v>37926</v>
      </c>
      <c r="AX50" s="361">
        <v>5.0000000000000001E-3</v>
      </c>
      <c r="AY50" s="182">
        <v>37926</v>
      </c>
      <c r="AZ50" s="314">
        <f>'m1'!M48</f>
        <v>0.33500000000000002</v>
      </c>
      <c r="BA50" s="182">
        <v>37926</v>
      </c>
      <c r="BB50" s="361">
        <v>5.0000000000000001E-3</v>
      </c>
      <c r="BC50" s="182">
        <v>37926</v>
      </c>
      <c r="BD50" s="314">
        <f>'m1'!I48</f>
        <v>0.34500000000000003</v>
      </c>
      <c r="BE50" s="182">
        <v>37926</v>
      </c>
      <c r="BF50" s="361">
        <v>5.0000000000000001E-3</v>
      </c>
      <c r="BG50" s="182">
        <v>37926</v>
      </c>
      <c r="BH50" s="361">
        <v>0</v>
      </c>
      <c r="BI50" s="182">
        <v>37926</v>
      </c>
      <c r="BJ50" s="314">
        <f>'m1'!U48</f>
        <v>0.12</v>
      </c>
      <c r="BK50" s="182">
        <v>37926</v>
      </c>
      <c r="BL50" s="361">
        <v>0</v>
      </c>
      <c r="BM50" s="182">
        <v>37926</v>
      </c>
      <c r="BN50" s="314">
        <f>'m1'!V48</f>
        <v>0.18072800000000003</v>
      </c>
      <c r="BO50" s="182">
        <v>37926</v>
      </c>
      <c r="BP50" s="361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37956</v>
      </c>
      <c r="B51" s="314">
        <f>'m1'!C49</f>
        <v>0.22500000000000001</v>
      </c>
      <c r="D51" s="182">
        <v>37956</v>
      </c>
      <c r="E51" s="314">
        <f>'m1'!K49</f>
        <v>0.33500000000000002</v>
      </c>
      <c r="G51" s="182">
        <v>37956</v>
      </c>
      <c r="H51" s="314">
        <f>'m1'!O49</f>
        <v>0.34500000000000003</v>
      </c>
      <c r="J51" s="182">
        <v>37956</v>
      </c>
      <c r="K51" s="314">
        <f>'m1'!N49</f>
        <v>0.36499999999999999</v>
      </c>
      <c r="M51" s="182">
        <v>37956</v>
      </c>
      <c r="N51" s="314">
        <f>'m1'!H49</f>
        <v>0.34500000000000003</v>
      </c>
      <c r="P51" s="182">
        <v>37956</v>
      </c>
      <c r="Q51" s="314">
        <f>'m1'!E49</f>
        <v>0.22500000000000001</v>
      </c>
      <c r="S51" s="182">
        <v>37956</v>
      </c>
      <c r="T51" s="314">
        <f t="shared" si="0"/>
        <v>0.22500000000000001</v>
      </c>
      <c r="V51" s="182">
        <v>37956</v>
      </c>
      <c r="W51" s="314">
        <f t="shared" si="1"/>
        <v>0.22500000000000001</v>
      </c>
      <c r="Y51" s="182">
        <v>37956</v>
      </c>
      <c r="Z51" s="314">
        <f>'m1'!R49</f>
        <v>0.36500000000000005</v>
      </c>
      <c r="AB51" s="182">
        <v>37956</v>
      </c>
      <c r="AC51" s="314">
        <f>'m1'!D49</f>
        <v>0.22500000000000001</v>
      </c>
      <c r="AE51" s="182">
        <v>37956</v>
      </c>
      <c r="AF51" s="314">
        <f>'m1'!L49</f>
        <v>0.33500000000000002</v>
      </c>
      <c r="AH51" s="182">
        <v>37956</v>
      </c>
      <c r="AI51" s="314">
        <f>'m1'!P49</f>
        <v>0.34500000000000003</v>
      </c>
      <c r="AK51" s="182">
        <v>37956</v>
      </c>
      <c r="AL51" s="361">
        <f>'m1'!T49</f>
        <v>6.5000000000000002E-2</v>
      </c>
      <c r="AM51" s="182">
        <v>37956</v>
      </c>
      <c r="AN51" s="314">
        <f>'m1'!J49</f>
        <v>0.34500000000000003</v>
      </c>
      <c r="AO51" s="182">
        <v>37956</v>
      </c>
      <c r="AP51" s="361">
        <v>0</v>
      </c>
      <c r="AQ51" s="182">
        <v>37956</v>
      </c>
      <c r="AR51" s="314">
        <f>'m1'!F49</f>
        <v>0.19</v>
      </c>
      <c r="AS51" s="182">
        <v>37956</v>
      </c>
      <c r="AT51" s="361">
        <v>0</v>
      </c>
      <c r="AU51" s="182">
        <v>37956</v>
      </c>
      <c r="AV51" s="314">
        <f>'m1'!Q49</f>
        <v>0.34500000000000003</v>
      </c>
      <c r="AW51" s="182">
        <v>37956</v>
      </c>
      <c r="AX51" s="361">
        <v>5.0000000000000001E-3</v>
      </c>
      <c r="AY51" s="182">
        <v>37956</v>
      </c>
      <c r="AZ51" s="314">
        <f>'m1'!M49</f>
        <v>0.33500000000000002</v>
      </c>
      <c r="BA51" s="182">
        <v>37956</v>
      </c>
      <c r="BB51" s="361">
        <v>5.0000000000000001E-3</v>
      </c>
      <c r="BC51" s="182">
        <v>37956</v>
      </c>
      <c r="BD51" s="314">
        <f>'m1'!I49</f>
        <v>0.34500000000000003</v>
      </c>
      <c r="BE51" s="182">
        <v>37956</v>
      </c>
      <c r="BF51" s="361">
        <v>5.0000000000000001E-3</v>
      </c>
      <c r="BG51" s="182">
        <v>37956</v>
      </c>
      <c r="BH51" s="361">
        <v>0</v>
      </c>
      <c r="BI51" s="182">
        <v>37956</v>
      </c>
      <c r="BJ51" s="314">
        <f>'m1'!U49</f>
        <v>0.12</v>
      </c>
      <c r="BK51" s="182">
        <v>37956</v>
      </c>
      <c r="BL51" s="361">
        <v>0</v>
      </c>
      <c r="BM51" s="182">
        <v>37956</v>
      </c>
      <c r="BN51" s="314">
        <f>'m1'!V49</f>
        <v>0.18408800000000003</v>
      </c>
      <c r="BO51" s="182">
        <v>37956</v>
      </c>
      <c r="BP51" s="361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37987</v>
      </c>
      <c r="B52" s="314">
        <f>'m1'!C50</f>
        <v>0.25</v>
      </c>
      <c r="D52" s="182">
        <v>37987</v>
      </c>
      <c r="E52" s="314">
        <f>'m1'!K50</f>
        <v>0.36</v>
      </c>
      <c r="G52" s="182">
        <v>37987</v>
      </c>
      <c r="H52" s="314">
        <f>'m1'!O50</f>
        <v>0.37</v>
      </c>
      <c r="J52" s="182">
        <v>37987</v>
      </c>
      <c r="K52" s="314">
        <f>'m1'!N50</f>
        <v>0.39</v>
      </c>
      <c r="M52" s="182">
        <v>37987</v>
      </c>
      <c r="N52" s="314">
        <f>'m1'!H50</f>
        <v>0.37</v>
      </c>
      <c r="P52" s="182">
        <v>37987</v>
      </c>
      <c r="Q52" s="314">
        <f>'m1'!E50</f>
        <v>0.25</v>
      </c>
      <c r="S52" s="182">
        <v>37987</v>
      </c>
      <c r="T52" s="314">
        <f t="shared" si="0"/>
        <v>0.25</v>
      </c>
      <c r="V52" s="182">
        <v>37987</v>
      </c>
      <c r="W52" s="314">
        <f t="shared" si="1"/>
        <v>0.25</v>
      </c>
      <c r="Y52" s="182">
        <v>37987</v>
      </c>
      <c r="Z52" s="314">
        <f>'m1'!R50</f>
        <v>0.39</v>
      </c>
      <c r="AB52" s="182">
        <v>37987</v>
      </c>
      <c r="AC52" s="314">
        <f>'m1'!D50</f>
        <v>0.25</v>
      </c>
      <c r="AE52" s="182">
        <v>37987</v>
      </c>
      <c r="AF52" s="314">
        <f>'m1'!L50</f>
        <v>0.36</v>
      </c>
      <c r="AH52" s="182">
        <v>37987</v>
      </c>
      <c r="AI52" s="314">
        <f>'m1'!P50</f>
        <v>0.37</v>
      </c>
      <c r="AK52" s="182">
        <v>37987</v>
      </c>
      <c r="AL52" s="361">
        <f>'m1'!T50</f>
        <v>0.09</v>
      </c>
      <c r="AM52" s="182">
        <v>37987</v>
      </c>
      <c r="AN52" s="314">
        <f>'m1'!J50</f>
        <v>0.37</v>
      </c>
      <c r="AO52" s="182">
        <v>37987</v>
      </c>
      <c r="AP52" s="361">
        <v>0</v>
      </c>
      <c r="AQ52" s="182">
        <v>37987</v>
      </c>
      <c r="AR52" s="314">
        <f>'m1'!F50</f>
        <v>0.215</v>
      </c>
      <c r="AS52" s="182">
        <v>37987</v>
      </c>
      <c r="AT52" s="361">
        <v>0</v>
      </c>
      <c r="AU52" s="182">
        <v>37987</v>
      </c>
      <c r="AV52" s="314">
        <f>'m1'!Q50</f>
        <v>0.37</v>
      </c>
      <c r="AW52" s="182">
        <v>37987</v>
      </c>
      <c r="AX52" s="361">
        <v>5.0000000000000001E-3</v>
      </c>
      <c r="AY52" s="182">
        <v>37987</v>
      </c>
      <c r="AZ52" s="314">
        <f>'m1'!M50</f>
        <v>0.36</v>
      </c>
      <c r="BA52" s="182">
        <v>37987</v>
      </c>
      <c r="BB52" s="361">
        <v>5.0000000000000001E-3</v>
      </c>
      <c r="BC52" s="182">
        <v>37987</v>
      </c>
      <c r="BD52" s="314">
        <f>'m1'!I50</f>
        <v>0.37</v>
      </c>
      <c r="BE52" s="182">
        <v>37987</v>
      </c>
      <c r="BF52" s="361">
        <v>5.0000000000000001E-3</v>
      </c>
      <c r="BG52" s="182">
        <v>37987</v>
      </c>
      <c r="BH52" s="361">
        <v>0</v>
      </c>
      <c r="BI52" s="182">
        <v>37987</v>
      </c>
      <c r="BJ52" s="314">
        <f>'m1'!U50</f>
        <v>0.14499999999999999</v>
      </c>
      <c r="BK52" s="182">
        <v>37987</v>
      </c>
      <c r="BL52" s="361">
        <v>0</v>
      </c>
      <c r="BM52" s="182">
        <v>37987</v>
      </c>
      <c r="BN52" s="314">
        <f>'m1'!V50</f>
        <v>0.21254400000000001</v>
      </c>
      <c r="BO52" s="182">
        <v>37987</v>
      </c>
      <c r="BP52" s="361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38018</v>
      </c>
      <c r="B53" s="314">
        <f>'m1'!C51</f>
        <v>0.31</v>
      </c>
      <c r="D53" s="182">
        <v>38018</v>
      </c>
      <c r="E53" s="314">
        <f>'m1'!K51</f>
        <v>0.42</v>
      </c>
      <c r="G53" s="182">
        <v>38018</v>
      </c>
      <c r="H53" s="314">
        <f>'m1'!O51</f>
        <v>0.43</v>
      </c>
      <c r="J53" s="182">
        <v>38018</v>
      </c>
      <c r="K53" s="314">
        <f>'m1'!N51</f>
        <v>0.44999999999999996</v>
      </c>
      <c r="M53" s="182">
        <v>38018</v>
      </c>
      <c r="N53" s="314">
        <f>'m1'!H51</f>
        <v>0.43</v>
      </c>
      <c r="P53" s="182">
        <v>38018</v>
      </c>
      <c r="Q53" s="314">
        <f>'m1'!E51</f>
        <v>0.31</v>
      </c>
      <c r="S53" s="182">
        <v>38018</v>
      </c>
      <c r="T53" s="314">
        <f t="shared" si="0"/>
        <v>0.31</v>
      </c>
      <c r="V53" s="182">
        <v>38018</v>
      </c>
      <c r="W53" s="314">
        <f t="shared" si="1"/>
        <v>0.31</v>
      </c>
      <c r="Y53" s="182">
        <v>38018</v>
      </c>
      <c r="Z53" s="314">
        <f>'m1'!R51</f>
        <v>0.45</v>
      </c>
      <c r="AB53" s="182">
        <v>38018</v>
      </c>
      <c r="AC53" s="314">
        <f>'m1'!D51</f>
        <v>0.31</v>
      </c>
      <c r="AE53" s="182">
        <v>38018</v>
      </c>
      <c r="AF53" s="314">
        <f>'m1'!L51</f>
        <v>0.42</v>
      </c>
      <c r="AH53" s="182">
        <v>38018</v>
      </c>
      <c r="AI53" s="314">
        <f>'m1'!P51</f>
        <v>0.43</v>
      </c>
      <c r="AK53" s="182">
        <v>38018</v>
      </c>
      <c r="AL53" s="361">
        <f>'m1'!T51</f>
        <v>0.15</v>
      </c>
      <c r="AM53" s="182">
        <v>38018</v>
      </c>
      <c r="AN53" s="314">
        <f>'m1'!J51</f>
        <v>0.43</v>
      </c>
      <c r="AO53" s="182">
        <v>38018</v>
      </c>
      <c r="AP53" s="361">
        <v>0</v>
      </c>
      <c r="AQ53" s="182">
        <v>38018</v>
      </c>
      <c r="AR53" s="314">
        <f>'m1'!F51</f>
        <v>0.27500000000000002</v>
      </c>
      <c r="AS53" s="182">
        <v>38018</v>
      </c>
      <c r="AT53" s="361">
        <v>0</v>
      </c>
      <c r="AU53" s="182">
        <v>38018</v>
      </c>
      <c r="AV53" s="314">
        <f>'m1'!Q51</f>
        <v>0.43</v>
      </c>
      <c r="AW53" s="182">
        <v>38018</v>
      </c>
      <c r="AX53" s="361">
        <v>5.0000000000000001E-3</v>
      </c>
      <c r="AY53" s="182">
        <v>38018</v>
      </c>
      <c r="AZ53" s="314">
        <f>'m1'!M51</f>
        <v>0.42</v>
      </c>
      <c r="BA53" s="182">
        <v>38018</v>
      </c>
      <c r="BB53" s="361">
        <v>5.0000000000000001E-3</v>
      </c>
      <c r="BC53" s="182">
        <v>38018</v>
      </c>
      <c r="BD53" s="314">
        <f>'m1'!I51</f>
        <v>0.43</v>
      </c>
      <c r="BE53" s="182">
        <v>38018</v>
      </c>
      <c r="BF53" s="361">
        <v>5.0000000000000001E-3</v>
      </c>
      <c r="BG53" s="182">
        <v>38018</v>
      </c>
      <c r="BH53" s="361">
        <v>0</v>
      </c>
      <c r="BI53" s="182">
        <v>38018</v>
      </c>
      <c r="BJ53" s="314">
        <f>'m1'!U51</f>
        <v>0.20499999999999999</v>
      </c>
      <c r="BK53" s="182">
        <v>38018</v>
      </c>
      <c r="BL53" s="361">
        <v>0</v>
      </c>
      <c r="BM53" s="182">
        <v>38018</v>
      </c>
      <c r="BN53" s="314">
        <f>'m1'!V51</f>
        <v>0.27043200000000001</v>
      </c>
      <c r="BO53" s="182">
        <v>38018</v>
      </c>
      <c r="BP53" s="361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38047</v>
      </c>
      <c r="B54" s="314">
        <f>'m1'!C52</f>
        <v>0.30499999999999999</v>
      </c>
      <c r="D54" s="182">
        <v>38047</v>
      </c>
      <c r="E54" s="314">
        <f>'m1'!K52</f>
        <v>0.41499999999999998</v>
      </c>
      <c r="G54" s="182">
        <v>38047</v>
      </c>
      <c r="H54" s="314">
        <f>'m1'!O52</f>
        <v>0.42499999999999999</v>
      </c>
      <c r="J54" s="182">
        <v>38047</v>
      </c>
      <c r="K54" s="314">
        <f>'m1'!N52</f>
        <v>0.44499999999999995</v>
      </c>
      <c r="M54" s="182">
        <v>38047</v>
      </c>
      <c r="N54" s="314">
        <f>'m1'!H52</f>
        <v>0.42499999999999999</v>
      </c>
      <c r="P54" s="182">
        <v>38047</v>
      </c>
      <c r="Q54" s="314">
        <f>'m1'!E52</f>
        <v>0.30499999999999999</v>
      </c>
      <c r="S54" s="182">
        <v>38047</v>
      </c>
      <c r="T54" s="314">
        <f t="shared" si="0"/>
        <v>0.30499999999999999</v>
      </c>
      <c r="V54" s="182">
        <v>38047</v>
      </c>
      <c r="W54" s="314">
        <f t="shared" si="1"/>
        <v>0.30499999999999999</v>
      </c>
      <c r="Y54" s="182">
        <v>38047</v>
      </c>
      <c r="Z54" s="314">
        <f>'m1'!R52</f>
        <v>0.44500000000000001</v>
      </c>
      <c r="AB54" s="182">
        <v>38047</v>
      </c>
      <c r="AC54" s="314">
        <f>'m1'!D52</f>
        <v>0.30499999999999999</v>
      </c>
      <c r="AE54" s="182">
        <v>38047</v>
      </c>
      <c r="AF54" s="314">
        <f>'m1'!L52</f>
        <v>0.41499999999999998</v>
      </c>
      <c r="AH54" s="182">
        <v>38047</v>
      </c>
      <c r="AI54" s="314">
        <f>'m1'!P52</f>
        <v>0.42499999999999999</v>
      </c>
      <c r="AK54" s="182">
        <v>38047</v>
      </c>
      <c r="AL54" s="361">
        <f>'m1'!T52</f>
        <v>0.14499999999999999</v>
      </c>
      <c r="AM54" s="182">
        <v>38047</v>
      </c>
      <c r="AN54" s="314">
        <f>'m1'!J52</f>
        <v>0.42499999999999999</v>
      </c>
      <c r="AO54" s="182">
        <v>38047</v>
      </c>
      <c r="AP54" s="361">
        <v>0</v>
      </c>
      <c r="AQ54" s="182">
        <v>38047</v>
      </c>
      <c r="AR54" s="314">
        <f>'m1'!F52</f>
        <v>0.27</v>
      </c>
      <c r="AS54" s="182">
        <v>38047</v>
      </c>
      <c r="AT54" s="361">
        <v>0</v>
      </c>
      <c r="AU54" s="182">
        <v>38047</v>
      </c>
      <c r="AV54" s="314">
        <f>'m1'!Q52</f>
        <v>0.42499999999999999</v>
      </c>
      <c r="AW54" s="182">
        <v>38047</v>
      </c>
      <c r="AX54" s="361">
        <v>5.0000000000000001E-3</v>
      </c>
      <c r="AY54" s="182">
        <v>38047</v>
      </c>
      <c r="AZ54" s="314">
        <f>'m1'!M52</f>
        <v>0.41499999999999998</v>
      </c>
      <c r="BA54" s="182">
        <v>38047</v>
      </c>
      <c r="BB54" s="361">
        <v>5.0000000000000001E-3</v>
      </c>
      <c r="BC54" s="182">
        <v>38047</v>
      </c>
      <c r="BD54" s="314">
        <f>'m1'!I52</f>
        <v>0.42499999999999999</v>
      </c>
      <c r="BE54" s="182">
        <v>38047</v>
      </c>
      <c r="BF54" s="361">
        <v>5.0000000000000001E-3</v>
      </c>
      <c r="BG54" s="182">
        <v>38047</v>
      </c>
      <c r="BH54" s="361">
        <v>0</v>
      </c>
      <c r="BI54" s="182">
        <v>38047</v>
      </c>
      <c r="BJ54" s="314">
        <f>'m1'!U52</f>
        <v>0.19999999999999998</v>
      </c>
      <c r="BK54" s="182">
        <v>38047</v>
      </c>
      <c r="BL54" s="361">
        <v>0</v>
      </c>
      <c r="BM54" s="182">
        <v>38047</v>
      </c>
      <c r="BN54" s="314">
        <f>'m1'!V52</f>
        <v>0.26088800000000001</v>
      </c>
      <c r="BO54" s="182">
        <v>38047</v>
      </c>
      <c r="BP54" s="361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38078</v>
      </c>
      <c r="B55" s="314">
        <f>'m1'!C53</f>
        <v>0.14000000000000001</v>
      </c>
      <c r="D55" s="182">
        <v>38078</v>
      </c>
      <c r="E55" s="314">
        <f>'m1'!K53</f>
        <v>0.16</v>
      </c>
      <c r="G55" s="182">
        <v>38078</v>
      </c>
      <c r="H55" s="314">
        <f>'m1'!O53</f>
        <v>0.13500000000000001</v>
      </c>
      <c r="J55" s="182">
        <v>38078</v>
      </c>
      <c r="K55" s="314">
        <f>'m1'!N53</f>
        <v>0.18</v>
      </c>
      <c r="M55" s="182">
        <v>38078</v>
      </c>
      <c r="N55" s="314">
        <f>'m1'!H53</f>
        <v>0.14000000000000001</v>
      </c>
      <c r="P55" s="182">
        <v>38078</v>
      </c>
      <c r="Q55" s="314">
        <f>'m1'!E53</f>
        <v>0.14000000000000001</v>
      </c>
      <c r="S55" s="182">
        <v>38078</v>
      </c>
      <c r="T55" s="314">
        <f t="shared" si="0"/>
        <v>0.14000000000000001</v>
      </c>
      <c r="V55" s="182">
        <v>38078</v>
      </c>
      <c r="W55" s="314">
        <f t="shared" si="1"/>
        <v>0.14000000000000001</v>
      </c>
      <c r="Y55" s="182">
        <v>38078</v>
      </c>
      <c r="Z55" s="314">
        <f>'m1'!R53</f>
        <v>0.13500000000000001</v>
      </c>
      <c r="AB55" s="182">
        <v>38078</v>
      </c>
      <c r="AC55" s="314">
        <f>'m1'!D53</f>
        <v>0.14000000000000001</v>
      </c>
      <c r="AE55" s="182">
        <v>38078</v>
      </c>
      <c r="AF55" s="314">
        <f>'m1'!L53</f>
        <v>0.16</v>
      </c>
      <c r="AH55" s="182">
        <v>38078</v>
      </c>
      <c r="AI55" s="314">
        <f>'m1'!P53</f>
        <v>0.13500000000000001</v>
      </c>
      <c r="AK55" s="182">
        <v>38078</v>
      </c>
      <c r="AL55" s="361">
        <f>'m1'!T53</f>
        <v>-0.06</v>
      </c>
      <c r="AM55" s="182">
        <v>38078</v>
      </c>
      <c r="AN55" s="314">
        <f>'m1'!J53</f>
        <v>0.14000000000000001</v>
      </c>
      <c r="AO55" s="182">
        <v>38078</v>
      </c>
      <c r="AP55" s="361">
        <v>0</v>
      </c>
      <c r="AQ55" s="182">
        <v>38078</v>
      </c>
      <c r="AR55" s="314">
        <f>'m1'!F53</f>
        <v>0.10500000000000001</v>
      </c>
      <c r="AS55" s="182">
        <v>38078</v>
      </c>
      <c r="AT55" s="361">
        <v>0</v>
      </c>
      <c r="AU55" s="182">
        <v>38078</v>
      </c>
      <c r="AV55" s="314">
        <f>'m1'!Q53</f>
        <v>0.13500000000000001</v>
      </c>
      <c r="AW55" s="182">
        <v>38078</v>
      </c>
      <c r="AX55" s="361">
        <v>5.0000000000000001E-3</v>
      </c>
      <c r="AY55" s="182">
        <v>38078</v>
      </c>
      <c r="AZ55" s="314">
        <f>'m1'!M53</f>
        <v>0.16</v>
      </c>
      <c r="BA55" s="182">
        <v>38078</v>
      </c>
      <c r="BB55" s="361">
        <v>5.0000000000000001E-3</v>
      </c>
      <c r="BC55" s="182">
        <v>38078</v>
      </c>
      <c r="BD55" s="314">
        <f>'m1'!I53</f>
        <v>0.14000000000000001</v>
      </c>
      <c r="BE55" s="182">
        <v>38078</v>
      </c>
      <c r="BF55" s="361">
        <v>5.0000000000000001E-3</v>
      </c>
      <c r="BG55" s="182">
        <v>38078</v>
      </c>
      <c r="BH55" s="361">
        <v>0</v>
      </c>
      <c r="BI55" s="182">
        <v>38078</v>
      </c>
      <c r="BJ55" s="314">
        <f>'m1'!U53</f>
        <v>-4.9999999999999975E-3</v>
      </c>
      <c r="BK55" s="182">
        <v>38078</v>
      </c>
      <c r="BL55" s="361">
        <v>0</v>
      </c>
      <c r="BM55" s="182">
        <v>38078</v>
      </c>
      <c r="BN55" s="314">
        <f>'m1'!V53</f>
        <v>0.15</v>
      </c>
      <c r="BO55" s="182">
        <v>38078</v>
      </c>
      <c r="BP55" s="361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38108</v>
      </c>
      <c r="B56" s="314">
        <f>'m1'!C54</f>
        <v>0.14000000000000001</v>
      </c>
      <c r="D56" s="182">
        <v>38108</v>
      </c>
      <c r="E56" s="314">
        <f>'m1'!K54</f>
        <v>0.16</v>
      </c>
      <c r="G56" s="182">
        <v>38108</v>
      </c>
      <c r="H56" s="314">
        <f>'m1'!O54</f>
        <v>0.13500000000000001</v>
      </c>
      <c r="J56" s="182">
        <v>38108</v>
      </c>
      <c r="K56" s="314">
        <f>'m1'!N54</f>
        <v>0.18</v>
      </c>
      <c r="M56" s="182">
        <v>38108</v>
      </c>
      <c r="N56" s="314">
        <f>'m1'!H54</f>
        <v>0.14000000000000001</v>
      </c>
      <c r="P56" s="182">
        <v>38108</v>
      </c>
      <c r="Q56" s="314">
        <f>'m1'!E54</f>
        <v>0.14000000000000001</v>
      </c>
      <c r="S56" s="182">
        <v>38108</v>
      </c>
      <c r="T56" s="314">
        <f t="shared" si="0"/>
        <v>0.14000000000000001</v>
      </c>
      <c r="V56" s="182">
        <v>38108</v>
      </c>
      <c r="W56" s="314">
        <f t="shared" si="1"/>
        <v>0.14000000000000001</v>
      </c>
      <c r="Y56" s="182">
        <v>38108</v>
      </c>
      <c r="Z56" s="314">
        <f>'m1'!R54</f>
        <v>0.13500000000000001</v>
      </c>
      <c r="AB56" s="182">
        <v>38108</v>
      </c>
      <c r="AC56" s="314">
        <f>'m1'!D54</f>
        <v>0.14000000000000001</v>
      </c>
      <c r="AE56" s="182">
        <v>38108</v>
      </c>
      <c r="AF56" s="314">
        <f>'m1'!L54</f>
        <v>0.16</v>
      </c>
      <c r="AH56" s="182">
        <v>38108</v>
      </c>
      <c r="AI56" s="314">
        <f>'m1'!P54</f>
        <v>0.13500000000000001</v>
      </c>
      <c r="AK56" s="182">
        <v>38108</v>
      </c>
      <c r="AL56" s="361">
        <f>'m1'!T54</f>
        <v>-0.06</v>
      </c>
      <c r="AM56" s="182">
        <v>38108</v>
      </c>
      <c r="AN56" s="314">
        <f>'m1'!J54</f>
        <v>0.14000000000000001</v>
      </c>
      <c r="AO56" s="182">
        <v>38108</v>
      </c>
      <c r="AP56" s="361">
        <v>0</v>
      </c>
      <c r="AQ56" s="182">
        <v>38108</v>
      </c>
      <c r="AR56" s="314">
        <f>'m1'!F54</f>
        <v>0.10500000000000001</v>
      </c>
      <c r="AS56" s="182">
        <v>38108</v>
      </c>
      <c r="AT56" s="361">
        <v>0</v>
      </c>
      <c r="AU56" s="182">
        <v>38108</v>
      </c>
      <c r="AV56" s="314">
        <f>'m1'!Q54</f>
        <v>0.13500000000000001</v>
      </c>
      <c r="AW56" s="182">
        <v>38108</v>
      </c>
      <c r="AX56" s="361">
        <v>5.0000000000000001E-3</v>
      </c>
      <c r="AY56" s="182">
        <v>38108</v>
      </c>
      <c r="AZ56" s="314">
        <f>'m1'!M54</f>
        <v>0.16</v>
      </c>
      <c r="BA56" s="182">
        <v>38108</v>
      </c>
      <c r="BB56" s="361">
        <v>5.0000000000000001E-3</v>
      </c>
      <c r="BC56" s="182">
        <v>38108</v>
      </c>
      <c r="BD56" s="314">
        <f>'m1'!I54</f>
        <v>0.14000000000000001</v>
      </c>
      <c r="BE56" s="182">
        <v>38108</v>
      </c>
      <c r="BF56" s="361">
        <v>5.0000000000000001E-3</v>
      </c>
      <c r="BG56" s="182">
        <v>38108</v>
      </c>
      <c r="BH56" s="361">
        <v>0</v>
      </c>
      <c r="BI56" s="182">
        <v>38108</v>
      </c>
      <c r="BJ56" s="314">
        <f>'m1'!U54</f>
        <v>-4.9999999999999975E-3</v>
      </c>
      <c r="BK56" s="182">
        <v>38108</v>
      </c>
      <c r="BL56" s="361">
        <v>0</v>
      </c>
      <c r="BM56" s="182">
        <v>38108</v>
      </c>
      <c r="BN56" s="314">
        <f>'m1'!V54</f>
        <v>0.14000000000000001</v>
      </c>
      <c r="BO56" s="182">
        <v>38108</v>
      </c>
      <c r="BP56" s="361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38139</v>
      </c>
      <c r="B57" s="314">
        <f>'m1'!C55</f>
        <v>0.14000000000000001</v>
      </c>
      <c r="D57" s="182">
        <v>38139</v>
      </c>
      <c r="E57" s="314">
        <f>'m1'!K55</f>
        <v>0.16</v>
      </c>
      <c r="G57" s="182">
        <v>38139</v>
      </c>
      <c r="H57" s="314">
        <f>'m1'!O55</f>
        <v>0.13500000000000001</v>
      </c>
      <c r="J57" s="182">
        <v>38139</v>
      </c>
      <c r="K57" s="314">
        <f>'m1'!N55</f>
        <v>0.18</v>
      </c>
      <c r="M57" s="182">
        <v>38139</v>
      </c>
      <c r="N57" s="314">
        <f>'m1'!H55</f>
        <v>0.14000000000000001</v>
      </c>
      <c r="P57" s="182">
        <v>38139</v>
      </c>
      <c r="Q57" s="314">
        <f>'m1'!E55</f>
        <v>0.14000000000000001</v>
      </c>
      <c r="S57" s="182">
        <v>38139</v>
      </c>
      <c r="T57" s="314">
        <f t="shared" si="0"/>
        <v>0.14000000000000001</v>
      </c>
      <c r="V57" s="182">
        <v>38139</v>
      </c>
      <c r="W57" s="314">
        <f t="shared" si="1"/>
        <v>0.14000000000000001</v>
      </c>
      <c r="Y57" s="182">
        <v>38139</v>
      </c>
      <c r="Z57" s="314">
        <f>'m1'!R55</f>
        <v>0.13500000000000001</v>
      </c>
      <c r="AB57" s="182">
        <v>38139</v>
      </c>
      <c r="AC57" s="314">
        <f>'m1'!D55</f>
        <v>0.14000000000000001</v>
      </c>
      <c r="AE57" s="182">
        <v>38139</v>
      </c>
      <c r="AF57" s="314">
        <f>'m1'!L55</f>
        <v>0.16</v>
      </c>
      <c r="AH57" s="182">
        <v>38139</v>
      </c>
      <c r="AI57" s="314">
        <f>'m1'!P55</f>
        <v>0.13500000000000001</v>
      </c>
      <c r="AK57" s="182">
        <v>38139</v>
      </c>
      <c r="AL57" s="361">
        <f>'m1'!T55</f>
        <v>-0.06</v>
      </c>
      <c r="AM57" s="182">
        <v>38139</v>
      </c>
      <c r="AN57" s="314">
        <f>'m1'!J55</f>
        <v>0.14000000000000001</v>
      </c>
      <c r="AO57" s="182">
        <v>38139</v>
      </c>
      <c r="AP57" s="361">
        <v>0</v>
      </c>
      <c r="AQ57" s="182">
        <v>38139</v>
      </c>
      <c r="AR57" s="314">
        <f>'m1'!F55</f>
        <v>0.10500000000000001</v>
      </c>
      <c r="AS57" s="182">
        <v>38139</v>
      </c>
      <c r="AT57" s="361">
        <v>0</v>
      </c>
      <c r="AU57" s="182">
        <v>38139</v>
      </c>
      <c r="AV57" s="314">
        <f>'m1'!Q55</f>
        <v>0.13500000000000001</v>
      </c>
      <c r="AW57" s="182">
        <v>38139</v>
      </c>
      <c r="AX57" s="361">
        <v>5.0000000000000001E-3</v>
      </c>
      <c r="AY57" s="182">
        <v>38139</v>
      </c>
      <c r="AZ57" s="314">
        <f>'m1'!M55</f>
        <v>0.16</v>
      </c>
      <c r="BA57" s="182">
        <v>38139</v>
      </c>
      <c r="BB57" s="361">
        <v>5.0000000000000001E-3</v>
      </c>
      <c r="BC57" s="182">
        <v>38139</v>
      </c>
      <c r="BD57" s="314">
        <f>'m1'!I55</f>
        <v>0.14000000000000001</v>
      </c>
      <c r="BE57" s="182">
        <v>38139</v>
      </c>
      <c r="BF57" s="361">
        <v>5.0000000000000001E-3</v>
      </c>
      <c r="BG57" s="182">
        <v>38139</v>
      </c>
      <c r="BH57" s="361">
        <v>0</v>
      </c>
      <c r="BI57" s="182">
        <v>38139</v>
      </c>
      <c r="BJ57" s="314">
        <f>'m1'!U55</f>
        <v>-4.9999999999999975E-3</v>
      </c>
      <c r="BK57" s="182">
        <v>38139</v>
      </c>
      <c r="BL57" s="361">
        <v>0</v>
      </c>
      <c r="BM57" s="182">
        <v>38139</v>
      </c>
      <c r="BN57" s="314">
        <f>'m1'!V55</f>
        <v>0.13500000000000001</v>
      </c>
      <c r="BO57" s="182">
        <v>38139</v>
      </c>
      <c r="BP57" s="361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38169</v>
      </c>
      <c r="B58" s="314">
        <f>'m1'!C56</f>
        <v>0.14000000000000001</v>
      </c>
      <c r="D58" s="182">
        <v>38169</v>
      </c>
      <c r="E58" s="314">
        <f>'m1'!K56</f>
        <v>0.16</v>
      </c>
      <c r="G58" s="182">
        <v>38169</v>
      </c>
      <c r="H58" s="314">
        <f>'m1'!O56</f>
        <v>0.13500000000000001</v>
      </c>
      <c r="J58" s="182">
        <v>38169</v>
      </c>
      <c r="K58" s="314">
        <f>'m1'!N56</f>
        <v>0.18</v>
      </c>
      <c r="M58" s="182">
        <v>38169</v>
      </c>
      <c r="N58" s="314">
        <f>'m1'!H56</f>
        <v>0.14000000000000001</v>
      </c>
      <c r="P58" s="182">
        <v>38169</v>
      </c>
      <c r="Q58" s="314">
        <f>'m1'!E56</f>
        <v>0.14000000000000001</v>
      </c>
      <c r="S58" s="182">
        <v>38169</v>
      </c>
      <c r="T58" s="314">
        <f t="shared" si="0"/>
        <v>0.14000000000000001</v>
      </c>
      <c r="V58" s="182">
        <v>38169</v>
      </c>
      <c r="W58" s="314">
        <f t="shared" si="1"/>
        <v>0.14000000000000001</v>
      </c>
      <c r="Y58" s="182">
        <v>38169</v>
      </c>
      <c r="Z58" s="314">
        <f>'m1'!R56</f>
        <v>0.13500000000000001</v>
      </c>
      <c r="AB58" s="182">
        <v>38169</v>
      </c>
      <c r="AC58" s="314">
        <f>'m1'!D56</f>
        <v>0.14000000000000001</v>
      </c>
      <c r="AE58" s="182">
        <v>38169</v>
      </c>
      <c r="AF58" s="314">
        <f>'m1'!L56</f>
        <v>0.16</v>
      </c>
      <c r="AH58" s="182">
        <v>38169</v>
      </c>
      <c r="AI58" s="314">
        <f>'m1'!P56</f>
        <v>0.13500000000000001</v>
      </c>
      <c r="AK58" s="182">
        <v>38169</v>
      </c>
      <c r="AL58" s="361">
        <f>'m1'!T56</f>
        <v>-0.06</v>
      </c>
      <c r="AM58" s="182">
        <v>38169</v>
      </c>
      <c r="AN58" s="314">
        <f>'m1'!J56</f>
        <v>0.14000000000000001</v>
      </c>
      <c r="AO58" s="182">
        <v>38169</v>
      </c>
      <c r="AP58" s="361">
        <v>0</v>
      </c>
      <c r="AQ58" s="182">
        <v>38169</v>
      </c>
      <c r="AR58" s="314">
        <f>'m1'!F56</f>
        <v>0.10500000000000001</v>
      </c>
      <c r="AS58" s="182">
        <v>38169</v>
      </c>
      <c r="AT58" s="361">
        <v>0</v>
      </c>
      <c r="AU58" s="182">
        <v>38169</v>
      </c>
      <c r="AV58" s="314">
        <f>'m1'!Q56</f>
        <v>0.13500000000000001</v>
      </c>
      <c r="AW58" s="182">
        <v>38169</v>
      </c>
      <c r="AX58" s="361">
        <v>5.0000000000000001E-3</v>
      </c>
      <c r="AY58" s="182">
        <v>38169</v>
      </c>
      <c r="AZ58" s="314">
        <f>'m1'!M56</f>
        <v>0.16</v>
      </c>
      <c r="BA58" s="182">
        <v>38169</v>
      </c>
      <c r="BB58" s="361">
        <v>5.0000000000000001E-3</v>
      </c>
      <c r="BC58" s="182">
        <v>38169</v>
      </c>
      <c r="BD58" s="314">
        <f>'m1'!I56</f>
        <v>0.14000000000000001</v>
      </c>
      <c r="BE58" s="182">
        <v>38169</v>
      </c>
      <c r="BF58" s="361">
        <v>5.0000000000000001E-3</v>
      </c>
      <c r="BG58" s="182">
        <v>38169</v>
      </c>
      <c r="BH58" s="361">
        <v>0</v>
      </c>
      <c r="BI58" s="182">
        <v>38169</v>
      </c>
      <c r="BJ58" s="314">
        <f>'m1'!U56</f>
        <v>-4.9999999999999975E-3</v>
      </c>
      <c r="BK58" s="182">
        <v>38169</v>
      </c>
      <c r="BL58" s="361">
        <v>0</v>
      </c>
      <c r="BM58" s="182">
        <v>38169</v>
      </c>
      <c r="BN58" s="314">
        <f>'m1'!V56</f>
        <v>0.125</v>
      </c>
      <c r="BO58" s="182">
        <v>38169</v>
      </c>
      <c r="BP58" s="361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38200</v>
      </c>
      <c r="B59" s="314">
        <f>'m1'!C57</f>
        <v>0.14000000000000001</v>
      </c>
      <c r="D59" s="182">
        <v>38200</v>
      </c>
      <c r="E59" s="314">
        <f>'m1'!K57</f>
        <v>0.16</v>
      </c>
      <c r="G59" s="182">
        <v>38200</v>
      </c>
      <c r="H59" s="314">
        <f>'m1'!O57</f>
        <v>0.13500000000000001</v>
      </c>
      <c r="J59" s="182">
        <v>38200</v>
      </c>
      <c r="K59" s="314">
        <f>'m1'!N57</f>
        <v>0.18</v>
      </c>
      <c r="M59" s="182">
        <v>38200</v>
      </c>
      <c r="N59" s="314">
        <f>'m1'!H57</f>
        <v>0.14000000000000001</v>
      </c>
      <c r="P59" s="182">
        <v>38200</v>
      </c>
      <c r="Q59" s="314">
        <f>'m1'!E57</f>
        <v>0.14000000000000001</v>
      </c>
      <c r="S59" s="182">
        <v>38200</v>
      </c>
      <c r="T59" s="314">
        <f t="shared" si="0"/>
        <v>0.14000000000000001</v>
      </c>
      <c r="V59" s="182">
        <v>38200</v>
      </c>
      <c r="W59" s="314">
        <f t="shared" si="1"/>
        <v>0.14000000000000001</v>
      </c>
      <c r="Y59" s="182">
        <v>38200</v>
      </c>
      <c r="Z59" s="314">
        <f>'m1'!R57</f>
        <v>0.13500000000000001</v>
      </c>
      <c r="AB59" s="182">
        <v>38200</v>
      </c>
      <c r="AC59" s="314">
        <f>'m1'!D57</f>
        <v>0.14000000000000001</v>
      </c>
      <c r="AE59" s="182">
        <v>38200</v>
      </c>
      <c r="AF59" s="314">
        <f>'m1'!L57</f>
        <v>0.16</v>
      </c>
      <c r="AH59" s="182">
        <v>38200</v>
      </c>
      <c r="AI59" s="314">
        <f>'m1'!P57</f>
        <v>0.13500000000000001</v>
      </c>
      <c r="AK59" s="182">
        <v>38200</v>
      </c>
      <c r="AL59" s="361">
        <f>'m1'!T57</f>
        <v>-0.06</v>
      </c>
      <c r="AM59" s="182">
        <v>38200</v>
      </c>
      <c r="AN59" s="314">
        <f>'m1'!J57</f>
        <v>0.14000000000000001</v>
      </c>
      <c r="AO59" s="182">
        <v>38200</v>
      </c>
      <c r="AP59" s="361">
        <v>0</v>
      </c>
      <c r="AQ59" s="182">
        <v>38200</v>
      </c>
      <c r="AR59" s="314">
        <f>'m1'!F57</f>
        <v>0.10500000000000001</v>
      </c>
      <c r="AS59" s="182">
        <v>38200</v>
      </c>
      <c r="AT59" s="361">
        <v>0</v>
      </c>
      <c r="AU59" s="182">
        <v>38200</v>
      </c>
      <c r="AV59" s="314">
        <f>'m1'!Q57</f>
        <v>0.13500000000000001</v>
      </c>
      <c r="AW59" s="182">
        <v>38200</v>
      </c>
      <c r="AX59" s="361">
        <v>5.0000000000000001E-3</v>
      </c>
      <c r="AY59" s="182">
        <v>38200</v>
      </c>
      <c r="AZ59" s="314">
        <f>'m1'!M57</f>
        <v>0.16</v>
      </c>
      <c r="BA59" s="182">
        <v>38200</v>
      </c>
      <c r="BB59" s="361">
        <v>5.0000000000000001E-3</v>
      </c>
      <c r="BC59" s="182">
        <v>38200</v>
      </c>
      <c r="BD59" s="314">
        <f>'m1'!I57</f>
        <v>0.14000000000000001</v>
      </c>
      <c r="BE59" s="182">
        <v>38200</v>
      </c>
      <c r="BF59" s="361">
        <v>5.0000000000000001E-3</v>
      </c>
      <c r="BG59" s="182">
        <v>38200</v>
      </c>
      <c r="BH59" s="361">
        <v>0</v>
      </c>
      <c r="BI59" s="182">
        <v>38200</v>
      </c>
      <c r="BJ59" s="314">
        <f>'m1'!U57</f>
        <v>-4.9999999999999975E-3</v>
      </c>
      <c r="BK59" s="182">
        <v>38200</v>
      </c>
      <c r="BL59" s="361">
        <v>0</v>
      </c>
      <c r="BM59" s="182">
        <v>38200</v>
      </c>
      <c r="BN59" s="314">
        <f>'m1'!V57</f>
        <v>0.1225</v>
      </c>
      <c r="BO59" s="182">
        <v>38200</v>
      </c>
      <c r="BP59" s="361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38231</v>
      </c>
      <c r="B60" s="314">
        <f>'m1'!C58</f>
        <v>0.14000000000000001</v>
      </c>
      <c r="D60" s="182">
        <v>38231</v>
      </c>
      <c r="E60" s="314">
        <f>'m1'!K58</f>
        <v>0.16</v>
      </c>
      <c r="G60" s="182">
        <v>38231</v>
      </c>
      <c r="H60" s="314">
        <f>'m1'!O58</f>
        <v>0.13500000000000001</v>
      </c>
      <c r="J60" s="182">
        <v>38231</v>
      </c>
      <c r="K60" s="314">
        <f>'m1'!N58</f>
        <v>0.18</v>
      </c>
      <c r="M60" s="182">
        <v>38231</v>
      </c>
      <c r="N60" s="314">
        <f>'m1'!H58</f>
        <v>0.14000000000000001</v>
      </c>
      <c r="P60" s="182">
        <v>38231</v>
      </c>
      <c r="Q60" s="314">
        <f>'m1'!E58</f>
        <v>0.14000000000000001</v>
      </c>
      <c r="S60" s="182">
        <v>38231</v>
      </c>
      <c r="T60" s="314">
        <f t="shared" si="0"/>
        <v>0.14000000000000001</v>
      </c>
      <c r="V60" s="182">
        <v>38231</v>
      </c>
      <c r="W60" s="314">
        <f t="shared" si="1"/>
        <v>0.14000000000000001</v>
      </c>
      <c r="Y60" s="182">
        <v>38231</v>
      </c>
      <c r="Z60" s="314">
        <f>'m1'!R58</f>
        <v>0.13500000000000001</v>
      </c>
      <c r="AB60" s="182">
        <v>38231</v>
      </c>
      <c r="AC60" s="314">
        <f>'m1'!D58</f>
        <v>0.14000000000000001</v>
      </c>
      <c r="AE60" s="182">
        <v>38231</v>
      </c>
      <c r="AF60" s="314">
        <f>'m1'!L58</f>
        <v>0.16</v>
      </c>
      <c r="AH60" s="182">
        <v>38231</v>
      </c>
      <c r="AI60" s="314">
        <f>'m1'!P58</f>
        <v>0.13500000000000001</v>
      </c>
      <c r="AK60" s="182">
        <v>38231</v>
      </c>
      <c r="AL60" s="361">
        <f>'m1'!T58</f>
        <v>-0.06</v>
      </c>
      <c r="AM60" s="182">
        <v>38231</v>
      </c>
      <c r="AN60" s="314">
        <f>'m1'!J58</f>
        <v>0.14000000000000001</v>
      </c>
      <c r="AO60" s="182">
        <v>38231</v>
      </c>
      <c r="AP60" s="361">
        <v>0</v>
      </c>
      <c r="AQ60" s="182">
        <v>38231</v>
      </c>
      <c r="AR60" s="314">
        <f>'m1'!F58</f>
        <v>0.10500000000000001</v>
      </c>
      <c r="AS60" s="182">
        <v>38231</v>
      </c>
      <c r="AT60" s="361">
        <v>0</v>
      </c>
      <c r="AU60" s="182">
        <v>38231</v>
      </c>
      <c r="AV60" s="314">
        <f>'m1'!Q58</f>
        <v>0.13500000000000001</v>
      </c>
      <c r="AW60" s="182">
        <v>38231</v>
      </c>
      <c r="AX60" s="361">
        <v>5.0000000000000001E-3</v>
      </c>
      <c r="AY60" s="182">
        <v>38231</v>
      </c>
      <c r="AZ60" s="314">
        <f>'m1'!M58</f>
        <v>0.16</v>
      </c>
      <c r="BA60" s="182">
        <v>38231</v>
      </c>
      <c r="BB60" s="361">
        <v>5.0000000000000001E-3</v>
      </c>
      <c r="BC60" s="182">
        <v>38231</v>
      </c>
      <c r="BD60" s="314">
        <f>'m1'!I58</f>
        <v>0.14000000000000001</v>
      </c>
      <c r="BE60" s="182">
        <v>38231</v>
      </c>
      <c r="BF60" s="361">
        <v>5.0000000000000001E-3</v>
      </c>
      <c r="BG60" s="182">
        <v>38231</v>
      </c>
      <c r="BH60" s="361">
        <v>0</v>
      </c>
      <c r="BI60" s="182">
        <v>38231</v>
      </c>
      <c r="BJ60" s="314">
        <f>'m1'!U58</f>
        <v>-4.9999999999999975E-3</v>
      </c>
      <c r="BK60" s="182">
        <v>38231</v>
      </c>
      <c r="BL60" s="361">
        <v>0</v>
      </c>
      <c r="BM60" s="182">
        <v>38231</v>
      </c>
      <c r="BN60" s="314">
        <f>'m1'!V58</f>
        <v>0.12</v>
      </c>
      <c r="BO60" s="182">
        <v>38231</v>
      </c>
      <c r="BP60" s="361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38261</v>
      </c>
      <c r="B61" s="314">
        <f>'m1'!C59</f>
        <v>0.14000000000000001</v>
      </c>
      <c r="D61" s="182">
        <v>38261</v>
      </c>
      <c r="E61" s="314">
        <f>'m1'!K59</f>
        <v>0.16</v>
      </c>
      <c r="G61" s="182">
        <v>38261</v>
      </c>
      <c r="H61" s="314">
        <f>'m1'!O59</f>
        <v>0.13500000000000001</v>
      </c>
      <c r="J61" s="182">
        <v>38261</v>
      </c>
      <c r="K61" s="314">
        <f>'m1'!N59</f>
        <v>0.18</v>
      </c>
      <c r="M61" s="182">
        <v>38261</v>
      </c>
      <c r="N61" s="314">
        <f>'m1'!H59</f>
        <v>0.14000000000000001</v>
      </c>
      <c r="P61" s="182">
        <v>38261</v>
      </c>
      <c r="Q61" s="314">
        <f>'m1'!E59</f>
        <v>0.14000000000000001</v>
      </c>
      <c r="S61" s="182">
        <v>38261</v>
      </c>
      <c r="T61" s="314">
        <f t="shared" si="0"/>
        <v>0.14000000000000001</v>
      </c>
      <c r="V61" s="182">
        <v>38261</v>
      </c>
      <c r="W61" s="314">
        <f t="shared" si="1"/>
        <v>0.14000000000000001</v>
      </c>
      <c r="Y61" s="182">
        <v>38261</v>
      </c>
      <c r="Z61" s="314">
        <f>'m1'!R59</f>
        <v>0.13500000000000001</v>
      </c>
      <c r="AB61" s="182">
        <v>38261</v>
      </c>
      <c r="AC61" s="314">
        <f>'m1'!D59</f>
        <v>0.14000000000000001</v>
      </c>
      <c r="AE61" s="182">
        <v>38261</v>
      </c>
      <c r="AF61" s="314">
        <f>'m1'!L59</f>
        <v>0.16</v>
      </c>
      <c r="AH61" s="182">
        <v>38261</v>
      </c>
      <c r="AI61" s="314">
        <f>'m1'!P59</f>
        <v>0.13500000000000001</v>
      </c>
      <c r="AK61" s="182">
        <v>38261</v>
      </c>
      <c r="AL61" s="361">
        <f>'m1'!T59</f>
        <v>-0.06</v>
      </c>
      <c r="AM61" s="182">
        <v>38261</v>
      </c>
      <c r="AN61" s="314">
        <f>'m1'!J59</f>
        <v>0.14000000000000001</v>
      </c>
      <c r="AO61" s="182">
        <v>38261</v>
      </c>
      <c r="AP61" s="361">
        <v>0</v>
      </c>
      <c r="AQ61" s="182">
        <v>38261</v>
      </c>
      <c r="AR61" s="314">
        <f>'m1'!F59</f>
        <v>0.10500000000000001</v>
      </c>
      <c r="AS61" s="182">
        <v>38261</v>
      </c>
      <c r="AT61" s="361">
        <v>0</v>
      </c>
      <c r="AU61" s="182">
        <v>38261</v>
      </c>
      <c r="AV61" s="314">
        <f>'m1'!Q59</f>
        <v>0.13500000000000001</v>
      </c>
      <c r="AW61" s="182">
        <v>38261</v>
      </c>
      <c r="AX61" s="361">
        <v>5.0000000000000001E-3</v>
      </c>
      <c r="AY61" s="182">
        <v>38261</v>
      </c>
      <c r="AZ61" s="314">
        <f>'m1'!M59</f>
        <v>0.16</v>
      </c>
      <c r="BA61" s="182">
        <v>38261</v>
      </c>
      <c r="BB61" s="361">
        <v>5.0000000000000001E-3</v>
      </c>
      <c r="BC61" s="182">
        <v>38261</v>
      </c>
      <c r="BD61" s="314">
        <f>'m1'!I59</f>
        <v>0.14000000000000001</v>
      </c>
      <c r="BE61" s="182">
        <v>38261</v>
      </c>
      <c r="BF61" s="361">
        <v>5.0000000000000001E-3</v>
      </c>
      <c r="BG61" s="182">
        <v>38261</v>
      </c>
      <c r="BH61" s="361">
        <v>0</v>
      </c>
      <c r="BI61" s="182">
        <v>38261</v>
      </c>
      <c r="BJ61" s="314">
        <f>'m1'!U59</f>
        <v>-4.9999999999999975E-3</v>
      </c>
      <c r="BK61" s="182">
        <v>38261</v>
      </c>
      <c r="BL61" s="361">
        <v>0</v>
      </c>
      <c r="BM61" s="182">
        <v>38261</v>
      </c>
      <c r="BN61" s="314">
        <f>'m1'!V59</f>
        <v>0.13500000000000001</v>
      </c>
      <c r="BO61" s="182">
        <v>38261</v>
      </c>
      <c r="BP61" s="361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38292</v>
      </c>
      <c r="B62" s="314">
        <f>'m1'!C60</f>
        <v>0.22500000000000001</v>
      </c>
      <c r="D62" s="182">
        <v>38292</v>
      </c>
      <c r="E62" s="314">
        <f>'m1'!K60</f>
        <v>0.32500000000000001</v>
      </c>
      <c r="G62" s="182">
        <v>38292</v>
      </c>
      <c r="H62" s="314">
        <f>'m1'!O60</f>
        <v>0.33500000000000002</v>
      </c>
      <c r="J62" s="182">
        <v>38292</v>
      </c>
      <c r="K62" s="314">
        <f>'m1'!N60</f>
        <v>0.35499999999999998</v>
      </c>
      <c r="M62" s="182">
        <v>38292</v>
      </c>
      <c r="N62" s="314">
        <f>'m1'!H60</f>
        <v>0.33500000000000002</v>
      </c>
      <c r="P62" s="182">
        <v>38292</v>
      </c>
      <c r="Q62" s="314">
        <f>'m1'!E60</f>
        <v>0.22500000000000001</v>
      </c>
      <c r="S62" s="182">
        <v>38292</v>
      </c>
      <c r="T62" s="314">
        <f t="shared" si="0"/>
        <v>0.22500000000000001</v>
      </c>
      <c r="V62" s="182">
        <v>38292</v>
      </c>
      <c r="W62" s="314">
        <f t="shared" si="1"/>
        <v>0.22500000000000001</v>
      </c>
      <c r="Y62" s="182">
        <v>38292</v>
      </c>
      <c r="Z62" s="314">
        <f>'m1'!R60</f>
        <v>0.35500000000000004</v>
      </c>
      <c r="AB62" s="182">
        <v>38292</v>
      </c>
      <c r="AC62" s="314">
        <f>'m1'!D60</f>
        <v>0.22500000000000001</v>
      </c>
      <c r="AE62" s="182">
        <v>38292</v>
      </c>
      <c r="AF62" s="314">
        <f>'m1'!L60</f>
        <v>0.32500000000000001</v>
      </c>
      <c r="AH62" s="182">
        <v>38292</v>
      </c>
      <c r="AI62" s="314">
        <f>'m1'!P60</f>
        <v>0.33500000000000002</v>
      </c>
      <c r="AK62" s="182">
        <v>38292</v>
      </c>
      <c r="AL62" s="361">
        <f>'m1'!T60</f>
        <v>6.5000000000000002E-2</v>
      </c>
      <c r="AM62" s="182">
        <v>38292</v>
      </c>
      <c r="AN62" s="314">
        <f>'m1'!J60</f>
        <v>0.33500000000000002</v>
      </c>
      <c r="AO62" s="182">
        <v>38292</v>
      </c>
      <c r="AP62" s="361">
        <v>0</v>
      </c>
      <c r="AQ62" s="182">
        <v>38292</v>
      </c>
      <c r="AR62" s="314">
        <f>'m1'!F60</f>
        <v>0.19</v>
      </c>
      <c r="AS62" s="182">
        <v>38292</v>
      </c>
      <c r="AT62" s="361">
        <v>0</v>
      </c>
      <c r="AU62" s="182">
        <v>38292</v>
      </c>
      <c r="AV62" s="314">
        <f>'m1'!Q60</f>
        <v>0.33500000000000002</v>
      </c>
      <c r="AW62" s="182">
        <v>38292</v>
      </c>
      <c r="AX62" s="361">
        <v>5.0000000000000001E-3</v>
      </c>
      <c r="AY62" s="182">
        <v>38292</v>
      </c>
      <c r="AZ62" s="314">
        <f>'m1'!M60</f>
        <v>0.32500000000000001</v>
      </c>
      <c r="BA62" s="182">
        <v>38292</v>
      </c>
      <c r="BB62" s="361">
        <v>5.0000000000000001E-3</v>
      </c>
      <c r="BC62" s="182">
        <v>38292</v>
      </c>
      <c r="BD62" s="314">
        <f>'m1'!I60</f>
        <v>0.33500000000000002</v>
      </c>
      <c r="BE62" s="182">
        <v>38292</v>
      </c>
      <c r="BF62" s="361">
        <v>5.0000000000000001E-3</v>
      </c>
      <c r="BG62" s="182">
        <v>38292</v>
      </c>
      <c r="BH62" s="361">
        <v>0</v>
      </c>
      <c r="BI62" s="182">
        <v>38292</v>
      </c>
      <c r="BJ62" s="314">
        <f>'m1'!U60</f>
        <v>0.12</v>
      </c>
      <c r="BK62" s="182">
        <v>38292</v>
      </c>
      <c r="BL62" s="361">
        <v>0</v>
      </c>
      <c r="BM62" s="182">
        <v>38292</v>
      </c>
      <c r="BN62" s="314">
        <f>'m1'!V60</f>
        <v>0.17967200000000003</v>
      </c>
      <c r="BO62" s="182">
        <v>38292</v>
      </c>
      <c r="BP62" s="361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38322</v>
      </c>
      <c r="B63" s="314">
        <f>'m1'!C61</f>
        <v>0.22500000000000001</v>
      </c>
      <c r="D63" s="182">
        <v>38322</v>
      </c>
      <c r="E63" s="314">
        <f>'m1'!K61</f>
        <v>0.32500000000000001</v>
      </c>
      <c r="G63" s="182">
        <v>38322</v>
      </c>
      <c r="H63" s="314">
        <f>'m1'!O61</f>
        <v>0.33500000000000002</v>
      </c>
      <c r="J63" s="182">
        <v>38322</v>
      </c>
      <c r="K63" s="314">
        <f>'m1'!N61</f>
        <v>0.35499999999999998</v>
      </c>
      <c r="M63" s="182">
        <v>38322</v>
      </c>
      <c r="N63" s="314">
        <f>'m1'!H61</f>
        <v>0.33500000000000002</v>
      </c>
      <c r="P63" s="182">
        <v>38322</v>
      </c>
      <c r="Q63" s="314">
        <f>'m1'!E61</f>
        <v>0.22500000000000001</v>
      </c>
      <c r="S63" s="182">
        <v>38322</v>
      </c>
      <c r="T63" s="314">
        <f t="shared" si="0"/>
        <v>0.22500000000000001</v>
      </c>
      <c r="V63" s="182">
        <v>38322</v>
      </c>
      <c r="W63" s="314">
        <f t="shared" si="1"/>
        <v>0.22500000000000001</v>
      </c>
      <c r="Y63" s="182">
        <v>38322</v>
      </c>
      <c r="Z63" s="314">
        <f>'m1'!R61</f>
        <v>0.35500000000000004</v>
      </c>
      <c r="AB63" s="182">
        <v>38322</v>
      </c>
      <c r="AC63" s="314">
        <f>'m1'!D61</f>
        <v>0.22500000000000001</v>
      </c>
      <c r="AE63" s="182">
        <v>38322</v>
      </c>
      <c r="AF63" s="314">
        <f>'m1'!L61</f>
        <v>0.32500000000000001</v>
      </c>
      <c r="AH63" s="182">
        <v>38322</v>
      </c>
      <c r="AI63" s="314">
        <f>'m1'!P61</f>
        <v>0.33500000000000002</v>
      </c>
      <c r="AK63" s="182">
        <v>38322</v>
      </c>
      <c r="AL63" s="361">
        <f>'m1'!T61</f>
        <v>6.5000000000000002E-2</v>
      </c>
      <c r="AM63" s="182">
        <v>38322</v>
      </c>
      <c r="AN63" s="314">
        <f>'m1'!J61</f>
        <v>0.33500000000000002</v>
      </c>
      <c r="AO63" s="182">
        <v>38322</v>
      </c>
      <c r="AP63" s="361">
        <v>0</v>
      </c>
      <c r="AQ63" s="182">
        <v>38322</v>
      </c>
      <c r="AR63" s="314">
        <f>'m1'!F61</f>
        <v>0.19</v>
      </c>
      <c r="AS63" s="182">
        <v>38322</v>
      </c>
      <c r="AT63" s="361">
        <v>0</v>
      </c>
      <c r="AU63" s="182">
        <v>38322</v>
      </c>
      <c r="AV63" s="314">
        <f>'m1'!Q61</f>
        <v>0.33500000000000002</v>
      </c>
      <c r="AW63" s="182">
        <v>38322</v>
      </c>
      <c r="AX63" s="361">
        <v>5.0000000000000001E-3</v>
      </c>
      <c r="AY63" s="182">
        <v>38322</v>
      </c>
      <c r="AZ63" s="314">
        <f>'m1'!M61</f>
        <v>0.32500000000000001</v>
      </c>
      <c r="BA63" s="182">
        <v>38322</v>
      </c>
      <c r="BB63" s="361">
        <v>5.0000000000000001E-3</v>
      </c>
      <c r="BC63" s="182">
        <v>38322</v>
      </c>
      <c r="BD63" s="314">
        <f>'m1'!I61</f>
        <v>0.33500000000000002</v>
      </c>
      <c r="BE63" s="182">
        <v>38322</v>
      </c>
      <c r="BF63" s="361">
        <v>5.0000000000000001E-3</v>
      </c>
      <c r="BG63" s="182">
        <v>38322</v>
      </c>
      <c r="BH63" s="361">
        <v>0</v>
      </c>
      <c r="BI63" s="182">
        <v>38322</v>
      </c>
      <c r="BJ63" s="314">
        <f>'m1'!U61</f>
        <v>0.12</v>
      </c>
      <c r="BK63" s="182">
        <v>38322</v>
      </c>
      <c r="BL63" s="361">
        <v>0</v>
      </c>
      <c r="BM63" s="182">
        <v>38322</v>
      </c>
      <c r="BN63" s="314">
        <f>'m1'!V61</f>
        <v>0.18293600000000002</v>
      </c>
      <c r="BO63" s="182">
        <v>38322</v>
      </c>
      <c r="BP63" s="361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38353</v>
      </c>
      <c r="B64" s="314">
        <f>'m1'!C62</f>
        <v>0.25</v>
      </c>
      <c r="D64" s="182">
        <v>38353</v>
      </c>
      <c r="E64" s="314">
        <f>'m1'!K62</f>
        <v>0.35</v>
      </c>
      <c r="G64" s="182">
        <v>38353</v>
      </c>
      <c r="H64" s="314">
        <f>'m1'!O62</f>
        <v>0.36</v>
      </c>
      <c r="J64" s="182">
        <v>38353</v>
      </c>
      <c r="K64" s="314">
        <f>'m1'!N62</f>
        <v>0.38</v>
      </c>
      <c r="M64" s="182">
        <v>38353</v>
      </c>
      <c r="N64" s="314">
        <f>'m1'!H62</f>
        <v>0.36</v>
      </c>
      <c r="P64" s="182">
        <v>38353</v>
      </c>
      <c r="Q64" s="314">
        <f>'m1'!E62</f>
        <v>0.25</v>
      </c>
      <c r="S64" s="182">
        <v>38353</v>
      </c>
      <c r="T64" s="314">
        <f t="shared" si="0"/>
        <v>0.25</v>
      </c>
      <c r="V64" s="182">
        <v>38353</v>
      </c>
      <c r="W64" s="314">
        <f t="shared" si="1"/>
        <v>0.25</v>
      </c>
      <c r="Y64" s="182">
        <v>38353</v>
      </c>
      <c r="Z64" s="314">
        <f>'m1'!R62</f>
        <v>0.38</v>
      </c>
      <c r="AB64" s="182">
        <v>38353</v>
      </c>
      <c r="AC64" s="314">
        <f>'m1'!D62</f>
        <v>0.25</v>
      </c>
      <c r="AE64" s="182">
        <v>38353</v>
      </c>
      <c r="AF64" s="314">
        <f>'m1'!L62</f>
        <v>0.35</v>
      </c>
      <c r="AH64" s="182">
        <v>38353</v>
      </c>
      <c r="AI64" s="314">
        <f>'m1'!P62</f>
        <v>0.36</v>
      </c>
      <c r="AK64" s="182">
        <v>38353</v>
      </c>
      <c r="AL64" s="361">
        <f>'m1'!T62</f>
        <v>0.09</v>
      </c>
      <c r="AM64" s="182">
        <v>38353</v>
      </c>
      <c r="AN64" s="314">
        <f>'m1'!J62</f>
        <v>0.36</v>
      </c>
      <c r="AO64" s="182">
        <v>38353</v>
      </c>
      <c r="AP64" s="361">
        <v>0</v>
      </c>
      <c r="AQ64" s="182">
        <v>38353</v>
      </c>
      <c r="AR64" s="314">
        <f>'m1'!F62</f>
        <v>0.215</v>
      </c>
      <c r="AS64" s="182">
        <v>38353</v>
      </c>
      <c r="AT64" s="361">
        <v>0</v>
      </c>
      <c r="AU64" s="182">
        <v>38353</v>
      </c>
      <c r="AV64" s="314">
        <f>'m1'!Q62</f>
        <v>0.36</v>
      </c>
      <c r="AW64" s="182">
        <v>38353</v>
      </c>
      <c r="AX64" s="361">
        <v>5.0000000000000001E-3</v>
      </c>
      <c r="AY64" s="182">
        <v>38353</v>
      </c>
      <c r="AZ64" s="314">
        <f>'m1'!M62</f>
        <v>0.35</v>
      </c>
      <c r="BA64" s="182">
        <v>38353</v>
      </c>
      <c r="BB64" s="361">
        <v>5.0000000000000001E-3</v>
      </c>
      <c r="BC64" s="182">
        <v>38353</v>
      </c>
      <c r="BD64" s="314">
        <f>'m1'!I62</f>
        <v>0.36</v>
      </c>
      <c r="BE64" s="182">
        <v>38353</v>
      </c>
      <c r="BF64" s="361">
        <v>5.0000000000000001E-3</v>
      </c>
      <c r="BG64" s="182">
        <v>38353</v>
      </c>
      <c r="BH64" s="361">
        <v>0</v>
      </c>
      <c r="BI64" s="182">
        <v>38353</v>
      </c>
      <c r="BJ64" s="314">
        <f>'m1'!U62</f>
        <v>0.14499999999999999</v>
      </c>
      <c r="BK64" s="182">
        <v>38353</v>
      </c>
      <c r="BL64" s="361">
        <v>0</v>
      </c>
      <c r="BM64" s="182">
        <v>38353</v>
      </c>
      <c r="BN64" s="314">
        <f>'m1'!V62</f>
        <v>0.21244800000000003</v>
      </c>
      <c r="BO64" s="182">
        <v>38353</v>
      </c>
      <c r="BP64" s="361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38384</v>
      </c>
      <c r="B65" s="314">
        <f>'m1'!C63</f>
        <v>0.31</v>
      </c>
      <c r="D65" s="182">
        <v>38384</v>
      </c>
      <c r="E65" s="314">
        <f>'m1'!K63</f>
        <v>0.41000000000000003</v>
      </c>
      <c r="G65" s="182">
        <v>38384</v>
      </c>
      <c r="H65" s="314">
        <f>'m1'!O63</f>
        <v>0.42000000000000004</v>
      </c>
      <c r="J65" s="182">
        <v>38384</v>
      </c>
      <c r="K65" s="314">
        <f>'m1'!N63</f>
        <v>0.44000000000000006</v>
      </c>
      <c r="M65" s="182">
        <v>38384</v>
      </c>
      <c r="N65" s="314">
        <f>'m1'!H63</f>
        <v>0.42000000000000004</v>
      </c>
      <c r="P65" s="182">
        <v>38384</v>
      </c>
      <c r="Q65" s="314">
        <f>'m1'!E63</f>
        <v>0.31</v>
      </c>
      <c r="S65" s="182">
        <v>38384</v>
      </c>
      <c r="T65" s="314">
        <f t="shared" ref="T65:T128" si="2">B65</f>
        <v>0.31</v>
      </c>
      <c r="V65" s="182">
        <v>38384</v>
      </c>
      <c r="W65" s="314">
        <f t="shared" ref="W65:W128" si="3">B65</f>
        <v>0.31</v>
      </c>
      <c r="Y65" s="182">
        <v>38384</v>
      </c>
      <c r="Z65" s="314">
        <f>'m1'!R63</f>
        <v>0.44000000000000006</v>
      </c>
      <c r="AB65" s="182">
        <v>38384</v>
      </c>
      <c r="AC65" s="314">
        <f>'m1'!D63</f>
        <v>0.31</v>
      </c>
      <c r="AE65" s="182">
        <v>38384</v>
      </c>
      <c r="AF65" s="314">
        <f>'m1'!L63</f>
        <v>0.41000000000000003</v>
      </c>
      <c r="AH65" s="182">
        <v>38384</v>
      </c>
      <c r="AI65" s="314">
        <f>'m1'!P63</f>
        <v>0.42000000000000004</v>
      </c>
      <c r="AK65" s="182">
        <v>38384</v>
      </c>
      <c r="AL65" s="361">
        <f>'m1'!T63</f>
        <v>0.15</v>
      </c>
      <c r="AM65" s="182">
        <v>38384</v>
      </c>
      <c r="AN65" s="314">
        <f>'m1'!J63</f>
        <v>0.42000000000000004</v>
      </c>
      <c r="AO65" s="182">
        <v>38384</v>
      </c>
      <c r="AP65" s="361">
        <v>0</v>
      </c>
      <c r="AQ65" s="182">
        <v>38384</v>
      </c>
      <c r="AR65" s="314">
        <f>'m1'!F63</f>
        <v>0.27500000000000002</v>
      </c>
      <c r="AS65" s="182">
        <v>38384</v>
      </c>
      <c r="AT65" s="361">
        <v>0</v>
      </c>
      <c r="AU65" s="182">
        <v>38384</v>
      </c>
      <c r="AV65" s="314">
        <f>'m1'!Q63</f>
        <v>0.42000000000000004</v>
      </c>
      <c r="AW65" s="182">
        <v>38384</v>
      </c>
      <c r="AX65" s="361">
        <v>5.0000000000000001E-3</v>
      </c>
      <c r="AY65" s="182">
        <v>38384</v>
      </c>
      <c r="AZ65" s="314">
        <f>'m1'!M63</f>
        <v>0.41000000000000003</v>
      </c>
      <c r="BA65" s="182">
        <v>38384</v>
      </c>
      <c r="BB65" s="361">
        <v>5.0000000000000001E-3</v>
      </c>
      <c r="BC65" s="182">
        <v>38384</v>
      </c>
      <c r="BD65" s="314">
        <f>'m1'!I63</f>
        <v>0.42000000000000004</v>
      </c>
      <c r="BE65" s="182">
        <v>38384</v>
      </c>
      <c r="BF65" s="361">
        <v>5.0000000000000001E-3</v>
      </c>
      <c r="BG65" s="182">
        <v>38384</v>
      </c>
      <c r="BH65" s="361">
        <v>0</v>
      </c>
      <c r="BI65" s="182">
        <v>38384</v>
      </c>
      <c r="BJ65" s="314">
        <f>'m1'!U63</f>
        <v>0.20499999999999999</v>
      </c>
      <c r="BK65" s="182">
        <v>38384</v>
      </c>
      <c r="BL65" s="361">
        <v>0</v>
      </c>
      <c r="BM65" s="182">
        <v>38384</v>
      </c>
      <c r="BN65" s="314">
        <f>'m1'!V63</f>
        <v>0.27046400000000004</v>
      </c>
      <c r="BO65" s="182">
        <v>38384</v>
      </c>
      <c r="BP65" s="361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38412</v>
      </c>
      <c r="B66" s="314">
        <f>'m1'!C64</f>
        <v>0.30499999999999999</v>
      </c>
      <c r="D66" s="182">
        <v>38412</v>
      </c>
      <c r="E66" s="314">
        <f>'m1'!K64</f>
        <v>0.40500000000000003</v>
      </c>
      <c r="G66" s="182">
        <v>38412</v>
      </c>
      <c r="H66" s="314">
        <f>'m1'!O64</f>
        <v>0.41500000000000004</v>
      </c>
      <c r="J66" s="182">
        <v>38412</v>
      </c>
      <c r="K66" s="314">
        <f>'m1'!N64</f>
        <v>0.43500000000000005</v>
      </c>
      <c r="M66" s="182">
        <v>38412</v>
      </c>
      <c r="N66" s="314">
        <f>'m1'!H64</f>
        <v>0.41500000000000004</v>
      </c>
      <c r="P66" s="182">
        <v>38412</v>
      </c>
      <c r="Q66" s="314">
        <f>'m1'!E64</f>
        <v>0.30499999999999999</v>
      </c>
      <c r="S66" s="182">
        <v>38412</v>
      </c>
      <c r="T66" s="314">
        <f t="shared" si="2"/>
        <v>0.30499999999999999</v>
      </c>
      <c r="V66" s="182">
        <v>38412</v>
      </c>
      <c r="W66" s="314">
        <f t="shared" si="3"/>
        <v>0.30499999999999999</v>
      </c>
      <c r="Y66" s="182">
        <v>38412</v>
      </c>
      <c r="Z66" s="314">
        <f>'m1'!R64</f>
        <v>0.43500000000000005</v>
      </c>
      <c r="AB66" s="182">
        <v>38412</v>
      </c>
      <c r="AC66" s="314">
        <f>'m1'!D64</f>
        <v>0.30499999999999999</v>
      </c>
      <c r="AE66" s="182">
        <v>38412</v>
      </c>
      <c r="AF66" s="314">
        <f>'m1'!L64</f>
        <v>0.40500000000000003</v>
      </c>
      <c r="AH66" s="182">
        <v>38412</v>
      </c>
      <c r="AI66" s="314">
        <f>'m1'!P64</f>
        <v>0.41500000000000004</v>
      </c>
      <c r="AK66" s="182">
        <v>38412</v>
      </c>
      <c r="AL66" s="361">
        <f>'m1'!T64</f>
        <v>0.14499999999999999</v>
      </c>
      <c r="AM66" s="182">
        <v>38412</v>
      </c>
      <c r="AN66" s="314">
        <f>'m1'!J64</f>
        <v>0.41500000000000004</v>
      </c>
      <c r="AO66" s="182">
        <v>38412</v>
      </c>
      <c r="AP66" s="361">
        <v>0</v>
      </c>
      <c r="AQ66" s="182">
        <v>38412</v>
      </c>
      <c r="AR66" s="314">
        <f>'m1'!F64</f>
        <v>0.27</v>
      </c>
      <c r="AS66" s="182">
        <v>38412</v>
      </c>
      <c r="AT66" s="361">
        <v>0</v>
      </c>
      <c r="AU66" s="182">
        <v>38412</v>
      </c>
      <c r="AV66" s="314">
        <f>'m1'!Q64</f>
        <v>0.41500000000000004</v>
      </c>
      <c r="AW66" s="182">
        <v>38412</v>
      </c>
      <c r="AX66" s="361">
        <v>5.0000000000000001E-3</v>
      </c>
      <c r="AY66" s="182">
        <v>38412</v>
      </c>
      <c r="AZ66" s="314">
        <f>'m1'!M64</f>
        <v>0.40500000000000003</v>
      </c>
      <c r="BA66" s="182">
        <v>38412</v>
      </c>
      <c r="BB66" s="361">
        <v>5.0000000000000001E-3</v>
      </c>
      <c r="BC66" s="182">
        <v>38412</v>
      </c>
      <c r="BD66" s="314">
        <f>'m1'!I64</f>
        <v>0.41500000000000004</v>
      </c>
      <c r="BE66" s="182">
        <v>38412</v>
      </c>
      <c r="BF66" s="361">
        <v>5.0000000000000001E-3</v>
      </c>
      <c r="BG66" s="182">
        <v>38412</v>
      </c>
      <c r="BH66" s="361">
        <v>0</v>
      </c>
      <c r="BI66" s="182">
        <v>38412</v>
      </c>
      <c r="BJ66" s="314">
        <f>'m1'!U64</f>
        <v>0.19999999999999998</v>
      </c>
      <c r="BK66" s="182">
        <v>38412</v>
      </c>
      <c r="BL66" s="361">
        <v>0</v>
      </c>
      <c r="BM66" s="182">
        <v>38412</v>
      </c>
      <c r="BN66" s="314">
        <f>'m1'!V64</f>
        <v>0.26101600000000003</v>
      </c>
      <c r="BO66" s="182">
        <v>38412</v>
      </c>
      <c r="BP66" s="361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38443</v>
      </c>
      <c r="B67" s="314">
        <f>'m1'!C65</f>
        <v>0.14000000000000001</v>
      </c>
      <c r="D67" s="182">
        <v>38443</v>
      </c>
      <c r="E67" s="314">
        <f>'m1'!K65</f>
        <v>0.16</v>
      </c>
      <c r="G67" s="182">
        <v>38443</v>
      </c>
      <c r="H67" s="314">
        <f>'m1'!O65</f>
        <v>0.13500000000000001</v>
      </c>
      <c r="J67" s="182">
        <v>38443</v>
      </c>
      <c r="K67" s="314">
        <f>'m1'!N65</f>
        <v>0.18</v>
      </c>
      <c r="M67" s="182">
        <v>38443</v>
      </c>
      <c r="N67" s="314">
        <f>'m1'!H65</f>
        <v>0.13500000000000001</v>
      </c>
      <c r="P67" s="182">
        <v>38443</v>
      </c>
      <c r="Q67" s="314">
        <f>'m1'!E65</f>
        <v>0.14000000000000001</v>
      </c>
      <c r="S67" s="182">
        <v>38443</v>
      </c>
      <c r="T67" s="314">
        <f t="shared" si="2"/>
        <v>0.14000000000000001</v>
      </c>
      <c r="V67" s="182">
        <v>38443</v>
      </c>
      <c r="W67" s="314">
        <f t="shared" si="3"/>
        <v>0.14000000000000001</v>
      </c>
      <c r="Y67" s="182">
        <v>38443</v>
      </c>
      <c r="Z67" s="314">
        <f>'m1'!R65</f>
        <v>0.13500000000000001</v>
      </c>
      <c r="AB67" s="182">
        <v>38443</v>
      </c>
      <c r="AC67" s="314">
        <f>'m1'!D65</f>
        <v>0.14000000000000001</v>
      </c>
      <c r="AE67" s="182">
        <v>38443</v>
      </c>
      <c r="AF67" s="314">
        <f>'m1'!L65</f>
        <v>0.16</v>
      </c>
      <c r="AH67" s="182">
        <v>38443</v>
      </c>
      <c r="AI67" s="314">
        <f>'m1'!P65</f>
        <v>0.13500000000000001</v>
      </c>
      <c r="AK67" s="182">
        <v>38443</v>
      </c>
      <c r="AL67" s="361">
        <f>'m1'!T65</f>
        <v>-0.06</v>
      </c>
      <c r="AM67" s="182">
        <v>38443</v>
      </c>
      <c r="AN67" s="314">
        <f>'m1'!J65</f>
        <v>0.13500000000000001</v>
      </c>
      <c r="AO67" s="182">
        <v>38443</v>
      </c>
      <c r="AP67" s="361">
        <v>0</v>
      </c>
      <c r="AQ67" s="182">
        <v>38443</v>
      </c>
      <c r="AR67" s="314">
        <f>'m1'!F65</f>
        <v>0.10500000000000001</v>
      </c>
      <c r="AS67" s="182">
        <v>38443</v>
      </c>
      <c r="AT67" s="361">
        <v>0</v>
      </c>
      <c r="AU67" s="182">
        <v>38443</v>
      </c>
      <c r="AV67" s="314">
        <f>'m1'!Q65</f>
        <v>0.13500000000000001</v>
      </c>
      <c r="AW67" s="182">
        <v>38443</v>
      </c>
      <c r="AX67" s="361">
        <v>5.0000000000000001E-3</v>
      </c>
      <c r="AY67" s="182">
        <v>38443</v>
      </c>
      <c r="AZ67" s="314">
        <f>'m1'!M65</f>
        <v>0.16</v>
      </c>
      <c r="BA67" s="182">
        <v>38443</v>
      </c>
      <c r="BB67" s="361">
        <v>5.0000000000000001E-3</v>
      </c>
      <c r="BC67" s="182">
        <v>38443</v>
      </c>
      <c r="BD67" s="314">
        <f>'m1'!I65</f>
        <v>0.13500000000000001</v>
      </c>
      <c r="BE67" s="182">
        <v>38443</v>
      </c>
      <c r="BF67" s="361">
        <v>5.0000000000000001E-3</v>
      </c>
      <c r="BG67" s="182">
        <v>38443</v>
      </c>
      <c r="BH67" s="361">
        <v>0</v>
      </c>
      <c r="BI67" s="182">
        <v>38443</v>
      </c>
      <c r="BJ67" s="314">
        <f>'m1'!U65</f>
        <v>-4.9999999999999975E-3</v>
      </c>
      <c r="BK67" s="182">
        <v>38443</v>
      </c>
      <c r="BL67" s="361">
        <v>0</v>
      </c>
      <c r="BM67" s="182">
        <v>38443</v>
      </c>
      <c r="BN67" s="314">
        <f>'m1'!V65</f>
        <v>0.1525</v>
      </c>
      <c r="BO67" s="182">
        <v>38443</v>
      </c>
      <c r="BP67" s="361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38473</v>
      </c>
      <c r="B68" s="314">
        <f>'m1'!C66</f>
        <v>0.14000000000000001</v>
      </c>
      <c r="D68" s="182">
        <v>38473</v>
      </c>
      <c r="E68" s="314">
        <f>'m1'!K66</f>
        <v>0.16</v>
      </c>
      <c r="G68" s="182">
        <v>38473</v>
      </c>
      <c r="H68" s="314">
        <f>'m1'!O66</f>
        <v>0.13500000000000001</v>
      </c>
      <c r="J68" s="182">
        <v>38473</v>
      </c>
      <c r="K68" s="314">
        <f>'m1'!N66</f>
        <v>0.18</v>
      </c>
      <c r="M68" s="182">
        <v>38473</v>
      </c>
      <c r="N68" s="314">
        <f>'m1'!H66</f>
        <v>0.13500000000000001</v>
      </c>
      <c r="P68" s="182">
        <v>38473</v>
      </c>
      <c r="Q68" s="314">
        <f>'m1'!E66</f>
        <v>0.14000000000000001</v>
      </c>
      <c r="S68" s="182">
        <v>38473</v>
      </c>
      <c r="T68" s="314">
        <f t="shared" si="2"/>
        <v>0.14000000000000001</v>
      </c>
      <c r="V68" s="182">
        <v>38473</v>
      </c>
      <c r="W68" s="314">
        <f t="shared" si="3"/>
        <v>0.14000000000000001</v>
      </c>
      <c r="Y68" s="182">
        <v>38473</v>
      </c>
      <c r="Z68" s="314">
        <f>'m1'!R66</f>
        <v>0.13500000000000001</v>
      </c>
      <c r="AB68" s="182">
        <v>38473</v>
      </c>
      <c r="AC68" s="314">
        <f>'m1'!D66</f>
        <v>0.14000000000000001</v>
      </c>
      <c r="AE68" s="182">
        <v>38473</v>
      </c>
      <c r="AF68" s="314">
        <f>'m1'!L66</f>
        <v>0.16</v>
      </c>
      <c r="AH68" s="182">
        <v>38473</v>
      </c>
      <c r="AI68" s="314">
        <f>'m1'!P66</f>
        <v>0.13500000000000001</v>
      </c>
      <c r="AK68" s="182">
        <v>38473</v>
      </c>
      <c r="AL68" s="361">
        <f>'m1'!T66</f>
        <v>-0.06</v>
      </c>
      <c r="AM68" s="182">
        <v>38473</v>
      </c>
      <c r="AN68" s="314">
        <f>'m1'!J66</f>
        <v>0.13500000000000001</v>
      </c>
      <c r="AO68" s="182">
        <v>38473</v>
      </c>
      <c r="AP68" s="361">
        <v>0</v>
      </c>
      <c r="AQ68" s="182">
        <v>38473</v>
      </c>
      <c r="AR68" s="314">
        <f>'m1'!F66</f>
        <v>0.10500000000000001</v>
      </c>
      <c r="AS68" s="182">
        <v>38473</v>
      </c>
      <c r="AT68" s="361">
        <v>0</v>
      </c>
      <c r="AU68" s="182">
        <v>38473</v>
      </c>
      <c r="AV68" s="314">
        <f>'m1'!Q66</f>
        <v>0.13500000000000001</v>
      </c>
      <c r="AW68" s="182">
        <v>38473</v>
      </c>
      <c r="AX68" s="361">
        <v>5.0000000000000001E-3</v>
      </c>
      <c r="AY68" s="182">
        <v>38473</v>
      </c>
      <c r="AZ68" s="314">
        <f>'m1'!M66</f>
        <v>0.16</v>
      </c>
      <c r="BA68" s="182">
        <v>38473</v>
      </c>
      <c r="BB68" s="361">
        <v>5.0000000000000001E-3</v>
      </c>
      <c r="BC68" s="182">
        <v>38473</v>
      </c>
      <c r="BD68" s="314">
        <f>'m1'!I66</f>
        <v>0.13500000000000001</v>
      </c>
      <c r="BE68" s="182">
        <v>38473</v>
      </c>
      <c r="BF68" s="361">
        <v>5.0000000000000001E-3</v>
      </c>
      <c r="BG68" s="182">
        <v>38473</v>
      </c>
      <c r="BH68" s="361">
        <v>0</v>
      </c>
      <c r="BI68" s="182">
        <v>38473</v>
      </c>
      <c r="BJ68" s="314">
        <f>'m1'!U66</f>
        <v>-4.9999999999999975E-3</v>
      </c>
      <c r="BK68" s="182">
        <v>38473</v>
      </c>
      <c r="BL68" s="361">
        <v>0</v>
      </c>
      <c r="BM68" s="182">
        <v>38473</v>
      </c>
      <c r="BN68" s="314">
        <f>'m1'!V66</f>
        <v>0.14249999999999999</v>
      </c>
      <c r="BO68" s="182">
        <v>38473</v>
      </c>
      <c r="BP68" s="361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38504</v>
      </c>
      <c r="B69" s="314">
        <f>'m1'!C67</f>
        <v>0.14000000000000001</v>
      </c>
      <c r="D69" s="182">
        <v>38504</v>
      </c>
      <c r="E69" s="314">
        <f>'m1'!K67</f>
        <v>0.16</v>
      </c>
      <c r="G69" s="182">
        <v>38504</v>
      </c>
      <c r="H69" s="314">
        <f>'m1'!O67</f>
        <v>0.13500000000000001</v>
      </c>
      <c r="J69" s="182">
        <v>38504</v>
      </c>
      <c r="K69" s="314">
        <f>'m1'!N67</f>
        <v>0.18</v>
      </c>
      <c r="M69" s="182">
        <v>38504</v>
      </c>
      <c r="N69" s="314">
        <f>'m1'!H67</f>
        <v>0.13500000000000001</v>
      </c>
      <c r="P69" s="182">
        <v>38504</v>
      </c>
      <c r="Q69" s="314">
        <f>'m1'!E67</f>
        <v>0.14000000000000001</v>
      </c>
      <c r="S69" s="182">
        <v>38504</v>
      </c>
      <c r="T69" s="314">
        <f t="shared" si="2"/>
        <v>0.14000000000000001</v>
      </c>
      <c r="V69" s="182">
        <v>38504</v>
      </c>
      <c r="W69" s="314">
        <f t="shared" si="3"/>
        <v>0.14000000000000001</v>
      </c>
      <c r="Y69" s="182">
        <v>38504</v>
      </c>
      <c r="Z69" s="314">
        <f>'m1'!R67</f>
        <v>0.13500000000000001</v>
      </c>
      <c r="AB69" s="182">
        <v>38504</v>
      </c>
      <c r="AC69" s="314">
        <f>'m1'!D67</f>
        <v>0.14000000000000001</v>
      </c>
      <c r="AE69" s="182">
        <v>38504</v>
      </c>
      <c r="AF69" s="314">
        <f>'m1'!L67</f>
        <v>0.16</v>
      </c>
      <c r="AH69" s="182">
        <v>38504</v>
      </c>
      <c r="AI69" s="314">
        <f>'m1'!P67</f>
        <v>0.13500000000000001</v>
      </c>
      <c r="AK69" s="182">
        <v>38504</v>
      </c>
      <c r="AL69" s="361">
        <f>'m1'!T67</f>
        <v>-0.06</v>
      </c>
      <c r="AM69" s="182">
        <v>38504</v>
      </c>
      <c r="AN69" s="314">
        <f>'m1'!J67</f>
        <v>0.13500000000000001</v>
      </c>
      <c r="AO69" s="182">
        <v>38504</v>
      </c>
      <c r="AP69" s="361">
        <v>0</v>
      </c>
      <c r="AQ69" s="182">
        <v>38504</v>
      </c>
      <c r="AR69" s="314">
        <f>'m1'!F67</f>
        <v>0.10500000000000001</v>
      </c>
      <c r="AS69" s="182">
        <v>38504</v>
      </c>
      <c r="AT69" s="361">
        <v>0</v>
      </c>
      <c r="AU69" s="182">
        <v>38504</v>
      </c>
      <c r="AV69" s="314">
        <f>'m1'!Q67</f>
        <v>0.13500000000000001</v>
      </c>
      <c r="AW69" s="182">
        <v>38504</v>
      </c>
      <c r="AX69" s="361">
        <v>5.0000000000000001E-3</v>
      </c>
      <c r="AY69" s="182">
        <v>38504</v>
      </c>
      <c r="AZ69" s="314">
        <f>'m1'!M67</f>
        <v>0.16</v>
      </c>
      <c r="BA69" s="182">
        <v>38504</v>
      </c>
      <c r="BB69" s="361">
        <v>5.0000000000000001E-3</v>
      </c>
      <c r="BC69" s="182">
        <v>38504</v>
      </c>
      <c r="BD69" s="314">
        <f>'m1'!I67</f>
        <v>0.13500000000000001</v>
      </c>
      <c r="BE69" s="182">
        <v>38504</v>
      </c>
      <c r="BF69" s="361">
        <v>5.0000000000000001E-3</v>
      </c>
      <c r="BG69" s="182">
        <v>38504</v>
      </c>
      <c r="BH69" s="361">
        <v>0</v>
      </c>
      <c r="BI69" s="182">
        <v>38504</v>
      </c>
      <c r="BJ69" s="314">
        <f>'m1'!U67</f>
        <v>-4.9999999999999975E-3</v>
      </c>
      <c r="BK69" s="182">
        <v>38504</v>
      </c>
      <c r="BL69" s="361">
        <v>0</v>
      </c>
      <c r="BM69" s="182">
        <v>38504</v>
      </c>
      <c r="BN69" s="314">
        <f>'m1'!V67</f>
        <v>0.13750000000000001</v>
      </c>
      <c r="BO69" s="182">
        <v>38504</v>
      </c>
      <c r="BP69" s="361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38534</v>
      </c>
      <c r="B70" s="314">
        <f>'m1'!C68</f>
        <v>0.14000000000000001</v>
      </c>
      <c r="D70" s="182">
        <v>38534</v>
      </c>
      <c r="E70" s="314">
        <f>'m1'!K68</f>
        <v>0.16</v>
      </c>
      <c r="G70" s="182">
        <v>38534</v>
      </c>
      <c r="H70" s="314">
        <f>'m1'!O68</f>
        <v>0.13500000000000001</v>
      </c>
      <c r="J70" s="182">
        <v>38534</v>
      </c>
      <c r="K70" s="314">
        <f>'m1'!N68</f>
        <v>0.18</v>
      </c>
      <c r="M70" s="182">
        <v>38534</v>
      </c>
      <c r="N70" s="314">
        <f>'m1'!H68</f>
        <v>0.13500000000000001</v>
      </c>
      <c r="P70" s="182">
        <v>38534</v>
      </c>
      <c r="Q70" s="314">
        <f>'m1'!E68</f>
        <v>0.14000000000000001</v>
      </c>
      <c r="S70" s="182">
        <v>38534</v>
      </c>
      <c r="T70" s="314">
        <f t="shared" si="2"/>
        <v>0.14000000000000001</v>
      </c>
      <c r="V70" s="182">
        <v>38534</v>
      </c>
      <c r="W70" s="314">
        <f t="shared" si="3"/>
        <v>0.14000000000000001</v>
      </c>
      <c r="Y70" s="182">
        <v>38534</v>
      </c>
      <c r="Z70" s="314">
        <f>'m1'!R68</f>
        <v>0.13500000000000001</v>
      </c>
      <c r="AB70" s="182">
        <v>38534</v>
      </c>
      <c r="AC70" s="314">
        <f>'m1'!D68</f>
        <v>0.14000000000000001</v>
      </c>
      <c r="AE70" s="182">
        <v>38534</v>
      </c>
      <c r="AF70" s="314">
        <f>'m1'!L68</f>
        <v>0.16</v>
      </c>
      <c r="AH70" s="182">
        <v>38534</v>
      </c>
      <c r="AI70" s="314">
        <f>'m1'!P68</f>
        <v>0.13500000000000001</v>
      </c>
      <c r="AK70" s="182">
        <v>38534</v>
      </c>
      <c r="AL70" s="361">
        <f>'m1'!T68</f>
        <v>-0.06</v>
      </c>
      <c r="AM70" s="182">
        <v>38534</v>
      </c>
      <c r="AN70" s="314">
        <f>'m1'!J68</f>
        <v>0.13500000000000001</v>
      </c>
      <c r="AO70" s="182">
        <v>38534</v>
      </c>
      <c r="AP70" s="361">
        <v>0</v>
      </c>
      <c r="AQ70" s="182">
        <v>38534</v>
      </c>
      <c r="AR70" s="314">
        <f>'m1'!F68</f>
        <v>0.10500000000000001</v>
      </c>
      <c r="AS70" s="182">
        <v>38534</v>
      </c>
      <c r="AT70" s="361">
        <v>0</v>
      </c>
      <c r="AU70" s="182">
        <v>38534</v>
      </c>
      <c r="AV70" s="314">
        <f>'m1'!Q68</f>
        <v>0.13500000000000001</v>
      </c>
      <c r="AW70" s="182">
        <v>38534</v>
      </c>
      <c r="AX70" s="361">
        <v>5.0000000000000001E-3</v>
      </c>
      <c r="AY70" s="182">
        <v>38534</v>
      </c>
      <c r="AZ70" s="314">
        <f>'m1'!M68</f>
        <v>0.16</v>
      </c>
      <c r="BA70" s="182">
        <v>38534</v>
      </c>
      <c r="BB70" s="361">
        <v>5.0000000000000001E-3</v>
      </c>
      <c r="BC70" s="182">
        <v>38534</v>
      </c>
      <c r="BD70" s="314">
        <f>'m1'!I68</f>
        <v>0.13500000000000001</v>
      </c>
      <c r="BE70" s="182">
        <v>38534</v>
      </c>
      <c r="BF70" s="361">
        <v>5.0000000000000001E-3</v>
      </c>
      <c r="BG70" s="182">
        <v>38534</v>
      </c>
      <c r="BH70" s="361">
        <v>0</v>
      </c>
      <c r="BI70" s="182">
        <v>38534</v>
      </c>
      <c r="BJ70" s="314">
        <f>'m1'!U68</f>
        <v>-4.9999999999999975E-3</v>
      </c>
      <c r="BK70" s="182">
        <v>38534</v>
      </c>
      <c r="BL70" s="361">
        <v>0</v>
      </c>
      <c r="BM70" s="182">
        <v>38534</v>
      </c>
      <c r="BN70" s="314">
        <f>'m1'!V68</f>
        <v>0.1275</v>
      </c>
      <c r="BO70" s="182">
        <v>38534</v>
      </c>
      <c r="BP70" s="361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38565</v>
      </c>
      <c r="B71" s="314">
        <f>'m1'!C69</f>
        <v>0.14000000000000001</v>
      </c>
      <c r="D71" s="182">
        <v>38565</v>
      </c>
      <c r="E71" s="314">
        <f>'m1'!K69</f>
        <v>0.16</v>
      </c>
      <c r="G71" s="182">
        <v>38565</v>
      </c>
      <c r="H71" s="314">
        <f>'m1'!O69</f>
        <v>0.13500000000000001</v>
      </c>
      <c r="J71" s="182">
        <v>38565</v>
      </c>
      <c r="K71" s="314">
        <f>'m1'!N69</f>
        <v>0.18</v>
      </c>
      <c r="M71" s="182">
        <v>38565</v>
      </c>
      <c r="N71" s="314">
        <f>'m1'!H69</f>
        <v>0.13500000000000001</v>
      </c>
      <c r="P71" s="182">
        <v>38565</v>
      </c>
      <c r="Q71" s="314">
        <f>'m1'!E69</f>
        <v>0.14000000000000001</v>
      </c>
      <c r="S71" s="182">
        <v>38565</v>
      </c>
      <c r="T71" s="314">
        <f t="shared" si="2"/>
        <v>0.14000000000000001</v>
      </c>
      <c r="V71" s="182">
        <v>38565</v>
      </c>
      <c r="W71" s="314">
        <f t="shared" si="3"/>
        <v>0.14000000000000001</v>
      </c>
      <c r="Y71" s="182">
        <v>38565</v>
      </c>
      <c r="Z71" s="314">
        <f>'m1'!R69</f>
        <v>0.13500000000000001</v>
      </c>
      <c r="AB71" s="182">
        <v>38565</v>
      </c>
      <c r="AC71" s="314">
        <f>'m1'!D69</f>
        <v>0.14000000000000001</v>
      </c>
      <c r="AE71" s="182">
        <v>38565</v>
      </c>
      <c r="AF71" s="314">
        <f>'m1'!L69</f>
        <v>0.16</v>
      </c>
      <c r="AH71" s="182">
        <v>38565</v>
      </c>
      <c r="AI71" s="314">
        <f>'m1'!P69</f>
        <v>0.13500000000000001</v>
      </c>
      <c r="AK71" s="182">
        <v>38565</v>
      </c>
      <c r="AL71" s="361">
        <f>'m1'!T69</f>
        <v>-0.06</v>
      </c>
      <c r="AM71" s="182">
        <v>38565</v>
      </c>
      <c r="AN71" s="314">
        <f>'m1'!J69</f>
        <v>0.13500000000000001</v>
      </c>
      <c r="AO71" s="182">
        <v>38565</v>
      </c>
      <c r="AP71" s="361">
        <v>0</v>
      </c>
      <c r="AQ71" s="182">
        <v>38565</v>
      </c>
      <c r="AR71" s="314">
        <f>'m1'!F69</f>
        <v>0.10500000000000001</v>
      </c>
      <c r="AS71" s="182">
        <v>38565</v>
      </c>
      <c r="AT71" s="361">
        <v>0</v>
      </c>
      <c r="AU71" s="182">
        <v>38565</v>
      </c>
      <c r="AV71" s="314">
        <f>'m1'!Q69</f>
        <v>0.13500000000000001</v>
      </c>
      <c r="AW71" s="182">
        <v>38565</v>
      </c>
      <c r="AX71" s="361">
        <v>5.0000000000000001E-3</v>
      </c>
      <c r="AY71" s="182">
        <v>38565</v>
      </c>
      <c r="AZ71" s="314">
        <f>'m1'!M69</f>
        <v>0.16</v>
      </c>
      <c r="BA71" s="182">
        <v>38565</v>
      </c>
      <c r="BB71" s="361">
        <v>5.0000000000000001E-3</v>
      </c>
      <c r="BC71" s="182">
        <v>38565</v>
      </c>
      <c r="BD71" s="314">
        <f>'m1'!I69</f>
        <v>0.13500000000000001</v>
      </c>
      <c r="BE71" s="182">
        <v>38565</v>
      </c>
      <c r="BF71" s="361">
        <v>5.0000000000000001E-3</v>
      </c>
      <c r="BG71" s="182">
        <v>38565</v>
      </c>
      <c r="BH71" s="361">
        <v>0</v>
      </c>
      <c r="BI71" s="182">
        <v>38565</v>
      </c>
      <c r="BJ71" s="314">
        <f>'m1'!U69</f>
        <v>-4.9999999999999975E-3</v>
      </c>
      <c r="BK71" s="182">
        <v>38565</v>
      </c>
      <c r="BL71" s="361">
        <v>0</v>
      </c>
      <c r="BM71" s="182">
        <v>38565</v>
      </c>
      <c r="BN71" s="314">
        <f>'m1'!V69</f>
        <v>0.125</v>
      </c>
      <c r="BO71" s="182">
        <v>38565</v>
      </c>
      <c r="BP71" s="361">
        <v>0</v>
      </c>
    </row>
    <row r="72" spans="1:117">
      <c r="A72" s="182">
        <v>38596</v>
      </c>
      <c r="B72" s="314">
        <f>'m1'!C70</f>
        <v>0.14000000000000001</v>
      </c>
      <c r="D72" s="182">
        <v>38596</v>
      </c>
      <c r="E72" s="314">
        <f>'m1'!K70</f>
        <v>0.16</v>
      </c>
      <c r="G72" s="182">
        <v>38596</v>
      </c>
      <c r="H72" s="314">
        <f>'m1'!O70</f>
        <v>0.13500000000000001</v>
      </c>
      <c r="J72" s="182">
        <v>38596</v>
      </c>
      <c r="K72" s="314">
        <f>'m1'!N70</f>
        <v>0.18</v>
      </c>
      <c r="M72" s="182">
        <v>38596</v>
      </c>
      <c r="N72" s="314">
        <f>'m1'!H70</f>
        <v>0.13500000000000001</v>
      </c>
      <c r="P72" s="182">
        <v>38596</v>
      </c>
      <c r="Q72" s="314">
        <f>'m1'!E70</f>
        <v>0.14000000000000001</v>
      </c>
      <c r="S72" s="182">
        <v>38596</v>
      </c>
      <c r="T72" s="314">
        <f t="shared" si="2"/>
        <v>0.14000000000000001</v>
      </c>
      <c r="V72" s="182">
        <v>38596</v>
      </c>
      <c r="W72" s="314">
        <f t="shared" si="3"/>
        <v>0.14000000000000001</v>
      </c>
      <c r="Y72" s="182">
        <v>38596</v>
      </c>
      <c r="Z72" s="314">
        <f>'m1'!R70</f>
        <v>0.13500000000000001</v>
      </c>
      <c r="AB72" s="182">
        <v>38596</v>
      </c>
      <c r="AC72" s="314">
        <f>'m1'!D70</f>
        <v>0.14000000000000001</v>
      </c>
      <c r="AE72" s="182">
        <v>38596</v>
      </c>
      <c r="AF72" s="314">
        <f>'m1'!L70</f>
        <v>0.16</v>
      </c>
      <c r="AH72" s="182">
        <v>38596</v>
      </c>
      <c r="AI72" s="314">
        <f>'m1'!P70</f>
        <v>0.13500000000000001</v>
      </c>
      <c r="AK72" s="182">
        <v>38596</v>
      </c>
      <c r="AL72" s="361">
        <f>'m1'!T70</f>
        <v>-0.06</v>
      </c>
      <c r="AM72" s="182">
        <v>38596</v>
      </c>
      <c r="AN72" s="314">
        <f>'m1'!J70</f>
        <v>0.13500000000000001</v>
      </c>
      <c r="AO72" s="182">
        <v>38596</v>
      </c>
      <c r="AP72" s="361">
        <v>0</v>
      </c>
      <c r="AQ72" s="182">
        <v>38596</v>
      </c>
      <c r="AR72" s="314">
        <f>'m1'!F70</f>
        <v>0.10500000000000001</v>
      </c>
      <c r="AS72" s="182">
        <v>38596</v>
      </c>
      <c r="AT72" s="361">
        <v>0</v>
      </c>
      <c r="AU72" s="182">
        <v>38596</v>
      </c>
      <c r="AV72" s="314">
        <f>'m1'!Q70</f>
        <v>0.13500000000000001</v>
      </c>
      <c r="AW72" s="182">
        <v>38596</v>
      </c>
      <c r="AX72" s="361">
        <v>5.0000000000000001E-3</v>
      </c>
      <c r="AY72" s="182">
        <v>38596</v>
      </c>
      <c r="AZ72" s="314">
        <f>'m1'!M70</f>
        <v>0.16</v>
      </c>
      <c r="BA72" s="182">
        <v>38596</v>
      </c>
      <c r="BB72" s="361">
        <v>5.0000000000000001E-3</v>
      </c>
      <c r="BC72" s="182">
        <v>38596</v>
      </c>
      <c r="BD72" s="314">
        <f>'m1'!I70</f>
        <v>0.13500000000000001</v>
      </c>
      <c r="BE72" s="182">
        <v>38596</v>
      </c>
      <c r="BF72" s="361">
        <v>5.0000000000000001E-3</v>
      </c>
      <c r="BG72" s="182">
        <v>38596</v>
      </c>
      <c r="BH72" s="361">
        <v>0</v>
      </c>
      <c r="BI72" s="182">
        <v>38596</v>
      </c>
      <c r="BJ72" s="314">
        <f>'m1'!U70</f>
        <v>-4.9999999999999975E-3</v>
      </c>
      <c r="BK72" s="182">
        <v>38596</v>
      </c>
      <c r="BL72" s="361">
        <v>0</v>
      </c>
      <c r="BM72" s="182">
        <v>38596</v>
      </c>
      <c r="BN72" s="314">
        <f>'m1'!V70</f>
        <v>0.1225</v>
      </c>
      <c r="BO72" s="182">
        <v>38596</v>
      </c>
      <c r="BP72" s="361">
        <v>0</v>
      </c>
    </row>
    <row r="73" spans="1:117">
      <c r="A73" s="182">
        <v>38626</v>
      </c>
      <c r="B73" s="314">
        <f>'m1'!C71</f>
        <v>0.14000000000000001</v>
      </c>
      <c r="D73" s="182">
        <v>38626</v>
      </c>
      <c r="E73" s="314">
        <f>'m1'!K71</f>
        <v>0.16</v>
      </c>
      <c r="G73" s="182">
        <v>38626</v>
      </c>
      <c r="H73" s="314">
        <f>'m1'!O71</f>
        <v>0.13500000000000001</v>
      </c>
      <c r="J73" s="182">
        <v>38626</v>
      </c>
      <c r="K73" s="314">
        <f>'m1'!N71</f>
        <v>0.18</v>
      </c>
      <c r="M73" s="182">
        <v>38626</v>
      </c>
      <c r="N73" s="314">
        <f>'m1'!H71</f>
        <v>0.13500000000000001</v>
      </c>
      <c r="P73" s="182">
        <v>38626</v>
      </c>
      <c r="Q73" s="314">
        <f>'m1'!E71</f>
        <v>0.14000000000000001</v>
      </c>
      <c r="S73" s="182">
        <v>38626</v>
      </c>
      <c r="T73" s="314">
        <f t="shared" si="2"/>
        <v>0.14000000000000001</v>
      </c>
      <c r="V73" s="182">
        <v>38626</v>
      </c>
      <c r="W73" s="314">
        <f t="shared" si="3"/>
        <v>0.14000000000000001</v>
      </c>
      <c r="Y73" s="182">
        <v>38626</v>
      </c>
      <c r="Z73" s="314">
        <f>'m1'!R71</f>
        <v>0.13500000000000001</v>
      </c>
      <c r="AB73" s="182">
        <v>38626</v>
      </c>
      <c r="AC73" s="314">
        <f>'m1'!D71</f>
        <v>0.14000000000000001</v>
      </c>
      <c r="AE73" s="182">
        <v>38626</v>
      </c>
      <c r="AF73" s="314">
        <f>'m1'!L71</f>
        <v>0.16</v>
      </c>
      <c r="AH73" s="182">
        <v>38626</v>
      </c>
      <c r="AI73" s="314">
        <f>'m1'!P71</f>
        <v>0.13500000000000001</v>
      </c>
      <c r="AK73" s="182">
        <v>38626</v>
      </c>
      <c r="AL73" s="361">
        <f>'m1'!T71</f>
        <v>-0.06</v>
      </c>
      <c r="AM73" s="182">
        <v>38626</v>
      </c>
      <c r="AN73" s="314">
        <f>'m1'!J71</f>
        <v>0.13500000000000001</v>
      </c>
      <c r="AO73" s="182">
        <v>38626</v>
      </c>
      <c r="AP73" s="361">
        <v>0</v>
      </c>
      <c r="AQ73" s="182">
        <v>38626</v>
      </c>
      <c r="AR73" s="314">
        <f>'m1'!F71</f>
        <v>0.10500000000000001</v>
      </c>
      <c r="AS73" s="182">
        <v>38626</v>
      </c>
      <c r="AT73" s="361">
        <v>0</v>
      </c>
      <c r="AU73" s="182">
        <v>38626</v>
      </c>
      <c r="AV73" s="314">
        <f>'m1'!Q71</f>
        <v>0.13500000000000001</v>
      </c>
      <c r="AW73" s="182">
        <v>38626</v>
      </c>
      <c r="AX73" s="361">
        <v>5.0000000000000001E-3</v>
      </c>
      <c r="AY73" s="182">
        <v>38626</v>
      </c>
      <c r="AZ73" s="314">
        <f>'m1'!M71</f>
        <v>0.16</v>
      </c>
      <c r="BA73" s="182">
        <v>38626</v>
      </c>
      <c r="BB73" s="361">
        <v>5.0000000000000001E-3</v>
      </c>
      <c r="BC73" s="182">
        <v>38626</v>
      </c>
      <c r="BD73" s="314">
        <f>'m1'!I71</f>
        <v>0.13500000000000001</v>
      </c>
      <c r="BE73" s="182">
        <v>38626</v>
      </c>
      <c r="BF73" s="361">
        <v>5.0000000000000001E-3</v>
      </c>
      <c r="BG73" s="182">
        <v>38626</v>
      </c>
      <c r="BH73" s="361">
        <v>0</v>
      </c>
      <c r="BI73" s="182">
        <v>38626</v>
      </c>
      <c r="BJ73" s="314">
        <f>'m1'!U71</f>
        <v>-4.9999999999999975E-3</v>
      </c>
      <c r="BK73" s="182">
        <v>38626</v>
      </c>
      <c r="BL73" s="361">
        <v>0</v>
      </c>
      <c r="BM73" s="182">
        <v>38626</v>
      </c>
      <c r="BN73" s="314">
        <f>'m1'!V71</f>
        <v>0.13750000000000001</v>
      </c>
      <c r="BO73" s="182">
        <v>38626</v>
      </c>
      <c r="BP73" s="361">
        <v>0</v>
      </c>
    </row>
    <row r="74" spans="1:117">
      <c r="A74" s="182">
        <v>38657</v>
      </c>
      <c r="B74" s="314">
        <f>'m1'!C72</f>
        <v>0.22500000000000001</v>
      </c>
      <c r="D74" s="182">
        <v>38657</v>
      </c>
      <c r="E74" s="314">
        <f>'m1'!K72</f>
        <v>0.32500000000000001</v>
      </c>
      <c r="G74" s="182">
        <v>38657</v>
      </c>
      <c r="H74" s="314">
        <f>'m1'!O72</f>
        <v>0.33500000000000002</v>
      </c>
      <c r="J74" s="182">
        <v>38657</v>
      </c>
      <c r="K74" s="314">
        <f>'m1'!N72</f>
        <v>0.35499999999999998</v>
      </c>
      <c r="M74" s="182">
        <v>38657</v>
      </c>
      <c r="N74" s="314">
        <f>'m1'!H72</f>
        <v>0.33500000000000002</v>
      </c>
      <c r="P74" s="182">
        <v>38657</v>
      </c>
      <c r="Q74" s="314">
        <f>'m1'!E72</f>
        <v>0.22500000000000001</v>
      </c>
      <c r="S74" s="182">
        <v>38657</v>
      </c>
      <c r="T74" s="314">
        <f t="shared" si="2"/>
        <v>0.22500000000000001</v>
      </c>
      <c r="V74" s="182">
        <v>38657</v>
      </c>
      <c r="W74" s="314">
        <f t="shared" si="3"/>
        <v>0.22500000000000001</v>
      </c>
      <c r="Y74" s="182">
        <v>38657</v>
      </c>
      <c r="Z74" s="314">
        <f>'m1'!R72</f>
        <v>0.35500000000000004</v>
      </c>
      <c r="AB74" s="182">
        <v>38657</v>
      </c>
      <c r="AC74" s="314">
        <f>'m1'!D72</f>
        <v>0.22500000000000001</v>
      </c>
      <c r="AE74" s="182">
        <v>38657</v>
      </c>
      <c r="AF74" s="314">
        <f>'m1'!L72</f>
        <v>0.32500000000000001</v>
      </c>
      <c r="AH74" s="182">
        <v>38657</v>
      </c>
      <c r="AI74" s="314">
        <f>'m1'!P72</f>
        <v>0.33500000000000002</v>
      </c>
      <c r="AK74" s="182">
        <v>38657</v>
      </c>
      <c r="AL74" s="361">
        <f>'m1'!T72</f>
        <v>6.5000000000000002E-2</v>
      </c>
      <c r="AM74" s="182">
        <v>38657</v>
      </c>
      <c r="AN74" s="314">
        <f>'m1'!J72</f>
        <v>0.33500000000000002</v>
      </c>
      <c r="AO74" s="182">
        <v>38657</v>
      </c>
      <c r="AP74" s="361">
        <v>0</v>
      </c>
      <c r="AQ74" s="182">
        <v>38657</v>
      </c>
      <c r="AR74" s="314">
        <f>'m1'!F72</f>
        <v>0.19</v>
      </c>
      <c r="AS74" s="182">
        <v>38657</v>
      </c>
      <c r="AT74" s="361">
        <v>0</v>
      </c>
      <c r="AU74" s="182">
        <v>38657</v>
      </c>
      <c r="AV74" s="314">
        <f>'m1'!Q72</f>
        <v>0.33500000000000002</v>
      </c>
      <c r="AW74" s="182">
        <v>38657</v>
      </c>
      <c r="AX74" s="361">
        <v>5.0000000000000001E-3</v>
      </c>
      <c r="AY74" s="182">
        <v>38657</v>
      </c>
      <c r="AZ74" s="314">
        <f>'m1'!M72</f>
        <v>0.32500000000000001</v>
      </c>
      <c r="BA74" s="182">
        <v>38657</v>
      </c>
      <c r="BB74" s="361">
        <v>5.0000000000000001E-3</v>
      </c>
      <c r="BC74" s="182">
        <v>38657</v>
      </c>
      <c r="BD74" s="314">
        <f>'m1'!I72</f>
        <v>0.33500000000000002</v>
      </c>
      <c r="BE74" s="182">
        <v>38657</v>
      </c>
      <c r="BF74" s="361">
        <v>5.0000000000000001E-3</v>
      </c>
      <c r="BG74" s="182">
        <v>38657</v>
      </c>
      <c r="BH74" s="361">
        <v>0</v>
      </c>
      <c r="BI74" s="182">
        <v>38657</v>
      </c>
      <c r="BJ74" s="314">
        <f>'m1'!U72</f>
        <v>0.12</v>
      </c>
      <c r="BK74" s="182">
        <v>38657</v>
      </c>
      <c r="BL74" s="361">
        <v>0</v>
      </c>
      <c r="BM74" s="182">
        <v>38657</v>
      </c>
      <c r="BN74" s="314">
        <f>'m1'!V72</f>
        <v>0.17973600000000001</v>
      </c>
      <c r="BO74" s="182">
        <v>38657</v>
      </c>
      <c r="BP74" s="361">
        <v>0</v>
      </c>
    </row>
    <row r="75" spans="1:117">
      <c r="A75" s="182">
        <v>38687</v>
      </c>
      <c r="B75" s="314">
        <f>'m1'!C73</f>
        <v>0.22500000000000001</v>
      </c>
      <c r="D75" s="182">
        <v>38687</v>
      </c>
      <c r="E75" s="314">
        <f>'m1'!K73</f>
        <v>0.32500000000000001</v>
      </c>
      <c r="G75" s="182">
        <v>38687</v>
      </c>
      <c r="H75" s="314">
        <f>'m1'!O73</f>
        <v>0.33500000000000002</v>
      </c>
      <c r="J75" s="182">
        <v>38687</v>
      </c>
      <c r="K75" s="314">
        <f>'m1'!N73</f>
        <v>0.35499999999999998</v>
      </c>
      <c r="M75" s="182">
        <v>38687</v>
      </c>
      <c r="N75" s="314">
        <f>'m1'!H73</f>
        <v>0.33500000000000002</v>
      </c>
      <c r="P75" s="182">
        <v>38687</v>
      </c>
      <c r="Q75" s="314">
        <f>'m1'!E73</f>
        <v>0.22500000000000001</v>
      </c>
      <c r="S75" s="182">
        <v>38687</v>
      </c>
      <c r="T75" s="314">
        <f t="shared" si="2"/>
        <v>0.22500000000000001</v>
      </c>
      <c r="V75" s="182">
        <v>38687</v>
      </c>
      <c r="W75" s="314">
        <f t="shared" si="3"/>
        <v>0.22500000000000001</v>
      </c>
      <c r="Y75" s="182">
        <v>38687</v>
      </c>
      <c r="Z75" s="314">
        <f>'m1'!R73</f>
        <v>0.35500000000000004</v>
      </c>
      <c r="AB75" s="182">
        <v>38687</v>
      </c>
      <c r="AC75" s="314">
        <f>'m1'!D73</f>
        <v>0.22500000000000001</v>
      </c>
      <c r="AE75" s="182">
        <v>38687</v>
      </c>
      <c r="AF75" s="314">
        <f>'m1'!L73</f>
        <v>0.32500000000000001</v>
      </c>
      <c r="AH75" s="182">
        <v>38687</v>
      </c>
      <c r="AI75" s="314">
        <f>'m1'!P73</f>
        <v>0.33500000000000002</v>
      </c>
      <c r="AK75" s="182">
        <v>38687</v>
      </c>
      <c r="AL75" s="361">
        <f>'m1'!T73</f>
        <v>6.5000000000000002E-2</v>
      </c>
      <c r="AM75" s="182">
        <v>38687</v>
      </c>
      <c r="AN75" s="314">
        <f>'m1'!J73</f>
        <v>0.33500000000000002</v>
      </c>
      <c r="AO75" s="182">
        <v>38687</v>
      </c>
      <c r="AP75" s="361">
        <v>0</v>
      </c>
      <c r="AQ75" s="182">
        <v>38687</v>
      </c>
      <c r="AR75" s="314">
        <f>'m1'!F73</f>
        <v>0.19</v>
      </c>
      <c r="AS75" s="182">
        <v>38687</v>
      </c>
      <c r="AT75" s="361">
        <v>0</v>
      </c>
      <c r="AU75" s="182">
        <v>38687</v>
      </c>
      <c r="AV75" s="314">
        <f>'m1'!Q73</f>
        <v>0.33500000000000002</v>
      </c>
      <c r="AW75" s="182">
        <v>38687</v>
      </c>
      <c r="AX75" s="361">
        <v>5.0000000000000001E-3</v>
      </c>
      <c r="AY75" s="182">
        <v>38687</v>
      </c>
      <c r="AZ75" s="314">
        <f>'m1'!M73</f>
        <v>0.32500000000000001</v>
      </c>
      <c r="BA75" s="182">
        <v>38687</v>
      </c>
      <c r="BB75" s="361">
        <v>5.0000000000000001E-3</v>
      </c>
      <c r="BC75" s="182">
        <v>38687</v>
      </c>
      <c r="BD75" s="314">
        <f>'m1'!I73</f>
        <v>0.33500000000000002</v>
      </c>
      <c r="BE75" s="182">
        <v>38687</v>
      </c>
      <c r="BF75" s="361">
        <v>5.0000000000000001E-3</v>
      </c>
      <c r="BG75" s="182">
        <v>38687</v>
      </c>
      <c r="BH75" s="361">
        <v>0</v>
      </c>
      <c r="BI75" s="182">
        <v>38687</v>
      </c>
      <c r="BJ75" s="314">
        <f>'m1'!U73</f>
        <v>0.12</v>
      </c>
      <c r="BK75" s="182">
        <v>38687</v>
      </c>
      <c r="BL75" s="361">
        <v>0</v>
      </c>
      <c r="BM75" s="182">
        <v>38687</v>
      </c>
      <c r="BN75" s="314">
        <f>'m1'!V73</f>
        <v>0.18290400000000001</v>
      </c>
      <c r="BO75" s="182">
        <v>38687</v>
      </c>
      <c r="BP75" s="361">
        <v>0</v>
      </c>
    </row>
    <row r="76" spans="1:117">
      <c r="A76" s="182">
        <v>38718</v>
      </c>
      <c r="B76" s="314">
        <f>'m1'!C74</f>
        <v>0.25</v>
      </c>
      <c r="D76" s="182">
        <v>38718</v>
      </c>
      <c r="E76" s="314">
        <f>'m1'!K74</f>
        <v>0.35</v>
      </c>
      <c r="G76" s="182">
        <v>38718</v>
      </c>
      <c r="H76" s="314">
        <f>'m1'!O74</f>
        <v>0.36</v>
      </c>
      <c r="J76" s="182">
        <v>38718</v>
      </c>
      <c r="K76" s="314">
        <f>'m1'!N74</f>
        <v>0.38</v>
      </c>
      <c r="M76" s="182">
        <v>38718</v>
      </c>
      <c r="N76" s="314">
        <f>'m1'!H74</f>
        <v>0.36</v>
      </c>
      <c r="P76" s="182">
        <v>38718</v>
      </c>
      <c r="Q76" s="314">
        <f>'m1'!E74</f>
        <v>0.25</v>
      </c>
      <c r="S76" s="182">
        <v>38718</v>
      </c>
      <c r="T76" s="314">
        <f t="shared" si="2"/>
        <v>0.25</v>
      </c>
      <c r="V76" s="182">
        <v>38718</v>
      </c>
      <c r="W76" s="314">
        <f t="shared" si="3"/>
        <v>0.25</v>
      </c>
      <c r="Y76" s="182">
        <v>38718</v>
      </c>
      <c r="Z76" s="314">
        <f>'m1'!R74</f>
        <v>0.38</v>
      </c>
      <c r="AB76" s="182">
        <v>38718</v>
      </c>
      <c r="AC76" s="314">
        <f>'m1'!D74</f>
        <v>0.25</v>
      </c>
      <c r="AE76" s="182">
        <v>38718</v>
      </c>
      <c r="AF76" s="314">
        <f>'m1'!L74</f>
        <v>0.35</v>
      </c>
      <c r="AH76" s="182">
        <v>38718</v>
      </c>
      <c r="AI76" s="314">
        <f>'m1'!P74</f>
        <v>0.36</v>
      </c>
      <c r="AK76" s="182">
        <v>38718</v>
      </c>
      <c r="AL76" s="361">
        <f>'m1'!T74</f>
        <v>0.09</v>
      </c>
      <c r="AM76" s="182">
        <v>38718</v>
      </c>
      <c r="AN76" s="314">
        <f>'m1'!J74</f>
        <v>0.36</v>
      </c>
      <c r="AO76" s="182">
        <v>38718</v>
      </c>
      <c r="AP76" s="361">
        <v>0</v>
      </c>
      <c r="AQ76" s="182">
        <v>38718</v>
      </c>
      <c r="AR76" s="314">
        <f>'m1'!F74</f>
        <v>0.215</v>
      </c>
      <c r="AS76" s="182">
        <v>38718</v>
      </c>
      <c r="AT76" s="361">
        <v>0</v>
      </c>
      <c r="AU76" s="182">
        <v>38718</v>
      </c>
      <c r="AV76" s="314">
        <f>'m1'!Q74</f>
        <v>0.36</v>
      </c>
      <c r="AW76" s="182">
        <v>38718</v>
      </c>
      <c r="AX76" s="361">
        <v>5.0000000000000001E-3</v>
      </c>
      <c r="AY76" s="182">
        <v>38718</v>
      </c>
      <c r="AZ76" s="314">
        <f>'m1'!M74</f>
        <v>0.35</v>
      </c>
      <c r="BA76" s="182">
        <v>38718</v>
      </c>
      <c r="BB76" s="361">
        <v>5.0000000000000001E-3</v>
      </c>
      <c r="BC76" s="182">
        <v>38718</v>
      </c>
      <c r="BD76" s="314">
        <f>'m1'!I74</f>
        <v>0.36</v>
      </c>
      <c r="BE76" s="182">
        <v>38718</v>
      </c>
      <c r="BF76" s="361">
        <v>5.0000000000000001E-3</v>
      </c>
      <c r="BG76" s="182">
        <v>38718</v>
      </c>
      <c r="BH76" s="361">
        <v>0</v>
      </c>
      <c r="BI76" s="182">
        <v>38718</v>
      </c>
      <c r="BJ76" s="314">
        <f>'m1'!U74</f>
        <v>0.14499999999999999</v>
      </c>
      <c r="BK76" s="182">
        <v>38718</v>
      </c>
      <c r="BL76" s="361">
        <v>0</v>
      </c>
      <c r="BM76" s="182">
        <v>38718</v>
      </c>
      <c r="BN76" s="314">
        <f>'m1'!V74</f>
        <v>0.21283200000000002</v>
      </c>
      <c r="BO76" s="182">
        <v>38718</v>
      </c>
      <c r="BP76" s="361">
        <v>0</v>
      </c>
    </row>
    <row r="77" spans="1:117">
      <c r="A77" s="182">
        <v>38749</v>
      </c>
      <c r="B77" s="314">
        <f>'m1'!C75</f>
        <v>0.31</v>
      </c>
      <c r="D77" s="182">
        <v>38749</v>
      </c>
      <c r="E77" s="314">
        <f>'m1'!K75</f>
        <v>0.41000000000000003</v>
      </c>
      <c r="G77" s="182">
        <v>38749</v>
      </c>
      <c r="H77" s="314">
        <f>'m1'!O75</f>
        <v>0.42000000000000004</v>
      </c>
      <c r="J77" s="182">
        <v>38749</v>
      </c>
      <c r="K77" s="314">
        <f>'m1'!N75</f>
        <v>0.44000000000000006</v>
      </c>
      <c r="M77" s="182">
        <v>38749</v>
      </c>
      <c r="N77" s="314">
        <f>'m1'!H75</f>
        <v>0.42000000000000004</v>
      </c>
      <c r="P77" s="182">
        <v>38749</v>
      </c>
      <c r="Q77" s="314">
        <f>'m1'!E75</f>
        <v>0.31</v>
      </c>
      <c r="S77" s="182">
        <v>38749</v>
      </c>
      <c r="T77" s="314">
        <f t="shared" si="2"/>
        <v>0.31</v>
      </c>
      <c r="V77" s="182">
        <v>38749</v>
      </c>
      <c r="W77" s="314">
        <f t="shared" si="3"/>
        <v>0.31</v>
      </c>
      <c r="Y77" s="182">
        <v>38749</v>
      </c>
      <c r="Z77" s="314">
        <f>'m1'!R75</f>
        <v>0.44000000000000006</v>
      </c>
      <c r="AB77" s="182">
        <v>38749</v>
      </c>
      <c r="AC77" s="314">
        <f>'m1'!D75</f>
        <v>0.31</v>
      </c>
      <c r="AE77" s="182">
        <v>38749</v>
      </c>
      <c r="AF77" s="314">
        <f>'m1'!L75</f>
        <v>0.41000000000000003</v>
      </c>
      <c r="AH77" s="182">
        <v>38749</v>
      </c>
      <c r="AI77" s="314">
        <f>'m1'!P75</f>
        <v>0.42000000000000004</v>
      </c>
      <c r="AK77" s="182">
        <v>38749</v>
      </c>
      <c r="AL77" s="361">
        <f>'m1'!T75</f>
        <v>0.15</v>
      </c>
      <c r="AM77" s="182">
        <v>38749</v>
      </c>
      <c r="AN77" s="314">
        <f>'m1'!J75</f>
        <v>0.42000000000000004</v>
      </c>
      <c r="AO77" s="182">
        <v>38749</v>
      </c>
      <c r="AP77" s="361">
        <v>0</v>
      </c>
      <c r="AQ77" s="182">
        <v>38749</v>
      </c>
      <c r="AR77" s="314">
        <f>'m1'!F75</f>
        <v>0.27500000000000002</v>
      </c>
      <c r="AS77" s="182">
        <v>38749</v>
      </c>
      <c r="AT77" s="361">
        <v>0</v>
      </c>
      <c r="AU77" s="182">
        <v>38749</v>
      </c>
      <c r="AV77" s="314">
        <f>'m1'!Q75</f>
        <v>0.42000000000000004</v>
      </c>
      <c r="AW77" s="182">
        <v>38749</v>
      </c>
      <c r="AX77" s="361">
        <v>5.0000000000000001E-3</v>
      </c>
      <c r="AY77" s="182">
        <v>38749</v>
      </c>
      <c r="AZ77" s="314">
        <f>'m1'!M75</f>
        <v>0.41000000000000003</v>
      </c>
      <c r="BA77" s="182">
        <v>38749</v>
      </c>
      <c r="BB77" s="361">
        <v>5.0000000000000001E-3</v>
      </c>
      <c r="BC77" s="182">
        <v>38749</v>
      </c>
      <c r="BD77" s="314">
        <f>'m1'!I75</f>
        <v>0.42000000000000004</v>
      </c>
      <c r="BE77" s="182">
        <v>38749</v>
      </c>
      <c r="BF77" s="361">
        <v>5.0000000000000001E-3</v>
      </c>
      <c r="BG77" s="182">
        <v>38749</v>
      </c>
      <c r="BH77" s="361">
        <v>0</v>
      </c>
      <c r="BI77" s="182">
        <v>38749</v>
      </c>
      <c r="BJ77" s="314">
        <f>'m1'!U75</f>
        <v>0.20499999999999999</v>
      </c>
      <c r="BK77" s="182">
        <v>38749</v>
      </c>
      <c r="BL77" s="361">
        <v>0</v>
      </c>
      <c r="BM77" s="182">
        <v>38749</v>
      </c>
      <c r="BN77" s="314">
        <f>'m1'!V75</f>
        <v>0.27097599999999999</v>
      </c>
      <c r="BO77" s="182">
        <v>38749</v>
      </c>
      <c r="BP77" s="361">
        <v>0</v>
      </c>
    </row>
    <row r="78" spans="1:117">
      <c r="A78" s="182">
        <v>38777</v>
      </c>
      <c r="B78" s="314">
        <f>'m1'!C76</f>
        <v>0.30499999999999999</v>
      </c>
      <c r="D78" s="182">
        <v>38777</v>
      </c>
      <c r="E78" s="314">
        <f>'m1'!K76</f>
        <v>0.40500000000000003</v>
      </c>
      <c r="G78" s="182">
        <v>38777</v>
      </c>
      <c r="H78" s="314">
        <f>'m1'!O76</f>
        <v>0.41500000000000004</v>
      </c>
      <c r="J78" s="182">
        <v>38777</v>
      </c>
      <c r="K78" s="314">
        <f>'m1'!N76</f>
        <v>0.43500000000000005</v>
      </c>
      <c r="M78" s="182">
        <v>38777</v>
      </c>
      <c r="N78" s="314">
        <f>'m1'!H76</f>
        <v>0.41500000000000004</v>
      </c>
      <c r="P78" s="182">
        <v>38777</v>
      </c>
      <c r="Q78" s="314">
        <f>'m1'!E76</f>
        <v>0.30499999999999999</v>
      </c>
      <c r="S78" s="182">
        <v>38777</v>
      </c>
      <c r="T78" s="314">
        <f t="shared" si="2"/>
        <v>0.30499999999999999</v>
      </c>
      <c r="V78" s="182">
        <v>38777</v>
      </c>
      <c r="W78" s="314">
        <f t="shared" si="3"/>
        <v>0.30499999999999999</v>
      </c>
      <c r="Y78" s="182">
        <v>38777</v>
      </c>
      <c r="Z78" s="314">
        <f>'m1'!R76</f>
        <v>0.43500000000000005</v>
      </c>
      <c r="AB78" s="182">
        <v>38777</v>
      </c>
      <c r="AC78" s="314">
        <f>'m1'!D76</f>
        <v>0.30499999999999999</v>
      </c>
      <c r="AE78" s="182">
        <v>38777</v>
      </c>
      <c r="AF78" s="314">
        <f>'m1'!L76</f>
        <v>0.40500000000000003</v>
      </c>
      <c r="AH78" s="182">
        <v>38777</v>
      </c>
      <c r="AI78" s="314">
        <f>'m1'!P76</f>
        <v>0.41500000000000004</v>
      </c>
      <c r="AK78" s="182">
        <v>38777</v>
      </c>
      <c r="AL78" s="361">
        <f>'m1'!T76</f>
        <v>0.14499999999999999</v>
      </c>
      <c r="AM78" s="182">
        <v>38777</v>
      </c>
      <c r="AN78" s="314">
        <f>'m1'!J76</f>
        <v>0.41500000000000004</v>
      </c>
      <c r="AO78" s="182">
        <v>38777</v>
      </c>
      <c r="AP78" s="361">
        <v>0</v>
      </c>
      <c r="AQ78" s="182">
        <v>38777</v>
      </c>
      <c r="AR78" s="314">
        <f>'m1'!F76</f>
        <v>0.27</v>
      </c>
      <c r="AS78" s="182">
        <v>38777</v>
      </c>
      <c r="AT78" s="361">
        <v>0</v>
      </c>
      <c r="AU78" s="182">
        <v>38777</v>
      </c>
      <c r="AV78" s="314">
        <f>'m1'!Q76</f>
        <v>0.41500000000000004</v>
      </c>
      <c r="AW78" s="182">
        <v>38777</v>
      </c>
      <c r="AX78" s="361">
        <v>5.0000000000000001E-3</v>
      </c>
      <c r="AY78" s="182">
        <v>38777</v>
      </c>
      <c r="AZ78" s="314">
        <f>'m1'!M76</f>
        <v>0.40500000000000003</v>
      </c>
      <c r="BA78" s="182">
        <v>38777</v>
      </c>
      <c r="BB78" s="361">
        <v>5.0000000000000001E-3</v>
      </c>
      <c r="BC78" s="182">
        <v>38777</v>
      </c>
      <c r="BD78" s="314">
        <f>'m1'!I76</f>
        <v>0.41500000000000004</v>
      </c>
      <c r="BE78" s="182">
        <v>38777</v>
      </c>
      <c r="BF78" s="361">
        <v>5.0000000000000001E-3</v>
      </c>
      <c r="BG78" s="182">
        <v>38777</v>
      </c>
      <c r="BH78" s="361">
        <v>0</v>
      </c>
      <c r="BI78" s="182">
        <v>38777</v>
      </c>
      <c r="BJ78" s="314">
        <f>'m1'!U76</f>
        <v>0.19999999999999998</v>
      </c>
      <c r="BK78" s="182">
        <v>38777</v>
      </c>
      <c r="BL78" s="361">
        <v>0</v>
      </c>
      <c r="BM78" s="182">
        <v>38777</v>
      </c>
      <c r="BN78" s="314">
        <f>'m1'!V76</f>
        <v>0.26162399999999997</v>
      </c>
      <c r="BO78" s="182">
        <v>38777</v>
      </c>
      <c r="BP78" s="361">
        <v>0</v>
      </c>
    </row>
    <row r="79" spans="1:117">
      <c r="A79" s="182">
        <v>38808</v>
      </c>
      <c r="B79" s="314">
        <f>'m1'!C77</f>
        <v>0.14000000000000001</v>
      </c>
      <c r="D79" s="182">
        <v>38808</v>
      </c>
      <c r="E79" s="314">
        <f>'m1'!K77</f>
        <v>0.16</v>
      </c>
      <c r="G79" s="182">
        <v>38808</v>
      </c>
      <c r="H79" s="314">
        <f>'m1'!O77</f>
        <v>0.14000000000000001</v>
      </c>
      <c r="J79" s="182">
        <v>38808</v>
      </c>
      <c r="K79" s="314">
        <f>'m1'!N77</f>
        <v>0.18</v>
      </c>
      <c r="M79" s="182">
        <v>38808</v>
      </c>
      <c r="N79" s="314">
        <f>'m1'!H77</f>
        <v>0.14000000000000001</v>
      </c>
      <c r="P79" s="182">
        <v>38808</v>
      </c>
      <c r="Q79" s="314">
        <f>'m1'!E77</f>
        <v>0.14000000000000001</v>
      </c>
      <c r="S79" s="182">
        <v>38808</v>
      </c>
      <c r="T79" s="314">
        <f t="shared" si="2"/>
        <v>0.14000000000000001</v>
      </c>
      <c r="V79" s="182">
        <v>38808</v>
      </c>
      <c r="W79" s="314">
        <f t="shared" si="3"/>
        <v>0.14000000000000001</v>
      </c>
      <c r="Y79" s="182">
        <v>38808</v>
      </c>
      <c r="Z79" s="314">
        <f>'m1'!R77</f>
        <v>0.14000000000000001</v>
      </c>
      <c r="AB79" s="182">
        <v>38808</v>
      </c>
      <c r="AC79" s="314">
        <f>'m1'!D77</f>
        <v>0.14000000000000001</v>
      </c>
      <c r="AE79" s="182">
        <v>38808</v>
      </c>
      <c r="AF79" s="314">
        <f>'m1'!L77</f>
        <v>0.16</v>
      </c>
      <c r="AH79" s="182">
        <v>38808</v>
      </c>
      <c r="AI79" s="314">
        <f>'m1'!P77</f>
        <v>0.14000000000000001</v>
      </c>
      <c r="AK79" s="182">
        <v>38808</v>
      </c>
      <c r="AL79" s="361">
        <f>'m1'!T77</f>
        <v>-0.06</v>
      </c>
      <c r="AM79" s="182">
        <v>38808</v>
      </c>
      <c r="AN79" s="314">
        <f>'m1'!J77</f>
        <v>0.14000000000000001</v>
      </c>
      <c r="AO79" s="182">
        <v>38808</v>
      </c>
      <c r="AP79" s="361">
        <v>0</v>
      </c>
      <c r="AQ79" s="182">
        <v>38808</v>
      </c>
      <c r="AR79" s="314">
        <f>'m1'!F77</f>
        <v>0.10500000000000001</v>
      </c>
      <c r="AS79" s="182">
        <v>38808</v>
      </c>
      <c r="AT79" s="361">
        <v>0</v>
      </c>
      <c r="AU79" s="182">
        <v>38808</v>
      </c>
      <c r="AV79" s="314">
        <f>'m1'!Q77</f>
        <v>0.14000000000000001</v>
      </c>
      <c r="AW79" s="182">
        <v>38808</v>
      </c>
      <c r="AX79" s="361">
        <v>5.0000000000000001E-3</v>
      </c>
      <c r="AY79" s="182">
        <v>38808</v>
      </c>
      <c r="AZ79" s="314">
        <f>'m1'!M77</f>
        <v>0.16</v>
      </c>
      <c r="BA79" s="182">
        <v>38808</v>
      </c>
      <c r="BB79" s="361">
        <v>5.0000000000000001E-3</v>
      </c>
      <c r="BC79" s="182">
        <v>38808</v>
      </c>
      <c r="BD79" s="314">
        <f>'m1'!I77</f>
        <v>0.14000000000000001</v>
      </c>
      <c r="BE79" s="182">
        <v>38808</v>
      </c>
      <c r="BF79" s="361">
        <v>5.0000000000000001E-3</v>
      </c>
      <c r="BG79" s="182">
        <v>38808</v>
      </c>
      <c r="BH79" s="361">
        <v>0</v>
      </c>
      <c r="BI79" s="182">
        <v>38808</v>
      </c>
      <c r="BJ79" s="314">
        <f>'m1'!U77</f>
        <v>-4.9999999999999975E-3</v>
      </c>
      <c r="BK79" s="182">
        <v>38808</v>
      </c>
      <c r="BL79" s="361">
        <v>0</v>
      </c>
      <c r="BM79" s="182">
        <v>38808</v>
      </c>
      <c r="BN79" s="314">
        <f>'m1'!V77</f>
        <v>0.155</v>
      </c>
      <c r="BO79" s="182">
        <v>38808</v>
      </c>
      <c r="BP79" s="361">
        <v>0</v>
      </c>
    </row>
    <row r="80" spans="1:117">
      <c r="A80" s="182">
        <v>38838</v>
      </c>
      <c r="B80" s="314">
        <f>'m1'!C78</f>
        <v>0.14000000000000001</v>
      </c>
      <c r="D80" s="182">
        <v>38838</v>
      </c>
      <c r="E80" s="314">
        <f>'m1'!K78</f>
        <v>0.16</v>
      </c>
      <c r="G80" s="182">
        <v>38838</v>
      </c>
      <c r="H80" s="314">
        <f>'m1'!O78</f>
        <v>0.14000000000000001</v>
      </c>
      <c r="J80" s="182">
        <v>38838</v>
      </c>
      <c r="K80" s="314">
        <f>'m1'!N78</f>
        <v>0.18</v>
      </c>
      <c r="M80" s="182">
        <v>38838</v>
      </c>
      <c r="N80" s="314">
        <f>'m1'!H78</f>
        <v>0.14000000000000001</v>
      </c>
      <c r="P80" s="182">
        <v>38838</v>
      </c>
      <c r="Q80" s="314">
        <f>'m1'!E78</f>
        <v>0.14000000000000001</v>
      </c>
      <c r="S80" s="182">
        <v>38838</v>
      </c>
      <c r="T80" s="314">
        <f t="shared" si="2"/>
        <v>0.14000000000000001</v>
      </c>
      <c r="V80" s="182">
        <v>38838</v>
      </c>
      <c r="W80" s="314">
        <f t="shared" si="3"/>
        <v>0.14000000000000001</v>
      </c>
      <c r="Y80" s="182">
        <v>38838</v>
      </c>
      <c r="Z80" s="314">
        <f>'m1'!R78</f>
        <v>0.14000000000000001</v>
      </c>
      <c r="AB80" s="182">
        <v>38838</v>
      </c>
      <c r="AC80" s="314">
        <f>'m1'!D78</f>
        <v>0.14000000000000001</v>
      </c>
      <c r="AE80" s="182">
        <v>38838</v>
      </c>
      <c r="AF80" s="314">
        <f>'m1'!L78</f>
        <v>0.16</v>
      </c>
      <c r="AH80" s="182">
        <v>38838</v>
      </c>
      <c r="AI80" s="314">
        <f>'m1'!P78</f>
        <v>0.14000000000000001</v>
      </c>
      <c r="AK80" s="182">
        <v>38838</v>
      </c>
      <c r="AL80" s="361">
        <f>'m1'!T78</f>
        <v>-0.06</v>
      </c>
      <c r="AM80" s="182">
        <v>38838</v>
      </c>
      <c r="AN80" s="314">
        <f>'m1'!J78</f>
        <v>0.14000000000000001</v>
      </c>
      <c r="AO80" s="182">
        <v>38838</v>
      </c>
      <c r="AP80" s="361">
        <v>0</v>
      </c>
      <c r="AQ80" s="182">
        <v>38838</v>
      </c>
      <c r="AR80" s="314">
        <f>'m1'!F78</f>
        <v>0.10500000000000001</v>
      </c>
      <c r="AS80" s="182">
        <v>38838</v>
      </c>
      <c r="AT80" s="361">
        <v>0</v>
      </c>
      <c r="AU80" s="182">
        <v>38838</v>
      </c>
      <c r="AV80" s="314">
        <f>'m1'!Q78</f>
        <v>0.14000000000000001</v>
      </c>
      <c r="AW80" s="182">
        <v>38838</v>
      </c>
      <c r="AX80" s="361">
        <v>5.0000000000000001E-3</v>
      </c>
      <c r="AY80" s="182">
        <v>38838</v>
      </c>
      <c r="AZ80" s="314">
        <f>'m1'!M78</f>
        <v>0.16</v>
      </c>
      <c r="BA80" s="182">
        <v>38838</v>
      </c>
      <c r="BB80" s="361">
        <v>5.0000000000000001E-3</v>
      </c>
      <c r="BC80" s="182">
        <v>38838</v>
      </c>
      <c r="BD80" s="314">
        <f>'m1'!I78</f>
        <v>0.14000000000000001</v>
      </c>
      <c r="BE80" s="182">
        <v>38838</v>
      </c>
      <c r="BF80" s="361">
        <v>5.0000000000000001E-3</v>
      </c>
      <c r="BG80" s="182">
        <v>38838</v>
      </c>
      <c r="BH80" s="361">
        <v>0</v>
      </c>
      <c r="BI80" s="182">
        <v>38838</v>
      </c>
      <c r="BJ80" s="314">
        <f>'m1'!U78</f>
        <v>-4.9999999999999975E-3</v>
      </c>
      <c r="BK80" s="182">
        <v>38838</v>
      </c>
      <c r="BL80" s="361">
        <v>0</v>
      </c>
      <c r="BM80" s="182">
        <v>38838</v>
      </c>
      <c r="BN80" s="314">
        <f>'m1'!V78</f>
        <v>0.14499999999999999</v>
      </c>
      <c r="BO80" s="182">
        <v>38838</v>
      </c>
      <c r="BP80" s="361">
        <v>0</v>
      </c>
    </row>
    <row r="81" spans="1:68">
      <c r="A81" s="182">
        <v>38869</v>
      </c>
      <c r="B81" s="314">
        <f>'m1'!C79</f>
        <v>0.14000000000000001</v>
      </c>
      <c r="D81" s="182">
        <v>38869</v>
      </c>
      <c r="E81" s="314">
        <f>'m1'!K79</f>
        <v>0.16</v>
      </c>
      <c r="G81" s="182">
        <v>38869</v>
      </c>
      <c r="H81" s="314">
        <f>'m1'!O79</f>
        <v>0.14000000000000001</v>
      </c>
      <c r="J81" s="182">
        <v>38869</v>
      </c>
      <c r="K81" s="314">
        <f>'m1'!N79</f>
        <v>0.18</v>
      </c>
      <c r="M81" s="182">
        <v>38869</v>
      </c>
      <c r="N81" s="314">
        <f>'m1'!H79</f>
        <v>0.14000000000000001</v>
      </c>
      <c r="P81" s="182">
        <v>38869</v>
      </c>
      <c r="Q81" s="314">
        <f>'m1'!E79</f>
        <v>0.14000000000000001</v>
      </c>
      <c r="S81" s="182">
        <v>38869</v>
      </c>
      <c r="T81" s="314">
        <f t="shared" si="2"/>
        <v>0.14000000000000001</v>
      </c>
      <c r="V81" s="182">
        <v>38869</v>
      </c>
      <c r="W81" s="314">
        <f t="shared" si="3"/>
        <v>0.14000000000000001</v>
      </c>
      <c r="Y81" s="182">
        <v>38869</v>
      </c>
      <c r="Z81" s="314">
        <f>'m1'!R79</f>
        <v>0.14000000000000001</v>
      </c>
      <c r="AB81" s="182">
        <v>38869</v>
      </c>
      <c r="AC81" s="314">
        <f>'m1'!D79</f>
        <v>0.14000000000000001</v>
      </c>
      <c r="AE81" s="182">
        <v>38869</v>
      </c>
      <c r="AF81" s="314">
        <f>'m1'!L79</f>
        <v>0.16</v>
      </c>
      <c r="AH81" s="182">
        <v>38869</v>
      </c>
      <c r="AI81" s="314">
        <f>'m1'!P79</f>
        <v>0.14000000000000001</v>
      </c>
      <c r="AK81" s="182">
        <v>38869</v>
      </c>
      <c r="AL81" s="361">
        <f>'m1'!T79</f>
        <v>-0.06</v>
      </c>
      <c r="AM81" s="182">
        <v>38869</v>
      </c>
      <c r="AN81" s="314">
        <f>'m1'!J79</f>
        <v>0.14000000000000001</v>
      </c>
      <c r="AO81" s="182">
        <v>38869</v>
      </c>
      <c r="AP81" s="361">
        <v>0</v>
      </c>
      <c r="AQ81" s="182">
        <v>38869</v>
      </c>
      <c r="AR81" s="314">
        <f>'m1'!F79</f>
        <v>0.10500000000000001</v>
      </c>
      <c r="AS81" s="182">
        <v>38869</v>
      </c>
      <c r="AT81" s="361">
        <v>0</v>
      </c>
      <c r="AU81" s="182">
        <v>38869</v>
      </c>
      <c r="AV81" s="314">
        <f>'m1'!Q79</f>
        <v>0.14000000000000001</v>
      </c>
      <c r="AW81" s="182">
        <v>38869</v>
      </c>
      <c r="AX81" s="361">
        <v>5.0000000000000001E-3</v>
      </c>
      <c r="AY81" s="182">
        <v>38869</v>
      </c>
      <c r="AZ81" s="314">
        <f>'m1'!M79</f>
        <v>0.16</v>
      </c>
      <c r="BA81" s="182">
        <v>38869</v>
      </c>
      <c r="BB81" s="361">
        <v>5.0000000000000001E-3</v>
      </c>
      <c r="BC81" s="182">
        <v>38869</v>
      </c>
      <c r="BD81" s="314">
        <f>'m1'!I79</f>
        <v>0.14000000000000001</v>
      </c>
      <c r="BE81" s="182">
        <v>38869</v>
      </c>
      <c r="BF81" s="361">
        <v>5.0000000000000001E-3</v>
      </c>
      <c r="BG81" s="182">
        <v>38869</v>
      </c>
      <c r="BH81" s="361">
        <v>0</v>
      </c>
      <c r="BI81" s="182">
        <v>38869</v>
      </c>
      <c r="BJ81" s="314">
        <f>'m1'!U79</f>
        <v>-4.9999999999999975E-3</v>
      </c>
      <c r="BK81" s="182">
        <v>38869</v>
      </c>
      <c r="BL81" s="361">
        <v>0</v>
      </c>
      <c r="BM81" s="182">
        <v>38869</v>
      </c>
      <c r="BN81" s="314">
        <f>'m1'!V79</f>
        <v>0.14000000000000001</v>
      </c>
      <c r="BO81" s="182">
        <v>38869</v>
      </c>
      <c r="BP81" s="361">
        <v>0</v>
      </c>
    </row>
    <row r="82" spans="1:68">
      <c r="A82" s="182">
        <v>38899</v>
      </c>
      <c r="B82" s="314">
        <f>'m1'!C80</f>
        <v>0.14000000000000001</v>
      </c>
      <c r="D82" s="182">
        <v>38899</v>
      </c>
      <c r="E82" s="314">
        <f>'m1'!K80</f>
        <v>0.16</v>
      </c>
      <c r="G82" s="182">
        <v>38899</v>
      </c>
      <c r="H82" s="314">
        <f>'m1'!O80</f>
        <v>0.14000000000000001</v>
      </c>
      <c r="J82" s="182">
        <v>38899</v>
      </c>
      <c r="K82" s="314">
        <f>'m1'!N80</f>
        <v>0.18</v>
      </c>
      <c r="M82" s="182">
        <v>38899</v>
      </c>
      <c r="N82" s="314">
        <f>'m1'!H80</f>
        <v>0.14000000000000001</v>
      </c>
      <c r="P82" s="182">
        <v>38899</v>
      </c>
      <c r="Q82" s="314">
        <f>'m1'!E80</f>
        <v>0.14000000000000001</v>
      </c>
      <c r="S82" s="182">
        <v>38899</v>
      </c>
      <c r="T82" s="314">
        <f t="shared" si="2"/>
        <v>0.14000000000000001</v>
      </c>
      <c r="V82" s="182">
        <v>38899</v>
      </c>
      <c r="W82" s="314">
        <f t="shared" si="3"/>
        <v>0.14000000000000001</v>
      </c>
      <c r="Y82" s="182">
        <v>38899</v>
      </c>
      <c r="Z82" s="314">
        <f>'m1'!R80</f>
        <v>0.14000000000000001</v>
      </c>
      <c r="AB82" s="182">
        <v>38899</v>
      </c>
      <c r="AC82" s="314">
        <f>'m1'!D80</f>
        <v>0.14000000000000001</v>
      </c>
      <c r="AE82" s="182">
        <v>38899</v>
      </c>
      <c r="AF82" s="314">
        <f>'m1'!L80</f>
        <v>0.16</v>
      </c>
      <c r="AH82" s="182">
        <v>38899</v>
      </c>
      <c r="AI82" s="314">
        <f>'m1'!P80</f>
        <v>0.14000000000000001</v>
      </c>
      <c r="AK82" s="182">
        <v>38899</v>
      </c>
      <c r="AL82" s="361">
        <f>'m1'!T80</f>
        <v>-0.06</v>
      </c>
      <c r="AM82" s="182">
        <v>38899</v>
      </c>
      <c r="AN82" s="314">
        <f>'m1'!J80</f>
        <v>0.14000000000000001</v>
      </c>
      <c r="AO82" s="182">
        <v>38899</v>
      </c>
      <c r="AP82" s="361">
        <v>0</v>
      </c>
      <c r="AQ82" s="182">
        <v>38899</v>
      </c>
      <c r="AR82" s="314">
        <f>'m1'!F80</f>
        <v>0.10500000000000001</v>
      </c>
      <c r="AS82" s="182">
        <v>38899</v>
      </c>
      <c r="AT82" s="361">
        <v>0</v>
      </c>
      <c r="AU82" s="182">
        <v>38899</v>
      </c>
      <c r="AV82" s="314">
        <f>'m1'!Q80</f>
        <v>0.14000000000000001</v>
      </c>
      <c r="AW82" s="182">
        <v>38899</v>
      </c>
      <c r="AX82" s="361">
        <v>5.0000000000000001E-3</v>
      </c>
      <c r="AY82" s="182">
        <v>38899</v>
      </c>
      <c r="AZ82" s="314">
        <f>'m1'!M80</f>
        <v>0.16</v>
      </c>
      <c r="BA82" s="182">
        <v>38899</v>
      </c>
      <c r="BB82" s="361">
        <v>5.0000000000000001E-3</v>
      </c>
      <c r="BC82" s="182">
        <v>38899</v>
      </c>
      <c r="BD82" s="314">
        <f>'m1'!I80</f>
        <v>0.14000000000000001</v>
      </c>
      <c r="BE82" s="182">
        <v>38899</v>
      </c>
      <c r="BF82" s="361">
        <v>5.0000000000000001E-3</v>
      </c>
      <c r="BG82" s="182">
        <v>38899</v>
      </c>
      <c r="BH82" s="361">
        <v>0</v>
      </c>
      <c r="BI82" s="182">
        <v>38899</v>
      </c>
      <c r="BJ82" s="314">
        <f>'m1'!U80</f>
        <v>-4.9999999999999975E-3</v>
      </c>
      <c r="BK82" s="182">
        <v>38899</v>
      </c>
      <c r="BL82" s="361">
        <v>0</v>
      </c>
      <c r="BM82" s="182">
        <v>38899</v>
      </c>
      <c r="BN82" s="314">
        <f>'m1'!V80</f>
        <v>0.13</v>
      </c>
      <c r="BO82" s="182">
        <v>38899</v>
      </c>
      <c r="BP82" s="361">
        <v>0</v>
      </c>
    </row>
    <row r="83" spans="1:68">
      <c r="A83" s="182">
        <v>38930</v>
      </c>
      <c r="B83" s="314">
        <f>'m1'!C81</f>
        <v>0.14000000000000001</v>
      </c>
      <c r="D83" s="182">
        <v>38930</v>
      </c>
      <c r="E83" s="314">
        <f>'m1'!K81</f>
        <v>0.16</v>
      </c>
      <c r="G83" s="182">
        <v>38930</v>
      </c>
      <c r="H83" s="314">
        <f>'m1'!O81</f>
        <v>0.14000000000000001</v>
      </c>
      <c r="J83" s="182">
        <v>38930</v>
      </c>
      <c r="K83" s="314">
        <f>'m1'!N81</f>
        <v>0.18</v>
      </c>
      <c r="M83" s="182">
        <v>38930</v>
      </c>
      <c r="N83" s="314">
        <f>'m1'!H81</f>
        <v>0.14000000000000001</v>
      </c>
      <c r="P83" s="182">
        <v>38930</v>
      </c>
      <c r="Q83" s="314">
        <f>'m1'!E81</f>
        <v>0.14000000000000001</v>
      </c>
      <c r="S83" s="182">
        <v>38930</v>
      </c>
      <c r="T83" s="314">
        <f t="shared" si="2"/>
        <v>0.14000000000000001</v>
      </c>
      <c r="V83" s="182">
        <v>38930</v>
      </c>
      <c r="W83" s="314">
        <f t="shared" si="3"/>
        <v>0.14000000000000001</v>
      </c>
      <c r="Y83" s="182">
        <v>38930</v>
      </c>
      <c r="Z83" s="314">
        <f>'m1'!R81</f>
        <v>0.14000000000000001</v>
      </c>
      <c r="AB83" s="182">
        <v>38930</v>
      </c>
      <c r="AC83" s="314">
        <f>'m1'!D81</f>
        <v>0.14000000000000001</v>
      </c>
      <c r="AE83" s="182">
        <v>38930</v>
      </c>
      <c r="AF83" s="314">
        <f>'m1'!L81</f>
        <v>0.16</v>
      </c>
      <c r="AH83" s="182">
        <v>38930</v>
      </c>
      <c r="AI83" s="314">
        <f>'m1'!P81</f>
        <v>0.14000000000000001</v>
      </c>
      <c r="AK83" s="182">
        <v>38930</v>
      </c>
      <c r="AL83" s="361">
        <f>'m1'!T81</f>
        <v>-0.06</v>
      </c>
      <c r="AM83" s="182">
        <v>38930</v>
      </c>
      <c r="AN83" s="314">
        <f>'m1'!J81</f>
        <v>0.14000000000000001</v>
      </c>
      <c r="AO83" s="182">
        <v>38930</v>
      </c>
      <c r="AP83" s="361">
        <v>0</v>
      </c>
      <c r="AQ83" s="182">
        <v>38930</v>
      </c>
      <c r="AR83" s="314">
        <f>'m1'!F81</f>
        <v>0.10500000000000001</v>
      </c>
      <c r="AS83" s="182">
        <v>38930</v>
      </c>
      <c r="AT83" s="361">
        <v>0</v>
      </c>
      <c r="AU83" s="182">
        <v>38930</v>
      </c>
      <c r="AV83" s="314">
        <f>'m1'!Q81</f>
        <v>0.14000000000000001</v>
      </c>
      <c r="AW83" s="182">
        <v>38930</v>
      </c>
      <c r="AX83" s="361">
        <v>5.0000000000000001E-3</v>
      </c>
      <c r="AY83" s="182">
        <v>38930</v>
      </c>
      <c r="AZ83" s="314">
        <f>'m1'!M81</f>
        <v>0.16</v>
      </c>
      <c r="BA83" s="182">
        <v>38930</v>
      </c>
      <c r="BB83" s="361">
        <v>5.0000000000000001E-3</v>
      </c>
      <c r="BC83" s="182">
        <v>38930</v>
      </c>
      <c r="BD83" s="314">
        <f>'m1'!I81</f>
        <v>0.14000000000000001</v>
      </c>
      <c r="BE83" s="182">
        <v>38930</v>
      </c>
      <c r="BF83" s="361">
        <v>5.0000000000000001E-3</v>
      </c>
      <c r="BG83" s="182">
        <v>38930</v>
      </c>
      <c r="BH83" s="361">
        <v>0</v>
      </c>
      <c r="BI83" s="182">
        <v>38930</v>
      </c>
      <c r="BJ83" s="314">
        <f>'m1'!U81</f>
        <v>-4.9999999999999975E-3</v>
      </c>
      <c r="BK83" s="182">
        <v>38930</v>
      </c>
      <c r="BL83" s="361">
        <v>0</v>
      </c>
      <c r="BM83" s="182">
        <v>38930</v>
      </c>
      <c r="BN83" s="314">
        <f>'m1'!V81</f>
        <v>0.1275</v>
      </c>
      <c r="BO83" s="182">
        <v>38930</v>
      </c>
      <c r="BP83" s="361">
        <v>0</v>
      </c>
    </row>
    <row r="84" spans="1:68">
      <c r="A84" s="182">
        <v>38961</v>
      </c>
      <c r="B84" s="314">
        <f>'m1'!C82</f>
        <v>0.14000000000000001</v>
      </c>
      <c r="D84" s="182">
        <v>38961</v>
      </c>
      <c r="E84" s="314">
        <f>'m1'!K82</f>
        <v>0.16</v>
      </c>
      <c r="G84" s="182">
        <v>38961</v>
      </c>
      <c r="H84" s="314">
        <f>'m1'!O82</f>
        <v>0.14000000000000001</v>
      </c>
      <c r="J84" s="182">
        <v>38961</v>
      </c>
      <c r="K84" s="314">
        <f>'m1'!N82</f>
        <v>0.18</v>
      </c>
      <c r="M84" s="182">
        <v>38961</v>
      </c>
      <c r="N84" s="314">
        <f>'m1'!H82</f>
        <v>0.14000000000000001</v>
      </c>
      <c r="P84" s="182">
        <v>38961</v>
      </c>
      <c r="Q84" s="314">
        <f>'m1'!E82</f>
        <v>0.14000000000000001</v>
      </c>
      <c r="S84" s="182">
        <v>38961</v>
      </c>
      <c r="T84" s="314">
        <f t="shared" si="2"/>
        <v>0.14000000000000001</v>
      </c>
      <c r="V84" s="182">
        <v>38961</v>
      </c>
      <c r="W84" s="314">
        <f t="shared" si="3"/>
        <v>0.14000000000000001</v>
      </c>
      <c r="Y84" s="182">
        <v>38961</v>
      </c>
      <c r="Z84" s="314">
        <f>'m1'!R82</f>
        <v>0.14000000000000001</v>
      </c>
      <c r="AB84" s="182">
        <v>38961</v>
      </c>
      <c r="AC84" s="314">
        <f>'m1'!D82</f>
        <v>0.14000000000000001</v>
      </c>
      <c r="AE84" s="182">
        <v>38961</v>
      </c>
      <c r="AF84" s="314">
        <f>'m1'!L82</f>
        <v>0.16</v>
      </c>
      <c r="AH84" s="182">
        <v>38961</v>
      </c>
      <c r="AI84" s="314">
        <f>'m1'!P82</f>
        <v>0.14000000000000001</v>
      </c>
      <c r="AK84" s="182">
        <v>38961</v>
      </c>
      <c r="AL84" s="361">
        <f>'m1'!T82</f>
        <v>-0.06</v>
      </c>
      <c r="AM84" s="182">
        <v>38961</v>
      </c>
      <c r="AN84" s="314">
        <f>'m1'!J82</f>
        <v>0.14000000000000001</v>
      </c>
      <c r="AO84" s="182">
        <v>38961</v>
      </c>
      <c r="AP84" s="361">
        <v>0</v>
      </c>
      <c r="AQ84" s="182">
        <v>38961</v>
      </c>
      <c r="AR84" s="314">
        <f>'m1'!F82</f>
        <v>0.10500000000000001</v>
      </c>
      <c r="AS84" s="182">
        <v>38961</v>
      </c>
      <c r="AT84" s="361">
        <v>0</v>
      </c>
      <c r="AU84" s="182">
        <v>38961</v>
      </c>
      <c r="AV84" s="314">
        <f>'m1'!Q82</f>
        <v>0.14000000000000001</v>
      </c>
      <c r="AW84" s="182">
        <v>38961</v>
      </c>
      <c r="AX84" s="361">
        <v>5.0000000000000001E-3</v>
      </c>
      <c r="AY84" s="182">
        <v>38961</v>
      </c>
      <c r="AZ84" s="314">
        <f>'m1'!M82</f>
        <v>0.16</v>
      </c>
      <c r="BA84" s="182">
        <v>38961</v>
      </c>
      <c r="BB84" s="361">
        <v>5.0000000000000001E-3</v>
      </c>
      <c r="BC84" s="182">
        <v>38961</v>
      </c>
      <c r="BD84" s="314">
        <f>'m1'!I82</f>
        <v>0.14000000000000001</v>
      </c>
      <c r="BE84" s="182">
        <v>38961</v>
      </c>
      <c r="BF84" s="361">
        <v>5.0000000000000001E-3</v>
      </c>
      <c r="BG84" s="182">
        <v>38961</v>
      </c>
      <c r="BH84" s="361">
        <v>0</v>
      </c>
      <c r="BI84" s="182">
        <v>38961</v>
      </c>
      <c r="BJ84" s="314">
        <f>'m1'!U82</f>
        <v>-4.9999999999999975E-3</v>
      </c>
      <c r="BK84" s="182">
        <v>38961</v>
      </c>
      <c r="BL84" s="361">
        <v>0</v>
      </c>
      <c r="BM84" s="182">
        <v>38961</v>
      </c>
      <c r="BN84" s="314">
        <f>'m1'!V82</f>
        <v>0.125</v>
      </c>
      <c r="BO84" s="182">
        <v>38961</v>
      </c>
      <c r="BP84" s="361">
        <v>0</v>
      </c>
    </row>
    <row r="85" spans="1:68">
      <c r="A85" s="182">
        <v>38991</v>
      </c>
      <c r="B85" s="314">
        <f>'m1'!C83</f>
        <v>0.14000000000000001</v>
      </c>
      <c r="D85" s="182">
        <v>38991</v>
      </c>
      <c r="E85" s="314">
        <f>'m1'!K83</f>
        <v>0.16</v>
      </c>
      <c r="G85" s="182">
        <v>38991</v>
      </c>
      <c r="H85" s="314">
        <f>'m1'!O83</f>
        <v>0.14000000000000001</v>
      </c>
      <c r="J85" s="182">
        <v>38991</v>
      </c>
      <c r="K85" s="314">
        <f>'m1'!N83</f>
        <v>0.18</v>
      </c>
      <c r="M85" s="182">
        <v>38991</v>
      </c>
      <c r="N85" s="314">
        <f>'m1'!H83</f>
        <v>0.14000000000000001</v>
      </c>
      <c r="P85" s="182">
        <v>38991</v>
      </c>
      <c r="Q85" s="314">
        <f>'m1'!E83</f>
        <v>0.14000000000000001</v>
      </c>
      <c r="S85" s="182">
        <v>38991</v>
      </c>
      <c r="T85" s="314">
        <f t="shared" si="2"/>
        <v>0.14000000000000001</v>
      </c>
      <c r="V85" s="182">
        <v>38991</v>
      </c>
      <c r="W85" s="314">
        <f t="shared" si="3"/>
        <v>0.14000000000000001</v>
      </c>
      <c r="Y85" s="182">
        <v>38991</v>
      </c>
      <c r="Z85" s="314">
        <f>'m1'!R83</f>
        <v>0.14000000000000001</v>
      </c>
      <c r="AB85" s="182">
        <v>38991</v>
      </c>
      <c r="AC85" s="314">
        <f>'m1'!D83</f>
        <v>0.14000000000000001</v>
      </c>
      <c r="AE85" s="182">
        <v>38991</v>
      </c>
      <c r="AF85" s="314">
        <f>'m1'!L83</f>
        <v>0.16</v>
      </c>
      <c r="AH85" s="182">
        <v>38991</v>
      </c>
      <c r="AI85" s="314">
        <f>'m1'!P83</f>
        <v>0.14000000000000001</v>
      </c>
      <c r="AK85" s="182">
        <v>38991</v>
      </c>
      <c r="AL85" s="361">
        <f>'m1'!T83</f>
        <v>-0.06</v>
      </c>
      <c r="AM85" s="182">
        <v>38991</v>
      </c>
      <c r="AN85" s="314">
        <f>'m1'!J83</f>
        <v>0.14000000000000001</v>
      </c>
      <c r="AO85" s="182">
        <v>38991</v>
      </c>
      <c r="AP85" s="361">
        <v>0</v>
      </c>
      <c r="AQ85" s="182">
        <v>38991</v>
      </c>
      <c r="AR85" s="314">
        <f>'m1'!F83</f>
        <v>0.10500000000000001</v>
      </c>
      <c r="AS85" s="182">
        <v>38991</v>
      </c>
      <c r="AT85" s="361">
        <v>0</v>
      </c>
      <c r="AU85" s="182">
        <v>38991</v>
      </c>
      <c r="AV85" s="314">
        <f>'m1'!Q83</f>
        <v>0.14000000000000001</v>
      </c>
      <c r="AW85" s="182">
        <v>38991</v>
      </c>
      <c r="AX85" s="361">
        <v>5.0000000000000001E-3</v>
      </c>
      <c r="AY85" s="182">
        <v>38991</v>
      </c>
      <c r="AZ85" s="314">
        <f>'m1'!M83</f>
        <v>0.16</v>
      </c>
      <c r="BA85" s="182">
        <v>38991</v>
      </c>
      <c r="BB85" s="361">
        <v>5.0000000000000001E-3</v>
      </c>
      <c r="BC85" s="182">
        <v>38991</v>
      </c>
      <c r="BD85" s="314">
        <f>'m1'!I83</f>
        <v>0.14000000000000001</v>
      </c>
      <c r="BE85" s="182">
        <v>38991</v>
      </c>
      <c r="BF85" s="361">
        <v>5.0000000000000001E-3</v>
      </c>
      <c r="BG85" s="182">
        <v>38991</v>
      </c>
      <c r="BH85" s="361">
        <v>0</v>
      </c>
      <c r="BI85" s="182">
        <v>38991</v>
      </c>
      <c r="BJ85" s="314">
        <f>'m1'!U83</f>
        <v>-4.9999999999999975E-3</v>
      </c>
      <c r="BK85" s="182">
        <v>38991</v>
      </c>
      <c r="BL85" s="361">
        <v>0</v>
      </c>
      <c r="BM85" s="182">
        <v>38991</v>
      </c>
      <c r="BN85" s="314">
        <f>'m1'!V83</f>
        <v>0.14000000000000001</v>
      </c>
      <c r="BO85" s="182">
        <v>38991</v>
      </c>
      <c r="BP85" s="361">
        <v>0</v>
      </c>
    </row>
    <row r="86" spans="1:68">
      <c r="A86" s="182">
        <v>39022</v>
      </c>
      <c r="B86" s="314">
        <f>'m1'!C84</f>
        <v>0.22500000000000001</v>
      </c>
      <c r="D86" s="182">
        <v>39022</v>
      </c>
      <c r="E86" s="314">
        <f>'m1'!K84</f>
        <v>0.34499999999999997</v>
      </c>
      <c r="G86" s="182">
        <v>39022</v>
      </c>
      <c r="H86" s="314">
        <f>'m1'!O84</f>
        <v>0.44499999999999995</v>
      </c>
      <c r="J86" s="182">
        <v>39022</v>
      </c>
      <c r="K86" s="314">
        <f>'m1'!N84</f>
        <v>0.375</v>
      </c>
      <c r="M86" s="182">
        <v>39022</v>
      </c>
      <c r="N86" s="314">
        <f>'m1'!H84</f>
        <v>0.35499999999999998</v>
      </c>
      <c r="P86" s="182">
        <v>39022</v>
      </c>
      <c r="Q86" s="314">
        <f>'m1'!E84</f>
        <v>0.22500000000000001</v>
      </c>
      <c r="S86" s="182">
        <v>39022</v>
      </c>
      <c r="T86" s="314">
        <f t="shared" si="2"/>
        <v>0.22500000000000001</v>
      </c>
      <c r="V86" s="182">
        <v>39022</v>
      </c>
      <c r="W86" s="314">
        <f t="shared" si="3"/>
        <v>0.22500000000000001</v>
      </c>
      <c r="Y86" s="182">
        <v>39022</v>
      </c>
      <c r="Z86" s="314">
        <f>'m1'!R84</f>
        <v>0.46499999999999997</v>
      </c>
      <c r="AB86" s="182">
        <v>39022</v>
      </c>
      <c r="AC86" s="314">
        <f>'m1'!D84</f>
        <v>0.22500000000000001</v>
      </c>
      <c r="AE86" s="182">
        <v>39022</v>
      </c>
      <c r="AF86" s="314">
        <f>'m1'!L84</f>
        <v>0.34499999999999997</v>
      </c>
      <c r="AH86" s="182">
        <v>39022</v>
      </c>
      <c r="AI86" s="314">
        <f>'m1'!P84</f>
        <v>0.44499999999999995</v>
      </c>
      <c r="AK86" s="182">
        <v>39022</v>
      </c>
      <c r="AL86" s="361">
        <f>'m1'!T84</f>
        <v>6.5000000000000002E-2</v>
      </c>
      <c r="AM86" s="182">
        <v>39022</v>
      </c>
      <c r="AN86" s="314">
        <f>'m1'!J84</f>
        <v>0.35499999999999998</v>
      </c>
      <c r="AO86" s="182">
        <v>39022</v>
      </c>
      <c r="AP86" s="361">
        <v>0</v>
      </c>
      <c r="AQ86" s="182">
        <v>39022</v>
      </c>
      <c r="AR86" s="314">
        <f>'m1'!F84</f>
        <v>0.19</v>
      </c>
      <c r="AS86" s="182">
        <v>39022</v>
      </c>
      <c r="AT86" s="361">
        <v>0</v>
      </c>
      <c r="AU86" s="182">
        <v>39022</v>
      </c>
      <c r="AV86" s="314">
        <f>'m1'!Q84</f>
        <v>0.44499999999999995</v>
      </c>
      <c r="AW86" s="182">
        <v>39022</v>
      </c>
      <c r="AX86" s="361">
        <v>5.0000000000000001E-3</v>
      </c>
      <c r="AY86" s="182">
        <v>39022</v>
      </c>
      <c r="AZ86" s="314">
        <f>'m1'!M84</f>
        <v>0.34499999999999997</v>
      </c>
      <c r="BA86" s="182">
        <v>39022</v>
      </c>
      <c r="BB86" s="361">
        <v>5.0000000000000001E-3</v>
      </c>
      <c r="BC86" s="182">
        <v>39022</v>
      </c>
      <c r="BD86" s="314">
        <f>'m1'!I84</f>
        <v>0.35499999999999998</v>
      </c>
      <c r="BE86" s="182">
        <v>39022</v>
      </c>
      <c r="BF86" s="361">
        <v>5.0000000000000001E-3</v>
      </c>
      <c r="BG86" s="182">
        <v>39022</v>
      </c>
      <c r="BH86" s="361">
        <v>0</v>
      </c>
      <c r="BI86" s="182">
        <v>39022</v>
      </c>
      <c r="BJ86" s="314">
        <f>'m1'!U84</f>
        <v>0.12</v>
      </c>
      <c r="BK86" s="182">
        <v>39022</v>
      </c>
      <c r="BL86" s="361">
        <v>0</v>
      </c>
      <c r="BM86" s="182">
        <v>39022</v>
      </c>
      <c r="BN86" s="314">
        <f>'m1'!V84</f>
        <v>0.18028</v>
      </c>
      <c r="BO86" s="182">
        <v>39022</v>
      </c>
      <c r="BP86" s="361">
        <v>0</v>
      </c>
    </row>
    <row r="87" spans="1:68">
      <c r="A87" s="182">
        <v>39052</v>
      </c>
      <c r="B87" s="314">
        <f>'m1'!C85</f>
        <v>0.22500000000000001</v>
      </c>
      <c r="D87" s="182">
        <v>39052</v>
      </c>
      <c r="E87" s="314">
        <f>'m1'!K85</f>
        <v>0.34499999999999997</v>
      </c>
      <c r="G87" s="182">
        <v>39052</v>
      </c>
      <c r="H87" s="314">
        <f>'m1'!O85</f>
        <v>0.44499999999999995</v>
      </c>
      <c r="J87" s="182">
        <v>39052</v>
      </c>
      <c r="K87" s="314">
        <f>'m1'!N85</f>
        <v>0.375</v>
      </c>
      <c r="M87" s="182">
        <v>39052</v>
      </c>
      <c r="N87" s="314">
        <f>'m1'!H85</f>
        <v>0.35499999999999998</v>
      </c>
      <c r="P87" s="182">
        <v>39052</v>
      </c>
      <c r="Q87" s="314">
        <f>'m1'!E85</f>
        <v>0.22500000000000001</v>
      </c>
      <c r="S87" s="182">
        <v>39052</v>
      </c>
      <c r="T87" s="314">
        <f t="shared" si="2"/>
        <v>0.22500000000000001</v>
      </c>
      <c r="V87" s="182">
        <v>39052</v>
      </c>
      <c r="W87" s="314">
        <f t="shared" si="3"/>
        <v>0.22500000000000001</v>
      </c>
      <c r="Y87" s="182">
        <v>39052</v>
      </c>
      <c r="Z87" s="314">
        <f>'m1'!R85</f>
        <v>0.46499999999999997</v>
      </c>
      <c r="AB87" s="182">
        <v>39052</v>
      </c>
      <c r="AC87" s="314">
        <f>'m1'!D85</f>
        <v>0.22500000000000001</v>
      </c>
      <c r="AE87" s="182">
        <v>39052</v>
      </c>
      <c r="AF87" s="314">
        <f>'m1'!L85</f>
        <v>0.34499999999999997</v>
      </c>
      <c r="AH87" s="182">
        <v>39052</v>
      </c>
      <c r="AI87" s="314">
        <f>'m1'!P85</f>
        <v>0.44499999999999995</v>
      </c>
      <c r="AK87" s="182">
        <v>39052</v>
      </c>
      <c r="AL87" s="361">
        <f>'m1'!T85</f>
        <v>6.5000000000000002E-2</v>
      </c>
      <c r="AM87" s="182">
        <v>39052</v>
      </c>
      <c r="AN87" s="314">
        <f>'m1'!J85</f>
        <v>0.35499999999999998</v>
      </c>
      <c r="AO87" s="182">
        <v>39052</v>
      </c>
      <c r="AP87" s="361">
        <v>0</v>
      </c>
      <c r="AQ87" s="182">
        <v>39052</v>
      </c>
      <c r="AR87" s="314">
        <f>'m1'!F85</f>
        <v>0.19</v>
      </c>
      <c r="AS87" s="182">
        <v>39052</v>
      </c>
      <c r="AT87" s="361">
        <v>0</v>
      </c>
      <c r="AU87" s="182">
        <v>39052</v>
      </c>
      <c r="AV87" s="314">
        <f>'m1'!Q85</f>
        <v>0.44499999999999995</v>
      </c>
      <c r="AW87" s="182">
        <v>39052</v>
      </c>
      <c r="AX87" s="361">
        <v>5.0000000000000001E-3</v>
      </c>
      <c r="AY87" s="182">
        <v>39052</v>
      </c>
      <c r="AZ87" s="314">
        <f>'m1'!M85</f>
        <v>0.34499999999999997</v>
      </c>
      <c r="BA87" s="182">
        <v>39052</v>
      </c>
      <c r="BB87" s="361">
        <v>5.0000000000000001E-3</v>
      </c>
      <c r="BC87" s="182">
        <v>39052</v>
      </c>
      <c r="BD87" s="314">
        <f>'m1'!I85</f>
        <v>0.35499999999999998</v>
      </c>
      <c r="BE87" s="182">
        <v>39052</v>
      </c>
      <c r="BF87" s="361">
        <v>5.0000000000000001E-3</v>
      </c>
      <c r="BG87" s="182">
        <v>39052</v>
      </c>
      <c r="BH87" s="361">
        <v>0</v>
      </c>
      <c r="BI87" s="182">
        <v>39052</v>
      </c>
      <c r="BJ87" s="314">
        <f>'m1'!U85</f>
        <v>0.12</v>
      </c>
      <c r="BK87" s="182">
        <v>39052</v>
      </c>
      <c r="BL87" s="361">
        <v>0</v>
      </c>
      <c r="BM87" s="182">
        <v>39052</v>
      </c>
      <c r="BN87" s="314">
        <f>'m1'!V85</f>
        <v>0.18335200000000001</v>
      </c>
      <c r="BO87" s="182">
        <v>39052</v>
      </c>
      <c r="BP87" s="361">
        <v>0</v>
      </c>
    </row>
    <row r="88" spans="1:68">
      <c r="A88" s="182">
        <v>39083</v>
      </c>
      <c r="B88" s="314">
        <f>'m1'!C86</f>
        <v>0.25</v>
      </c>
      <c r="D88" s="182">
        <v>39083</v>
      </c>
      <c r="E88" s="314">
        <f>'m1'!K86</f>
        <v>0.37</v>
      </c>
      <c r="G88" s="182">
        <v>39083</v>
      </c>
      <c r="H88" s="314">
        <f>'m1'!O86</f>
        <v>0.47</v>
      </c>
      <c r="J88" s="182">
        <v>39083</v>
      </c>
      <c r="K88" s="314">
        <f>'m1'!N86</f>
        <v>0.4</v>
      </c>
      <c r="M88" s="182">
        <v>39083</v>
      </c>
      <c r="N88" s="314">
        <f>'m1'!H86</f>
        <v>0.38</v>
      </c>
      <c r="P88" s="182">
        <v>39083</v>
      </c>
      <c r="Q88" s="314">
        <f>'m1'!E86</f>
        <v>0.25</v>
      </c>
      <c r="S88" s="182">
        <v>39083</v>
      </c>
      <c r="T88" s="314">
        <f t="shared" si="2"/>
        <v>0.25</v>
      </c>
      <c r="V88" s="182">
        <v>39083</v>
      </c>
      <c r="W88" s="314">
        <f t="shared" si="3"/>
        <v>0.25</v>
      </c>
      <c r="Y88" s="182">
        <v>39083</v>
      </c>
      <c r="Z88" s="314">
        <f>'m1'!R86</f>
        <v>0.49</v>
      </c>
      <c r="AB88" s="182">
        <v>39083</v>
      </c>
      <c r="AC88" s="314">
        <f>'m1'!D86</f>
        <v>0.25</v>
      </c>
      <c r="AE88" s="182">
        <v>39083</v>
      </c>
      <c r="AF88" s="314">
        <f>'m1'!L86</f>
        <v>0.37</v>
      </c>
      <c r="AH88" s="182">
        <v>39083</v>
      </c>
      <c r="AI88" s="314">
        <f>'m1'!P86</f>
        <v>0.47</v>
      </c>
      <c r="AK88" s="182">
        <v>39083</v>
      </c>
      <c r="AL88" s="361">
        <f>'m1'!T86</f>
        <v>0.09</v>
      </c>
      <c r="AM88" s="182">
        <v>39083</v>
      </c>
      <c r="AN88" s="314">
        <f>'m1'!J86</f>
        <v>0.38</v>
      </c>
      <c r="AO88" s="182">
        <v>39083</v>
      </c>
      <c r="AP88" s="361">
        <v>0</v>
      </c>
      <c r="AQ88" s="182">
        <v>39083</v>
      </c>
      <c r="AR88" s="314">
        <f>'m1'!F86</f>
        <v>0.215</v>
      </c>
      <c r="AS88" s="182">
        <v>39083</v>
      </c>
      <c r="AT88" s="361">
        <v>0</v>
      </c>
      <c r="AU88" s="182">
        <v>39083</v>
      </c>
      <c r="AV88" s="314">
        <f>'m1'!Q86</f>
        <v>0.47</v>
      </c>
      <c r="AW88" s="182">
        <v>39083</v>
      </c>
      <c r="AX88" s="361">
        <v>5.0000000000000001E-3</v>
      </c>
      <c r="AY88" s="182">
        <v>39083</v>
      </c>
      <c r="AZ88" s="314">
        <f>'m1'!M86</f>
        <v>0.37</v>
      </c>
      <c r="BA88" s="182">
        <v>39083</v>
      </c>
      <c r="BB88" s="361">
        <v>5.0000000000000001E-3</v>
      </c>
      <c r="BC88" s="182">
        <v>39083</v>
      </c>
      <c r="BD88" s="314">
        <f>'m1'!I86</f>
        <v>0.38</v>
      </c>
      <c r="BE88" s="182">
        <v>39083</v>
      </c>
      <c r="BF88" s="361">
        <v>5.0000000000000001E-3</v>
      </c>
      <c r="BG88" s="182">
        <v>39083</v>
      </c>
      <c r="BH88" s="361">
        <v>0</v>
      </c>
      <c r="BI88" s="182">
        <v>39083</v>
      </c>
      <c r="BJ88" s="314">
        <f>'m1'!U86</f>
        <v>0.14499999999999999</v>
      </c>
      <c r="BK88" s="182">
        <v>39083</v>
      </c>
      <c r="BL88" s="361">
        <v>0</v>
      </c>
      <c r="BM88" s="182">
        <v>39083</v>
      </c>
      <c r="BN88" s="314">
        <f>'m1'!V86</f>
        <v>0.213696</v>
      </c>
      <c r="BO88" s="182">
        <v>39083</v>
      </c>
      <c r="BP88" s="361">
        <v>0</v>
      </c>
    </row>
    <row r="89" spans="1:68">
      <c r="A89" s="182">
        <v>39114</v>
      </c>
      <c r="B89" s="314">
        <f>'m1'!C87</f>
        <v>0.31</v>
      </c>
      <c r="D89" s="182">
        <v>39114</v>
      </c>
      <c r="E89" s="314">
        <f>'m1'!K87</f>
        <v>0.43</v>
      </c>
      <c r="G89" s="182">
        <v>39114</v>
      </c>
      <c r="H89" s="314">
        <f>'m1'!O87</f>
        <v>0.53</v>
      </c>
      <c r="J89" s="182">
        <v>39114</v>
      </c>
      <c r="K89" s="314">
        <f>'m1'!N87</f>
        <v>0.45999999999999996</v>
      </c>
      <c r="M89" s="182">
        <v>39114</v>
      </c>
      <c r="N89" s="314">
        <f>'m1'!H87</f>
        <v>0.44</v>
      </c>
      <c r="P89" s="182">
        <v>39114</v>
      </c>
      <c r="Q89" s="314">
        <f>'m1'!E87</f>
        <v>0.31</v>
      </c>
      <c r="S89" s="182">
        <v>39114</v>
      </c>
      <c r="T89" s="314">
        <f t="shared" si="2"/>
        <v>0.31</v>
      </c>
      <c r="V89" s="182">
        <v>39114</v>
      </c>
      <c r="W89" s="314">
        <f t="shared" si="3"/>
        <v>0.31</v>
      </c>
      <c r="Y89" s="182">
        <v>39114</v>
      </c>
      <c r="Z89" s="314">
        <f>'m1'!R87</f>
        <v>0.55000000000000004</v>
      </c>
      <c r="AB89" s="182">
        <v>39114</v>
      </c>
      <c r="AC89" s="314">
        <f>'m1'!D87</f>
        <v>0.31</v>
      </c>
      <c r="AE89" s="182">
        <v>39114</v>
      </c>
      <c r="AF89" s="314">
        <f>'m1'!L87</f>
        <v>0.43</v>
      </c>
      <c r="AH89" s="182">
        <v>39114</v>
      </c>
      <c r="AI89" s="314">
        <f>'m1'!P87</f>
        <v>0.53</v>
      </c>
      <c r="AK89" s="182">
        <v>39114</v>
      </c>
      <c r="AL89" s="361">
        <f>'m1'!T87</f>
        <v>0.15</v>
      </c>
      <c r="AM89" s="182">
        <v>39114</v>
      </c>
      <c r="AN89" s="314">
        <f>'m1'!J87</f>
        <v>0.44</v>
      </c>
      <c r="AO89" s="182">
        <v>39114</v>
      </c>
      <c r="AP89" s="361">
        <v>0</v>
      </c>
      <c r="AQ89" s="182">
        <v>39114</v>
      </c>
      <c r="AR89" s="314">
        <f>'m1'!F87</f>
        <v>0.27500000000000002</v>
      </c>
      <c r="AS89" s="182">
        <v>39114</v>
      </c>
      <c r="AT89" s="361">
        <v>0</v>
      </c>
      <c r="AU89" s="182">
        <v>39114</v>
      </c>
      <c r="AV89" s="314">
        <f>'m1'!Q87</f>
        <v>0.53</v>
      </c>
      <c r="AW89" s="182">
        <v>39114</v>
      </c>
      <c r="AX89" s="361">
        <v>5.0000000000000001E-3</v>
      </c>
      <c r="AY89" s="182">
        <v>39114</v>
      </c>
      <c r="AZ89" s="314">
        <f>'m1'!M87</f>
        <v>0.43</v>
      </c>
      <c r="BA89" s="182">
        <v>39114</v>
      </c>
      <c r="BB89" s="361">
        <v>5.0000000000000001E-3</v>
      </c>
      <c r="BC89" s="182">
        <v>39114</v>
      </c>
      <c r="BD89" s="314">
        <f>'m1'!I87</f>
        <v>0.44</v>
      </c>
      <c r="BE89" s="182">
        <v>39114</v>
      </c>
      <c r="BF89" s="361">
        <v>5.0000000000000001E-3</v>
      </c>
      <c r="BG89" s="182">
        <v>39114</v>
      </c>
      <c r="BH89" s="361">
        <v>0</v>
      </c>
      <c r="BI89" s="182">
        <v>39114</v>
      </c>
      <c r="BJ89" s="314">
        <f>'m1'!U87</f>
        <v>0.20499999999999999</v>
      </c>
      <c r="BK89" s="182">
        <v>39114</v>
      </c>
      <c r="BL89" s="361">
        <v>0</v>
      </c>
      <c r="BM89" s="182">
        <v>39114</v>
      </c>
      <c r="BN89" s="314">
        <f>'m1'!V87</f>
        <v>0.27196799999999999</v>
      </c>
      <c r="BO89" s="182">
        <v>39114</v>
      </c>
      <c r="BP89" s="361">
        <v>0</v>
      </c>
    </row>
    <row r="90" spans="1:68">
      <c r="A90" s="182">
        <v>39142</v>
      </c>
      <c r="B90" s="314">
        <f>'m1'!C88</f>
        <v>0.30499999999999999</v>
      </c>
      <c r="D90" s="182">
        <v>39142</v>
      </c>
      <c r="E90" s="314">
        <f>'m1'!K88</f>
        <v>0.42499999999999999</v>
      </c>
      <c r="G90" s="182">
        <v>39142</v>
      </c>
      <c r="H90" s="314">
        <f>'m1'!O88</f>
        <v>0.52500000000000002</v>
      </c>
      <c r="J90" s="182">
        <v>39142</v>
      </c>
      <c r="K90" s="314">
        <f>'m1'!N88</f>
        <v>0.45499999999999996</v>
      </c>
      <c r="M90" s="182">
        <v>39142</v>
      </c>
      <c r="N90" s="314">
        <f>'m1'!H88</f>
        <v>0.435</v>
      </c>
      <c r="P90" s="182">
        <v>39142</v>
      </c>
      <c r="Q90" s="314">
        <f>'m1'!E88</f>
        <v>0.30499999999999999</v>
      </c>
      <c r="S90" s="182">
        <v>39142</v>
      </c>
      <c r="T90" s="314">
        <f t="shared" si="2"/>
        <v>0.30499999999999999</v>
      </c>
      <c r="V90" s="182">
        <v>39142</v>
      </c>
      <c r="W90" s="314">
        <f t="shared" si="3"/>
        <v>0.30499999999999999</v>
      </c>
      <c r="Y90" s="182">
        <v>39142</v>
      </c>
      <c r="Z90" s="314">
        <f>'m1'!R88</f>
        <v>0.54500000000000004</v>
      </c>
      <c r="AB90" s="182">
        <v>39142</v>
      </c>
      <c r="AC90" s="314">
        <f>'m1'!D88</f>
        <v>0.30499999999999999</v>
      </c>
      <c r="AE90" s="182">
        <v>39142</v>
      </c>
      <c r="AF90" s="314">
        <f>'m1'!L88</f>
        <v>0.42499999999999999</v>
      </c>
      <c r="AH90" s="182">
        <v>39142</v>
      </c>
      <c r="AI90" s="314">
        <f>'m1'!P88</f>
        <v>0.52500000000000002</v>
      </c>
      <c r="AK90" s="182">
        <v>39142</v>
      </c>
      <c r="AL90" s="361">
        <f>'m1'!T88</f>
        <v>0.14499999999999999</v>
      </c>
      <c r="AM90" s="182">
        <v>39142</v>
      </c>
      <c r="AN90" s="314">
        <f>'m1'!J88</f>
        <v>0.435</v>
      </c>
      <c r="AO90" s="182">
        <v>39142</v>
      </c>
      <c r="AP90" s="361">
        <v>0</v>
      </c>
      <c r="AQ90" s="182">
        <v>39142</v>
      </c>
      <c r="AR90" s="314">
        <f>'m1'!F88</f>
        <v>0.27</v>
      </c>
      <c r="AS90" s="182">
        <v>39142</v>
      </c>
      <c r="AT90" s="361">
        <v>0</v>
      </c>
      <c r="AU90" s="182">
        <v>39142</v>
      </c>
      <c r="AV90" s="314">
        <f>'m1'!Q88</f>
        <v>0.52500000000000002</v>
      </c>
      <c r="AW90" s="182">
        <v>39142</v>
      </c>
      <c r="AX90" s="361">
        <v>5.0000000000000001E-3</v>
      </c>
      <c r="AY90" s="182">
        <v>39142</v>
      </c>
      <c r="AZ90" s="314">
        <f>'m1'!M88</f>
        <v>0.42499999999999999</v>
      </c>
      <c r="BA90" s="182">
        <v>39142</v>
      </c>
      <c r="BB90" s="361">
        <v>5.0000000000000001E-3</v>
      </c>
      <c r="BC90" s="182">
        <v>39142</v>
      </c>
      <c r="BD90" s="314">
        <f>'m1'!I88</f>
        <v>0.435</v>
      </c>
      <c r="BE90" s="182">
        <v>39142</v>
      </c>
      <c r="BF90" s="361">
        <v>5.0000000000000001E-3</v>
      </c>
      <c r="BG90" s="182">
        <v>39142</v>
      </c>
      <c r="BH90" s="361">
        <v>0</v>
      </c>
      <c r="BI90" s="182">
        <v>39142</v>
      </c>
      <c r="BJ90" s="314">
        <f>'m1'!U88</f>
        <v>0.19999999999999998</v>
      </c>
      <c r="BK90" s="182">
        <v>39142</v>
      </c>
      <c r="BL90" s="361">
        <v>0</v>
      </c>
      <c r="BM90" s="182">
        <v>39142</v>
      </c>
      <c r="BN90" s="314">
        <f>'m1'!V88</f>
        <v>0.262712</v>
      </c>
      <c r="BO90" s="182">
        <v>39142</v>
      </c>
      <c r="BP90" s="361">
        <v>0</v>
      </c>
    </row>
    <row r="91" spans="1:68">
      <c r="A91" s="182">
        <v>39173</v>
      </c>
      <c r="B91" s="314">
        <f>'m1'!C89</f>
        <v>0.14000000000000001</v>
      </c>
      <c r="D91" s="182">
        <v>39173</v>
      </c>
      <c r="E91" s="314">
        <f>'m1'!K89</f>
        <v>0.16</v>
      </c>
      <c r="G91" s="182">
        <v>39173</v>
      </c>
      <c r="H91" s="314">
        <f>'m1'!O89</f>
        <v>0.14000000000000001</v>
      </c>
      <c r="J91" s="182">
        <v>39173</v>
      </c>
      <c r="K91" s="314">
        <f>'m1'!N89</f>
        <v>0.18</v>
      </c>
      <c r="M91" s="182">
        <v>39173</v>
      </c>
      <c r="N91" s="314">
        <f>'m1'!H89</f>
        <v>0.14000000000000001</v>
      </c>
      <c r="P91" s="182">
        <v>39173</v>
      </c>
      <c r="Q91" s="314">
        <f>'m1'!E89</f>
        <v>0.14000000000000001</v>
      </c>
      <c r="S91" s="182">
        <v>39173</v>
      </c>
      <c r="T91" s="314">
        <f t="shared" si="2"/>
        <v>0.14000000000000001</v>
      </c>
      <c r="V91" s="182">
        <v>39173</v>
      </c>
      <c r="W91" s="314">
        <f t="shared" si="3"/>
        <v>0.14000000000000001</v>
      </c>
      <c r="Y91" s="182">
        <v>39173</v>
      </c>
      <c r="Z91" s="314">
        <f>'m1'!R89</f>
        <v>0.14000000000000001</v>
      </c>
      <c r="AB91" s="182">
        <v>39173</v>
      </c>
      <c r="AC91" s="314">
        <f>'m1'!D89</f>
        <v>0.14000000000000001</v>
      </c>
      <c r="AE91" s="182">
        <v>39173</v>
      </c>
      <c r="AF91" s="314">
        <f>'m1'!L89</f>
        <v>0.16</v>
      </c>
      <c r="AH91" s="182">
        <v>39173</v>
      </c>
      <c r="AI91" s="314">
        <f>'m1'!P89</f>
        <v>0.14000000000000001</v>
      </c>
      <c r="AK91" s="182">
        <v>39173</v>
      </c>
      <c r="AL91" s="361">
        <f>'m1'!T89</f>
        <v>-0.06</v>
      </c>
      <c r="AM91" s="182">
        <v>39173</v>
      </c>
      <c r="AN91" s="314">
        <f>'m1'!J89</f>
        <v>0.14000000000000001</v>
      </c>
      <c r="AO91" s="182">
        <v>39173</v>
      </c>
      <c r="AP91" s="361">
        <v>0</v>
      </c>
      <c r="AQ91" s="182">
        <v>39173</v>
      </c>
      <c r="AR91" s="314">
        <f>'m1'!F89</f>
        <v>0.10500000000000001</v>
      </c>
      <c r="AS91" s="182">
        <v>39173</v>
      </c>
      <c r="AT91" s="361">
        <v>0</v>
      </c>
      <c r="AU91" s="182">
        <v>39173</v>
      </c>
      <c r="AV91" s="314">
        <f>'m1'!Q89</f>
        <v>0.14000000000000001</v>
      </c>
      <c r="AW91" s="182">
        <v>39173</v>
      </c>
      <c r="AX91" s="361">
        <v>5.0000000000000001E-3</v>
      </c>
      <c r="AY91" s="182">
        <v>39173</v>
      </c>
      <c r="AZ91" s="314">
        <f>'m1'!M89</f>
        <v>0.16</v>
      </c>
      <c r="BA91" s="182">
        <v>39173</v>
      </c>
      <c r="BB91" s="361">
        <v>5.0000000000000001E-3</v>
      </c>
      <c r="BC91" s="182">
        <v>39173</v>
      </c>
      <c r="BD91" s="314">
        <f>'m1'!I89</f>
        <v>0.14000000000000001</v>
      </c>
      <c r="BE91" s="182">
        <v>39173</v>
      </c>
      <c r="BF91" s="361">
        <v>5.0000000000000001E-3</v>
      </c>
      <c r="BG91" s="182">
        <v>39173</v>
      </c>
      <c r="BH91" s="361">
        <v>0</v>
      </c>
      <c r="BI91" s="182">
        <v>39173</v>
      </c>
      <c r="BJ91" s="314">
        <f>'m1'!U89</f>
        <v>-4.9999999999999975E-3</v>
      </c>
      <c r="BK91" s="182">
        <v>39173</v>
      </c>
      <c r="BL91" s="361">
        <v>0</v>
      </c>
      <c r="BM91" s="182">
        <v>39173</v>
      </c>
      <c r="BN91" s="314">
        <f>'m1'!V89</f>
        <v>0.1575</v>
      </c>
      <c r="BO91" s="182">
        <v>39173</v>
      </c>
      <c r="BP91" s="361">
        <v>0</v>
      </c>
    </row>
    <row r="92" spans="1:68">
      <c r="A92" s="182">
        <v>39203</v>
      </c>
      <c r="B92" s="314">
        <f>'m1'!C90</f>
        <v>0.14000000000000001</v>
      </c>
      <c r="D92" s="182">
        <v>39203</v>
      </c>
      <c r="E92" s="314">
        <f>'m1'!K90</f>
        <v>0.16</v>
      </c>
      <c r="G92" s="182">
        <v>39203</v>
      </c>
      <c r="H92" s="314">
        <f>'m1'!O90</f>
        <v>0.14000000000000001</v>
      </c>
      <c r="J92" s="182">
        <v>39203</v>
      </c>
      <c r="K92" s="314">
        <f>'m1'!N90</f>
        <v>0.18</v>
      </c>
      <c r="M92" s="182">
        <v>39203</v>
      </c>
      <c r="N92" s="314">
        <f>'m1'!H90</f>
        <v>0.14000000000000001</v>
      </c>
      <c r="P92" s="182">
        <v>39203</v>
      </c>
      <c r="Q92" s="314">
        <f>'m1'!E90</f>
        <v>0.14000000000000001</v>
      </c>
      <c r="S92" s="182">
        <v>39203</v>
      </c>
      <c r="T92" s="314">
        <f t="shared" si="2"/>
        <v>0.14000000000000001</v>
      </c>
      <c r="V92" s="182">
        <v>39203</v>
      </c>
      <c r="W92" s="314">
        <f t="shared" si="3"/>
        <v>0.14000000000000001</v>
      </c>
      <c r="Y92" s="182">
        <v>39203</v>
      </c>
      <c r="Z92" s="314">
        <f>'m1'!R90</f>
        <v>0.14000000000000001</v>
      </c>
      <c r="AB92" s="182">
        <v>39203</v>
      </c>
      <c r="AC92" s="314">
        <f>'m1'!D90</f>
        <v>0.14000000000000001</v>
      </c>
      <c r="AE92" s="182">
        <v>39203</v>
      </c>
      <c r="AF92" s="314">
        <f>'m1'!L90</f>
        <v>0.16</v>
      </c>
      <c r="AH92" s="182">
        <v>39203</v>
      </c>
      <c r="AI92" s="314">
        <f>'m1'!P90</f>
        <v>0.14000000000000001</v>
      </c>
      <c r="AK92" s="182">
        <v>39203</v>
      </c>
      <c r="AL92" s="361">
        <f>'m1'!T90</f>
        <v>-0.06</v>
      </c>
      <c r="AM92" s="182">
        <v>39203</v>
      </c>
      <c r="AN92" s="314">
        <f>'m1'!J90</f>
        <v>0.14000000000000001</v>
      </c>
      <c r="AO92" s="182">
        <v>39203</v>
      </c>
      <c r="AP92" s="361">
        <v>0</v>
      </c>
      <c r="AQ92" s="182">
        <v>39203</v>
      </c>
      <c r="AR92" s="314">
        <f>'m1'!F90</f>
        <v>0.10500000000000001</v>
      </c>
      <c r="AS92" s="182">
        <v>39203</v>
      </c>
      <c r="AT92" s="361">
        <v>0</v>
      </c>
      <c r="AU92" s="182">
        <v>39203</v>
      </c>
      <c r="AV92" s="314">
        <f>'m1'!Q90</f>
        <v>0.14000000000000001</v>
      </c>
      <c r="AW92" s="182">
        <v>39203</v>
      </c>
      <c r="AX92" s="361">
        <v>5.0000000000000001E-3</v>
      </c>
      <c r="AY92" s="182">
        <v>39203</v>
      </c>
      <c r="AZ92" s="314">
        <f>'m1'!M90</f>
        <v>0.16</v>
      </c>
      <c r="BA92" s="182">
        <v>39203</v>
      </c>
      <c r="BB92" s="361">
        <v>5.0000000000000001E-3</v>
      </c>
      <c r="BC92" s="182">
        <v>39203</v>
      </c>
      <c r="BD92" s="314">
        <f>'m1'!I90</f>
        <v>0.14000000000000001</v>
      </c>
      <c r="BE92" s="182">
        <v>39203</v>
      </c>
      <c r="BF92" s="361">
        <v>5.0000000000000001E-3</v>
      </c>
      <c r="BG92" s="182">
        <v>39203</v>
      </c>
      <c r="BH92" s="361">
        <v>0</v>
      </c>
      <c r="BI92" s="182">
        <v>39203</v>
      </c>
      <c r="BJ92" s="314">
        <f>'m1'!U90</f>
        <v>-4.9999999999999975E-3</v>
      </c>
      <c r="BK92" s="182">
        <v>39203</v>
      </c>
      <c r="BL92" s="361">
        <v>0</v>
      </c>
      <c r="BM92" s="182">
        <v>39203</v>
      </c>
      <c r="BN92" s="314">
        <f>'m1'!V90</f>
        <v>0.14749999999999999</v>
      </c>
      <c r="BO92" s="182">
        <v>39203</v>
      </c>
      <c r="BP92" s="361">
        <v>0</v>
      </c>
    </row>
    <row r="93" spans="1:68">
      <c r="A93" s="182">
        <v>39234</v>
      </c>
      <c r="B93" s="314">
        <f>'m1'!C91</f>
        <v>0.14000000000000001</v>
      </c>
      <c r="D93" s="182">
        <v>39234</v>
      </c>
      <c r="E93" s="314">
        <f>'m1'!K91</f>
        <v>0.16</v>
      </c>
      <c r="G93" s="182">
        <v>39234</v>
      </c>
      <c r="H93" s="314">
        <f>'m1'!O91</f>
        <v>0.14000000000000001</v>
      </c>
      <c r="J93" s="182">
        <v>39234</v>
      </c>
      <c r="K93" s="314">
        <f>'m1'!N91</f>
        <v>0.18</v>
      </c>
      <c r="M93" s="182">
        <v>39234</v>
      </c>
      <c r="N93" s="314">
        <f>'m1'!H91</f>
        <v>0.14000000000000001</v>
      </c>
      <c r="P93" s="182">
        <v>39234</v>
      </c>
      <c r="Q93" s="314">
        <f>'m1'!E91</f>
        <v>0.14000000000000001</v>
      </c>
      <c r="S93" s="182">
        <v>39234</v>
      </c>
      <c r="T93" s="314">
        <f t="shared" si="2"/>
        <v>0.14000000000000001</v>
      </c>
      <c r="V93" s="182">
        <v>39234</v>
      </c>
      <c r="W93" s="314">
        <f t="shared" si="3"/>
        <v>0.14000000000000001</v>
      </c>
      <c r="Y93" s="182">
        <v>39234</v>
      </c>
      <c r="Z93" s="314">
        <f>'m1'!R91</f>
        <v>0.14000000000000001</v>
      </c>
      <c r="AB93" s="182">
        <v>39234</v>
      </c>
      <c r="AC93" s="314">
        <f>'m1'!D91</f>
        <v>0.14000000000000001</v>
      </c>
      <c r="AE93" s="182">
        <v>39234</v>
      </c>
      <c r="AF93" s="314">
        <f>'m1'!L91</f>
        <v>0.16</v>
      </c>
      <c r="AH93" s="182">
        <v>39234</v>
      </c>
      <c r="AI93" s="314">
        <f>'m1'!P91</f>
        <v>0.14000000000000001</v>
      </c>
      <c r="AK93" s="182">
        <v>39234</v>
      </c>
      <c r="AL93" s="361">
        <f>'m1'!T91</f>
        <v>-0.06</v>
      </c>
      <c r="AM93" s="182">
        <v>39234</v>
      </c>
      <c r="AN93" s="314">
        <f>'m1'!J91</f>
        <v>0.14000000000000001</v>
      </c>
      <c r="AO93" s="182">
        <v>39234</v>
      </c>
      <c r="AP93" s="361">
        <v>0</v>
      </c>
      <c r="AQ93" s="182">
        <v>39234</v>
      </c>
      <c r="AR93" s="314">
        <f>'m1'!F91</f>
        <v>0.10500000000000001</v>
      </c>
      <c r="AS93" s="182">
        <v>39234</v>
      </c>
      <c r="AT93" s="361">
        <v>0</v>
      </c>
      <c r="AU93" s="182">
        <v>39234</v>
      </c>
      <c r="AV93" s="314">
        <f>'m1'!Q91</f>
        <v>0.14000000000000001</v>
      </c>
      <c r="AW93" s="182">
        <v>39234</v>
      </c>
      <c r="AX93" s="361">
        <v>5.0000000000000001E-3</v>
      </c>
      <c r="AY93" s="182">
        <v>39234</v>
      </c>
      <c r="AZ93" s="314">
        <f>'m1'!M91</f>
        <v>0.16</v>
      </c>
      <c r="BA93" s="182">
        <v>39234</v>
      </c>
      <c r="BB93" s="361">
        <v>5.0000000000000001E-3</v>
      </c>
      <c r="BC93" s="182">
        <v>39234</v>
      </c>
      <c r="BD93" s="314">
        <f>'m1'!I91</f>
        <v>0.14000000000000001</v>
      </c>
      <c r="BE93" s="182">
        <v>39234</v>
      </c>
      <c r="BF93" s="361">
        <v>5.0000000000000001E-3</v>
      </c>
      <c r="BG93" s="182">
        <v>39234</v>
      </c>
      <c r="BH93" s="361">
        <v>0</v>
      </c>
      <c r="BI93" s="182">
        <v>39234</v>
      </c>
      <c r="BJ93" s="314">
        <f>'m1'!U91</f>
        <v>-4.9999999999999975E-3</v>
      </c>
      <c r="BK93" s="182">
        <v>39234</v>
      </c>
      <c r="BL93" s="361">
        <v>0</v>
      </c>
      <c r="BM93" s="182">
        <v>39234</v>
      </c>
      <c r="BN93" s="314">
        <f>'m1'!V91</f>
        <v>0.14249999999999999</v>
      </c>
      <c r="BO93" s="182">
        <v>39234</v>
      </c>
      <c r="BP93" s="361">
        <v>0</v>
      </c>
    </row>
    <row r="94" spans="1:68">
      <c r="A94" s="182">
        <v>39264</v>
      </c>
      <c r="B94" s="314">
        <f>'m1'!C92</f>
        <v>0.14000000000000001</v>
      </c>
      <c r="D94" s="182">
        <v>39264</v>
      </c>
      <c r="E94" s="314">
        <f>'m1'!K92</f>
        <v>0.16</v>
      </c>
      <c r="G94" s="182">
        <v>39264</v>
      </c>
      <c r="H94" s="314">
        <f>'m1'!O92</f>
        <v>0.14000000000000001</v>
      </c>
      <c r="J94" s="182">
        <v>39264</v>
      </c>
      <c r="K94" s="314">
        <f>'m1'!N92</f>
        <v>0.18</v>
      </c>
      <c r="M94" s="182">
        <v>39264</v>
      </c>
      <c r="N94" s="314">
        <f>'m1'!H92</f>
        <v>0.14000000000000001</v>
      </c>
      <c r="P94" s="182">
        <v>39264</v>
      </c>
      <c r="Q94" s="314">
        <f>'m1'!E92</f>
        <v>0.14000000000000001</v>
      </c>
      <c r="S94" s="182">
        <v>39264</v>
      </c>
      <c r="T94" s="314">
        <f t="shared" si="2"/>
        <v>0.14000000000000001</v>
      </c>
      <c r="V94" s="182">
        <v>39264</v>
      </c>
      <c r="W94" s="314">
        <f t="shared" si="3"/>
        <v>0.14000000000000001</v>
      </c>
      <c r="Y94" s="182">
        <v>39264</v>
      </c>
      <c r="Z94" s="314">
        <f>'m1'!R92</f>
        <v>0.14000000000000001</v>
      </c>
      <c r="AB94" s="182">
        <v>39264</v>
      </c>
      <c r="AC94" s="314">
        <f>'m1'!D92</f>
        <v>0.14000000000000001</v>
      </c>
      <c r="AE94" s="182">
        <v>39264</v>
      </c>
      <c r="AF94" s="314">
        <f>'m1'!L92</f>
        <v>0.16</v>
      </c>
      <c r="AH94" s="182">
        <v>39264</v>
      </c>
      <c r="AI94" s="314">
        <f>'m1'!P92</f>
        <v>0.14000000000000001</v>
      </c>
      <c r="AK94" s="182">
        <v>39264</v>
      </c>
      <c r="AL94" s="361">
        <f>'m1'!T92</f>
        <v>-0.06</v>
      </c>
      <c r="AM94" s="182">
        <v>39264</v>
      </c>
      <c r="AN94" s="314">
        <f>'m1'!J92</f>
        <v>0.14000000000000001</v>
      </c>
      <c r="AO94" s="182">
        <v>39264</v>
      </c>
      <c r="AP94" s="361">
        <v>0</v>
      </c>
      <c r="AQ94" s="182">
        <v>39264</v>
      </c>
      <c r="AR94" s="314">
        <f>'m1'!F92</f>
        <v>0.10500000000000001</v>
      </c>
      <c r="AS94" s="182">
        <v>39264</v>
      </c>
      <c r="AT94" s="361">
        <v>0</v>
      </c>
      <c r="AU94" s="182">
        <v>39264</v>
      </c>
      <c r="AV94" s="314">
        <f>'m1'!Q92</f>
        <v>0.14000000000000001</v>
      </c>
      <c r="AW94" s="182">
        <v>39264</v>
      </c>
      <c r="AX94" s="361">
        <v>5.0000000000000001E-3</v>
      </c>
      <c r="AY94" s="182">
        <v>39264</v>
      </c>
      <c r="AZ94" s="314">
        <f>'m1'!M92</f>
        <v>0.16</v>
      </c>
      <c r="BA94" s="182">
        <v>39264</v>
      </c>
      <c r="BB94" s="361">
        <v>5.0000000000000001E-3</v>
      </c>
      <c r="BC94" s="182">
        <v>39264</v>
      </c>
      <c r="BD94" s="314">
        <f>'m1'!I92</f>
        <v>0.14000000000000001</v>
      </c>
      <c r="BE94" s="182">
        <v>39264</v>
      </c>
      <c r="BF94" s="361">
        <v>5.0000000000000001E-3</v>
      </c>
      <c r="BG94" s="182">
        <v>39264</v>
      </c>
      <c r="BH94" s="361">
        <v>0</v>
      </c>
      <c r="BI94" s="182">
        <v>39264</v>
      </c>
      <c r="BJ94" s="314">
        <f>'m1'!U92</f>
        <v>-4.9999999999999975E-3</v>
      </c>
      <c r="BK94" s="182">
        <v>39264</v>
      </c>
      <c r="BL94" s="361">
        <v>0</v>
      </c>
      <c r="BM94" s="182">
        <v>39264</v>
      </c>
      <c r="BN94" s="314">
        <f>'m1'!V92</f>
        <v>0.13250000000000001</v>
      </c>
      <c r="BO94" s="182">
        <v>39264</v>
      </c>
      <c r="BP94" s="361">
        <v>0</v>
      </c>
    </row>
    <row r="95" spans="1:68">
      <c r="A95" s="182">
        <v>39295</v>
      </c>
      <c r="B95" s="314">
        <f>'m1'!C93</f>
        <v>0.14000000000000001</v>
      </c>
      <c r="D95" s="182">
        <v>39295</v>
      </c>
      <c r="E95" s="314">
        <f>'m1'!K93</f>
        <v>0.16</v>
      </c>
      <c r="G95" s="182">
        <v>39295</v>
      </c>
      <c r="H95" s="314">
        <f>'m1'!O93</f>
        <v>0.14000000000000001</v>
      </c>
      <c r="J95" s="182">
        <v>39295</v>
      </c>
      <c r="K95" s="314">
        <f>'m1'!N93</f>
        <v>0.18</v>
      </c>
      <c r="M95" s="182">
        <v>39295</v>
      </c>
      <c r="N95" s="314">
        <f>'m1'!H93</f>
        <v>0.14000000000000001</v>
      </c>
      <c r="P95" s="182">
        <v>39295</v>
      </c>
      <c r="Q95" s="314">
        <f>'m1'!E93</f>
        <v>0.14000000000000001</v>
      </c>
      <c r="S95" s="182">
        <v>39295</v>
      </c>
      <c r="T95" s="314">
        <f t="shared" si="2"/>
        <v>0.14000000000000001</v>
      </c>
      <c r="V95" s="182">
        <v>39295</v>
      </c>
      <c r="W95" s="314">
        <f t="shared" si="3"/>
        <v>0.14000000000000001</v>
      </c>
      <c r="Y95" s="182">
        <v>39295</v>
      </c>
      <c r="Z95" s="314">
        <f>'m1'!R93</f>
        <v>0.14000000000000001</v>
      </c>
      <c r="AB95" s="182">
        <v>39295</v>
      </c>
      <c r="AC95" s="314">
        <f>'m1'!D93</f>
        <v>0.14000000000000001</v>
      </c>
      <c r="AE95" s="182">
        <v>39295</v>
      </c>
      <c r="AF95" s="314">
        <f>'m1'!L93</f>
        <v>0.16</v>
      </c>
      <c r="AH95" s="182">
        <v>39295</v>
      </c>
      <c r="AI95" s="314">
        <f>'m1'!P93</f>
        <v>0.14000000000000001</v>
      </c>
      <c r="AK95" s="182">
        <v>39295</v>
      </c>
      <c r="AL95" s="361">
        <f>'m1'!T93</f>
        <v>-0.06</v>
      </c>
      <c r="AM95" s="182">
        <v>39295</v>
      </c>
      <c r="AN95" s="314">
        <f>'m1'!J93</f>
        <v>0.14000000000000001</v>
      </c>
      <c r="AO95" s="182">
        <v>39295</v>
      </c>
      <c r="AP95" s="361">
        <v>0</v>
      </c>
      <c r="AQ95" s="182">
        <v>39295</v>
      </c>
      <c r="AR95" s="314">
        <f>'m1'!F93</f>
        <v>0.10500000000000001</v>
      </c>
      <c r="AS95" s="182">
        <v>39295</v>
      </c>
      <c r="AT95" s="361">
        <v>0</v>
      </c>
      <c r="AU95" s="182">
        <v>39295</v>
      </c>
      <c r="AV95" s="314">
        <f>'m1'!Q93</f>
        <v>0.14000000000000001</v>
      </c>
      <c r="AW95" s="182">
        <v>39295</v>
      </c>
      <c r="AX95" s="361">
        <v>5.0000000000000001E-3</v>
      </c>
      <c r="AY95" s="182">
        <v>39295</v>
      </c>
      <c r="AZ95" s="314">
        <f>'m1'!M93</f>
        <v>0.16</v>
      </c>
      <c r="BA95" s="182">
        <v>39295</v>
      </c>
      <c r="BB95" s="361">
        <v>5.0000000000000001E-3</v>
      </c>
      <c r="BC95" s="182">
        <v>39295</v>
      </c>
      <c r="BD95" s="314">
        <f>'m1'!I93</f>
        <v>0.14000000000000001</v>
      </c>
      <c r="BE95" s="182">
        <v>39295</v>
      </c>
      <c r="BF95" s="361">
        <v>5.0000000000000001E-3</v>
      </c>
      <c r="BG95" s="182">
        <v>39295</v>
      </c>
      <c r="BH95" s="361">
        <v>0</v>
      </c>
      <c r="BI95" s="182">
        <v>39295</v>
      </c>
      <c r="BJ95" s="314">
        <f>'m1'!U93</f>
        <v>-4.9999999999999975E-3</v>
      </c>
      <c r="BK95" s="182">
        <v>39295</v>
      </c>
      <c r="BL95" s="361">
        <v>0</v>
      </c>
      <c r="BM95" s="182">
        <v>39295</v>
      </c>
      <c r="BN95" s="314">
        <f>'m1'!V93</f>
        <v>0.13</v>
      </c>
      <c r="BO95" s="182">
        <v>39295</v>
      </c>
      <c r="BP95" s="361">
        <v>0</v>
      </c>
    </row>
    <row r="96" spans="1:68">
      <c r="A96" s="182">
        <v>39326</v>
      </c>
      <c r="B96" s="314">
        <f>'m1'!C94</f>
        <v>0.14000000000000001</v>
      </c>
      <c r="D96" s="182">
        <v>39326</v>
      </c>
      <c r="E96" s="314">
        <f>'m1'!K94</f>
        <v>0.16</v>
      </c>
      <c r="G96" s="182">
        <v>39326</v>
      </c>
      <c r="H96" s="314">
        <f>'m1'!O94</f>
        <v>0.14000000000000001</v>
      </c>
      <c r="J96" s="182">
        <v>39326</v>
      </c>
      <c r="K96" s="314">
        <f>'m1'!N94</f>
        <v>0.18</v>
      </c>
      <c r="M96" s="182">
        <v>39326</v>
      </c>
      <c r="N96" s="314">
        <f>'m1'!H94</f>
        <v>0.14000000000000001</v>
      </c>
      <c r="P96" s="182">
        <v>39326</v>
      </c>
      <c r="Q96" s="314">
        <f>'m1'!E94</f>
        <v>0.14000000000000001</v>
      </c>
      <c r="S96" s="182">
        <v>39326</v>
      </c>
      <c r="T96" s="314">
        <f t="shared" si="2"/>
        <v>0.14000000000000001</v>
      </c>
      <c r="V96" s="182">
        <v>39326</v>
      </c>
      <c r="W96" s="314">
        <f t="shared" si="3"/>
        <v>0.14000000000000001</v>
      </c>
      <c r="Y96" s="182">
        <v>39326</v>
      </c>
      <c r="Z96" s="314">
        <f>'m1'!R94</f>
        <v>0.14000000000000001</v>
      </c>
      <c r="AB96" s="182">
        <v>39326</v>
      </c>
      <c r="AC96" s="314">
        <f>'m1'!D94</f>
        <v>0.14000000000000001</v>
      </c>
      <c r="AE96" s="182">
        <v>39326</v>
      </c>
      <c r="AF96" s="314">
        <f>'m1'!L94</f>
        <v>0.16</v>
      </c>
      <c r="AH96" s="182">
        <v>39326</v>
      </c>
      <c r="AI96" s="314">
        <f>'m1'!P94</f>
        <v>0.14000000000000001</v>
      </c>
      <c r="AK96" s="182">
        <v>39326</v>
      </c>
      <c r="AL96" s="361">
        <f>'m1'!T94</f>
        <v>-0.06</v>
      </c>
      <c r="AM96" s="182">
        <v>39326</v>
      </c>
      <c r="AN96" s="314">
        <f>'m1'!J94</f>
        <v>0.14000000000000001</v>
      </c>
      <c r="AO96" s="182">
        <v>39326</v>
      </c>
      <c r="AP96" s="361">
        <v>0</v>
      </c>
      <c r="AQ96" s="182">
        <v>39326</v>
      </c>
      <c r="AR96" s="314">
        <f>'m1'!F94</f>
        <v>0.10500000000000001</v>
      </c>
      <c r="AS96" s="182">
        <v>39326</v>
      </c>
      <c r="AT96" s="361">
        <v>0</v>
      </c>
      <c r="AU96" s="182">
        <v>39326</v>
      </c>
      <c r="AV96" s="314">
        <f>'m1'!Q94</f>
        <v>0.14000000000000001</v>
      </c>
      <c r="AW96" s="182">
        <v>39326</v>
      </c>
      <c r="AX96" s="361">
        <v>5.0000000000000001E-3</v>
      </c>
      <c r="AY96" s="182">
        <v>39326</v>
      </c>
      <c r="AZ96" s="314">
        <f>'m1'!M94</f>
        <v>0.16</v>
      </c>
      <c r="BA96" s="182">
        <v>39326</v>
      </c>
      <c r="BB96" s="361">
        <v>5.0000000000000001E-3</v>
      </c>
      <c r="BC96" s="182">
        <v>39326</v>
      </c>
      <c r="BD96" s="314">
        <f>'m1'!I94</f>
        <v>0.14000000000000001</v>
      </c>
      <c r="BE96" s="182">
        <v>39326</v>
      </c>
      <c r="BF96" s="361">
        <v>5.0000000000000001E-3</v>
      </c>
      <c r="BG96" s="182">
        <v>39326</v>
      </c>
      <c r="BH96" s="361">
        <v>0</v>
      </c>
      <c r="BI96" s="182">
        <v>39326</v>
      </c>
      <c r="BJ96" s="314">
        <f>'m1'!U94</f>
        <v>-4.9999999999999975E-3</v>
      </c>
      <c r="BK96" s="182">
        <v>39326</v>
      </c>
      <c r="BL96" s="361">
        <v>0</v>
      </c>
      <c r="BM96" s="182">
        <v>39326</v>
      </c>
      <c r="BN96" s="314">
        <f>'m1'!V94</f>
        <v>0.1275</v>
      </c>
      <c r="BO96" s="182">
        <v>39326</v>
      </c>
      <c r="BP96" s="361">
        <v>0</v>
      </c>
    </row>
    <row r="97" spans="1:68">
      <c r="A97" s="182">
        <v>39356</v>
      </c>
      <c r="B97" s="314">
        <f>'m1'!C95</f>
        <v>0.14000000000000001</v>
      </c>
      <c r="D97" s="182">
        <v>39356</v>
      </c>
      <c r="E97" s="314">
        <f>'m1'!K95</f>
        <v>0.16</v>
      </c>
      <c r="G97" s="182">
        <v>39356</v>
      </c>
      <c r="H97" s="314">
        <f>'m1'!O95</f>
        <v>0.14000000000000001</v>
      </c>
      <c r="J97" s="182">
        <v>39356</v>
      </c>
      <c r="K97" s="314">
        <f>'m1'!N95</f>
        <v>0.18</v>
      </c>
      <c r="M97" s="182">
        <v>39356</v>
      </c>
      <c r="N97" s="314">
        <f>'m1'!H95</f>
        <v>0.14000000000000001</v>
      </c>
      <c r="P97" s="182">
        <v>39356</v>
      </c>
      <c r="Q97" s="314">
        <f>'m1'!E95</f>
        <v>0.14000000000000001</v>
      </c>
      <c r="S97" s="182">
        <v>39356</v>
      </c>
      <c r="T97" s="314">
        <f t="shared" si="2"/>
        <v>0.14000000000000001</v>
      </c>
      <c r="V97" s="182">
        <v>39356</v>
      </c>
      <c r="W97" s="314">
        <f t="shared" si="3"/>
        <v>0.14000000000000001</v>
      </c>
      <c r="Y97" s="182">
        <v>39356</v>
      </c>
      <c r="Z97" s="314">
        <f>'m1'!R95</f>
        <v>0.14000000000000001</v>
      </c>
      <c r="AB97" s="182">
        <v>39356</v>
      </c>
      <c r="AC97" s="314">
        <f>'m1'!D95</f>
        <v>0.14000000000000001</v>
      </c>
      <c r="AE97" s="182">
        <v>39356</v>
      </c>
      <c r="AF97" s="314">
        <f>'m1'!L95</f>
        <v>0.16</v>
      </c>
      <c r="AH97" s="182">
        <v>39356</v>
      </c>
      <c r="AI97" s="314">
        <f>'m1'!P95</f>
        <v>0.14000000000000001</v>
      </c>
      <c r="AK97" s="182">
        <v>39356</v>
      </c>
      <c r="AL97" s="361">
        <f>'m1'!T95</f>
        <v>-0.06</v>
      </c>
      <c r="AM97" s="182">
        <v>39356</v>
      </c>
      <c r="AN97" s="314">
        <f>'m1'!J95</f>
        <v>0.14000000000000001</v>
      </c>
      <c r="AO97" s="182">
        <v>39356</v>
      </c>
      <c r="AP97" s="361">
        <v>0</v>
      </c>
      <c r="AQ97" s="182">
        <v>39356</v>
      </c>
      <c r="AR97" s="314">
        <f>'m1'!F95</f>
        <v>0.10500000000000001</v>
      </c>
      <c r="AS97" s="182">
        <v>39356</v>
      </c>
      <c r="AT97" s="361">
        <v>0</v>
      </c>
      <c r="AU97" s="182">
        <v>39356</v>
      </c>
      <c r="AV97" s="314">
        <f>'m1'!Q95</f>
        <v>0.14000000000000001</v>
      </c>
      <c r="AW97" s="182">
        <v>39356</v>
      </c>
      <c r="AX97" s="361">
        <v>5.0000000000000001E-3</v>
      </c>
      <c r="AY97" s="182">
        <v>39356</v>
      </c>
      <c r="AZ97" s="314">
        <f>'m1'!M95</f>
        <v>0.16</v>
      </c>
      <c r="BA97" s="182">
        <v>39356</v>
      </c>
      <c r="BB97" s="361">
        <v>5.0000000000000001E-3</v>
      </c>
      <c r="BC97" s="182">
        <v>39356</v>
      </c>
      <c r="BD97" s="314">
        <f>'m1'!I95</f>
        <v>0.14000000000000001</v>
      </c>
      <c r="BE97" s="182">
        <v>39356</v>
      </c>
      <c r="BF97" s="361">
        <v>5.0000000000000001E-3</v>
      </c>
      <c r="BG97" s="182">
        <v>39356</v>
      </c>
      <c r="BH97" s="361">
        <v>0</v>
      </c>
      <c r="BI97" s="182">
        <v>39356</v>
      </c>
      <c r="BJ97" s="314">
        <f>'m1'!U95</f>
        <v>-4.9999999999999975E-3</v>
      </c>
      <c r="BK97" s="182">
        <v>39356</v>
      </c>
      <c r="BL97" s="361">
        <v>0</v>
      </c>
      <c r="BM97" s="182">
        <v>39356</v>
      </c>
      <c r="BN97" s="314">
        <f>'m1'!V95</f>
        <v>0.14249999999999999</v>
      </c>
      <c r="BO97" s="182">
        <v>39356</v>
      </c>
      <c r="BP97" s="361">
        <v>0</v>
      </c>
    </row>
    <row r="98" spans="1:68">
      <c r="A98" s="182">
        <v>39387</v>
      </c>
      <c r="B98" s="314">
        <f>'m1'!C96</f>
        <v>0.22500000000000001</v>
      </c>
      <c r="D98" s="182">
        <v>39387</v>
      </c>
      <c r="E98" s="314">
        <f>'m1'!K96</f>
        <v>0.34499999999999997</v>
      </c>
      <c r="G98" s="182">
        <v>39387</v>
      </c>
      <c r="H98" s="314">
        <f>'m1'!O96</f>
        <v>0.44499999999999995</v>
      </c>
      <c r="J98" s="182">
        <v>39387</v>
      </c>
      <c r="K98" s="314">
        <f>'m1'!N96</f>
        <v>0.375</v>
      </c>
      <c r="M98" s="182">
        <v>39387</v>
      </c>
      <c r="N98" s="314">
        <f>'m1'!H96</f>
        <v>0.35499999999999998</v>
      </c>
      <c r="P98" s="182">
        <v>39387</v>
      </c>
      <c r="Q98" s="314">
        <f>'m1'!E96</f>
        <v>0.22500000000000001</v>
      </c>
      <c r="S98" s="182">
        <v>39387</v>
      </c>
      <c r="T98" s="314">
        <f t="shared" si="2"/>
        <v>0.22500000000000001</v>
      </c>
      <c r="V98" s="182">
        <v>39387</v>
      </c>
      <c r="W98" s="314">
        <f t="shared" si="3"/>
        <v>0.22500000000000001</v>
      </c>
      <c r="Y98" s="182">
        <v>39387</v>
      </c>
      <c r="Z98" s="314">
        <f>'m1'!R96</f>
        <v>0.46499999999999997</v>
      </c>
      <c r="AB98" s="182">
        <v>39387</v>
      </c>
      <c r="AC98" s="314">
        <f>'m1'!D96</f>
        <v>0.22500000000000001</v>
      </c>
      <c r="AE98" s="182">
        <v>39387</v>
      </c>
      <c r="AF98" s="314">
        <f>'m1'!L96</f>
        <v>0.34499999999999997</v>
      </c>
      <c r="AH98" s="182">
        <v>39387</v>
      </c>
      <c r="AI98" s="314">
        <f>'m1'!P96</f>
        <v>0.44499999999999995</v>
      </c>
      <c r="AK98" s="182">
        <v>39387</v>
      </c>
      <c r="AL98" s="361">
        <f>'m1'!T96</f>
        <v>6.5000000000000002E-2</v>
      </c>
      <c r="AM98" s="182">
        <v>39387</v>
      </c>
      <c r="AN98" s="314">
        <f>'m1'!J96</f>
        <v>0.35499999999999998</v>
      </c>
      <c r="AO98" s="182">
        <v>39387</v>
      </c>
      <c r="AP98" s="361">
        <v>0</v>
      </c>
      <c r="AQ98" s="182">
        <v>39387</v>
      </c>
      <c r="AR98" s="314">
        <f>'m1'!F96</f>
        <v>0.19</v>
      </c>
      <c r="AS98" s="182">
        <v>39387</v>
      </c>
      <c r="AT98" s="361">
        <v>0</v>
      </c>
      <c r="AU98" s="182">
        <v>39387</v>
      </c>
      <c r="AV98" s="314">
        <f>'m1'!Q96</f>
        <v>0.44499999999999995</v>
      </c>
      <c r="AW98" s="182">
        <v>39387</v>
      </c>
      <c r="AX98" s="361">
        <v>5.0000000000000001E-3</v>
      </c>
      <c r="AY98" s="182">
        <v>39387</v>
      </c>
      <c r="AZ98" s="314">
        <f>'m1'!M96</f>
        <v>0.34499999999999997</v>
      </c>
      <c r="BA98" s="182">
        <v>39387</v>
      </c>
      <c r="BB98" s="361">
        <v>5.0000000000000001E-3</v>
      </c>
      <c r="BC98" s="182">
        <v>39387</v>
      </c>
      <c r="BD98" s="314">
        <f>'m1'!I96</f>
        <v>0.35499999999999998</v>
      </c>
      <c r="BE98" s="182">
        <v>39387</v>
      </c>
      <c r="BF98" s="361">
        <v>5.0000000000000001E-3</v>
      </c>
      <c r="BG98" s="182">
        <v>39387</v>
      </c>
      <c r="BH98" s="361">
        <v>0</v>
      </c>
      <c r="BI98" s="182">
        <v>39387</v>
      </c>
      <c r="BJ98" s="314">
        <f>'m1'!U96</f>
        <v>0.12</v>
      </c>
      <c r="BK98" s="182">
        <v>39387</v>
      </c>
      <c r="BL98" s="361">
        <v>0</v>
      </c>
      <c r="BM98" s="182">
        <v>39387</v>
      </c>
      <c r="BN98" s="314">
        <f>'m1'!V96</f>
        <v>0.18130400000000002</v>
      </c>
      <c r="BO98" s="182">
        <v>39387</v>
      </c>
      <c r="BP98" s="361">
        <v>0</v>
      </c>
    </row>
    <row r="99" spans="1:68">
      <c r="A99" s="182">
        <v>39417</v>
      </c>
      <c r="B99" s="314">
        <f>'m1'!C97</f>
        <v>0.22500000000000001</v>
      </c>
      <c r="D99" s="182">
        <v>39417</v>
      </c>
      <c r="E99" s="314">
        <f>'m1'!K97</f>
        <v>0.34499999999999997</v>
      </c>
      <c r="G99" s="182">
        <v>39417</v>
      </c>
      <c r="H99" s="314">
        <f>'m1'!O97</f>
        <v>0.44499999999999995</v>
      </c>
      <c r="J99" s="182">
        <v>39417</v>
      </c>
      <c r="K99" s="314">
        <f>'m1'!N97</f>
        <v>0.375</v>
      </c>
      <c r="M99" s="182">
        <v>39417</v>
      </c>
      <c r="N99" s="314">
        <f>'m1'!H97</f>
        <v>0.35499999999999998</v>
      </c>
      <c r="P99" s="182">
        <v>39417</v>
      </c>
      <c r="Q99" s="314">
        <f>'m1'!E97</f>
        <v>0.22500000000000001</v>
      </c>
      <c r="S99" s="182">
        <v>39417</v>
      </c>
      <c r="T99" s="314">
        <f t="shared" si="2"/>
        <v>0.22500000000000001</v>
      </c>
      <c r="V99" s="182">
        <v>39417</v>
      </c>
      <c r="W99" s="314">
        <f t="shared" si="3"/>
        <v>0.22500000000000001</v>
      </c>
      <c r="Y99" s="182">
        <v>39417</v>
      </c>
      <c r="Z99" s="314">
        <f>'m1'!R97</f>
        <v>0.46499999999999997</v>
      </c>
      <c r="AB99" s="182">
        <v>39417</v>
      </c>
      <c r="AC99" s="314">
        <f>'m1'!D97</f>
        <v>0.22500000000000001</v>
      </c>
      <c r="AE99" s="182">
        <v>39417</v>
      </c>
      <c r="AF99" s="314">
        <f>'m1'!L97</f>
        <v>0.34499999999999997</v>
      </c>
      <c r="AH99" s="182">
        <v>39417</v>
      </c>
      <c r="AI99" s="314">
        <f>'m1'!P97</f>
        <v>0.44499999999999995</v>
      </c>
      <c r="AK99" s="182">
        <v>39417</v>
      </c>
      <c r="AL99" s="361">
        <f>'m1'!T97</f>
        <v>6.5000000000000002E-2</v>
      </c>
      <c r="AM99" s="182">
        <v>39417</v>
      </c>
      <c r="AN99" s="314">
        <f>'m1'!J97</f>
        <v>0.35499999999999998</v>
      </c>
      <c r="AO99" s="182">
        <v>39417</v>
      </c>
      <c r="AP99" s="361">
        <v>0</v>
      </c>
      <c r="AQ99" s="182">
        <v>39417</v>
      </c>
      <c r="AR99" s="314">
        <f>'m1'!F97</f>
        <v>0.19</v>
      </c>
      <c r="AS99" s="182">
        <v>39417</v>
      </c>
      <c r="AT99" s="361">
        <v>0</v>
      </c>
      <c r="AU99" s="182">
        <v>39417</v>
      </c>
      <c r="AV99" s="314">
        <f>'m1'!Q97</f>
        <v>0.44499999999999995</v>
      </c>
      <c r="AW99" s="182">
        <v>39417</v>
      </c>
      <c r="AX99" s="361">
        <v>5.0000000000000001E-3</v>
      </c>
      <c r="AY99" s="182">
        <v>39417</v>
      </c>
      <c r="AZ99" s="314">
        <f>'m1'!M97</f>
        <v>0.34499999999999997</v>
      </c>
      <c r="BA99" s="182">
        <v>39417</v>
      </c>
      <c r="BB99" s="361">
        <v>5.0000000000000001E-3</v>
      </c>
      <c r="BC99" s="182">
        <v>39417</v>
      </c>
      <c r="BD99" s="314">
        <f>'m1'!I97</f>
        <v>0.35499999999999998</v>
      </c>
      <c r="BE99" s="182">
        <v>39417</v>
      </c>
      <c r="BF99" s="361">
        <v>5.0000000000000001E-3</v>
      </c>
      <c r="BG99" s="182">
        <v>39417</v>
      </c>
      <c r="BH99" s="361">
        <v>0</v>
      </c>
      <c r="BI99" s="182">
        <v>39417</v>
      </c>
      <c r="BJ99" s="314">
        <f>'m1'!U97</f>
        <v>0.12</v>
      </c>
      <c r="BK99" s="182">
        <v>39417</v>
      </c>
      <c r="BL99" s="361">
        <v>0</v>
      </c>
      <c r="BM99" s="182">
        <v>39417</v>
      </c>
      <c r="BN99" s="314">
        <f>'m1'!V97</f>
        <v>0.18428</v>
      </c>
      <c r="BO99" s="182">
        <v>39417</v>
      </c>
      <c r="BP99" s="361">
        <v>0</v>
      </c>
    </row>
    <row r="100" spans="1:68">
      <c r="A100" s="182">
        <v>39448</v>
      </c>
      <c r="B100" s="314">
        <f>'m1'!C98</f>
        <v>0.25</v>
      </c>
      <c r="D100" s="182">
        <v>39448</v>
      </c>
      <c r="E100" s="314">
        <f>'m1'!K98</f>
        <v>0.37</v>
      </c>
      <c r="G100" s="182">
        <v>39448</v>
      </c>
      <c r="H100" s="314">
        <f>'m1'!O98</f>
        <v>0.47</v>
      </c>
      <c r="J100" s="182">
        <v>39448</v>
      </c>
      <c r="K100" s="314">
        <f>'m1'!N98</f>
        <v>0.4</v>
      </c>
      <c r="M100" s="182">
        <v>39448</v>
      </c>
      <c r="N100" s="314">
        <f>'m1'!H98</f>
        <v>0.38</v>
      </c>
      <c r="P100" s="182">
        <v>39448</v>
      </c>
      <c r="Q100" s="314">
        <f>'m1'!E98</f>
        <v>0.25</v>
      </c>
      <c r="S100" s="182">
        <v>39448</v>
      </c>
      <c r="T100" s="314">
        <f t="shared" si="2"/>
        <v>0.25</v>
      </c>
      <c r="V100" s="182">
        <v>39448</v>
      </c>
      <c r="W100" s="314">
        <f t="shared" si="3"/>
        <v>0.25</v>
      </c>
      <c r="Y100" s="182">
        <v>39448</v>
      </c>
      <c r="Z100" s="314">
        <f>'m1'!R98</f>
        <v>0.49</v>
      </c>
      <c r="AB100" s="182">
        <v>39448</v>
      </c>
      <c r="AC100" s="314">
        <f>'m1'!D98</f>
        <v>0.25</v>
      </c>
      <c r="AE100" s="182">
        <v>39448</v>
      </c>
      <c r="AF100" s="314">
        <f>'m1'!L98</f>
        <v>0.37</v>
      </c>
      <c r="AH100" s="182">
        <v>39448</v>
      </c>
      <c r="AI100" s="314">
        <f>'m1'!P98</f>
        <v>0.47</v>
      </c>
      <c r="AK100" s="182">
        <v>39448</v>
      </c>
      <c r="AL100" s="361">
        <f>'m1'!T98</f>
        <v>0.09</v>
      </c>
      <c r="AM100" s="182">
        <v>39448</v>
      </c>
      <c r="AN100" s="314">
        <f>'m1'!J98</f>
        <v>0.38</v>
      </c>
      <c r="AO100" s="182">
        <v>39448</v>
      </c>
      <c r="AP100" s="361">
        <v>0</v>
      </c>
      <c r="AQ100" s="182">
        <v>39448</v>
      </c>
      <c r="AR100" s="314">
        <f>'m1'!F98</f>
        <v>0.215</v>
      </c>
      <c r="AS100" s="182">
        <v>39448</v>
      </c>
      <c r="AT100" s="361">
        <v>0</v>
      </c>
      <c r="AU100" s="182">
        <v>39448</v>
      </c>
      <c r="AV100" s="314">
        <f>'m1'!Q98</f>
        <v>0.47</v>
      </c>
      <c r="AW100" s="182">
        <v>39448</v>
      </c>
      <c r="AX100" s="361">
        <v>5.0000000000000001E-3</v>
      </c>
      <c r="AY100" s="182">
        <v>39448</v>
      </c>
      <c r="AZ100" s="314">
        <f>'m1'!M98</f>
        <v>0.37</v>
      </c>
      <c r="BA100" s="182">
        <v>39448</v>
      </c>
      <c r="BB100" s="361">
        <v>5.0000000000000001E-3</v>
      </c>
      <c r="BC100" s="182">
        <v>39448</v>
      </c>
      <c r="BD100" s="314">
        <f>'m1'!I98</f>
        <v>0.38</v>
      </c>
      <c r="BE100" s="182">
        <v>39448</v>
      </c>
      <c r="BF100" s="361">
        <v>5.0000000000000001E-3</v>
      </c>
      <c r="BG100" s="182">
        <v>39448</v>
      </c>
      <c r="BH100" s="361">
        <v>0</v>
      </c>
      <c r="BI100" s="182">
        <v>39448</v>
      </c>
      <c r="BJ100" s="314">
        <f>'m1'!U98</f>
        <v>0.14499999999999999</v>
      </c>
      <c r="BK100" s="182">
        <v>39448</v>
      </c>
      <c r="BL100" s="361">
        <v>0</v>
      </c>
      <c r="BM100" s="182">
        <v>39448</v>
      </c>
      <c r="BN100" s="314">
        <f>'m1'!V98</f>
        <v>0.21504000000000001</v>
      </c>
      <c r="BO100" s="182">
        <v>39448</v>
      </c>
      <c r="BP100" s="361">
        <v>0</v>
      </c>
    </row>
    <row r="101" spans="1:68">
      <c r="A101" s="182">
        <v>39479</v>
      </c>
      <c r="B101" s="314">
        <f>'m1'!C99</f>
        <v>0.31</v>
      </c>
      <c r="D101" s="182">
        <v>39479</v>
      </c>
      <c r="E101" s="314">
        <f>'m1'!K99</f>
        <v>0.43</v>
      </c>
      <c r="G101" s="182">
        <v>39479</v>
      </c>
      <c r="H101" s="314">
        <f>'m1'!O99</f>
        <v>0.53</v>
      </c>
      <c r="J101" s="182">
        <v>39479</v>
      </c>
      <c r="K101" s="314">
        <f>'m1'!N99</f>
        <v>0.45999999999999996</v>
      </c>
      <c r="M101" s="182">
        <v>39479</v>
      </c>
      <c r="N101" s="314">
        <f>'m1'!H99</f>
        <v>0.44</v>
      </c>
      <c r="P101" s="182">
        <v>39479</v>
      </c>
      <c r="Q101" s="314">
        <f>'m1'!E99</f>
        <v>0.31</v>
      </c>
      <c r="S101" s="182">
        <v>39479</v>
      </c>
      <c r="T101" s="314">
        <f t="shared" si="2"/>
        <v>0.31</v>
      </c>
      <c r="V101" s="182">
        <v>39479</v>
      </c>
      <c r="W101" s="314">
        <f t="shared" si="3"/>
        <v>0.31</v>
      </c>
      <c r="Y101" s="182">
        <v>39479</v>
      </c>
      <c r="Z101" s="314">
        <f>'m1'!R99</f>
        <v>0.55000000000000004</v>
      </c>
      <c r="AB101" s="182">
        <v>39479</v>
      </c>
      <c r="AC101" s="314">
        <f>'m1'!D99</f>
        <v>0.31</v>
      </c>
      <c r="AE101" s="182">
        <v>39479</v>
      </c>
      <c r="AF101" s="314">
        <f>'m1'!L99</f>
        <v>0.43</v>
      </c>
      <c r="AH101" s="182">
        <v>39479</v>
      </c>
      <c r="AI101" s="314">
        <f>'m1'!P99</f>
        <v>0.53</v>
      </c>
      <c r="AK101" s="182">
        <v>39479</v>
      </c>
      <c r="AL101" s="361">
        <f>'m1'!T99</f>
        <v>0.15</v>
      </c>
      <c r="AM101" s="182">
        <v>39479</v>
      </c>
      <c r="AN101" s="314">
        <f>'m1'!J99</f>
        <v>0.44</v>
      </c>
      <c r="AO101" s="182">
        <v>39479</v>
      </c>
      <c r="AP101" s="361">
        <v>0</v>
      </c>
      <c r="AQ101" s="182">
        <v>39479</v>
      </c>
      <c r="AR101" s="314">
        <f>'m1'!F99</f>
        <v>0.27500000000000002</v>
      </c>
      <c r="AS101" s="182">
        <v>39479</v>
      </c>
      <c r="AT101" s="361">
        <v>0</v>
      </c>
      <c r="AU101" s="182">
        <v>39479</v>
      </c>
      <c r="AV101" s="314">
        <f>'m1'!Q99</f>
        <v>0.53</v>
      </c>
      <c r="AW101" s="182">
        <v>39479</v>
      </c>
      <c r="AX101" s="361">
        <v>5.0000000000000001E-3</v>
      </c>
      <c r="AY101" s="182">
        <v>39479</v>
      </c>
      <c r="AZ101" s="314">
        <f>'m1'!M99</f>
        <v>0.43</v>
      </c>
      <c r="BA101" s="182">
        <v>39479</v>
      </c>
      <c r="BB101" s="361">
        <v>5.0000000000000001E-3</v>
      </c>
      <c r="BC101" s="182">
        <v>39479</v>
      </c>
      <c r="BD101" s="314">
        <f>'m1'!I99</f>
        <v>0.44</v>
      </c>
      <c r="BE101" s="182">
        <v>39479</v>
      </c>
      <c r="BF101" s="361">
        <v>5.0000000000000001E-3</v>
      </c>
      <c r="BG101" s="182">
        <v>39479</v>
      </c>
      <c r="BH101" s="361">
        <v>0</v>
      </c>
      <c r="BI101" s="182">
        <v>39479</v>
      </c>
      <c r="BJ101" s="314">
        <f>'m1'!U99</f>
        <v>0.20499999999999999</v>
      </c>
      <c r="BK101" s="182">
        <v>39479</v>
      </c>
      <c r="BL101" s="361">
        <v>0</v>
      </c>
      <c r="BM101" s="182">
        <v>39479</v>
      </c>
      <c r="BN101" s="314">
        <f>'m1'!V99</f>
        <v>0.27344000000000002</v>
      </c>
      <c r="BO101" s="182">
        <v>39479</v>
      </c>
      <c r="BP101" s="361">
        <v>0</v>
      </c>
    </row>
    <row r="102" spans="1:68">
      <c r="A102" s="182">
        <v>39508</v>
      </c>
      <c r="B102" s="314">
        <f>'m1'!C100</f>
        <v>0.30499999999999999</v>
      </c>
      <c r="D102" s="182">
        <v>39508</v>
      </c>
      <c r="E102" s="314">
        <f>'m1'!K100</f>
        <v>0.42499999999999999</v>
      </c>
      <c r="G102" s="182">
        <v>39508</v>
      </c>
      <c r="H102" s="314">
        <f>'m1'!O100</f>
        <v>0.52500000000000002</v>
      </c>
      <c r="J102" s="182">
        <v>39508</v>
      </c>
      <c r="K102" s="314">
        <f>'m1'!N100</f>
        <v>0.45499999999999996</v>
      </c>
      <c r="M102" s="182">
        <v>39508</v>
      </c>
      <c r="N102" s="314">
        <f>'m1'!H100</f>
        <v>0.435</v>
      </c>
      <c r="P102" s="182">
        <v>39508</v>
      </c>
      <c r="Q102" s="314">
        <f>'m1'!E100</f>
        <v>0.30499999999999999</v>
      </c>
      <c r="S102" s="182">
        <v>39508</v>
      </c>
      <c r="T102" s="314">
        <f t="shared" si="2"/>
        <v>0.30499999999999999</v>
      </c>
      <c r="V102" s="182">
        <v>39508</v>
      </c>
      <c r="W102" s="314">
        <f t="shared" si="3"/>
        <v>0.30499999999999999</v>
      </c>
      <c r="Y102" s="182">
        <v>39508</v>
      </c>
      <c r="Z102" s="314">
        <f>'m1'!R100</f>
        <v>0.54500000000000004</v>
      </c>
      <c r="AB102" s="182">
        <v>39508</v>
      </c>
      <c r="AC102" s="314">
        <f>'m1'!D100</f>
        <v>0.30499999999999999</v>
      </c>
      <c r="AE102" s="182">
        <v>39508</v>
      </c>
      <c r="AF102" s="314">
        <f>'m1'!L100</f>
        <v>0.42499999999999999</v>
      </c>
      <c r="AH102" s="182">
        <v>39508</v>
      </c>
      <c r="AI102" s="314">
        <f>'m1'!P100</f>
        <v>0.52500000000000002</v>
      </c>
      <c r="AK102" s="182">
        <v>39508</v>
      </c>
      <c r="AL102" s="361">
        <f>'m1'!T100</f>
        <v>0.14499999999999999</v>
      </c>
      <c r="AM102" s="182">
        <v>39508</v>
      </c>
      <c r="AN102" s="314">
        <f>'m1'!J100</f>
        <v>0.435</v>
      </c>
      <c r="AO102" s="182">
        <v>39508</v>
      </c>
      <c r="AP102" s="361">
        <v>0</v>
      </c>
      <c r="AQ102" s="182">
        <v>39508</v>
      </c>
      <c r="AR102" s="314">
        <f>'m1'!F100</f>
        <v>0.27</v>
      </c>
      <c r="AS102" s="182">
        <v>39508</v>
      </c>
      <c r="AT102" s="361">
        <v>0</v>
      </c>
      <c r="AU102" s="182">
        <v>39508</v>
      </c>
      <c r="AV102" s="314">
        <f>'m1'!Q100</f>
        <v>0.52500000000000002</v>
      </c>
      <c r="AW102" s="182">
        <v>39508</v>
      </c>
      <c r="AX102" s="361">
        <v>5.0000000000000001E-3</v>
      </c>
      <c r="AY102" s="182">
        <v>39508</v>
      </c>
      <c r="AZ102" s="314">
        <f>'m1'!M100</f>
        <v>0.42499999999999999</v>
      </c>
      <c r="BA102" s="182">
        <v>39508</v>
      </c>
      <c r="BB102" s="361">
        <v>5.0000000000000001E-3</v>
      </c>
      <c r="BC102" s="182">
        <v>39508</v>
      </c>
      <c r="BD102" s="314">
        <f>'m1'!I100</f>
        <v>0.435</v>
      </c>
      <c r="BE102" s="182">
        <v>39508</v>
      </c>
      <c r="BF102" s="361">
        <v>5.0000000000000001E-3</v>
      </c>
      <c r="BG102" s="182">
        <v>39508</v>
      </c>
      <c r="BH102" s="361">
        <v>0</v>
      </c>
      <c r="BI102" s="182">
        <v>39508</v>
      </c>
      <c r="BJ102" s="314">
        <f>'m1'!U100</f>
        <v>0.19999999999999998</v>
      </c>
      <c r="BK102" s="182">
        <v>39508</v>
      </c>
      <c r="BL102" s="361">
        <v>0</v>
      </c>
      <c r="BM102" s="182">
        <v>39508</v>
      </c>
      <c r="BN102" s="314">
        <f>'m1'!V100</f>
        <v>0.26428000000000001</v>
      </c>
      <c r="BO102" s="182">
        <v>39508</v>
      </c>
      <c r="BP102" s="361">
        <v>0</v>
      </c>
    </row>
    <row r="103" spans="1:68">
      <c r="A103" s="182">
        <v>39539</v>
      </c>
      <c r="B103" s="314">
        <f>'m1'!C101</f>
        <v>0.14000000000000001</v>
      </c>
      <c r="D103" s="182">
        <v>39539</v>
      </c>
      <c r="E103" s="314">
        <f>'m1'!K101</f>
        <v>0.16</v>
      </c>
      <c r="G103" s="182">
        <v>39539</v>
      </c>
      <c r="H103" s="314">
        <f>'m1'!O101</f>
        <v>0.14000000000000001</v>
      </c>
      <c r="J103" s="182">
        <v>39539</v>
      </c>
      <c r="K103" s="314">
        <f>'m1'!N101</f>
        <v>0.18</v>
      </c>
      <c r="M103" s="182">
        <v>39539</v>
      </c>
      <c r="N103" s="314">
        <f>'m1'!H101</f>
        <v>0.14000000000000001</v>
      </c>
      <c r="P103" s="182">
        <v>39539</v>
      </c>
      <c r="Q103" s="314">
        <f>'m1'!E101</f>
        <v>0.14000000000000001</v>
      </c>
      <c r="S103" s="182">
        <v>39539</v>
      </c>
      <c r="T103" s="314">
        <f t="shared" si="2"/>
        <v>0.14000000000000001</v>
      </c>
      <c r="V103" s="182">
        <v>39539</v>
      </c>
      <c r="W103" s="314">
        <f t="shared" si="3"/>
        <v>0.14000000000000001</v>
      </c>
      <c r="Y103" s="182">
        <v>39539</v>
      </c>
      <c r="Z103" s="314">
        <f>'m1'!R101</f>
        <v>0.14000000000000001</v>
      </c>
      <c r="AB103" s="182">
        <v>39539</v>
      </c>
      <c r="AC103" s="314">
        <f>'m1'!D101</f>
        <v>0.14000000000000001</v>
      </c>
      <c r="AE103" s="182">
        <v>39539</v>
      </c>
      <c r="AF103" s="314">
        <f>'m1'!L101</f>
        <v>0.16</v>
      </c>
      <c r="AH103" s="182">
        <v>39539</v>
      </c>
      <c r="AI103" s="314">
        <f>'m1'!P101</f>
        <v>0.14000000000000001</v>
      </c>
      <c r="AK103" s="182">
        <v>39539</v>
      </c>
      <c r="AL103" s="361">
        <f>'m1'!T101</f>
        <v>-0.06</v>
      </c>
      <c r="AM103" s="182">
        <v>39539</v>
      </c>
      <c r="AN103" s="314">
        <f>'m1'!J101</f>
        <v>0.14000000000000001</v>
      </c>
      <c r="AO103" s="182">
        <v>39539</v>
      </c>
      <c r="AP103" s="361">
        <v>0</v>
      </c>
      <c r="AQ103" s="182">
        <v>39539</v>
      </c>
      <c r="AR103" s="314">
        <f>'m1'!F101</f>
        <v>0.10500000000000001</v>
      </c>
      <c r="AS103" s="182">
        <v>39539</v>
      </c>
      <c r="AT103" s="361">
        <v>0</v>
      </c>
      <c r="AU103" s="182">
        <v>39539</v>
      </c>
      <c r="AV103" s="314">
        <f>'m1'!Q101</f>
        <v>0.14000000000000001</v>
      </c>
      <c r="AW103" s="182">
        <v>39539</v>
      </c>
      <c r="AX103" s="361">
        <v>5.0000000000000001E-3</v>
      </c>
      <c r="AY103" s="182">
        <v>39539</v>
      </c>
      <c r="AZ103" s="314">
        <f>'m1'!M101</f>
        <v>0.16</v>
      </c>
      <c r="BA103" s="182">
        <v>39539</v>
      </c>
      <c r="BB103" s="361">
        <v>5.0000000000000001E-3</v>
      </c>
      <c r="BC103" s="182">
        <v>39539</v>
      </c>
      <c r="BD103" s="314">
        <f>'m1'!I101</f>
        <v>0.14000000000000001</v>
      </c>
      <c r="BE103" s="182">
        <v>39539</v>
      </c>
      <c r="BF103" s="361">
        <v>5.0000000000000001E-3</v>
      </c>
      <c r="BG103" s="182">
        <v>39539</v>
      </c>
      <c r="BH103" s="361">
        <v>0</v>
      </c>
      <c r="BI103" s="182">
        <v>39539</v>
      </c>
      <c r="BJ103" s="314">
        <f>'m1'!U101</f>
        <v>-4.9999999999999975E-3</v>
      </c>
      <c r="BK103" s="182">
        <v>39539</v>
      </c>
      <c r="BL103" s="361">
        <v>0</v>
      </c>
      <c r="BM103" s="182">
        <v>39539</v>
      </c>
      <c r="BN103" s="314">
        <f>'m1'!V101</f>
        <v>0.16</v>
      </c>
      <c r="BO103" s="182">
        <v>39539</v>
      </c>
      <c r="BP103" s="361">
        <v>0</v>
      </c>
    </row>
    <row r="104" spans="1:68">
      <c r="A104" s="182">
        <v>39569</v>
      </c>
      <c r="B104" s="314">
        <f>'m1'!C102</f>
        <v>0.14000000000000001</v>
      </c>
      <c r="D104" s="182">
        <v>39569</v>
      </c>
      <c r="E104" s="314">
        <f>'m1'!K102</f>
        <v>0.16</v>
      </c>
      <c r="G104" s="182">
        <v>39569</v>
      </c>
      <c r="H104" s="314">
        <f>'m1'!O102</f>
        <v>0.14000000000000001</v>
      </c>
      <c r="J104" s="182">
        <v>39569</v>
      </c>
      <c r="K104" s="314">
        <f>'m1'!N102</f>
        <v>0.18</v>
      </c>
      <c r="M104" s="182">
        <v>39569</v>
      </c>
      <c r="N104" s="314">
        <f>'m1'!H102</f>
        <v>0.14000000000000001</v>
      </c>
      <c r="P104" s="182">
        <v>39569</v>
      </c>
      <c r="Q104" s="314">
        <f>'m1'!E102</f>
        <v>0.14000000000000001</v>
      </c>
      <c r="S104" s="182">
        <v>39569</v>
      </c>
      <c r="T104" s="314">
        <f t="shared" si="2"/>
        <v>0.14000000000000001</v>
      </c>
      <c r="V104" s="182">
        <v>39569</v>
      </c>
      <c r="W104" s="314">
        <f t="shared" si="3"/>
        <v>0.14000000000000001</v>
      </c>
      <c r="Y104" s="182">
        <v>39569</v>
      </c>
      <c r="Z104" s="314">
        <f>'m1'!R102</f>
        <v>0.14000000000000001</v>
      </c>
      <c r="AB104" s="182">
        <v>39569</v>
      </c>
      <c r="AC104" s="314">
        <f>'m1'!D102</f>
        <v>0.14000000000000001</v>
      </c>
      <c r="AE104" s="182">
        <v>39569</v>
      </c>
      <c r="AF104" s="314">
        <f>'m1'!L102</f>
        <v>0.16</v>
      </c>
      <c r="AH104" s="182">
        <v>39569</v>
      </c>
      <c r="AI104" s="314">
        <f>'m1'!P102</f>
        <v>0.14000000000000001</v>
      </c>
      <c r="AK104" s="182">
        <v>39569</v>
      </c>
      <c r="AL104" s="361">
        <f>'m1'!T102</f>
        <v>-0.06</v>
      </c>
      <c r="AM104" s="182">
        <v>39569</v>
      </c>
      <c r="AN104" s="314">
        <f>'m1'!J102</f>
        <v>0.14000000000000001</v>
      </c>
      <c r="AO104" s="182">
        <v>39569</v>
      </c>
      <c r="AP104" s="361">
        <v>0</v>
      </c>
      <c r="AQ104" s="182">
        <v>39569</v>
      </c>
      <c r="AR104" s="314">
        <f>'m1'!F102</f>
        <v>0.10500000000000001</v>
      </c>
      <c r="AS104" s="182">
        <v>39569</v>
      </c>
      <c r="AT104" s="361">
        <v>0</v>
      </c>
      <c r="AU104" s="182">
        <v>39569</v>
      </c>
      <c r="AV104" s="314">
        <f>'m1'!Q102</f>
        <v>0.14000000000000001</v>
      </c>
      <c r="AW104" s="182">
        <v>39569</v>
      </c>
      <c r="AX104" s="361">
        <v>5.0000000000000001E-3</v>
      </c>
      <c r="AY104" s="182">
        <v>39569</v>
      </c>
      <c r="AZ104" s="314">
        <f>'m1'!M102</f>
        <v>0.16</v>
      </c>
      <c r="BA104" s="182">
        <v>39569</v>
      </c>
      <c r="BB104" s="361">
        <v>5.0000000000000001E-3</v>
      </c>
      <c r="BC104" s="182">
        <v>39569</v>
      </c>
      <c r="BD104" s="314">
        <f>'m1'!I102</f>
        <v>0.14000000000000001</v>
      </c>
      <c r="BE104" s="182">
        <v>39569</v>
      </c>
      <c r="BF104" s="361">
        <v>5.0000000000000001E-3</v>
      </c>
      <c r="BG104" s="182">
        <v>39569</v>
      </c>
      <c r="BH104" s="361">
        <v>0</v>
      </c>
      <c r="BI104" s="182">
        <v>39569</v>
      </c>
      <c r="BJ104" s="314">
        <f>'m1'!U102</f>
        <v>-4.9999999999999975E-3</v>
      </c>
      <c r="BK104" s="182">
        <v>39569</v>
      </c>
      <c r="BL104" s="361">
        <v>0</v>
      </c>
      <c r="BM104" s="182">
        <v>39569</v>
      </c>
      <c r="BN104" s="314">
        <f>'m1'!V102</f>
        <v>0.15</v>
      </c>
      <c r="BO104" s="182">
        <v>39569</v>
      </c>
      <c r="BP104" s="361">
        <v>0</v>
      </c>
    </row>
    <row r="105" spans="1:68">
      <c r="A105" s="182">
        <v>39600</v>
      </c>
      <c r="B105" s="314">
        <f>'m1'!C103</f>
        <v>0.14000000000000001</v>
      </c>
      <c r="D105" s="182">
        <v>39600</v>
      </c>
      <c r="E105" s="314">
        <f>'m1'!K103</f>
        <v>0.16</v>
      </c>
      <c r="G105" s="182">
        <v>39600</v>
      </c>
      <c r="H105" s="314">
        <f>'m1'!O103</f>
        <v>0.14000000000000001</v>
      </c>
      <c r="J105" s="182">
        <v>39600</v>
      </c>
      <c r="K105" s="314">
        <f>'m1'!N103</f>
        <v>0.18</v>
      </c>
      <c r="M105" s="182">
        <v>39600</v>
      </c>
      <c r="N105" s="314">
        <f>'m1'!H103</f>
        <v>0.14000000000000001</v>
      </c>
      <c r="P105" s="182">
        <v>39600</v>
      </c>
      <c r="Q105" s="314">
        <f>'m1'!E103</f>
        <v>0.14000000000000001</v>
      </c>
      <c r="S105" s="182">
        <v>39600</v>
      </c>
      <c r="T105" s="314">
        <f t="shared" si="2"/>
        <v>0.14000000000000001</v>
      </c>
      <c r="V105" s="182">
        <v>39600</v>
      </c>
      <c r="W105" s="314">
        <f t="shared" si="3"/>
        <v>0.14000000000000001</v>
      </c>
      <c r="Y105" s="182">
        <v>39600</v>
      </c>
      <c r="Z105" s="314">
        <f>'m1'!R103</f>
        <v>0.14000000000000001</v>
      </c>
      <c r="AB105" s="182">
        <v>39600</v>
      </c>
      <c r="AC105" s="314">
        <f>'m1'!D103</f>
        <v>0.14000000000000001</v>
      </c>
      <c r="AE105" s="182">
        <v>39600</v>
      </c>
      <c r="AF105" s="314">
        <f>'m1'!L103</f>
        <v>0.16</v>
      </c>
      <c r="AH105" s="182">
        <v>39600</v>
      </c>
      <c r="AI105" s="314">
        <f>'m1'!P103</f>
        <v>0.14000000000000001</v>
      </c>
      <c r="AK105" s="182">
        <v>39600</v>
      </c>
      <c r="AL105" s="361">
        <f>'m1'!T103</f>
        <v>-0.06</v>
      </c>
      <c r="AM105" s="182">
        <v>39600</v>
      </c>
      <c r="AN105" s="314">
        <f>'m1'!J103</f>
        <v>0.14000000000000001</v>
      </c>
      <c r="AO105" s="182">
        <v>39600</v>
      </c>
      <c r="AP105" s="361">
        <v>0</v>
      </c>
      <c r="AQ105" s="182">
        <v>39600</v>
      </c>
      <c r="AR105" s="314">
        <f>'m1'!F103</f>
        <v>0.10500000000000001</v>
      </c>
      <c r="AS105" s="182">
        <v>39600</v>
      </c>
      <c r="AT105" s="361">
        <v>0</v>
      </c>
      <c r="AU105" s="182">
        <v>39600</v>
      </c>
      <c r="AV105" s="314">
        <f>'m1'!Q103</f>
        <v>0.14000000000000001</v>
      </c>
      <c r="AW105" s="182">
        <v>39600</v>
      </c>
      <c r="AX105" s="361">
        <v>5.0000000000000001E-3</v>
      </c>
      <c r="AY105" s="182">
        <v>39600</v>
      </c>
      <c r="AZ105" s="314">
        <f>'m1'!M103</f>
        <v>0.16</v>
      </c>
      <c r="BA105" s="182">
        <v>39600</v>
      </c>
      <c r="BB105" s="361">
        <v>5.0000000000000001E-3</v>
      </c>
      <c r="BC105" s="182">
        <v>39600</v>
      </c>
      <c r="BD105" s="314">
        <f>'m1'!I103</f>
        <v>0.14000000000000001</v>
      </c>
      <c r="BE105" s="182">
        <v>39600</v>
      </c>
      <c r="BF105" s="361">
        <v>5.0000000000000001E-3</v>
      </c>
      <c r="BG105" s="182">
        <v>39600</v>
      </c>
      <c r="BH105" s="361">
        <v>0</v>
      </c>
      <c r="BI105" s="182">
        <v>39600</v>
      </c>
      <c r="BJ105" s="314">
        <f>'m1'!U103</f>
        <v>-4.9999999999999975E-3</v>
      </c>
      <c r="BK105" s="182">
        <v>39600</v>
      </c>
      <c r="BL105" s="361">
        <v>0</v>
      </c>
      <c r="BM105" s="182">
        <v>39600</v>
      </c>
      <c r="BN105" s="314">
        <f>'m1'!V103</f>
        <v>0.14499999999999999</v>
      </c>
      <c r="BO105" s="182">
        <v>39600</v>
      </c>
      <c r="BP105" s="361">
        <v>0</v>
      </c>
    </row>
    <row r="106" spans="1:68">
      <c r="A106" s="182">
        <v>39630</v>
      </c>
      <c r="B106" s="314">
        <f>'m1'!C104</f>
        <v>0.14000000000000001</v>
      </c>
      <c r="D106" s="182">
        <v>39630</v>
      </c>
      <c r="E106" s="314">
        <f>'m1'!K104</f>
        <v>0.16</v>
      </c>
      <c r="G106" s="182">
        <v>39630</v>
      </c>
      <c r="H106" s="314">
        <f>'m1'!O104</f>
        <v>0.14000000000000001</v>
      </c>
      <c r="J106" s="182">
        <v>39630</v>
      </c>
      <c r="K106" s="314">
        <f>'m1'!N104</f>
        <v>0.18</v>
      </c>
      <c r="M106" s="182">
        <v>39630</v>
      </c>
      <c r="N106" s="314">
        <f>'m1'!H104</f>
        <v>0.14000000000000001</v>
      </c>
      <c r="P106" s="182">
        <v>39630</v>
      </c>
      <c r="Q106" s="314">
        <f>'m1'!E104</f>
        <v>0.14000000000000001</v>
      </c>
      <c r="S106" s="182">
        <v>39630</v>
      </c>
      <c r="T106" s="314">
        <f t="shared" si="2"/>
        <v>0.14000000000000001</v>
      </c>
      <c r="V106" s="182">
        <v>39630</v>
      </c>
      <c r="W106" s="314">
        <f t="shared" si="3"/>
        <v>0.14000000000000001</v>
      </c>
      <c r="Y106" s="182">
        <v>39630</v>
      </c>
      <c r="Z106" s="314">
        <f>'m1'!R104</f>
        <v>0.14000000000000001</v>
      </c>
      <c r="AB106" s="182">
        <v>39630</v>
      </c>
      <c r="AC106" s="314">
        <f>'m1'!D104</f>
        <v>0.14000000000000001</v>
      </c>
      <c r="AE106" s="182">
        <v>39630</v>
      </c>
      <c r="AF106" s="314">
        <f>'m1'!L104</f>
        <v>0.16</v>
      </c>
      <c r="AH106" s="182">
        <v>39630</v>
      </c>
      <c r="AI106" s="314">
        <f>'m1'!P104</f>
        <v>0.14000000000000001</v>
      </c>
      <c r="AK106" s="182">
        <v>39630</v>
      </c>
      <c r="AL106" s="361">
        <f>'m1'!T104</f>
        <v>-0.06</v>
      </c>
      <c r="AM106" s="182">
        <v>39630</v>
      </c>
      <c r="AN106" s="314">
        <f>'m1'!J104</f>
        <v>0.14000000000000001</v>
      </c>
      <c r="AO106" s="182">
        <v>39630</v>
      </c>
      <c r="AP106" s="361">
        <v>0</v>
      </c>
      <c r="AQ106" s="182">
        <v>39630</v>
      </c>
      <c r="AR106" s="314">
        <f>'m1'!F104</f>
        <v>0.10500000000000001</v>
      </c>
      <c r="AS106" s="182">
        <v>39630</v>
      </c>
      <c r="AT106" s="361">
        <v>0</v>
      </c>
      <c r="AU106" s="182">
        <v>39630</v>
      </c>
      <c r="AV106" s="314">
        <f>'m1'!Q104</f>
        <v>0.14000000000000001</v>
      </c>
      <c r="AW106" s="182">
        <v>39630</v>
      </c>
      <c r="AX106" s="361">
        <v>5.0000000000000001E-3</v>
      </c>
      <c r="AY106" s="182">
        <v>39630</v>
      </c>
      <c r="AZ106" s="314">
        <f>'m1'!M104</f>
        <v>0.16</v>
      </c>
      <c r="BA106" s="182">
        <v>39630</v>
      </c>
      <c r="BB106" s="361">
        <v>5.0000000000000001E-3</v>
      </c>
      <c r="BC106" s="182">
        <v>39630</v>
      </c>
      <c r="BD106" s="314">
        <f>'m1'!I104</f>
        <v>0.14000000000000001</v>
      </c>
      <c r="BE106" s="182">
        <v>39630</v>
      </c>
      <c r="BF106" s="361">
        <v>5.0000000000000001E-3</v>
      </c>
      <c r="BG106" s="182">
        <v>39630</v>
      </c>
      <c r="BH106" s="361">
        <v>0</v>
      </c>
      <c r="BI106" s="182">
        <v>39630</v>
      </c>
      <c r="BJ106" s="314">
        <f>'m1'!U104</f>
        <v>-4.9999999999999975E-3</v>
      </c>
      <c r="BK106" s="182">
        <v>39630</v>
      </c>
      <c r="BL106" s="361">
        <v>0</v>
      </c>
      <c r="BM106" s="182">
        <v>39630</v>
      </c>
      <c r="BN106" s="314">
        <f>'m1'!V104</f>
        <v>0.13500000000000001</v>
      </c>
      <c r="BO106" s="182">
        <v>39630</v>
      </c>
      <c r="BP106" s="361">
        <v>0</v>
      </c>
    </row>
    <row r="107" spans="1:68">
      <c r="A107" s="182">
        <v>39661</v>
      </c>
      <c r="B107" s="314">
        <f>'m1'!C105</f>
        <v>0.14000000000000001</v>
      </c>
      <c r="D107" s="182">
        <v>39661</v>
      </c>
      <c r="E107" s="314">
        <f>'m1'!K105</f>
        <v>0.16</v>
      </c>
      <c r="G107" s="182">
        <v>39661</v>
      </c>
      <c r="H107" s="314">
        <f>'m1'!O105</f>
        <v>0.14000000000000001</v>
      </c>
      <c r="J107" s="182">
        <v>39661</v>
      </c>
      <c r="K107" s="314">
        <f>'m1'!N105</f>
        <v>0.18</v>
      </c>
      <c r="M107" s="182">
        <v>39661</v>
      </c>
      <c r="N107" s="314">
        <f>'m1'!H105</f>
        <v>0.14000000000000001</v>
      </c>
      <c r="P107" s="182">
        <v>39661</v>
      </c>
      <c r="Q107" s="314">
        <f>'m1'!E105</f>
        <v>0.14000000000000001</v>
      </c>
      <c r="S107" s="182">
        <v>39661</v>
      </c>
      <c r="T107" s="314">
        <f t="shared" si="2"/>
        <v>0.14000000000000001</v>
      </c>
      <c r="V107" s="182">
        <v>39661</v>
      </c>
      <c r="W107" s="314">
        <f t="shared" si="3"/>
        <v>0.14000000000000001</v>
      </c>
      <c r="Y107" s="182">
        <v>39661</v>
      </c>
      <c r="Z107" s="314">
        <f>'m1'!R105</f>
        <v>0.14000000000000001</v>
      </c>
      <c r="AB107" s="182">
        <v>39661</v>
      </c>
      <c r="AC107" s="314">
        <f>'m1'!D105</f>
        <v>0.14000000000000001</v>
      </c>
      <c r="AE107" s="182">
        <v>39661</v>
      </c>
      <c r="AF107" s="314">
        <f>'m1'!L105</f>
        <v>0.16</v>
      </c>
      <c r="AH107" s="182">
        <v>39661</v>
      </c>
      <c r="AI107" s="314">
        <f>'m1'!P105</f>
        <v>0.14000000000000001</v>
      </c>
      <c r="AK107" s="182">
        <v>39661</v>
      </c>
      <c r="AL107" s="361">
        <f>'m1'!T105</f>
        <v>-0.06</v>
      </c>
      <c r="AM107" s="182">
        <v>39661</v>
      </c>
      <c r="AN107" s="314">
        <f>'m1'!J105</f>
        <v>0.14000000000000001</v>
      </c>
      <c r="AO107" s="182">
        <v>39661</v>
      </c>
      <c r="AP107" s="361">
        <v>0</v>
      </c>
      <c r="AQ107" s="182">
        <v>39661</v>
      </c>
      <c r="AR107" s="314">
        <f>'m1'!F105</f>
        <v>0.10500000000000001</v>
      </c>
      <c r="AS107" s="182">
        <v>39661</v>
      </c>
      <c r="AT107" s="361">
        <v>0</v>
      </c>
      <c r="AU107" s="182">
        <v>39661</v>
      </c>
      <c r="AV107" s="314">
        <f>'m1'!Q105</f>
        <v>0.14000000000000001</v>
      </c>
      <c r="AW107" s="182">
        <v>39661</v>
      </c>
      <c r="AX107" s="361">
        <v>5.0000000000000001E-3</v>
      </c>
      <c r="AY107" s="182">
        <v>39661</v>
      </c>
      <c r="AZ107" s="314">
        <f>'m1'!M105</f>
        <v>0.16</v>
      </c>
      <c r="BA107" s="182">
        <v>39661</v>
      </c>
      <c r="BB107" s="361">
        <v>5.0000000000000001E-3</v>
      </c>
      <c r="BC107" s="182">
        <v>39661</v>
      </c>
      <c r="BD107" s="314">
        <f>'m1'!I105</f>
        <v>0.14000000000000001</v>
      </c>
      <c r="BE107" s="182">
        <v>39661</v>
      </c>
      <c r="BF107" s="361">
        <v>5.0000000000000001E-3</v>
      </c>
      <c r="BG107" s="182">
        <v>39661</v>
      </c>
      <c r="BH107" s="361">
        <v>0</v>
      </c>
      <c r="BI107" s="182">
        <v>39661</v>
      </c>
      <c r="BJ107" s="314">
        <f>'m1'!U105</f>
        <v>-4.9999999999999975E-3</v>
      </c>
      <c r="BK107" s="182">
        <v>39661</v>
      </c>
      <c r="BL107" s="361">
        <v>0</v>
      </c>
      <c r="BM107" s="182">
        <v>39661</v>
      </c>
      <c r="BN107" s="314">
        <f>'m1'!V105</f>
        <v>0.13250000000000001</v>
      </c>
      <c r="BO107" s="182">
        <v>39661</v>
      </c>
      <c r="BP107" s="361">
        <v>0</v>
      </c>
    </row>
    <row r="108" spans="1:68">
      <c r="A108" s="182">
        <v>39692</v>
      </c>
      <c r="B108" s="314">
        <f>'m1'!C106</f>
        <v>0.14000000000000001</v>
      </c>
      <c r="D108" s="182">
        <v>39692</v>
      </c>
      <c r="E108" s="314">
        <f>'m1'!K106</f>
        <v>0.16</v>
      </c>
      <c r="G108" s="182">
        <v>39692</v>
      </c>
      <c r="H108" s="314">
        <f>'m1'!O106</f>
        <v>0.14000000000000001</v>
      </c>
      <c r="J108" s="182">
        <v>39692</v>
      </c>
      <c r="K108" s="314">
        <f>'m1'!N106</f>
        <v>0.18</v>
      </c>
      <c r="M108" s="182">
        <v>39692</v>
      </c>
      <c r="N108" s="314">
        <f>'m1'!H106</f>
        <v>0.14000000000000001</v>
      </c>
      <c r="P108" s="182">
        <v>39692</v>
      </c>
      <c r="Q108" s="314">
        <f>'m1'!E106</f>
        <v>0.14000000000000001</v>
      </c>
      <c r="S108" s="182">
        <v>39692</v>
      </c>
      <c r="T108" s="314">
        <f t="shared" si="2"/>
        <v>0.14000000000000001</v>
      </c>
      <c r="V108" s="182">
        <v>39692</v>
      </c>
      <c r="W108" s="314">
        <f t="shared" si="3"/>
        <v>0.14000000000000001</v>
      </c>
      <c r="Y108" s="182">
        <v>39692</v>
      </c>
      <c r="Z108" s="314">
        <f>'m1'!R106</f>
        <v>0.14000000000000001</v>
      </c>
      <c r="AB108" s="182">
        <v>39692</v>
      </c>
      <c r="AC108" s="314">
        <f>'m1'!D106</f>
        <v>0.14000000000000001</v>
      </c>
      <c r="AE108" s="182">
        <v>39692</v>
      </c>
      <c r="AF108" s="314">
        <f>'m1'!L106</f>
        <v>0.16</v>
      </c>
      <c r="AH108" s="182">
        <v>39692</v>
      </c>
      <c r="AI108" s="314">
        <f>'m1'!P106</f>
        <v>0.14000000000000001</v>
      </c>
      <c r="AK108" s="182">
        <v>39692</v>
      </c>
      <c r="AL108" s="361">
        <f>'m1'!T106</f>
        <v>-0.06</v>
      </c>
      <c r="AM108" s="182">
        <v>39692</v>
      </c>
      <c r="AN108" s="314">
        <f>'m1'!J106</f>
        <v>0.14000000000000001</v>
      </c>
      <c r="AO108" s="182">
        <v>39692</v>
      </c>
      <c r="AP108" s="361">
        <v>0</v>
      </c>
      <c r="AQ108" s="182">
        <v>39692</v>
      </c>
      <c r="AR108" s="314">
        <f>'m1'!F106</f>
        <v>0.10500000000000001</v>
      </c>
      <c r="AS108" s="182">
        <v>39692</v>
      </c>
      <c r="AT108" s="361">
        <v>0</v>
      </c>
      <c r="AU108" s="182">
        <v>39692</v>
      </c>
      <c r="AV108" s="314">
        <f>'m1'!Q106</f>
        <v>0.14000000000000001</v>
      </c>
      <c r="AW108" s="182">
        <v>39692</v>
      </c>
      <c r="AX108" s="361">
        <v>5.0000000000000001E-3</v>
      </c>
      <c r="AY108" s="182">
        <v>39692</v>
      </c>
      <c r="AZ108" s="314">
        <f>'m1'!M106</f>
        <v>0.16</v>
      </c>
      <c r="BA108" s="182">
        <v>39692</v>
      </c>
      <c r="BB108" s="361">
        <v>5.0000000000000001E-3</v>
      </c>
      <c r="BC108" s="182">
        <v>39692</v>
      </c>
      <c r="BD108" s="314">
        <f>'m1'!I106</f>
        <v>0.14000000000000001</v>
      </c>
      <c r="BE108" s="182">
        <v>39692</v>
      </c>
      <c r="BF108" s="361">
        <v>5.0000000000000001E-3</v>
      </c>
      <c r="BG108" s="182">
        <v>39692</v>
      </c>
      <c r="BH108" s="361">
        <v>0</v>
      </c>
      <c r="BI108" s="182">
        <v>39692</v>
      </c>
      <c r="BJ108" s="314">
        <f>'m1'!U106</f>
        <v>-4.9999999999999975E-3</v>
      </c>
      <c r="BK108" s="182">
        <v>39692</v>
      </c>
      <c r="BL108" s="361">
        <v>0</v>
      </c>
      <c r="BM108" s="182">
        <v>39692</v>
      </c>
      <c r="BN108" s="314">
        <f>'m1'!V106</f>
        <v>0.13</v>
      </c>
      <c r="BO108" s="182">
        <v>39692</v>
      </c>
      <c r="BP108" s="361">
        <v>0</v>
      </c>
    </row>
    <row r="109" spans="1:68">
      <c r="A109" s="182">
        <v>39722</v>
      </c>
      <c r="B109" s="314">
        <f>'m1'!C107</f>
        <v>0.14000000000000001</v>
      </c>
      <c r="D109" s="182">
        <v>39722</v>
      </c>
      <c r="E109" s="314">
        <f>'m1'!K107</f>
        <v>0.16</v>
      </c>
      <c r="G109" s="182">
        <v>39722</v>
      </c>
      <c r="H109" s="314">
        <f>'m1'!O107</f>
        <v>0.14000000000000001</v>
      </c>
      <c r="J109" s="182">
        <v>39722</v>
      </c>
      <c r="K109" s="314">
        <f>'m1'!N107</f>
        <v>0.18</v>
      </c>
      <c r="M109" s="182">
        <v>39722</v>
      </c>
      <c r="N109" s="314">
        <f>'m1'!H107</f>
        <v>0.14000000000000001</v>
      </c>
      <c r="P109" s="182">
        <v>39722</v>
      </c>
      <c r="Q109" s="314">
        <f>'m1'!E107</f>
        <v>0.14000000000000001</v>
      </c>
      <c r="S109" s="182">
        <v>39722</v>
      </c>
      <c r="T109" s="314">
        <f t="shared" si="2"/>
        <v>0.14000000000000001</v>
      </c>
      <c r="V109" s="182">
        <v>39722</v>
      </c>
      <c r="W109" s="314">
        <f t="shared" si="3"/>
        <v>0.14000000000000001</v>
      </c>
      <c r="Y109" s="182">
        <v>39722</v>
      </c>
      <c r="Z109" s="314">
        <f>'m1'!R107</f>
        <v>0.14000000000000001</v>
      </c>
      <c r="AB109" s="182">
        <v>39722</v>
      </c>
      <c r="AC109" s="314">
        <f>'m1'!D107</f>
        <v>0.14000000000000001</v>
      </c>
      <c r="AE109" s="182">
        <v>39722</v>
      </c>
      <c r="AF109" s="314">
        <f>'m1'!L107</f>
        <v>0.16</v>
      </c>
      <c r="AH109" s="182">
        <v>39722</v>
      </c>
      <c r="AI109" s="314">
        <f>'m1'!P107</f>
        <v>0.14000000000000001</v>
      </c>
      <c r="AK109" s="182">
        <v>39722</v>
      </c>
      <c r="AL109" s="361">
        <f>'m1'!T107</f>
        <v>-0.06</v>
      </c>
      <c r="AM109" s="182">
        <v>39722</v>
      </c>
      <c r="AN109" s="314">
        <f>'m1'!J107</f>
        <v>0.14000000000000001</v>
      </c>
      <c r="AO109" s="182">
        <v>39722</v>
      </c>
      <c r="AP109" s="361">
        <v>0</v>
      </c>
      <c r="AQ109" s="182">
        <v>39722</v>
      </c>
      <c r="AR109" s="314">
        <f>'m1'!F107</f>
        <v>0.10500000000000001</v>
      </c>
      <c r="AS109" s="182">
        <v>39722</v>
      </c>
      <c r="AT109" s="361">
        <v>0</v>
      </c>
      <c r="AU109" s="182">
        <v>39722</v>
      </c>
      <c r="AV109" s="314">
        <f>'m1'!Q107</f>
        <v>0.14000000000000001</v>
      </c>
      <c r="AW109" s="182">
        <v>39722</v>
      </c>
      <c r="AX109" s="361">
        <v>5.0000000000000001E-3</v>
      </c>
      <c r="AY109" s="182">
        <v>39722</v>
      </c>
      <c r="AZ109" s="314">
        <f>'m1'!M107</f>
        <v>0.16</v>
      </c>
      <c r="BA109" s="182">
        <v>39722</v>
      </c>
      <c r="BB109" s="361">
        <v>5.0000000000000001E-3</v>
      </c>
      <c r="BC109" s="182">
        <v>39722</v>
      </c>
      <c r="BD109" s="314">
        <f>'m1'!I107</f>
        <v>0.14000000000000001</v>
      </c>
      <c r="BE109" s="182">
        <v>39722</v>
      </c>
      <c r="BF109" s="361">
        <v>5.0000000000000001E-3</v>
      </c>
      <c r="BG109" s="182">
        <v>39722</v>
      </c>
      <c r="BH109" s="361">
        <v>0</v>
      </c>
      <c r="BI109" s="182">
        <v>39722</v>
      </c>
      <c r="BJ109" s="314">
        <f>'m1'!U107</f>
        <v>-4.9999999999999975E-3</v>
      </c>
      <c r="BK109" s="182">
        <v>39722</v>
      </c>
      <c r="BL109" s="361">
        <v>0</v>
      </c>
      <c r="BM109" s="182">
        <v>39722</v>
      </c>
      <c r="BN109" s="314">
        <f>'m1'!V107</f>
        <v>0.14499999999999999</v>
      </c>
      <c r="BO109" s="182">
        <v>39722</v>
      </c>
      <c r="BP109" s="361">
        <v>0</v>
      </c>
    </row>
    <row r="110" spans="1:68">
      <c r="A110" s="182">
        <v>39753</v>
      </c>
      <c r="B110" s="314">
        <f>'m1'!C108</f>
        <v>0.22500000000000001</v>
      </c>
      <c r="D110" s="182">
        <v>39753</v>
      </c>
      <c r="E110" s="314">
        <f>'m1'!K108</f>
        <v>0.34499999999999997</v>
      </c>
      <c r="G110" s="182">
        <v>39753</v>
      </c>
      <c r="H110" s="314">
        <f>'m1'!O108</f>
        <v>0.44499999999999995</v>
      </c>
      <c r="J110" s="182">
        <v>39753</v>
      </c>
      <c r="K110" s="314">
        <f>'m1'!N108</f>
        <v>0.375</v>
      </c>
      <c r="M110" s="182">
        <v>39753</v>
      </c>
      <c r="N110" s="314">
        <f>'m1'!H108</f>
        <v>0.35</v>
      </c>
      <c r="P110" s="182">
        <v>39753</v>
      </c>
      <c r="Q110" s="314">
        <f>'m1'!E108</f>
        <v>0.22500000000000001</v>
      </c>
      <c r="S110" s="182">
        <v>39753</v>
      </c>
      <c r="T110" s="314">
        <f t="shared" si="2"/>
        <v>0.22500000000000001</v>
      </c>
      <c r="V110" s="182">
        <v>39753</v>
      </c>
      <c r="W110" s="314">
        <f t="shared" si="3"/>
        <v>0.22500000000000001</v>
      </c>
      <c r="Y110" s="182">
        <v>39753</v>
      </c>
      <c r="Z110" s="314">
        <f>'m1'!R108</f>
        <v>0.46499999999999997</v>
      </c>
      <c r="AB110" s="182">
        <v>39753</v>
      </c>
      <c r="AC110" s="314">
        <f>'m1'!D108</f>
        <v>0.22500000000000001</v>
      </c>
      <c r="AE110" s="182">
        <v>39753</v>
      </c>
      <c r="AF110" s="314">
        <f>'m1'!L108</f>
        <v>0.34499999999999997</v>
      </c>
      <c r="AH110" s="182">
        <v>39753</v>
      </c>
      <c r="AI110" s="314">
        <f>'m1'!P108</f>
        <v>0.44499999999999995</v>
      </c>
      <c r="AK110" s="182">
        <v>39753</v>
      </c>
      <c r="AL110" s="361">
        <f>'m1'!T108</f>
        <v>6.5000000000000002E-2</v>
      </c>
      <c r="AM110" s="182">
        <v>39753</v>
      </c>
      <c r="AN110" s="314">
        <f>'m1'!J108</f>
        <v>0.35</v>
      </c>
      <c r="AO110" s="182">
        <v>39753</v>
      </c>
      <c r="AP110" s="361">
        <v>0</v>
      </c>
      <c r="AQ110" s="182">
        <v>39753</v>
      </c>
      <c r="AR110" s="314">
        <f>'m1'!F108</f>
        <v>0.19</v>
      </c>
      <c r="AS110" s="182">
        <v>39753</v>
      </c>
      <c r="AT110" s="361">
        <v>0</v>
      </c>
      <c r="AU110" s="182">
        <v>39753</v>
      </c>
      <c r="AV110" s="314">
        <f>'m1'!Q108</f>
        <v>0.44499999999999995</v>
      </c>
      <c r="AW110" s="182">
        <v>39753</v>
      </c>
      <c r="AX110" s="361">
        <v>5.0000000000000001E-3</v>
      </c>
      <c r="AY110" s="182">
        <v>39753</v>
      </c>
      <c r="AZ110" s="314">
        <f>'m1'!M108</f>
        <v>0.34499999999999997</v>
      </c>
      <c r="BA110" s="182">
        <v>39753</v>
      </c>
      <c r="BB110" s="361">
        <v>5.0000000000000001E-3</v>
      </c>
      <c r="BC110" s="182">
        <v>39753</v>
      </c>
      <c r="BD110" s="314">
        <f>'m1'!I108</f>
        <v>0.35</v>
      </c>
      <c r="BE110" s="182">
        <v>39753</v>
      </c>
      <c r="BF110" s="361">
        <v>5.0000000000000001E-3</v>
      </c>
      <c r="BG110" s="182">
        <v>39753</v>
      </c>
      <c r="BH110" s="361">
        <v>0</v>
      </c>
      <c r="BI110" s="182">
        <v>39753</v>
      </c>
      <c r="BJ110" s="314">
        <f>'m1'!U108</f>
        <v>0.12</v>
      </c>
      <c r="BK110" s="182">
        <v>39753</v>
      </c>
      <c r="BL110" s="361">
        <v>0</v>
      </c>
      <c r="BM110" s="182">
        <v>39753</v>
      </c>
      <c r="BN110" s="314">
        <f>'m1'!V108</f>
        <v>0.18280800000000003</v>
      </c>
      <c r="BO110" s="182">
        <v>39753</v>
      </c>
      <c r="BP110" s="361">
        <v>0</v>
      </c>
    </row>
    <row r="111" spans="1:68">
      <c r="A111" s="182">
        <v>39783</v>
      </c>
      <c r="B111" s="314">
        <f>'m1'!C109</f>
        <v>0.22500000000000001</v>
      </c>
      <c r="D111" s="182">
        <v>39783</v>
      </c>
      <c r="E111" s="314">
        <f>'m1'!K109</f>
        <v>0.34499999999999997</v>
      </c>
      <c r="G111" s="182">
        <v>39783</v>
      </c>
      <c r="H111" s="314">
        <f>'m1'!O109</f>
        <v>0.44499999999999995</v>
      </c>
      <c r="J111" s="182">
        <v>39783</v>
      </c>
      <c r="K111" s="314">
        <f>'m1'!N109</f>
        <v>0.375</v>
      </c>
      <c r="M111" s="182">
        <v>39783</v>
      </c>
      <c r="N111" s="314">
        <f>'m1'!H109</f>
        <v>0.35</v>
      </c>
      <c r="P111" s="182">
        <v>39783</v>
      </c>
      <c r="Q111" s="314">
        <f>'m1'!E109</f>
        <v>0.22500000000000001</v>
      </c>
      <c r="S111" s="182">
        <v>39783</v>
      </c>
      <c r="T111" s="314">
        <f t="shared" si="2"/>
        <v>0.22500000000000001</v>
      </c>
      <c r="V111" s="182">
        <v>39783</v>
      </c>
      <c r="W111" s="314">
        <f t="shared" si="3"/>
        <v>0.22500000000000001</v>
      </c>
      <c r="Y111" s="182">
        <v>39783</v>
      </c>
      <c r="Z111" s="314">
        <f>'m1'!R109</f>
        <v>0.46499999999999997</v>
      </c>
      <c r="AB111" s="182">
        <v>39783</v>
      </c>
      <c r="AC111" s="314">
        <f>'m1'!D109</f>
        <v>0.22500000000000001</v>
      </c>
      <c r="AE111" s="182">
        <v>39783</v>
      </c>
      <c r="AF111" s="314">
        <f>'m1'!L109</f>
        <v>0.34499999999999997</v>
      </c>
      <c r="AH111" s="182">
        <v>39783</v>
      </c>
      <c r="AI111" s="314">
        <f>'m1'!P109</f>
        <v>0.44499999999999995</v>
      </c>
      <c r="AK111" s="182">
        <v>39783</v>
      </c>
      <c r="AL111" s="361">
        <f>'m1'!T109</f>
        <v>6.5000000000000002E-2</v>
      </c>
      <c r="AM111" s="182">
        <v>39783</v>
      </c>
      <c r="AN111" s="314">
        <f>'m1'!J109</f>
        <v>0.35</v>
      </c>
      <c r="AO111" s="182">
        <v>39783</v>
      </c>
      <c r="AP111" s="361">
        <v>0</v>
      </c>
      <c r="AQ111" s="182">
        <v>39783</v>
      </c>
      <c r="AR111" s="314">
        <f>'m1'!F109</f>
        <v>0.19</v>
      </c>
      <c r="AS111" s="182">
        <v>39783</v>
      </c>
      <c r="AT111" s="361">
        <v>0</v>
      </c>
      <c r="AU111" s="182">
        <v>39783</v>
      </c>
      <c r="AV111" s="314">
        <f>'m1'!Q109</f>
        <v>0.44499999999999995</v>
      </c>
      <c r="AW111" s="182">
        <v>39783</v>
      </c>
      <c r="AX111" s="361">
        <v>5.0000000000000001E-3</v>
      </c>
      <c r="AY111" s="182">
        <v>39783</v>
      </c>
      <c r="AZ111" s="314">
        <f>'m1'!M109</f>
        <v>0.34499999999999997</v>
      </c>
      <c r="BA111" s="182">
        <v>39783</v>
      </c>
      <c r="BB111" s="361">
        <v>5.0000000000000001E-3</v>
      </c>
      <c r="BC111" s="182">
        <v>39783</v>
      </c>
      <c r="BD111" s="314">
        <f>'m1'!I109</f>
        <v>0.35</v>
      </c>
      <c r="BE111" s="182">
        <v>39783</v>
      </c>
      <c r="BF111" s="361">
        <v>5.0000000000000001E-3</v>
      </c>
      <c r="BG111" s="182">
        <v>39783</v>
      </c>
      <c r="BH111" s="361">
        <v>0</v>
      </c>
      <c r="BI111" s="182">
        <v>39783</v>
      </c>
      <c r="BJ111" s="314">
        <f>'m1'!U109</f>
        <v>0.12</v>
      </c>
      <c r="BK111" s="182">
        <v>39783</v>
      </c>
      <c r="BL111" s="361">
        <v>0</v>
      </c>
      <c r="BM111" s="182">
        <v>39783</v>
      </c>
      <c r="BN111" s="314">
        <f>'m1'!V109</f>
        <v>0.18568800000000002</v>
      </c>
      <c r="BO111" s="182">
        <v>39783</v>
      </c>
      <c r="BP111" s="361">
        <v>0</v>
      </c>
    </row>
    <row r="112" spans="1:68">
      <c r="A112" s="182">
        <v>39814</v>
      </c>
      <c r="B112" s="314">
        <f>'m1'!C110</f>
        <v>0.25</v>
      </c>
      <c r="D112" s="182">
        <v>39814</v>
      </c>
      <c r="E112" s="314">
        <f>'m1'!K110</f>
        <v>0.37</v>
      </c>
      <c r="G112" s="182">
        <v>39814</v>
      </c>
      <c r="H112" s="314">
        <f>'m1'!O110</f>
        <v>0.47</v>
      </c>
      <c r="J112" s="182">
        <v>39814</v>
      </c>
      <c r="K112" s="314">
        <f>'m1'!N110</f>
        <v>0.4</v>
      </c>
      <c r="M112" s="182">
        <v>39814</v>
      </c>
      <c r="N112" s="314">
        <f>'m1'!H110</f>
        <v>0.375</v>
      </c>
      <c r="P112" s="182">
        <v>39814</v>
      </c>
      <c r="Q112" s="314">
        <f>'m1'!E110</f>
        <v>0.25</v>
      </c>
      <c r="S112" s="182">
        <v>39814</v>
      </c>
      <c r="T112" s="314">
        <f t="shared" si="2"/>
        <v>0.25</v>
      </c>
      <c r="V112" s="182">
        <v>39814</v>
      </c>
      <c r="W112" s="314">
        <f t="shared" si="3"/>
        <v>0.25</v>
      </c>
      <c r="Y112" s="182">
        <v>39814</v>
      </c>
      <c r="Z112" s="314">
        <f>'m1'!R110</f>
        <v>0.49</v>
      </c>
      <c r="AB112" s="182">
        <v>39814</v>
      </c>
      <c r="AC112" s="314">
        <f>'m1'!D110</f>
        <v>0.25</v>
      </c>
      <c r="AE112" s="182">
        <v>39814</v>
      </c>
      <c r="AF112" s="314">
        <f>'m1'!L110</f>
        <v>0.37</v>
      </c>
      <c r="AH112" s="182">
        <v>39814</v>
      </c>
      <c r="AI112" s="314">
        <f>'m1'!P110</f>
        <v>0.47</v>
      </c>
      <c r="AK112" s="182">
        <v>39814</v>
      </c>
      <c r="AL112" s="361">
        <f>'m1'!T110</f>
        <v>0.09</v>
      </c>
      <c r="AM112" s="182">
        <v>39814</v>
      </c>
      <c r="AN112" s="314">
        <f>'m1'!J110</f>
        <v>0.375</v>
      </c>
      <c r="AO112" s="182">
        <v>39814</v>
      </c>
      <c r="AP112" s="361">
        <v>0</v>
      </c>
      <c r="AQ112" s="182">
        <v>39814</v>
      </c>
      <c r="AR112" s="314">
        <f>'m1'!F110</f>
        <v>0.215</v>
      </c>
      <c r="AS112" s="182">
        <v>39814</v>
      </c>
      <c r="AT112" s="361">
        <v>0</v>
      </c>
      <c r="AU112" s="182">
        <v>39814</v>
      </c>
      <c r="AV112" s="314">
        <f>'m1'!Q110</f>
        <v>0.47</v>
      </c>
      <c r="AW112" s="182">
        <v>39814</v>
      </c>
      <c r="AX112" s="361">
        <v>5.0000000000000001E-3</v>
      </c>
      <c r="AY112" s="182">
        <v>39814</v>
      </c>
      <c r="AZ112" s="314">
        <f>'m1'!M110</f>
        <v>0.37</v>
      </c>
      <c r="BA112" s="182">
        <v>39814</v>
      </c>
      <c r="BB112" s="361">
        <v>5.0000000000000001E-3</v>
      </c>
      <c r="BC112" s="182">
        <v>39814</v>
      </c>
      <c r="BD112" s="314">
        <f>'m1'!I110</f>
        <v>0.375</v>
      </c>
      <c r="BE112" s="182">
        <v>39814</v>
      </c>
      <c r="BF112" s="361">
        <v>5.0000000000000001E-3</v>
      </c>
      <c r="BG112" s="182">
        <v>39814</v>
      </c>
      <c r="BH112" s="361">
        <v>0</v>
      </c>
      <c r="BI112" s="182">
        <v>39814</v>
      </c>
      <c r="BJ112" s="314">
        <f>'m1'!U110</f>
        <v>0.14499999999999999</v>
      </c>
      <c r="BK112" s="182">
        <v>39814</v>
      </c>
      <c r="BL112" s="361">
        <v>0</v>
      </c>
      <c r="BM112" s="182">
        <v>39814</v>
      </c>
      <c r="BN112" s="314">
        <f>'m1'!V110</f>
        <v>0.21670400000000001</v>
      </c>
      <c r="BO112" s="182">
        <v>39814</v>
      </c>
      <c r="BP112" s="361">
        <v>0</v>
      </c>
    </row>
    <row r="113" spans="1:68">
      <c r="A113" s="182">
        <v>39845</v>
      </c>
      <c r="B113" s="314">
        <f>'m1'!C111</f>
        <v>0.31</v>
      </c>
      <c r="D113" s="182">
        <v>39845</v>
      </c>
      <c r="E113" s="314">
        <f>'m1'!K111</f>
        <v>0.43</v>
      </c>
      <c r="G113" s="182">
        <v>39845</v>
      </c>
      <c r="H113" s="314">
        <f>'m1'!O111</f>
        <v>0.53</v>
      </c>
      <c r="J113" s="182">
        <v>39845</v>
      </c>
      <c r="K113" s="314">
        <f>'m1'!N111</f>
        <v>0.45999999999999996</v>
      </c>
      <c r="M113" s="182">
        <v>39845</v>
      </c>
      <c r="N113" s="314">
        <f>'m1'!H111</f>
        <v>0.435</v>
      </c>
      <c r="P113" s="182">
        <v>39845</v>
      </c>
      <c r="Q113" s="314">
        <f>'m1'!E111</f>
        <v>0.31</v>
      </c>
      <c r="S113" s="182">
        <v>39845</v>
      </c>
      <c r="T113" s="314">
        <f t="shared" si="2"/>
        <v>0.31</v>
      </c>
      <c r="V113" s="182">
        <v>39845</v>
      </c>
      <c r="W113" s="314">
        <f t="shared" si="3"/>
        <v>0.31</v>
      </c>
      <c r="Y113" s="182">
        <v>39845</v>
      </c>
      <c r="Z113" s="314">
        <f>'m1'!R111</f>
        <v>0.55000000000000004</v>
      </c>
      <c r="AB113" s="182">
        <v>39845</v>
      </c>
      <c r="AC113" s="314">
        <f>'m1'!D111</f>
        <v>0.31</v>
      </c>
      <c r="AE113" s="182">
        <v>39845</v>
      </c>
      <c r="AF113" s="314">
        <f>'m1'!L111</f>
        <v>0.43</v>
      </c>
      <c r="AH113" s="182">
        <v>39845</v>
      </c>
      <c r="AI113" s="314">
        <f>'m1'!P111</f>
        <v>0.53</v>
      </c>
      <c r="AK113" s="182">
        <v>39845</v>
      </c>
      <c r="AL113" s="361">
        <f>'m1'!T111</f>
        <v>0.15</v>
      </c>
      <c r="AM113" s="182">
        <v>39845</v>
      </c>
      <c r="AN113" s="314">
        <f>'m1'!J111</f>
        <v>0.435</v>
      </c>
      <c r="AO113" s="182">
        <v>39845</v>
      </c>
      <c r="AP113" s="361">
        <v>0</v>
      </c>
      <c r="AQ113" s="182">
        <v>39845</v>
      </c>
      <c r="AR113" s="314">
        <f>'m1'!F111</f>
        <v>0.27500000000000002</v>
      </c>
      <c r="AS113" s="182">
        <v>39845</v>
      </c>
      <c r="AT113" s="361">
        <v>0</v>
      </c>
      <c r="AU113" s="182">
        <v>39845</v>
      </c>
      <c r="AV113" s="314">
        <f>'m1'!Q111</f>
        <v>0.53</v>
      </c>
      <c r="AW113" s="182">
        <v>39845</v>
      </c>
      <c r="AX113" s="361">
        <v>5.0000000000000001E-3</v>
      </c>
      <c r="AY113" s="182">
        <v>39845</v>
      </c>
      <c r="AZ113" s="314">
        <f>'m1'!M111</f>
        <v>0.43</v>
      </c>
      <c r="BA113" s="182">
        <v>39845</v>
      </c>
      <c r="BB113" s="361">
        <v>5.0000000000000001E-3</v>
      </c>
      <c r="BC113" s="182">
        <v>39845</v>
      </c>
      <c r="BD113" s="314">
        <f>'m1'!I111</f>
        <v>0.435</v>
      </c>
      <c r="BE113" s="182">
        <v>39845</v>
      </c>
      <c r="BF113" s="361">
        <v>5.0000000000000001E-3</v>
      </c>
      <c r="BG113" s="182">
        <v>39845</v>
      </c>
      <c r="BH113" s="361">
        <v>0</v>
      </c>
      <c r="BI113" s="182">
        <v>39845</v>
      </c>
      <c r="BJ113" s="314">
        <f>'m1'!U111</f>
        <v>0.20499999999999999</v>
      </c>
      <c r="BK113" s="182">
        <v>39845</v>
      </c>
      <c r="BL113" s="361">
        <v>0</v>
      </c>
      <c r="BM113" s="182">
        <v>39845</v>
      </c>
      <c r="BN113" s="314">
        <f>'m1'!V111</f>
        <v>0.27523200000000003</v>
      </c>
      <c r="BO113" s="182">
        <v>39845</v>
      </c>
      <c r="BP113" s="361">
        <v>0</v>
      </c>
    </row>
    <row r="114" spans="1:68">
      <c r="A114" s="182">
        <v>39873</v>
      </c>
      <c r="B114" s="314">
        <f>'m1'!C112</f>
        <v>0.30499999999999999</v>
      </c>
      <c r="D114" s="182">
        <v>39873</v>
      </c>
      <c r="E114" s="314">
        <f>'m1'!K112</f>
        <v>0.42499999999999999</v>
      </c>
      <c r="G114" s="182">
        <v>39873</v>
      </c>
      <c r="H114" s="314">
        <f>'m1'!O112</f>
        <v>0.52500000000000002</v>
      </c>
      <c r="J114" s="182">
        <v>39873</v>
      </c>
      <c r="K114" s="314">
        <f>'m1'!N112</f>
        <v>0.45499999999999996</v>
      </c>
      <c r="M114" s="182">
        <v>39873</v>
      </c>
      <c r="N114" s="314">
        <f>'m1'!H112</f>
        <v>0.43</v>
      </c>
      <c r="P114" s="182">
        <v>39873</v>
      </c>
      <c r="Q114" s="314">
        <f>'m1'!E112</f>
        <v>0.30499999999999999</v>
      </c>
      <c r="S114" s="182">
        <v>39873</v>
      </c>
      <c r="T114" s="314">
        <f t="shared" si="2"/>
        <v>0.30499999999999999</v>
      </c>
      <c r="V114" s="182">
        <v>39873</v>
      </c>
      <c r="W114" s="314">
        <f t="shared" si="3"/>
        <v>0.30499999999999999</v>
      </c>
      <c r="Y114" s="182">
        <v>39873</v>
      </c>
      <c r="Z114" s="314">
        <f>'m1'!R112</f>
        <v>0.54500000000000004</v>
      </c>
      <c r="AB114" s="182">
        <v>39873</v>
      </c>
      <c r="AC114" s="314">
        <f>'m1'!D112</f>
        <v>0.30499999999999999</v>
      </c>
      <c r="AE114" s="182">
        <v>39873</v>
      </c>
      <c r="AF114" s="314">
        <f>'m1'!L112</f>
        <v>0.42499999999999999</v>
      </c>
      <c r="AH114" s="182">
        <v>39873</v>
      </c>
      <c r="AI114" s="314">
        <f>'m1'!P112</f>
        <v>0.52500000000000002</v>
      </c>
      <c r="AK114" s="182">
        <v>39873</v>
      </c>
      <c r="AL114" s="361">
        <f>'m1'!T112</f>
        <v>0.14499999999999999</v>
      </c>
      <c r="AM114" s="182">
        <v>39873</v>
      </c>
      <c r="AN114" s="314">
        <f>'m1'!J112</f>
        <v>0.43</v>
      </c>
      <c r="AO114" s="182">
        <v>39873</v>
      </c>
      <c r="AP114" s="361">
        <v>0</v>
      </c>
      <c r="AQ114" s="182">
        <v>39873</v>
      </c>
      <c r="AR114" s="314">
        <f>'m1'!F112</f>
        <v>0.27</v>
      </c>
      <c r="AS114" s="182">
        <v>39873</v>
      </c>
      <c r="AT114" s="361">
        <v>0</v>
      </c>
      <c r="AU114" s="182">
        <v>39873</v>
      </c>
      <c r="AV114" s="314">
        <f>'m1'!Q112</f>
        <v>0.52500000000000002</v>
      </c>
      <c r="AW114" s="182">
        <v>39873</v>
      </c>
      <c r="AX114" s="361">
        <v>5.0000000000000001E-3</v>
      </c>
      <c r="AY114" s="182">
        <v>39873</v>
      </c>
      <c r="AZ114" s="314">
        <f>'m1'!M112</f>
        <v>0.42499999999999999</v>
      </c>
      <c r="BA114" s="182">
        <v>39873</v>
      </c>
      <c r="BB114" s="361">
        <v>5.0000000000000001E-3</v>
      </c>
      <c r="BC114" s="182">
        <v>39873</v>
      </c>
      <c r="BD114" s="314">
        <f>'m1'!I112</f>
        <v>0.43</v>
      </c>
      <c r="BE114" s="182">
        <v>39873</v>
      </c>
      <c r="BF114" s="361">
        <v>5.0000000000000001E-3</v>
      </c>
      <c r="BG114" s="182">
        <v>39873</v>
      </c>
      <c r="BH114" s="361">
        <v>0</v>
      </c>
      <c r="BI114" s="182">
        <v>39873</v>
      </c>
      <c r="BJ114" s="314">
        <f>'m1'!U112</f>
        <v>0.19999999999999998</v>
      </c>
      <c r="BK114" s="182">
        <v>39873</v>
      </c>
      <c r="BL114" s="361">
        <v>0</v>
      </c>
      <c r="BM114" s="182">
        <v>39873</v>
      </c>
      <c r="BN114" s="314">
        <f>'m1'!V112</f>
        <v>0.26616800000000002</v>
      </c>
      <c r="BO114" s="182">
        <v>39873</v>
      </c>
      <c r="BP114" s="361">
        <v>0</v>
      </c>
    </row>
    <row r="115" spans="1:68">
      <c r="A115" s="182">
        <v>39904</v>
      </c>
      <c r="B115" s="314">
        <f>'m1'!C113</f>
        <v>0.14000000000000001</v>
      </c>
      <c r="D115" s="182">
        <v>39904</v>
      </c>
      <c r="E115" s="314">
        <f>'m1'!K113</f>
        <v>0.16</v>
      </c>
      <c r="G115" s="182">
        <v>39904</v>
      </c>
      <c r="H115" s="314">
        <f>'m1'!O113</f>
        <v>0.14000000000000001</v>
      </c>
      <c r="J115" s="182">
        <v>39904</v>
      </c>
      <c r="K115" s="314">
        <f>'m1'!N113</f>
        <v>0.18</v>
      </c>
      <c r="M115" s="182">
        <v>39904</v>
      </c>
      <c r="N115" s="314">
        <f>'m1'!H113</f>
        <v>0.14000000000000001</v>
      </c>
      <c r="P115" s="182">
        <v>39904</v>
      </c>
      <c r="Q115" s="314">
        <f>'m1'!E113</f>
        <v>0.14000000000000001</v>
      </c>
      <c r="S115" s="182">
        <v>39904</v>
      </c>
      <c r="T115" s="314">
        <f t="shared" si="2"/>
        <v>0.14000000000000001</v>
      </c>
      <c r="V115" s="182">
        <v>39904</v>
      </c>
      <c r="W115" s="314">
        <f t="shared" si="3"/>
        <v>0.14000000000000001</v>
      </c>
      <c r="Y115" s="182">
        <v>39904</v>
      </c>
      <c r="Z115" s="314">
        <f>'m1'!R113</f>
        <v>0.14000000000000001</v>
      </c>
      <c r="AB115" s="182">
        <v>39904</v>
      </c>
      <c r="AC115" s="314">
        <f>'m1'!D113</f>
        <v>0.14000000000000001</v>
      </c>
      <c r="AE115" s="182">
        <v>39904</v>
      </c>
      <c r="AF115" s="314">
        <f>'m1'!L113</f>
        <v>0.16</v>
      </c>
      <c r="AH115" s="182">
        <v>39904</v>
      </c>
      <c r="AI115" s="314">
        <f>'m1'!P113</f>
        <v>0.14000000000000001</v>
      </c>
      <c r="AK115" s="182">
        <v>39904</v>
      </c>
      <c r="AL115" s="361">
        <f>'m1'!T113</f>
        <v>-0.06</v>
      </c>
      <c r="AM115" s="182">
        <v>39904</v>
      </c>
      <c r="AN115" s="314">
        <f>'m1'!J113</f>
        <v>0.14000000000000001</v>
      </c>
      <c r="AO115" s="182">
        <v>39904</v>
      </c>
      <c r="AP115" s="361">
        <v>0</v>
      </c>
      <c r="AQ115" s="182">
        <v>39904</v>
      </c>
      <c r="AR115" s="314">
        <f>'m1'!F113</f>
        <v>0.10500000000000001</v>
      </c>
      <c r="AS115" s="182">
        <v>39904</v>
      </c>
      <c r="AT115" s="361">
        <v>0</v>
      </c>
      <c r="AU115" s="182">
        <v>39904</v>
      </c>
      <c r="AV115" s="314">
        <f>'m1'!Q113</f>
        <v>0.14000000000000001</v>
      </c>
      <c r="AW115" s="182">
        <v>39904</v>
      </c>
      <c r="AX115" s="361">
        <v>5.0000000000000001E-3</v>
      </c>
      <c r="AY115" s="182">
        <v>39904</v>
      </c>
      <c r="AZ115" s="314">
        <f>'m1'!M113</f>
        <v>0.16</v>
      </c>
      <c r="BA115" s="182">
        <v>39904</v>
      </c>
      <c r="BB115" s="361">
        <v>5.0000000000000001E-3</v>
      </c>
      <c r="BC115" s="182">
        <v>39904</v>
      </c>
      <c r="BD115" s="314">
        <f>'m1'!I113</f>
        <v>0.14000000000000001</v>
      </c>
      <c r="BE115" s="182">
        <v>39904</v>
      </c>
      <c r="BF115" s="361">
        <v>5.0000000000000001E-3</v>
      </c>
      <c r="BG115" s="182">
        <v>39904</v>
      </c>
      <c r="BH115" s="361">
        <v>0</v>
      </c>
      <c r="BI115" s="182">
        <v>39904</v>
      </c>
      <c r="BJ115" s="314">
        <f>'m1'!U113</f>
        <v>-4.9999999999999975E-3</v>
      </c>
      <c r="BK115" s="182">
        <v>39904</v>
      </c>
      <c r="BL115" s="361">
        <v>0</v>
      </c>
      <c r="BM115" s="182">
        <v>39904</v>
      </c>
      <c r="BN115" s="314">
        <f>'m1'!V113</f>
        <v>0.16250000000000001</v>
      </c>
      <c r="BO115" s="182">
        <v>39904</v>
      </c>
      <c r="BP115" s="361">
        <v>0</v>
      </c>
    </row>
    <row r="116" spans="1:68">
      <c r="A116" s="182">
        <v>39934</v>
      </c>
      <c r="B116" s="314">
        <f>'m1'!C114</f>
        <v>0.14000000000000001</v>
      </c>
      <c r="D116" s="182">
        <v>39934</v>
      </c>
      <c r="E116" s="314">
        <f>'m1'!K114</f>
        <v>0.16</v>
      </c>
      <c r="G116" s="182">
        <v>39934</v>
      </c>
      <c r="H116" s="314">
        <f>'m1'!O114</f>
        <v>0.14000000000000001</v>
      </c>
      <c r="J116" s="182">
        <v>39934</v>
      </c>
      <c r="K116" s="314">
        <f>'m1'!N114</f>
        <v>0.18</v>
      </c>
      <c r="M116" s="182">
        <v>39934</v>
      </c>
      <c r="N116" s="314">
        <f>'m1'!H114</f>
        <v>0.14000000000000001</v>
      </c>
      <c r="P116" s="182">
        <v>39934</v>
      </c>
      <c r="Q116" s="314">
        <f>'m1'!E114</f>
        <v>0.14000000000000001</v>
      </c>
      <c r="S116" s="182">
        <v>39934</v>
      </c>
      <c r="T116" s="314">
        <f t="shared" si="2"/>
        <v>0.14000000000000001</v>
      </c>
      <c r="V116" s="182">
        <v>39934</v>
      </c>
      <c r="W116" s="314">
        <f t="shared" si="3"/>
        <v>0.14000000000000001</v>
      </c>
      <c r="Y116" s="182">
        <v>39934</v>
      </c>
      <c r="Z116" s="314">
        <f>'m1'!R114</f>
        <v>0.14000000000000001</v>
      </c>
      <c r="AB116" s="182">
        <v>39934</v>
      </c>
      <c r="AC116" s="314">
        <f>'m1'!D114</f>
        <v>0.14000000000000001</v>
      </c>
      <c r="AE116" s="182">
        <v>39934</v>
      </c>
      <c r="AF116" s="314">
        <f>'m1'!L114</f>
        <v>0.16</v>
      </c>
      <c r="AH116" s="182">
        <v>39934</v>
      </c>
      <c r="AI116" s="314">
        <f>'m1'!P114</f>
        <v>0.14000000000000001</v>
      </c>
      <c r="AK116" s="182">
        <v>39934</v>
      </c>
      <c r="AL116" s="361">
        <f>'m1'!T114</f>
        <v>-0.06</v>
      </c>
      <c r="AM116" s="182">
        <v>39934</v>
      </c>
      <c r="AN116" s="314">
        <f>'m1'!J114</f>
        <v>0.14000000000000001</v>
      </c>
      <c r="AO116" s="182">
        <v>39934</v>
      </c>
      <c r="AP116" s="361">
        <v>0</v>
      </c>
      <c r="AQ116" s="182">
        <v>39934</v>
      </c>
      <c r="AR116" s="314">
        <f>'m1'!F114</f>
        <v>0.10500000000000001</v>
      </c>
      <c r="AS116" s="182">
        <v>39934</v>
      </c>
      <c r="AT116" s="361">
        <v>0</v>
      </c>
      <c r="AU116" s="182">
        <v>39934</v>
      </c>
      <c r="AV116" s="314">
        <f>'m1'!Q114</f>
        <v>0.14000000000000001</v>
      </c>
      <c r="AW116" s="182">
        <v>39934</v>
      </c>
      <c r="AX116" s="361">
        <v>5.0000000000000001E-3</v>
      </c>
      <c r="AY116" s="182">
        <v>39934</v>
      </c>
      <c r="AZ116" s="314">
        <f>'m1'!M114</f>
        <v>0.16</v>
      </c>
      <c r="BA116" s="182">
        <v>39934</v>
      </c>
      <c r="BB116" s="361">
        <v>5.0000000000000001E-3</v>
      </c>
      <c r="BC116" s="182">
        <v>39934</v>
      </c>
      <c r="BD116" s="314">
        <f>'m1'!I114</f>
        <v>0.14000000000000001</v>
      </c>
      <c r="BE116" s="182">
        <v>39934</v>
      </c>
      <c r="BF116" s="361">
        <v>5.0000000000000001E-3</v>
      </c>
      <c r="BG116" s="182">
        <v>39934</v>
      </c>
      <c r="BH116" s="361">
        <v>0</v>
      </c>
      <c r="BI116" s="182">
        <v>39934</v>
      </c>
      <c r="BJ116" s="314">
        <f>'m1'!U114</f>
        <v>-4.9999999999999975E-3</v>
      </c>
      <c r="BK116" s="182">
        <v>39934</v>
      </c>
      <c r="BL116" s="361">
        <v>0</v>
      </c>
      <c r="BM116" s="182">
        <v>39934</v>
      </c>
      <c r="BN116" s="314">
        <f>'m1'!V114</f>
        <v>0.1525</v>
      </c>
      <c r="BO116" s="182">
        <v>39934</v>
      </c>
      <c r="BP116" s="361">
        <v>0</v>
      </c>
    </row>
    <row r="117" spans="1:68">
      <c r="A117" s="182">
        <v>39965</v>
      </c>
      <c r="B117" s="314">
        <f>'m1'!C115</f>
        <v>0.14000000000000001</v>
      </c>
      <c r="D117" s="182">
        <v>39965</v>
      </c>
      <c r="E117" s="314">
        <f>'m1'!K115</f>
        <v>0.16</v>
      </c>
      <c r="G117" s="182">
        <v>39965</v>
      </c>
      <c r="H117" s="314">
        <f>'m1'!O115</f>
        <v>0.14000000000000001</v>
      </c>
      <c r="J117" s="182">
        <v>39965</v>
      </c>
      <c r="K117" s="314">
        <f>'m1'!N115</f>
        <v>0.18</v>
      </c>
      <c r="M117" s="182">
        <v>39965</v>
      </c>
      <c r="N117" s="314">
        <f>'m1'!H115</f>
        <v>0.14000000000000001</v>
      </c>
      <c r="P117" s="182">
        <v>39965</v>
      </c>
      <c r="Q117" s="314">
        <f>'m1'!E115</f>
        <v>0.14000000000000001</v>
      </c>
      <c r="S117" s="182">
        <v>39965</v>
      </c>
      <c r="T117" s="314">
        <f t="shared" si="2"/>
        <v>0.14000000000000001</v>
      </c>
      <c r="V117" s="182">
        <v>39965</v>
      </c>
      <c r="W117" s="314">
        <f t="shared" si="3"/>
        <v>0.14000000000000001</v>
      </c>
      <c r="Y117" s="182">
        <v>39965</v>
      </c>
      <c r="Z117" s="314">
        <f>'m1'!R115</f>
        <v>0.14000000000000001</v>
      </c>
      <c r="AB117" s="182">
        <v>39965</v>
      </c>
      <c r="AC117" s="314">
        <f>'m1'!D115</f>
        <v>0.14000000000000001</v>
      </c>
      <c r="AE117" s="182">
        <v>39965</v>
      </c>
      <c r="AF117" s="314">
        <f>'m1'!L115</f>
        <v>0.16</v>
      </c>
      <c r="AH117" s="182">
        <v>39965</v>
      </c>
      <c r="AI117" s="314">
        <f>'m1'!P115</f>
        <v>0.14000000000000001</v>
      </c>
      <c r="AK117" s="182">
        <v>39965</v>
      </c>
      <c r="AL117" s="361">
        <f>'m1'!T115</f>
        <v>-0.06</v>
      </c>
      <c r="AM117" s="182">
        <v>39965</v>
      </c>
      <c r="AN117" s="314">
        <f>'m1'!J115</f>
        <v>0.14000000000000001</v>
      </c>
      <c r="AO117" s="182">
        <v>39965</v>
      </c>
      <c r="AP117" s="361">
        <v>0</v>
      </c>
      <c r="AQ117" s="182">
        <v>39965</v>
      </c>
      <c r="AR117" s="314">
        <f>'m1'!F115</f>
        <v>0.10500000000000001</v>
      </c>
      <c r="AS117" s="182">
        <v>39965</v>
      </c>
      <c r="AT117" s="361">
        <v>0</v>
      </c>
      <c r="AU117" s="182">
        <v>39965</v>
      </c>
      <c r="AV117" s="314">
        <f>'m1'!Q115</f>
        <v>0.14000000000000001</v>
      </c>
      <c r="AW117" s="182">
        <v>39965</v>
      </c>
      <c r="AX117" s="361">
        <v>5.0000000000000001E-3</v>
      </c>
      <c r="AY117" s="182">
        <v>39965</v>
      </c>
      <c r="AZ117" s="314">
        <f>'m1'!M115</f>
        <v>0.16</v>
      </c>
      <c r="BA117" s="182">
        <v>39965</v>
      </c>
      <c r="BB117" s="361">
        <v>5.0000000000000001E-3</v>
      </c>
      <c r="BC117" s="182">
        <v>39965</v>
      </c>
      <c r="BD117" s="314">
        <f>'m1'!I115</f>
        <v>0.14000000000000001</v>
      </c>
      <c r="BE117" s="182">
        <v>39965</v>
      </c>
      <c r="BF117" s="361">
        <v>5.0000000000000001E-3</v>
      </c>
      <c r="BG117" s="182">
        <v>39965</v>
      </c>
      <c r="BH117" s="361">
        <v>0</v>
      </c>
      <c r="BI117" s="182">
        <v>39965</v>
      </c>
      <c r="BJ117" s="314">
        <f>'m1'!U115</f>
        <v>-4.9999999999999975E-3</v>
      </c>
      <c r="BK117" s="182">
        <v>39965</v>
      </c>
      <c r="BL117" s="361">
        <v>0</v>
      </c>
      <c r="BM117" s="182">
        <v>39965</v>
      </c>
      <c r="BN117" s="314">
        <f>'m1'!V115</f>
        <v>0.14749999999999999</v>
      </c>
      <c r="BO117" s="182">
        <v>39965</v>
      </c>
      <c r="BP117" s="361">
        <v>0</v>
      </c>
    </row>
    <row r="118" spans="1:68">
      <c r="A118" s="182">
        <v>39995</v>
      </c>
      <c r="B118" s="314">
        <f>'m1'!C116</f>
        <v>0.14000000000000001</v>
      </c>
      <c r="D118" s="182">
        <v>39995</v>
      </c>
      <c r="E118" s="314">
        <f>'m1'!K116</f>
        <v>0.16</v>
      </c>
      <c r="G118" s="182">
        <v>39995</v>
      </c>
      <c r="H118" s="314">
        <f>'m1'!O116</f>
        <v>0.14000000000000001</v>
      </c>
      <c r="J118" s="182">
        <v>39995</v>
      </c>
      <c r="K118" s="314">
        <f>'m1'!N116</f>
        <v>0.18</v>
      </c>
      <c r="M118" s="182">
        <v>39995</v>
      </c>
      <c r="N118" s="314">
        <f>'m1'!H116</f>
        <v>0.14000000000000001</v>
      </c>
      <c r="P118" s="182">
        <v>39995</v>
      </c>
      <c r="Q118" s="314">
        <f>'m1'!E116</f>
        <v>0.14000000000000001</v>
      </c>
      <c r="S118" s="182">
        <v>39995</v>
      </c>
      <c r="T118" s="314">
        <f t="shared" si="2"/>
        <v>0.14000000000000001</v>
      </c>
      <c r="V118" s="182">
        <v>39995</v>
      </c>
      <c r="W118" s="314">
        <f t="shared" si="3"/>
        <v>0.14000000000000001</v>
      </c>
      <c r="Y118" s="182">
        <v>39995</v>
      </c>
      <c r="Z118" s="314">
        <f>'m1'!R116</f>
        <v>0.14000000000000001</v>
      </c>
      <c r="AB118" s="182">
        <v>39995</v>
      </c>
      <c r="AC118" s="314">
        <f>'m1'!D116</f>
        <v>0.14000000000000001</v>
      </c>
      <c r="AE118" s="182">
        <v>39995</v>
      </c>
      <c r="AF118" s="314">
        <f>'m1'!L116</f>
        <v>0.16</v>
      </c>
      <c r="AH118" s="182">
        <v>39995</v>
      </c>
      <c r="AI118" s="314">
        <f>'m1'!P116</f>
        <v>0.14000000000000001</v>
      </c>
      <c r="AK118" s="182">
        <v>39995</v>
      </c>
      <c r="AL118" s="361">
        <f>'m1'!T116</f>
        <v>-0.06</v>
      </c>
      <c r="AM118" s="182">
        <v>39995</v>
      </c>
      <c r="AN118" s="314">
        <f>'m1'!J116</f>
        <v>0.14000000000000001</v>
      </c>
      <c r="AO118" s="182">
        <v>39995</v>
      </c>
      <c r="AP118" s="361">
        <v>0</v>
      </c>
      <c r="AQ118" s="182">
        <v>39995</v>
      </c>
      <c r="AR118" s="314">
        <f>'m1'!F116</f>
        <v>0.10500000000000001</v>
      </c>
      <c r="AS118" s="182">
        <v>39995</v>
      </c>
      <c r="AT118" s="361">
        <v>0</v>
      </c>
      <c r="AU118" s="182">
        <v>39995</v>
      </c>
      <c r="AV118" s="314">
        <f>'m1'!Q116</f>
        <v>0.14000000000000001</v>
      </c>
      <c r="AW118" s="182">
        <v>39995</v>
      </c>
      <c r="AX118" s="361">
        <v>5.0000000000000001E-3</v>
      </c>
      <c r="AY118" s="182">
        <v>39995</v>
      </c>
      <c r="AZ118" s="314">
        <f>'m1'!M116</f>
        <v>0.16</v>
      </c>
      <c r="BA118" s="182">
        <v>39995</v>
      </c>
      <c r="BB118" s="361">
        <v>5.0000000000000001E-3</v>
      </c>
      <c r="BC118" s="182">
        <v>39995</v>
      </c>
      <c r="BD118" s="314">
        <f>'m1'!I116</f>
        <v>0.14000000000000001</v>
      </c>
      <c r="BE118" s="182">
        <v>39995</v>
      </c>
      <c r="BF118" s="361">
        <v>5.0000000000000001E-3</v>
      </c>
      <c r="BG118" s="182">
        <v>39995</v>
      </c>
      <c r="BH118" s="361">
        <v>0</v>
      </c>
      <c r="BI118" s="182">
        <v>39995</v>
      </c>
      <c r="BJ118" s="314">
        <f>'m1'!U116</f>
        <v>-4.9999999999999975E-3</v>
      </c>
      <c r="BK118" s="182">
        <v>39995</v>
      </c>
      <c r="BL118" s="361">
        <v>0</v>
      </c>
      <c r="BM118" s="182">
        <v>39995</v>
      </c>
      <c r="BN118" s="314">
        <f>'m1'!V116</f>
        <v>0.13750000000000001</v>
      </c>
      <c r="BO118" s="182">
        <v>39995</v>
      </c>
      <c r="BP118" s="361">
        <v>0</v>
      </c>
    </row>
    <row r="119" spans="1:68">
      <c r="A119" s="182">
        <v>40026</v>
      </c>
      <c r="B119" s="314">
        <f>'m1'!C117</f>
        <v>0.14000000000000001</v>
      </c>
      <c r="D119" s="182">
        <v>40026</v>
      </c>
      <c r="E119" s="314">
        <f>'m1'!K117</f>
        <v>0.16</v>
      </c>
      <c r="G119" s="182">
        <v>40026</v>
      </c>
      <c r="H119" s="314">
        <f>'m1'!O117</f>
        <v>0.14000000000000001</v>
      </c>
      <c r="J119" s="182">
        <v>40026</v>
      </c>
      <c r="K119" s="314">
        <f>'m1'!N117</f>
        <v>0.18</v>
      </c>
      <c r="M119" s="182">
        <v>40026</v>
      </c>
      <c r="N119" s="314">
        <f>'m1'!H117</f>
        <v>0.14000000000000001</v>
      </c>
      <c r="P119" s="182">
        <v>40026</v>
      </c>
      <c r="Q119" s="314">
        <f>'m1'!E117</f>
        <v>0.14000000000000001</v>
      </c>
      <c r="S119" s="182">
        <v>40026</v>
      </c>
      <c r="T119" s="314">
        <f t="shared" si="2"/>
        <v>0.14000000000000001</v>
      </c>
      <c r="V119" s="182">
        <v>40026</v>
      </c>
      <c r="W119" s="314">
        <f t="shared" si="3"/>
        <v>0.14000000000000001</v>
      </c>
      <c r="Y119" s="182">
        <v>40026</v>
      </c>
      <c r="Z119" s="314">
        <f>'m1'!R117</f>
        <v>0.14000000000000001</v>
      </c>
      <c r="AB119" s="182">
        <v>40026</v>
      </c>
      <c r="AC119" s="314">
        <f>'m1'!D117</f>
        <v>0.14000000000000001</v>
      </c>
      <c r="AE119" s="182">
        <v>40026</v>
      </c>
      <c r="AF119" s="314">
        <f>'m1'!L117</f>
        <v>0.16</v>
      </c>
      <c r="AH119" s="182">
        <v>40026</v>
      </c>
      <c r="AI119" s="314">
        <f>'m1'!P117</f>
        <v>0.14000000000000001</v>
      </c>
      <c r="AK119" s="182">
        <v>40026</v>
      </c>
      <c r="AL119" s="361">
        <f>'m1'!T117</f>
        <v>-0.06</v>
      </c>
      <c r="AM119" s="182">
        <v>40026</v>
      </c>
      <c r="AN119" s="314">
        <f>'m1'!J117</f>
        <v>0.14000000000000001</v>
      </c>
      <c r="AO119" s="182">
        <v>40026</v>
      </c>
      <c r="AP119" s="361">
        <v>0</v>
      </c>
      <c r="AQ119" s="182">
        <v>40026</v>
      </c>
      <c r="AR119" s="314">
        <f>'m1'!F117</f>
        <v>0.10500000000000001</v>
      </c>
      <c r="AS119" s="182">
        <v>40026</v>
      </c>
      <c r="AT119" s="361">
        <v>0</v>
      </c>
      <c r="AU119" s="182">
        <v>40026</v>
      </c>
      <c r="AV119" s="314">
        <f>'m1'!Q117</f>
        <v>0.14000000000000001</v>
      </c>
      <c r="AW119" s="182">
        <v>40026</v>
      </c>
      <c r="AX119" s="361">
        <v>5.0000000000000001E-3</v>
      </c>
      <c r="AY119" s="182">
        <v>40026</v>
      </c>
      <c r="AZ119" s="314">
        <f>'m1'!M117</f>
        <v>0.16</v>
      </c>
      <c r="BA119" s="182">
        <v>40026</v>
      </c>
      <c r="BB119" s="361">
        <v>5.0000000000000001E-3</v>
      </c>
      <c r="BC119" s="182">
        <v>40026</v>
      </c>
      <c r="BD119" s="314">
        <f>'m1'!I117</f>
        <v>0.14000000000000001</v>
      </c>
      <c r="BE119" s="182">
        <v>40026</v>
      </c>
      <c r="BF119" s="361">
        <v>5.0000000000000001E-3</v>
      </c>
      <c r="BG119" s="182">
        <v>40026</v>
      </c>
      <c r="BH119" s="361">
        <v>0</v>
      </c>
      <c r="BI119" s="182">
        <v>40026</v>
      </c>
      <c r="BJ119" s="314">
        <f>'m1'!U117</f>
        <v>-4.9999999999999975E-3</v>
      </c>
      <c r="BK119" s="182">
        <v>40026</v>
      </c>
      <c r="BL119" s="361">
        <v>0</v>
      </c>
      <c r="BM119" s="182">
        <v>40026</v>
      </c>
      <c r="BN119" s="314">
        <f>'m1'!V117</f>
        <v>0.13500000000000001</v>
      </c>
      <c r="BO119" s="182">
        <v>40026</v>
      </c>
      <c r="BP119" s="361">
        <v>0</v>
      </c>
    </row>
    <row r="120" spans="1:68">
      <c r="A120" s="182">
        <v>40057</v>
      </c>
      <c r="B120" s="314">
        <f>'m1'!C118</f>
        <v>0.14000000000000001</v>
      </c>
      <c r="D120" s="182">
        <v>40057</v>
      </c>
      <c r="E120" s="314">
        <f>'m1'!K118</f>
        <v>0.16</v>
      </c>
      <c r="G120" s="182">
        <v>40057</v>
      </c>
      <c r="H120" s="314">
        <f>'m1'!O118</f>
        <v>0.14000000000000001</v>
      </c>
      <c r="J120" s="182">
        <v>40057</v>
      </c>
      <c r="K120" s="314">
        <f>'m1'!N118</f>
        <v>0.18</v>
      </c>
      <c r="M120" s="182">
        <v>40057</v>
      </c>
      <c r="N120" s="314">
        <f>'m1'!H118</f>
        <v>0.14000000000000001</v>
      </c>
      <c r="P120" s="182">
        <v>40057</v>
      </c>
      <c r="Q120" s="314">
        <f>'m1'!E118</f>
        <v>0.14000000000000001</v>
      </c>
      <c r="S120" s="182">
        <v>40057</v>
      </c>
      <c r="T120" s="314">
        <f t="shared" si="2"/>
        <v>0.14000000000000001</v>
      </c>
      <c r="V120" s="182">
        <v>40057</v>
      </c>
      <c r="W120" s="314">
        <f t="shared" si="3"/>
        <v>0.14000000000000001</v>
      </c>
      <c r="Y120" s="182">
        <v>40057</v>
      </c>
      <c r="Z120" s="314">
        <f>'m1'!R118</f>
        <v>0.14000000000000001</v>
      </c>
      <c r="AB120" s="182">
        <v>40057</v>
      </c>
      <c r="AC120" s="314">
        <f>'m1'!D118</f>
        <v>0.14000000000000001</v>
      </c>
      <c r="AE120" s="182">
        <v>40057</v>
      </c>
      <c r="AF120" s="314">
        <f>'m1'!L118</f>
        <v>0.16</v>
      </c>
      <c r="AH120" s="182">
        <v>40057</v>
      </c>
      <c r="AI120" s="314">
        <f>'m1'!P118</f>
        <v>0.14000000000000001</v>
      </c>
      <c r="AK120" s="182">
        <v>40057</v>
      </c>
      <c r="AL120" s="361">
        <f>'m1'!T118</f>
        <v>-0.06</v>
      </c>
      <c r="AM120" s="182">
        <v>40057</v>
      </c>
      <c r="AN120" s="314">
        <f>'m1'!J118</f>
        <v>0.14000000000000001</v>
      </c>
      <c r="AO120" s="182">
        <v>40057</v>
      </c>
      <c r="AP120" s="361">
        <v>0</v>
      </c>
      <c r="AQ120" s="182">
        <v>40057</v>
      </c>
      <c r="AR120" s="314">
        <f>'m1'!F118</f>
        <v>0.10500000000000001</v>
      </c>
      <c r="AS120" s="182">
        <v>40057</v>
      </c>
      <c r="AT120" s="361">
        <v>0</v>
      </c>
      <c r="AU120" s="182">
        <v>40057</v>
      </c>
      <c r="AV120" s="314">
        <f>'m1'!Q118</f>
        <v>0.14000000000000001</v>
      </c>
      <c r="AW120" s="182">
        <v>40057</v>
      </c>
      <c r="AX120" s="361">
        <v>5.0000000000000001E-3</v>
      </c>
      <c r="AY120" s="182">
        <v>40057</v>
      </c>
      <c r="AZ120" s="314">
        <f>'m1'!M118</f>
        <v>0.16</v>
      </c>
      <c r="BA120" s="182">
        <v>40057</v>
      </c>
      <c r="BB120" s="361">
        <v>5.0000000000000001E-3</v>
      </c>
      <c r="BC120" s="182">
        <v>40057</v>
      </c>
      <c r="BD120" s="314">
        <f>'m1'!I118</f>
        <v>0.14000000000000001</v>
      </c>
      <c r="BE120" s="182">
        <v>40057</v>
      </c>
      <c r="BF120" s="361">
        <v>5.0000000000000001E-3</v>
      </c>
      <c r="BG120" s="182">
        <v>40057</v>
      </c>
      <c r="BH120" s="361">
        <v>0</v>
      </c>
      <c r="BI120" s="182">
        <v>40057</v>
      </c>
      <c r="BJ120" s="314">
        <f>'m1'!U118</f>
        <v>-4.9999999999999975E-3</v>
      </c>
      <c r="BK120" s="182">
        <v>40057</v>
      </c>
      <c r="BL120" s="361">
        <v>0</v>
      </c>
      <c r="BM120" s="182">
        <v>40057</v>
      </c>
      <c r="BN120" s="314">
        <f>'m1'!V118</f>
        <v>0.13250000000000001</v>
      </c>
      <c r="BO120" s="182">
        <v>40057</v>
      </c>
      <c r="BP120" s="361">
        <v>0</v>
      </c>
    </row>
    <row r="121" spans="1:68">
      <c r="A121" s="182">
        <v>40087</v>
      </c>
      <c r="B121" s="314">
        <f>'m1'!C119</f>
        <v>0.14000000000000001</v>
      </c>
      <c r="D121" s="182">
        <v>40087</v>
      </c>
      <c r="E121" s="314">
        <f>'m1'!K119</f>
        <v>0.16</v>
      </c>
      <c r="G121" s="182">
        <v>40087</v>
      </c>
      <c r="H121" s="314">
        <f>'m1'!O119</f>
        <v>0.14000000000000001</v>
      </c>
      <c r="J121" s="182">
        <v>40087</v>
      </c>
      <c r="K121" s="314">
        <f>'m1'!N119</f>
        <v>0.18</v>
      </c>
      <c r="M121" s="182">
        <v>40087</v>
      </c>
      <c r="N121" s="314">
        <f>'m1'!H119</f>
        <v>0.14000000000000001</v>
      </c>
      <c r="P121" s="182">
        <v>40087</v>
      </c>
      <c r="Q121" s="314">
        <f>'m1'!E119</f>
        <v>0.14000000000000001</v>
      </c>
      <c r="S121" s="182">
        <v>40087</v>
      </c>
      <c r="T121" s="314">
        <f t="shared" si="2"/>
        <v>0.14000000000000001</v>
      </c>
      <c r="V121" s="182">
        <v>40087</v>
      </c>
      <c r="W121" s="314">
        <f t="shared" si="3"/>
        <v>0.14000000000000001</v>
      </c>
      <c r="Y121" s="182">
        <v>40087</v>
      </c>
      <c r="Z121" s="314">
        <f>'m1'!R119</f>
        <v>0.14000000000000001</v>
      </c>
      <c r="AB121" s="182">
        <v>40087</v>
      </c>
      <c r="AC121" s="314">
        <f>'m1'!D119</f>
        <v>0.14000000000000001</v>
      </c>
      <c r="AE121" s="182">
        <v>40087</v>
      </c>
      <c r="AF121" s="314">
        <f>'m1'!L119</f>
        <v>0.16</v>
      </c>
      <c r="AH121" s="182">
        <v>40087</v>
      </c>
      <c r="AI121" s="314">
        <f>'m1'!P119</f>
        <v>0.14000000000000001</v>
      </c>
      <c r="AK121" s="182">
        <v>40087</v>
      </c>
      <c r="AL121" s="361">
        <f>'m1'!T119</f>
        <v>-0.06</v>
      </c>
      <c r="AM121" s="182">
        <v>40087</v>
      </c>
      <c r="AN121" s="314">
        <f>'m1'!J119</f>
        <v>0.14000000000000001</v>
      </c>
      <c r="AO121" s="182">
        <v>40087</v>
      </c>
      <c r="AP121" s="361">
        <v>0</v>
      </c>
      <c r="AQ121" s="182">
        <v>40087</v>
      </c>
      <c r="AR121" s="314">
        <f>'m1'!F119</f>
        <v>0.10500000000000001</v>
      </c>
      <c r="AS121" s="182">
        <v>40087</v>
      </c>
      <c r="AT121" s="361">
        <v>0</v>
      </c>
      <c r="AU121" s="182">
        <v>40087</v>
      </c>
      <c r="AV121" s="314">
        <f>'m1'!Q119</f>
        <v>0.14000000000000001</v>
      </c>
      <c r="AW121" s="182">
        <v>40087</v>
      </c>
      <c r="AX121" s="361">
        <v>5.0000000000000001E-3</v>
      </c>
      <c r="AY121" s="182">
        <v>40087</v>
      </c>
      <c r="AZ121" s="314">
        <f>'m1'!M119</f>
        <v>0.16</v>
      </c>
      <c r="BA121" s="182">
        <v>40087</v>
      </c>
      <c r="BB121" s="361">
        <v>5.0000000000000001E-3</v>
      </c>
      <c r="BC121" s="182">
        <v>40087</v>
      </c>
      <c r="BD121" s="314">
        <f>'m1'!I119</f>
        <v>0.14000000000000001</v>
      </c>
      <c r="BE121" s="182">
        <v>40087</v>
      </c>
      <c r="BF121" s="361">
        <v>5.0000000000000001E-3</v>
      </c>
      <c r="BG121" s="182">
        <v>40087</v>
      </c>
      <c r="BH121" s="361">
        <v>0</v>
      </c>
      <c r="BI121" s="182">
        <v>40087</v>
      </c>
      <c r="BJ121" s="314">
        <f>'m1'!U119</f>
        <v>-4.9999999999999975E-3</v>
      </c>
      <c r="BK121" s="182">
        <v>40087</v>
      </c>
      <c r="BL121" s="361">
        <v>0</v>
      </c>
      <c r="BM121" s="182">
        <v>40087</v>
      </c>
      <c r="BN121" s="314">
        <f>'m1'!V119</f>
        <v>0.14749999999999999</v>
      </c>
      <c r="BO121" s="182">
        <v>40087</v>
      </c>
      <c r="BP121" s="361">
        <v>0</v>
      </c>
    </row>
    <row r="122" spans="1:68">
      <c r="A122" s="182">
        <v>40118</v>
      </c>
      <c r="B122" s="314">
        <f>'m1'!C120</f>
        <v>0.22500000000000001</v>
      </c>
      <c r="D122" s="182">
        <v>40118</v>
      </c>
      <c r="E122" s="314">
        <f>'m1'!K120</f>
        <v>0.34499999999999997</v>
      </c>
      <c r="G122" s="182">
        <v>40118</v>
      </c>
      <c r="H122" s="314">
        <f>'m1'!O120</f>
        <v>0.44499999999999995</v>
      </c>
      <c r="J122" s="182">
        <v>40118</v>
      </c>
      <c r="K122" s="314">
        <f>'m1'!N120</f>
        <v>0.375</v>
      </c>
      <c r="M122" s="182">
        <v>40118</v>
      </c>
      <c r="N122" s="314">
        <f>'m1'!H120</f>
        <v>0.34499999999999997</v>
      </c>
      <c r="P122" s="182">
        <v>40118</v>
      </c>
      <c r="Q122" s="314">
        <f>'m1'!E120</f>
        <v>0.22500000000000001</v>
      </c>
      <c r="S122" s="182">
        <v>40118</v>
      </c>
      <c r="T122" s="314">
        <f t="shared" si="2"/>
        <v>0.22500000000000001</v>
      </c>
      <c r="V122" s="182">
        <v>40118</v>
      </c>
      <c r="W122" s="314">
        <f t="shared" si="3"/>
        <v>0.22500000000000001</v>
      </c>
      <c r="Y122" s="182">
        <v>40118</v>
      </c>
      <c r="Z122" s="314">
        <f>'m1'!R120</f>
        <v>0.46499999999999997</v>
      </c>
      <c r="AB122" s="182">
        <v>40118</v>
      </c>
      <c r="AC122" s="314">
        <f>'m1'!D120</f>
        <v>0.22500000000000001</v>
      </c>
      <c r="AE122" s="182">
        <v>40118</v>
      </c>
      <c r="AF122" s="314">
        <f>'m1'!L120</f>
        <v>0.34499999999999997</v>
      </c>
      <c r="AH122" s="182">
        <v>40118</v>
      </c>
      <c r="AI122" s="314">
        <f>'m1'!P120</f>
        <v>0.44499999999999995</v>
      </c>
      <c r="AK122" s="182">
        <v>40118</v>
      </c>
      <c r="AL122" s="361">
        <f>'m1'!T120</f>
        <v>6.5000000000000002E-2</v>
      </c>
      <c r="AM122" s="182">
        <v>40118</v>
      </c>
      <c r="AN122" s="314">
        <f>'m1'!J120</f>
        <v>0.34499999999999997</v>
      </c>
      <c r="AO122" s="182">
        <v>40118</v>
      </c>
      <c r="AP122" s="361">
        <v>0</v>
      </c>
      <c r="AQ122" s="182">
        <v>40118</v>
      </c>
      <c r="AR122" s="314">
        <f>'m1'!F120</f>
        <v>0.19</v>
      </c>
      <c r="AS122" s="182">
        <v>40118</v>
      </c>
      <c r="AT122" s="361">
        <v>0</v>
      </c>
      <c r="AU122" s="182">
        <v>40118</v>
      </c>
      <c r="AV122" s="314">
        <f>'m1'!Q120</f>
        <v>0.44499999999999995</v>
      </c>
      <c r="AW122" s="182">
        <v>40118</v>
      </c>
      <c r="AX122" s="361">
        <v>5.0000000000000001E-3</v>
      </c>
      <c r="AY122" s="182">
        <v>40118</v>
      </c>
      <c r="AZ122" s="314">
        <f>'m1'!M120</f>
        <v>0.34499999999999997</v>
      </c>
      <c r="BA122" s="182">
        <v>40118</v>
      </c>
      <c r="BB122" s="361">
        <v>5.0000000000000001E-3</v>
      </c>
      <c r="BC122" s="182">
        <v>40118</v>
      </c>
      <c r="BD122" s="314">
        <f>'m1'!I120</f>
        <v>0.34499999999999997</v>
      </c>
      <c r="BE122" s="182">
        <v>40118</v>
      </c>
      <c r="BF122" s="361">
        <v>5.0000000000000001E-3</v>
      </c>
      <c r="BG122" s="182">
        <v>40118</v>
      </c>
      <c r="BH122" s="361">
        <v>0</v>
      </c>
      <c r="BI122" s="182">
        <v>40118</v>
      </c>
      <c r="BJ122" s="314">
        <f>'m1'!U120</f>
        <v>0.12</v>
      </c>
      <c r="BK122" s="182">
        <v>40118</v>
      </c>
      <c r="BL122" s="361">
        <v>0</v>
      </c>
      <c r="BM122" s="182">
        <v>40118</v>
      </c>
      <c r="BN122" s="314">
        <f>'m1'!V120</f>
        <v>0.18463200000000002</v>
      </c>
      <c r="BO122" s="182">
        <v>40118</v>
      </c>
      <c r="BP122" s="361">
        <v>0</v>
      </c>
    </row>
    <row r="123" spans="1:68">
      <c r="A123" s="182">
        <v>40148</v>
      </c>
      <c r="B123" s="314">
        <f>'m1'!C121</f>
        <v>0.22500000000000001</v>
      </c>
      <c r="D123" s="182">
        <v>40148</v>
      </c>
      <c r="E123" s="314">
        <f>'m1'!K121</f>
        <v>0.34499999999999997</v>
      </c>
      <c r="G123" s="182">
        <v>40148</v>
      </c>
      <c r="H123" s="314">
        <f>'m1'!O121</f>
        <v>0.44499999999999995</v>
      </c>
      <c r="J123" s="182">
        <v>40148</v>
      </c>
      <c r="K123" s="314">
        <f>'m1'!N121</f>
        <v>0.375</v>
      </c>
      <c r="M123" s="182">
        <v>40148</v>
      </c>
      <c r="N123" s="314">
        <f>'m1'!H121</f>
        <v>0.34499999999999997</v>
      </c>
      <c r="P123" s="182">
        <v>40148</v>
      </c>
      <c r="Q123" s="314">
        <f>'m1'!E121</f>
        <v>0.22500000000000001</v>
      </c>
      <c r="S123" s="182">
        <v>40148</v>
      </c>
      <c r="T123" s="314">
        <f t="shared" si="2"/>
        <v>0.22500000000000001</v>
      </c>
      <c r="V123" s="182">
        <v>40148</v>
      </c>
      <c r="W123" s="314">
        <f t="shared" si="3"/>
        <v>0.22500000000000001</v>
      </c>
      <c r="Y123" s="182">
        <v>40148</v>
      </c>
      <c r="Z123" s="314">
        <f>'m1'!R121</f>
        <v>0.46499999999999997</v>
      </c>
      <c r="AB123" s="182">
        <v>40148</v>
      </c>
      <c r="AC123" s="314">
        <f>'m1'!D121</f>
        <v>0.22500000000000001</v>
      </c>
      <c r="AE123" s="182">
        <v>40148</v>
      </c>
      <c r="AF123" s="314">
        <f>'m1'!L121</f>
        <v>0.34499999999999997</v>
      </c>
      <c r="AH123" s="182">
        <v>40148</v>
      </c>
      <c r="AI123" s="314">
        <f>'m1'!P121</f>
        <v>0.44499999999999995</v>
      </c>
      <c r="AK123" s="182">
        <v>40148</v>
      </c>
      <c r="AL123" s="361">
        <f>'m1'!T121</f>
        <v>6.5000000000000002E-2</v>
      </c>
      <c r="AM123" s="182">
        <v>40148</v>
      </c>
      <c r="AN123" s="314">
        <f>'m1'!J121</f>
        <v>0.34499999999999997</v>
      </c>
      <c r="AO123" s="182">
        <v>40148</v>
      </c>
      <c r="AP123" s="361">
        <v>0</v>
      </c>
      <c r="AQ123" s="182">
        <v>40148</v>
      </c>
      <c r="AR123" s="314">
        <f>'m1'!F121</f>
        <v>0.19</v>
      </c>
      <c r="AS123" s="182">
        <v>40148</v>
      </c>
      <c r="AT123" s="361">
        <v>0</v>
      </c>
      <c r="AU123" s="182">
        <v>40148</v>
      </c>
      <c r="AV123" s="314">
        <f>'m1'!Q121</f>
        <v>0.44499999999999995</v>
      </c>
      <c r="AW123" s="182">
        <v>40148</v>
      </c>
      <c r="AX123" s="361">
        <v>5.0000000000000001E-3</v>
      </c>
      <c r="AY123" s="182">
        <v>40148</v>
      </c>
      <c r="AZ123" s="314">
        <f>'m1'!M121</f>
        <v>0.34499999999999997</v>
      </c>
      <c r="BA123" s="182">
        <v>40148</v>
      </c>
      <c r="BB123" s="361">
        <v>5.0000000000000001E-3</v>
      </c>
      <c r="BC123" s="182">
        <v>40148</v>
      </c>
      <c r="BD123" s="314">
        <f>'m1'!I121</f>
        <v>0.34499999999999997</v>
      </c>
      <c r="BE123" s="182">
        <v>40148</v>
      </c>
      <c r="BF123" s="361">
        <v>5.0000000000000001E-3</v>
      </c>
      <c r="BG123" s="182">
        <v>40148</v>
      </c>
      <c r="BH123" s="361">
        <v>0</v>
      </c>
      <c r="BI123" s="182">
        <v>40148</v>
      </c>
      <c r="BJ123" s="314">
        <f>'m1'!U121</f>
        <v>0.12</v>
      </c>
      <c r="BK123" s="182">
        <v>40148</v>
      </c>
      <c r="BL123" s="361">
        <v>0</v>
      </c>
      <c r="BM123" s="182">
        <v>40148</v>
      </c>
      <c r="BN123" s="314">
        <f>'m1'!V121</f>
        <v>0.18741600000000003</v>
      </c>
      <c r="BO123" s="182">
        <v>40148</v>
      </c>
      <c r="BP123" s="361">
        <v>0</v>
      </c>
    </row>
    <row r="124" spans="1:68">
      <c r="A124" s="182">
        <v>40179</v>
      </c>
      <c r="B124" s="314">
        <f>'m1'!C122</f>
        <v>0.25</v>
      </c>
      <c r="D124" s="182">
        <v>40179</v>
      </c>
      <c r="E124" s="314">
        <f>'m1'!K122</f>
        <v>0.37</v>
      </c>
      <c r="G124" s="182">
        <v>40179</v>
      </c>
      <c r="H124" s="314">
        <f>'m1'!O122</f>
        <v>0.47</v>
      </c>
      <c r="J124" s="182">
        <v>40179</v>
      </c>
      <c r="K124" s="314">
        <f>'m1'!N122</f>
        <v>0.4</v>
      </c>
      <c r="M124" s="182">
        <v>40179</v>
      </c>
      <c r="N124" s="314">
        <f>'m1'!H122</f>
        <v>0.37</v>
      </c>
      <c r="P124" s="182">
        <v>40179</v>
      </c>
      <c r="Q124" s="314">
        <f>'m1'!E122</f>
        <v>0.25</v>
      </c>
      <c r="S124" s="182">
        <v>40179</v>
      </c>
      <c r="T124" s="314">
        <f t="shared" si="2"/>
        <v>0.25</v>
      </c>
      <c r="V124" s="182">
        <v>40179</v>
      </c>
      <c r="W124" s="314">
        <f t="shared" si="3"/>
        <v>0.25</v>
      </c>
      <c r="Y124" s="182">
        <v>40179</v>
      </c>
      <c r="Z124" s="314">
        <f>'m1'!R122</f>
        <v>0.49</v>
      </c>
      <c r="AB124" s="182">
        <v>40179</v>
      </c>
      <c r="AC124" s="314">
        <f>'m1'!D122</f>
        <v>0.25</v>
      </c>
      <c r="AE124" s="182">
        <v>40179</v>
      </c>
      <c r="AF124" s="314">
        <f>'m1'!L122</f>
        <v>0.37</v>
      </c>
      <c r="AH124" s="182">
        <v>40179</v>
      </c>
      <c r="AI124" s="314">
        <f>'m1'!P122</f>
        <v>0.47</v>
      </c>
      <c r="AK124" s="182">
        <v>40179</v>
      </c>
      <c r="AL124" s="361">
        <f>'m1'!T122</f>
        <v>0.09</v>
      </c>
      <c r="AM124" s="182">
        <v>40179</v>
      </c>
      <c r="AN124" s="314">
        <f>'m1'!J122</f>
        <v>0.37</v>
      </c>
      <c r="AO124" s="182">
        <v>40179</v>
      </c>
      <c r="AP124" s="361">
        <v>0</v>
      </c>
      <c r="AQ124" s="182">
        <v>40179</v>
      </c>
      <c r="AR124" s="314">
        <f>'m1'!F122</f>
        <v>0.215</v>
      </c>
      <c r="AS124" s="182">
        <v>40179</v>
      </c>
      <c r="AT124" s="361">
        <v>0</v>
      </c>
      <c r="AU124" s="182">
        <v>40179</v>
      </c>
      <c r="AV124" s="314">
        <f>'m1'!Q122</f>
        <v>0.47</v>
      </c>
      <c r="AW124" s="182">
        <v>40179</v>
      </c>
      <c r="AX124" s="361">
        <v>5.0000000000000001E-3</v>
      </c>
      <c r="AY124" s="182">
        <v>40179</v>
      </c>
      <c r="AZ124" s="314">
        <f>'m1'!M122</f>
        <v>0.37</v>
      </c>
      <c r="BA124" s="182">
        <v>40179</v>
      </c>
      <c r="BB124" s="361">
        <v>5.0000000000000001E-3</v>
      </c>
      <c r="BC124" s="182">
        <v>40179</v>
      </c>
      <c r="BD124" s="314">
        <f>'m1'!I122</f>
        <v>0.37</v>
      </c>
      <c r="BE124" s="182">
        <v>40179</v>
      </c>
      <c r="BF124" s="361">
        <v>5.0000000000000001E-3</v>
      </c>
      <c r="BG124" s="182">
        <v>40179</v>
      </c>
      <c r="BH124" s="361">
        <v>0</v>
      </c>
      <c r="BI124" s="182">
        <v>40179</v>
      </c>
      <c r="BJ124" s="314">
        <f>'m1'!U122</f>
        <v>0.14499999999999999</v>
      </c>
      <c r="BK124" s="182">
        <v>40179</v>
      </c>
      <c r="BL124" s="361">
        <v>0</v>
      </c>
      <c r="BM124" s="182">
        <v>40179</v>
      </c>
      <c r="BN124" s="314">
        <f>'m1'!V122</f>
        <v>0.21868799999999999</v>
      </c>
      <c r="BO124" s="182">
        <v>40179</v>
      </c>
      <c r="BP124" s="361">
        <v>0</v>
      </c>
    </row>
    <row r="125" spans="1:68">
      <c r="A125" s="182">
        <v>40210</v>
      </c>
      <c r="B125" s="314">
        <f>'m1'!C123</f>
        <v>0.31</v>
      </c>
      <c r="D125" s="182">
        <v>40210</v>
      </c>
      <c r="E125" s="314">
        <f>'m1'!K123</f>
        <v>0.43</v>
      </c>
      <c r="G125" s="182">
        <v>40210</v>
      </c>
      <c r="H125" s="314">
        <f>'m1'!O123</f>
        <v>0.53</v>
      </c>
      <c r="J125" s="182">
        <v>40210</v>
      </c>
      <c r="K125" s="314">
        <f>'m1'!N123</f>
        <v>0.45999999999999996</v>
      </c>
      <c r="M125" s="182">
        <v>40210</v>
      </c>
      <c r="N125" s="314">
        <f>'m1'!H123</f>
        <v>0.43</v>
      </c>
      <c r="P125" s="182">
        <v>40210</v>
      </c>
      <c r="Q125" s="314">
        <f>'m1'!E123</f>
        <v>0.31</v>
      </c>
      <c r="S125" s="182">
        <v>40210</v>
      </c>
      <c r="T125" s="314">
        <f t="shared" si="2"/>
        <v>0.31</v>
      </c>
      <c r="V125" s="182">
        <v>40210</v>
      </c>
      <c r="W125" s="314">
        <f t="shared" si="3"/>
        <v>0.31</v>
      </c>
      <c r="Y125" s="182">
        <v>40210</v>
      </c>
      <c r="Z125" s="314">
        <f>'m1'!R123</f>
        <v>0.55000000000000004</v>
      </c>
      <c r="AB125" s="182">
        <v>40210</v>
      </c>
      <c r="AC125" s="314">
        <f>'m1'!D123</f>
        <v>0.31</v>
      </c>
      <c r="AE125" s="182">
        <v>40210</v>
      </c>
      <c r="AF125" s="314">
        <f>'m1'!L123</f>
        <v>0.43</v>
      </c>
      <c r="AH125" s="182">
        <v>40210</v>
      </c>
      <c r="AI125" s="314">
        <f>'m1'!P123</f>
        <v>0.53</v>
      </c>
      <c r="AK125" s="182">
        <v>40210</v>
      </c>
      <c r="AL125" s="361">
        <f>'m1'!T123</f>
        <v>0.15</v>
      </c>
      <c r="AM125" s="182">
        <v>40210</v>
      </c>
      <c r="AN125" s="314">
        <f>'m1'!J123</f>
        <v>0.43</v>
      </c>
      <c r="AO125" s="182">
        <v>40210</v>
      </c>
      <c r="AP125" s="361">
        <v>0</v>
      </c>
      <c r="AQ125" s="182">
        <v>40210</v>
      </c>
      <c r="AR125" s="314">
        <f>'m1'!F123</f>
        <v>0.27500000000000002</v>
      </c>
      <c r="AS125" s="182">
        <v>40210</v>
      </c>
      <c r="AT125" s="361">
        <v>0</v>
      </c>
      <c r="AU125" s="182">
        <v>40210</v>
      </c>
      <c r="AV125" s="314">
        <f>'m1'!Q123</f>
        <v>0.53</v>
      </c>
      <c r="AW125" s="182">
        <v>40210</v>
      </c>
      <c r="AX125" s="361">
        <v>5.0000000000000001E-3</v>
      </c>
      <c r="AY125" s="182">
        <v>40210</v>
      </c>
      <c r="AZ125" s="314">
        <f>'m1'!M123</f>
        <v>0.43</v>
      </c>
      <c r="BA125" s="182">
        <v>40210</v>
      </c>
      <c r="BB125" s="361">
        <v>5.0000000000000001E-3</v>
      </c>
      <c r="BC125" s="182">
        <v>40210</v>
      </c>
      <c r="BD125" s="314">
        <f>'m1'!I123</f>
        <v>0.43</v>
      </c>
      <c r="BE125" s="182">
        <v>40210</v>
      </c>
      <c r="BF125" s="361">
        <v>5.0000000000000001E-3</v>
      </c>
      <c r="BG125" s="182">
        <v>40210</v>
      </c>
      <c r="BH125" s="361">
        <v>0</v>
      </c>
      <c r="BI125" s="182">
        <v>40210</v>
      </c>
      <c r="BJ125" s="314">
        <f>'m1'!U123</f>
        <v>0.20499999999999999</v>
      </c>
      <c r="BK125" s="182">
        <v>40210</v>
      </c>
      <c r="BL125" s="361">
        <v>0</v>
      </c>
      <c r="BM125" s="182">
        <v>40210</v>
      </c>
      <c r="BN125" s="314">
        <f>'m1'!V123</f>
        <v>0.27734399999999998</v>
      </c>
      <c r="BO125" s="182">
        <v>40210</v>
      </c>
      <c r="BP125" s="361">
        <v>0</v>
      </c>
    </row>
    <row r="126" spans="1:68">
      <c r="A126" s="182">
        <v>40238</v>
      </c>
      <c r="B126" s="314">
        <f>'m1'!C124</f>
        <v>0.30499999999999999</v>
      </c>
      <c r="D126" s="182">
        <v>40238</v>
      </c>
      <c r="E126" s="314">
        <f>'m1'!K124</f>
        <v>0.42499999999999999</v>
      </c>
      <c r="G126" s="182">
        <v>40238</v>
      </c>
      <c r="H126" s="314">
        <f>'m1'!O124</f>
        <v>0.52500000000000002</v>
      </c>
      <c r="J126" s="182">
        <v>40238</v>
      </c>
      <c r="K126" s="314">
        <f>'m1'!N124</f>
        <v>0.45499999999999996</v>
      </c>
      <c r="M126" s="182">
        <v>40238</v>
      </c>
      <c r="N126" s="314">
        <f>'m1'!H124</f>
        <v>0.42499999999999999</v>
      </c>
      <c r="P126" s="182">
        <v>40238</v>
      </c>
      <c r="Q126" s="314">
        <f>'m1'!E124</f>
        <v>0.30499999999999999</v>
      </c>
      <c r="S126" s="182">
        <v>40238</v>
      </c>
      <c r="T126" s="314">
        <f t="shared" si="2"/>
        <v>0.30499999999999999</v>
      </c>
      <c r="V126" s="182">
        <v>40238</v>
      </c>
      <c r="W126" s="314">
        <f t="shared" si="3"/>
        <v>0.30499999999999999</v>
      </c>
      <c r="Y126" s="182">
        <v>40238</v>
      </c>
      <c r="Z126" s="314">
        <f>'m1'!R124</f>
        <v>0.54500000000000004</v>
      </c>
      <c r="AB126" s="182">
        <v>40238</v>
      </c>
      <c r="AC126" s="314">
        <f>'m1'!D124</f>
        <v>0.30499999999999999</v>
      </c>
      <c r="AE126" s="182">
        <v>40238</v>
      </c>
      <c r="AF126" s="314">
        <f>'m1'!L124</f>
        <v>0.42499999999999999</v>
      </c>
      <c r="AH126" s="182">
        <v>40238</v>
      </c>
      <c r="AI126" s="314">
        <f>'m1'!P124</f>
        <v>0.52500000000000002</v>
      </c>
      <c r="AK126" s="182">
        <v>40238</v>
      </c>
      <c r="AL126" s="361">
        <f>'m1'!T124</f>
        <v>0.14499999999999999</v>
      </c>
      <c r="AM126" s="182">
        <v>40238</v>
      </c>
      <c r="AN126" s="314">
        <f>'m1'!J124</f>
        <v>0.42499999999999999</v>
      </c>
      <c r="AO126" s="182">
        <v>40238</v>
      </c>
      <c r="AP126" s="361">
        <v>0</v>
      </c>
      <c r="AQ126" s="182">
        <v>40238</v>
      </c>
      <c r="AR126" s="314">
        <f>'m1'!F124</f>
        <v>0.27</v>
      </c>
      <c r="AS126" s="182">
        <v>40238</v>
      </c>
      <c r="AT126" s="361">
        <v>0</v>
      </c>
      <c r="AU126" s="182">
        <v>40238</v>
      </c>
      <c r="AV126" s="314">
        <f>'m1'!Q124</f>
        <v>0.52500000000000002</v>
      </c>
      <c r="AW126" s="182">
        <v>40238</v>
      </c>
      <c r="AX126" s="361">
        <v>5.0000000000000001E-3</v>
      </c>
      <c r="AY126" s="182">
        <v>40238</v>
      </c>
      <c r="AZ126" s="314">
        <f>'m1'!M124</f>
        <v>0.42499999999999999</v>
      </c>
      <c r="BA126" s="182">
        <v>40238</v>
      </c>
      <c r="BB126" s="361">
        <v>5.0000000000000001E-3</v>
      </c>
      <c r="BC126" s="182">
        <v>40238</v>
      </c>
      <c r="BD126" s="314">
        <f>'m1'!I124</f>
        <v>0.42499999999999999</v>
      </c>
      <c r="BE126" s="182">
        <v>40238</v>
      </c>
      <c r="BF126" s="361">
        <v>5.0000000000000001E-3</v>
      </c>
      <c r="BG126" s="182">
        <v>40238</v>
      </c>
      <c r="BH126" s="361">
        <v>0</v>
      </c>
      <c r="BI126" s="182">
        <v>40238</v>
      </c>
      <c r="BJ126" s="314">
        <f>'m1'!U124</f>
        <v>0.19999999999999998</v>
      </c>
      <c r="BK126" s="182">
        <v>40238</v>
      </c>
      <c r="BL126" s="361">
        <v>0</v>
      </c>
      <c r="BM126" s="182">
        <v>40238</v>
      </c>
      <c r="BN126" s="314">
        <f>'m1'!V124</f>
        <v>0.268376</v>
      </c>
      <c r="BO126" s="182">
        <v>40238</v>
      </c>
      <c r="BP126" s="361">
        <v>0</v>
      </c>
    </row>
    <row r="127" spans="1:68">
      <c r="A127" s="182">
        <v>40269</v>
      </c>
      <c r="B127" s="314">
        <f>'m1'!C125</f>
        <v>0.14000000000000001</v>
      </c>
      <c r="D127" s="182">
        <v>40269</v>
      </c>
      <c r="E127" s="314">
        <f>'m1'!K125</f>
        <v>0.16</v>
      </c>
      <c r="G127" s="182">
        <v>40269</v>
      </c>
      <c r="H127" s="314">
        <f>'m1'!O125</f>
        <v>0.14000000000000001</v>
      </c>
      <c r="J127" s="182">
        <v>40269</v>
      </c>
      <c r="K127" s="314">
        <f>'m1'!N125</f>
        <v>0.18</v>
      </c>
      <c r="M127" s="182">
        <v>40269</v>
      </c>
      <c r="N127" s="314">
        <f>'m1'!H125</f>
        <v>0.14000000000000001</v>
      </c>
      <c r="P127" s="182">
        <v>40269</v>
      </c>
      <c r="Q127" s="314">
        <f>'m1'!E125</f>
        <v>0.14000000000000001</v>
      </c>
      <c r="S127" s="182">
        <v>40269</v>
      </c>
      <c r="T127" s="314">
        <f t="shared" si="2"/>
        <v>0.14000000000000001</v>
      </c>
      <c r="V127" s="182">
        <v>40269</v>
      </c>
      <c r="W127" s="314">
        <f t="shared" si="3"/>
        <v>0.14000000000000001</v>
      </c>
      <c r="Y127" s="182">
        <v>40269</v>
      </c>
      <c r="Z127" s="314">
        <f>'m1'!R125</f>
        <v>0.14000000000000001</v>
      </c>
      <c r="AB127" s="182">
        <v>40269</v>
      </c>
      <c r="AC127" s="314">
        <f>'m1'!D125</f>
        <v>0.14000000000000001</v>
      </c>
      <c r="AE127" s="182">
        <v>40269</v>
      </c>
      <c r="AF127" s="314">
        <f>'m1'!L125</f>
        <v>0.16</v>
      </c>
      <c r="AH127" s="182">
        <v>40269</v>
      </c>
      <c r="AI127" s="314">
        <f>'m1'!P125</f>
        <v>0.14000000000000001</v>
      </c>
      <c r="AK127" s="182">
        <v>40269</v>
      </c>
      <c r="AL127" s="361">
        <f>'m1'!T125</f>
        <v>-0.06</v>
      </c>
      <c r="AM127" s="182">
        <v>40269</v>
      </c>
      <c r="AN127" s="314">
        <f>'m1'!J125</f>
        <v>0.14000000000000001</v>
      </c>
      <c r="AO127" s="182">
        <v>40269</v>
      </c>
      <c r="AP127" s="361">
        <v>0</v>
      </c>
      <c r="AQ127" s="182">
        <v>40269</v>
      </c>
      <c r="AR127" s="314">
        <f>'m1'!F125</f>
        <v>0.10500000000000001</v>
      </c>
      <c r="AS127" s="182">
        <v>40269</v>
      </c>
      <c r="AT127" s="361">
        <v>0</v>
      </c>
      <c r="AU127" s="182">
        <v>40269</v>
      </c>
      <c r="AV127" s="314">
        <f>'m1'!Q125</f>
        <v>0.14000000000000001</v>
      </c>
      <c r="AW127" s="182">
        <v>40269</v>
      </c>
      <c r="AX127" s="361">
        <v>5.0000000000000001E-3</v>
      </c>
      <c r="AY127" s="182">
        <v>40269</v>
      </c>
      <c r="AZ127" s="314">
        <f>'m1'!M125</f>
        <v>0.16</v>
      </c>
      <c r="BA127" s="182">
        <v>40269</v>
      </c>
      <c r="BB127" s="361">
        <v>5.0000000000000001E-3</v>
      </c>
      <c r="BC127" s="182">
        <v>40269</v>
      </c>
      <c r="BD127" s="314">
        <f>'m1'!I125</f>
        <v>0.14000000000000001</v>
      </c>
      <c r="BE127" s="182">
        <v>40269</v>
      </c>
      <c r="BF127" s="361">
        <v>5.0000000000000001E-3</v>
      </c>
      <c r="BG127" s="182">
        <v>40269</v>
      </c>
      <c r="BH127" s="361">
        <v>0</v>
      </c>
      <c r="BI127" s="182">
        <v>40269</v>
      </c>
      <c r="BJ127" s="314">
        <f>'m1'!U125</f>
        <v>-4.9999999999999975E-3</v>
      </c>
      <c r="BK127" s="182">
        <v>40269</v>
      </c>
      <c r="BL127" s="361">
        <v>0</v>
      </c>
      <c r="BM127" s="182">
        <v>40269</v>
      </c>
      <c r="BN127" s="314">
        <f>'m1'!V125</f>
        <v>0.16500000000000001</v>
      </c>
      <c r="BO127" s="182">
        <v>40269</v>
      </c>
      <c r="BP127" s="361">
        <v>0</v>
      </c>
    </row>
    <row r="128" spans="1:68">
      <c r="A128" s="182">
        <v>40299</v>
      </c>
      <c r="B128" s="314">
        <f>'m1'!C126</f>
        <v>0.14000000000000001</v>
      </c>
      <c r="D128" s="182">
        <v>40299</v>
      </c>
      <c r="E128" s="314">
        <f>'m1'!K126</f>
        <v>0.16</v>
      </c>
      <c r="G128" s="182">
        <v>40299</v>
      </c>
      <c r="H128" s="314">
        <f>'m1'!O126</f>
        <v>0.14000000000000001</v>
      </c>
      <c r="J128" s="182">
        <v>40299</v>
      </c>
      <c r="K128" s="314">
        <f>'m1'!N126</f>
        <v>0.18</v>
      </c>
      <c r="M128" s="182">
        <v>40299</v>
      </c>
      <c r="N128" s="314">
        <f>'m1'!H126</f>
        <v>0.14000000000000001</v>
      </c>
      <c r="P128" s="182">
        <v>40299</v>
      </c>
      <c r="Q128" s="314">
        <f>'m1'!E126</f>
        <v>0.14000000000000001</v>
      </c>
      <c r="S128" s="182">
        <v>40299</v>
      </c>
      <c r="T128" s="314">
        <f t="shared" si="2"/>
        <v>0.14000000000000001</v>
      </c>
      <c r="V128" s="182">
        <v>40299</v>
      </c>
      <c r="W128" s="314">
        <f t="shared" si="3"/>
        <v>0.14000000000000001</v>
      </c>
      <c r="Y128" s="182">
        <v>40299</v>
      </c>
      <c r="Z128" s="314">
        <f>'m1'!R126</f>
        <v>0.14000000000000001</v>
      </c>
      <c r="AB128" s="182">
        <v>40299</v>
      </c>
      <c r="AC128" s="314">
        <f>'m1'!D126</f>
        <v>0.14000000000000001</v>
      </c>
      <c r="AE128" s="182">
        <v>40299</v>
      </c>
      <c r="AF128" s="314">
        <f>'m1'!L126</f>
        <v>0.16</v>
      </c>
      <c r="AH128" s="182">
        <v>40299</v>
      </c>
      <c r="AI128" s="314">
        <f>'m1'!P126</f>
        <v>0.14000000000000001</v>
      </c>
      <c r="AK128" s="182">
        <v>40299</v>
      </c>
      <c r="AL128" s="361">
        <f>'m1'!T126</f>
        <v>-0.06</v>
      </c>
      <c r="AM128" s="182">
        <v>40299</v>
      </c>
      <c r="AN128" s="314">
        <f>'m1'!J126</f>
        <v>0.14000000000000001</v>
      </c>
      <c r="AO128" s="182">
        <v>40299</v>
      </c>
      <c r="AP128" s="361">
        <v>0</v>
      </c>
      <c r="AQ128" s="182">
        <v>40299</v>
      </c>
      <c r="AR128" s="314">
        <f>'m1'!F126</f>
        <v>0.10500000000000001</v>
      </c>
      <c r="AS128" s="182">
        <v>40299</v>
      </c>
      <c r="AT128" s="361">
        <v>0</v>
      </c>
      <c r="AU128" s="182">
        <v>40299</v>
      </c>
      <c r="AV128" s="314">
        <f>'m1'!Q126</f>
        <v>0.14000000000000001</v>
      </c>
      <c r="AW128" s="182">
        <v>40299</v>
      </c>
      <c r="AX128" s="361">
        <v>5.0000000000000001E-3</v>
      </c>
      <c r="AY128" s="182">
        <v>40299</v>
      </c>
      <c r="AZ128" s="314">
        <f>'m1'!M126</f>
        <v>0.16</v>
      </c>
      <c r="BA128" s="182">
        <v>40299</v>
      </c>
      <c r="BB128" s="361">
        <v>5.0000000000000001E-3</v>
      </c>
      <c r="BC128" s="182">
        <v>40299</v>
      </c>
      <c r="BD128" s="314">
        <f>'m1'!I126</f>
        <v>0.14000000000000001</v>
      </c>
      <c r="BE128" s="182">
        <v>40299</v>
      </c>
      <c r="BF128" s="361">
        <v>5.0000000000000001E-3</v>
      </c>
      <c r="BG128" s="182">
        <v>40299</v>
      </c>
      <c r="BH128" s="361">
        <v>0</v>
      </c>
      <c r="BI128" s="182">
        <v>40299</v>
      </c>
      <c r="BJ128" s="314">
        <f>'m1'!U126</f>
        <v>-4.9999999999999975E-3</v>
      </c>
      <c r="BK128" s="182">
        <v>40299</v>
      </c>
      <c r="BL128" s="361">
        <v>0</v>
      </c>
      <c r="BM128" s="182">
        <v>40299</v>
      </c>
      <c r="BN128" s="314">
        <f>'m1'!V126</f>
        <v>0.155</v>
      </c>
      <c r="BO128" s="182">
        <v>40299</v>
      </c>
      <c r="BP128" s="361">
        <v>0</v>
      </c>
    </row>
    <row r="129" spans="1:68">
      <c r="A129" s="182">
        <v>40330</v>
      </c>
      <c r="B129" s="314">
        <f>'m1'!C127</f>
        <v>0.14000000000000001</v>
      </c>
      <c r="D129" s="182">
        <v>40330</v>
      </c>
      <c r="E129" s="314">
        <f>'m1'!K127</f>
        <v>0.16</v>
      </c>
      <c r="G129" s="182">
        <v>40330</v>
      </c>
      <c r="H129" s="314">
        <f>'m1'!O127</f>
        <v>0.14000000000000001</v>
      </c>
      <c r="J129" s="182">
        <v>40330</v>
      </c>
      <c r="K129" s="314">
        <f>'m1'!N127</f>
        <v>0.18</v>
      </c>
      <c r="M129" s="182">
        <v>40330</v>
      </c>
      <c r="N129" s="314">
        <f>'m1'!H127</f>
        <v>0.14000000000000001</v>
      </c>
      <c r="P129" s="182">
        <v>40330</v>
      </c>
      <c r="Q129" s="314">
        <f>'m1'!E127</f>
        <v>0.14000000000000001</v>
      </c>
      <c r="S129" s="182">
        <v>40330</v>
      </c>
      <c r="T129" s="314">
        <f t="shared" ref="T129:T181" si="4">B129</f>
        <v>0.14000000000000001</v>
      </c>
      <c r="V129" s="182">
        <v>40330</v>
      </c>
      <c r="W129" s="314">
        <f t="shared" ref="W129:W181" si="5">B129</f>
        <v>0.14000000000000001</v>
      </c>
      <c r="Y129" s="182">
        <v>40330</v>
      </c>
      <c r="Z129" s="314">
        <f>'m1'!R127</f>
        <v>0.14000000000000001</v>
      </c>
      <c r="AB129" s="182">
        <v>40330</v>
      </c>
      <c r="AC129" s="314">
        <f>'m1'!D127</f>
        <v>0.14000000000000001</v>
      </c>
      <c r="AE129" s="182">
        <v>40330</v>
      </c>
      <c r="AF129" s="314">
        <f>'m1'!L127</f>
        <v>0.16</v>
      </c>
      <c r="AH129" s="182">
        <v>40330</v>
      </c>
      <c r="AI129" s="314">
        <f>'m1'!P127</f>
        <v>0.14000000000000001</v>
      </c>
      <c r="AK129" s="182">
        <v>40330</v>
      </c>
      <c r="AL129" s="361">
        <f>'m1'!T127</f>
        <v>-0.06</v>
      </c>
      <c r="AM129" s="182">
        <v>40330</v>
      </c>
      <c r="AN129" s="314">
        <f>'m1'!J127</f>
        <v>0.14000000000000001</v>
      </c>
      <c r="AO129" s="182">
        <v>40330</v>
      </c>
      <c r="AP129" s="361">
        <v>0</v>
      </c>
      <c r="AQ129" s="182">
        <v>40330</v>
      </c>
      <c r="AR129" s="314">
        <f>'m1'!F127</f>
        <v>0.10500000000000001</v>
      </c>
      <c r="AS129" s="182">
        <v>40330</v>
      </c>
      <c r="AT129" s="361">
        <v>0</v>
      </c>
      <c r="AU129" s="182">
        <v>40330</v>
      </c>
      <c r="AV129" s="314">
        <f>'m1'!Q127</f>
        <v>0.14000000000000001</v>
      </c>
      <c r="AW129" s="182">
        <v>40330</v>
      </c>
      <c r="AX129" s="361">
        <v>5.0000000000000001E-3</v>
      </c>
      <c r="AY129" s="182">
        <v>40330</v>
      </c>
      <c r="AZ129" s="314">
        <f>'m1'!M127</f>
        <v>0.16</v>
      </c>
      <c r="BA129" s="182">
        <v>40330</v>
      </c>
      <c r="BB129" s="361">
        <v>5.0000000000000001E-3</v>
      </c>
      <c r="BC129" s="182">
        <v>40330</v>
      </c>
      <c r="BD129" s="314">
        <f>'m1'!I127</f>
        <v>0.14000000000000001</v>
      </c>
      <c r="BE129" s="182">
        <v>40330</v>
      </c>
      <c r="BF129" s="361">
        <v>5.0000000000000001E-3</v>
      </c>
      <c r="BG129" s="182">
        <v>40330</v>
      </c>
      <c r="BH129" s="361">
        <v>0</v>
      </c>
      <c r="BI129" s="182">
        <v>40330</v>
      </c>
      <c r="BJ129" s="314">
        <f>'m1'!U127</f>
        <v>-4.9999999999999975E-3</v>
      </c>
      <c r="BK129" s="182">
        <v>40330</v>
      </c>
      <c r="BL129" s="361">
        <v>0</v>
      </c>
      <c r="BM129" s="182">
        <v>40330</v>
      </c>
      <c r="BN129" s="314">
        <f>'m1'!V127</f>
        <v>0.15</v>
      </c>
      <c r="BO129" s="182">
        <v>40330</v>
      </c>
      <c r="BP129" s="361">
        <v>0</v>
      </c>
    </row>
    <row r="130" spans="1:68">
      <c r="A130" s="182">
        <v>40360</v>
      </c>
      <c r="B130" s="314">
        <f>'m1'!C128</f>
        <v>0.14000000000000001</v>
      </c>
      <c r="D130" s="182">
        <v>40360</v>
      </c>
      <c r="E130" s="314">
        <f>'m1'!K128</f>
        <v>0.16</v>
      </c>
      <c r="G130" s="182">
        <v>40360</v>
      </c>
      <c r="H130" s="314">
        <f>'m1'!O128</f>
        <v>0.14000000000000001</v>
      </c>
      <c r="J130" s="182">
        <v>40360</v>
      </c>
      <c r="K130" s="314">
        <f>'m1'!N128</f>
        <v>0.18</v>
      </c>
      <c r="M130" s="182">
        <v>40360</v>
      </c>
      <c r="N130" s="314">
        <f>'m1'!H128</f>
        <v>0.14000000000000001</v>
      </c>
      <c r="P130" s="182">
        <v>40360</v>
      </c>
      <c r="Q130" s="314">
        <f>'m1'!E128</f>
        <v>0.14000000000000001</v>
      </c>
      <c r="S130" s="182">
        <v>40360</v>
      </c>
      <c r="T130" s="314">
        <f t="shared" si="4"/>
        <v>0.14000000000000001</v>
      </c>
      <c r="V130" s="182">
        <v>40360</v>
      </c>
      <c r="W130" s="314">
        <f t="shared" si="5"/>
        <v>0.14000000000000001</v>
      </c>
      <c r="Y130" s="182">
        <v>40360</v>
      </c>
      <c r="Z130" s="314">
        <f>'m1'!R128</f>
        <v>0.14000000000000001</v>
      </c>
      <c r="AB130" s="182">
        <v>40360</v>
      </c>
      <c r="AC130" s="314">
        <f>'m1'!D128</f>
        <v>0.14000000000000001</v>
      </c>
      <c r="AE130" s="182">
        <v>40360</v>
      </c>
      <c r="AF130" s="314">
        <f>'m1'!L128</f>
        <v>0.16</v>
      </c>
      <c r="AH130" s="182">
        <v>40360</v>
      </c>
      <c r="AI130" s="314">
        <f>'m1'!P128</f>
        <v>0.14000000000000001</v>
      </c>
      <c r="AK130" s="182">
        <v>40360</v>
      </c>
      <c r="AL130" s="361">
        <f>'m1'!T128</f>
        <v>-0.06</v>
      </c>
      <c r="AM130" s="182">
        <v>40360</v>
      </c>
      <c r="AN130" s="314">
        <f>'m1'!J128</f>
        <v>0.14000000000000001</v>
      </c>
      <c r="AO130" s="182">
        <v>40360</v>
      </c>
      <c r="AP130" s="361">
        <v>0</v>
      </c>
      <c r="AQ130" s="182">
        <v>40360</v>
      </c>
      <c r="AR130" s="314">
        <f>'m1'!F128</f>
        <v>0.10500000000000001</v>
      </c>
      <c r="AS130" s="182">
        <v>40360</v>
      </c>
      <c r="AT130" s="361">
        <v>0</v>
      </c>
      <c r="AU130" s="182">
        <v>40360</v>
      </c>
      <c r="AV130" s="314">
        <f>'m1'!Q128</f>
        <v>0.14000000000000001</v>
      </c>
      <c r="AW130" s="182">
        <v>40360</v>
      </c>
      <c r="AX130" s="361">
        <v>5.0000000000000001E-3</v>
      </c>
      <c r="AY130" s="182">
        <v>40360</v>
      </c>
      <c r="AZ130" s="314">
        <f>'m1'!M128</f>
        <v>0.16</v>
      </c>
      <c r="BA130" s="182">
        <v>40360</v>
      </c>
      <c r="BB130" s="361">
        <v>5.0000000000000001E-3</v>
      </c>
      <c r="BC130" s="182">
        <v>40360</v>
      </c>
      <c r="BD130" s="314">
        <f>'m1'!I128</f>
        <v>0.14000000000000001</v>
      </c>
      <c r="BE130" s="182">
        <v>40360</v>
      </c>
      <c r="BF130" s="361">
        <v>5.0000000000000001E-3</v>
      </c>
      <c r="BG130" s="182">
        <v>40360</v>
      </c>
      <c r="BH130" s="361">
        <v>0</v>
      </c>
      <c r="BI130" s="182">
        <v>40360</v>
      </c>
      <c r="BJ130" s="314">
        <f>'m1'!U128</f>
        <v>-4.9999999999999975E-3</v>
      </c>
      <c r="BK130" s="182">
        <v>40360</v>
      </c>
      <c r="BL130" s="361">
        <v>0</v>
      </c>
      <c r="BM130" s="182">
        <v>40360</v>
      </c>
      <c r="BN130" s="314">
        <f>'m1'!V128</f>
        <v>0.14000000000000001</v>
      </c>
      <c r="BO130" s="182">
        <v>40360</v>
      </c>
      <c r="BP130" s="361">
        <v>0</v>
      </c>
    </row>
    <row r="131" spans="1:68">
      <c r="A131" s="182">
        <v>40391</v>
      </c>
      <c r="B131" s="314">
        <f>'m1'!C129</f>
        <v>0.14000000000000001</v>
      </c>
      <c r="D131" s="182">
        <v>40391</v>
      </c>
      <c r="E131" s="314">
        <f>'m1'!K129</f>
        <v>0.16</v>
      </c>
      <c r="G131" s="182">
        <v>40391</v>
      </c>
      <c r="H131" s="314">
        <f>'m1'!O129</f>
        <v>0.14000000000000001</v>
      </c>
      <c r="J131" s="182">
        <v>40391</v>
      </c>
      <c r="K131" s="314">
        <f>'m1'!N129</f>
        <v>0.18</v>
      </c>
      <c r="M131" s="182">
        <v>40391</v>
      </c>
      <c r="N131" s="314">
        <f>'m1'!H129</f>
        <v>0.14000000000000001</v>
      </c>
      <c r="P131" s="182">
        <v>40391</v>
      </c>
      <c r="Q131" s="314">
        <f>'m1'!E129</f>
        <v>0.14000000000000001</v>
      </c>
      <c r="S131" s="182">
        <v>40391</v>
      </c>
      <c r="T131" s="314">
        <f t="shared" si="4"/>
        <v>0.14000000000000001</v>
      </c>
      <c r="V131" s="182">
        <v>40391</v>
      </c>
      <c r="W131" s="314">
        <f t="shared" si="5"/>
        <v>0.14000000000000001</v>
      </c>
      <c r="Y131" s="182">
        <v>40391</v>
      </c>
      <c r="Z131" s="314">
        <f>'m1'!R129</f>
        <v>0.14000000000000001</v>
      </c>
      <c r="AB131" s="182">
        <v>40391</v>
      </c>
      <c r="AC131" s="314">
        <f>'m1'!D129</f>
        <v>0.14000000000000001</v>
      </c>
      <c r="AE131" s="182">
        <v>40391</v>
      </c>
      <c r="AF131" s="314">
        <f>'m1'!L129</f>
        <v>0.16</v>
      </c>
      <c r="AH131" s="182">
        <v>40391</v>
      </c>
      <c r="AI131" s="314">
        <f>'m1'!P129</f>
        <v>0.14000000000000001</v>
      </c>
      <c r="AK131" s="182">
        <v>40391</v>
      </c>
      <c r="AL131" s="361">
        <f>'m1'!T129</f>
        <v>-0.06</v>
      </c>
      <c r="AM131" s="182">
        <v>40391</v>
      </c>
      <c r="AN131" s="314">
        <f>'m1'!J129</f>
        <v>0.14000000000000001</v>
      </c>
      <c r="AO131" s="182">
        <v>40391</v>
      </c>
      <c r="AP131" s="361">
        <v>0</v>
      </c>
      <c r="AQ131" s="182">
        <v>40391</v>
      </c>
      <c r="AR131" s="314">
        <f>'m1'!F129</f>
        <v>0.10500000000000001</v>
      </c>
      <c r="AS131" s="182">
        <v>40391</v>
      </c>
      <c r="AT131" s="361">
        <v>0</v>
      </c>
      <c r="AU131" s="182">
        <v>40391</v>
      </c>
      <c r="AV131" s="314">
        <f>'m1'!Q129</f>
        <v>0.14000000000000001</v>
      </c>
      <c r="AW131" s="182">
        <v>40391</v>
      </c>
      <c r="AX131" s="361">
        <v>5.0000000000000001E-3</v>
      </c>
      <c r="AY131" s="182">
        <v>40391</v>
      </c>
      <c r="AZ131" s="314">
        <f>'m1'!M129</f>
        <v>0.16</v>
      </c>
      <c r="BA131" s="182">
        <v>40391</v>
      </c>
      <c r="BB131" s="361">
        <v>5.0000000000000001E-3</v>
      </c>
      <c r="BC131" s="182">
        <v>40391</v>
      </c>
      <c r="BD131" s="314">
        <f>'m1'!I129</f>
        <v>0.14000000000000001</v>
      </c>
      <c r="BE131" s="182">
        <v>40391</v>
      </c>
      <c r="BF131" s="361">
        <v>5.0000000000000001E-3</v>
      </c>
      <c r="BG131" s="182">
        <v>40391</v>
      </c>
      <c r="BH131" s="361">
        <v>0</v>
      </c>
      <c r="BI131" s="182">
        <v>40391</v>
      </c>
      <c r="BJ131" s="314">
        <f>'m1'!U129</f>
        <v>-4.9999999999999975E-3</v>
      </c>
      <c r="BK131" s="182">
        <v>40391</v>
      </c>
      <c r="BL131" s="361">
        <v>0</v>
      </c>
      <c r="BM131" s="182">
        <v>40391</v>
      </c>
      <c r="BN131" s="314">
        <f>'m1'!V129</f>
        <v>0.13750000000000001</v>
      </c>
      <c r="BO131" s="182">
        <v>40391</v>
      </c>
      <c r="BP131" s="361">
        <v>0</v>
      </c>
    </row>
    <row r="132" spans="1:68">
      <c r="A132" s="182">
        <v>40422</v>
      </c>
      <c r="B132" s="314">
        <f>'m1'!C130</f>
        <v>0.14000000000000001</v>
      </c>
      <c r="D132" s="182">
        <v>40422</v>
      </c>
      <c r="E132" s="314">
        <f>'m1'!K130</f>
        <v>0.16</v>
      </c>
      <c r="G132" s="182">
        <v>40422</v>
      </c>
      <c r="H132" s="314">
        <f>'m1'!O130</f>
        <v>0.14000000000000001</v>
      </c>
      <c r="J132" s="182">
        <v>40422</v>
      </c>
      <c r="K132" s="314">
        <f>'m1'!N130</f>
        <v>0.18</v>
      </c>
      <c r="M132" s="182">
        <v>40422</v>
      </c>
      <c r="N132" s="314">
        <f>'m1'!H130</f>
        <v>0.14000000000000001</v>
      </c>
      <c r="P132" s="182">
        <v>40422</v>
      </c>
      <c r="Q132" s="314">
        <f>'m1'!E130</f>
        <v>0.14000000000000001</v>
      </c>
      <c r="S132" s="182">
        <v>40422</v>
      </c>
      <c r="T132" s="314">
        <f t="shared" si="4"/>
        <v>0.14000000000000001</v>
      </c>
      <c r="V132" s="182">
        <v>40422</v>
      </c>
      <c r="W132" s="314">
        <f t="shared" si="5"/>
        <v>0.14000000000000001</v>
      </c>
      <c r="Y132" s="182">
        <v>40422</v>
      </c>
      <c r="Z132" s="314">
        <f>'m1'!R130</f>
        <v>0.14000000000000001</v>
      </c>
      <c r="AB132" s="182">
        <v>40422</v>
      </c>
      <c r="AC132" s="314">
        <f>'m1'!D130</f>
        <v>0.14000000000000001</v>
      </c>
      <c r="AE132" s="182">
        <v>40422</v>
      </c>
      <c r="AF132" s="314">
        <f>'m1'!L130</f>
        <v>0.16</v>
      </c>
      <c r="AH132" s="182">
        <v>40422</v>
      </c>
      <c r="AI132" s="314">
        <f>'m1'!P130</f>
        <v>0.14000000000000001</v>
      </c>
      <c r="AK132" s="182">
        <v>40422</v>
      </c>
      <c r="AL132" s="361">
        <f>'m1'!T130</f>
        <v>-0.06</v>
      </c>
      <c r="AM132" s="182">
        <v>40422</v>
      </c>
      <c r="AN132" s="314">
        <f>'m1'!J130</f>
        <v>0.14000000000000001</v>
      </c>
      <c r="AO132" s="182">
        <v>40422</v>
      </c>
      <c r="AP132" s="361">
        <v>0</v>
      </c>
      <c r="AQ132" s="182">
        <v>40422</v>
      </c>
      <c r="AR132" s="314">
        <f>'m1'!F130</f>
        <v>0.10500000000000001</v>
      </c>
      <c r="AS132" s="182">
        <v>40422</v>
      </c>
      <c r="AT132" s="361">
        <v>0</v>
      </c>
      <c r="AU132" s="182">
        <v>40422</v>
      </c>
      <c r="AV132" s="314">
        <f>'m1'!Q130</f>
        <v>0.14000000000000001</v>
      </c>
      <c r="AW132" s="182">
        <v>40422</v>
      </c>
      <c r="AX132" s="361">
        <v>5.0000000000000001E-3</v>
      </c>
      <c r="AY132" s="182">
        <v>40422</v>
      </c>
      <c r="AZ132" s="314">
        <f>'m1'!M130</f>
        <v>0.16</v>
      </c>
      <c r="BA132" s="182">
        <v>40422</v>
      </c>
      <c r="BB132" s="361">
        <v>5.0000000000000001E-3</v>
      </c>
      <c r="BC132" s="182">
        <v>40422</v>
      </c>
      <c r="BD132" s="314">
        <f>'m1'!I130</f>
        <v>0.14000000000000001</v>
      </c>
      <c r="BE132" s="182">
        <v>40422</v>
      </c>
      <c r="BF132" s="361">
        <v>5.0000000000000001E-3</v>
      </c>
      <c r="BG132" s="182">
        <v>40422</v>
      </c>
      <c r="BH132" s="361">
        <v>0</v>
      </c>
      <c r="BI132" s="182">
        <v>40422</v>
      </c>
      <c r="BJ132" s="314">
        <f>'m1'!U130</f>
        <v>-4.9999999999999975E-3</v>
      </c>
      <c r="BK132" s="182">
        <v>40422</v>
      </c>
      <c r="BL132" s="361">
        <v>0</v>
      </c>
      <c r="BM132" s="182">
        <v>40422</v>
      </c>
      <c r="BN132" s="314">
        <f>'m1'!V130</f>
        <v>0.13500000000000001</v>
      </c>
      <c r="BO132" s="182">
        <v>40422</v>
      </c>
      <c r="BP132" s="361">
        <v>0</v>
      </c>
    </row>
    <row r="133" spans="1:68">
      <c r="A133" s="182">
        <v>40452</v>
      </c>
      <c r="B133" s="314">
        <f>'m1'!C131</f>
        <v>0.14000000000000001</v>
      </c>
      <c r="D133" s="182">
        <v>40452</v>
      </c>
      <c r="E133" s="314">
        <f>'m1'!K131</f>
        <v>0.16</v>
      </c>
      <c r="G133" s="182">
        <v>40452</v>
      </c>
      <c r="H133" s="314">
        <f>'m1'!O131</f>
        <v>0.14000000000000001</v>
      </c>
      <c r="J133" s="182">
        <v>40452</v>
      </c>
      <c r="K133" s="314">
        <f>'m1'!N131</f>
        <v>0.18</v>
      </c>
      <c r="M133" s="182">
        <v>40452</v>
      </c>
      <c r="N133" s="314">
        <f>'m1'!H131</f>
        <v>0.14000000000000001</v>
      </c>
      <c r="P133" s="182">
        <v>40452</v>
      </c>
      <c r="Q133" s="314">
        <f>'m1'!E131</f>
        <v>0.14000000000000001</v>
      </c>
      <c r="S133" s="182">
        <v>40452</v>
      </c>
      <c r="T133" s="314">
        <f t="shared" si="4"/>
        <v>0.14000000000000001</v>
      </c>
      <c r="V133" s="182">
        <v>40452</v>
      </c>
      <c r="W133" s="314">
        <f t="shared" si="5"/>
        <v>0.14000000000000001</v>
      </c>
      <c r="Y133" s="182">
        <v>40452</v>
      </c>
      <c r="Z133" s="314">
        <f>'m1'!R131</f>
        <v>0.14000000000000001</v>
      </c>
      <c r="AB133" s="182">
        <v>40452</v>
      </c>
      <c r="AC133" s="314">
        <f>'m1'!D131</f>
        <v>0.14000000000000001</v>
      </c>
      <c r="AE133" s="182">
        <v>40452</v>
      </c>
      <c r="AF133" s="314">
        <f>'m1'!L131</f>
        <v>0.16</v>
      </c>
      <c r="AH133" s="182">
        <v>40452</v>
      </c>
      <c r="AI133" s="314">
        <f>'m1'!P131</f>
        <v>0.14000000000000001</v>
      </c>
      <c r="AK133" s="182">
        <v>40452</v>
      </c>
      <c r="AL133" s="361">
        <f>'m1'!T131</f>
        <v>-0.06</v>
      </c>
      <c r="AM133" s="182">
        <v>40452</v>
      </c>
      <c r="AN133" s="314">
        <f>'m1'!J131</f>
        <v>0.14000000000000001</v>
      </c>
      <c r="AO133" s="182">
        <v>40452</v>
      </c>
      <c r="AP133" s="361">
        <v>0</v>
      </c>
      <c r="AQ133" s="182">
        <v>40452</v>
      </c>
      <c r="AR133" s="314">
        <f>'m1'!F131</f>
        <v>0.10500000000000001</v>
      </c>
      <c r="AS133" s="182">
        <v>40452</v>
      </c>
      <c r="AT133" s="361">
        <v>0</v>
      </c>
      <c r="AU133" s="182">
        <v>40452</v>
      </c>
      <c r="AV133" s="314">
        <f>'m1'!Q131</f>
        <v>0.14000000000000001</v>
      </c>
      <c r="AW133" s="182">
        <v>40452</v>
      </c>
      <c r="AX133" s="361">
        <v>5.0000000000000001E-3</v>
      </c>
      <c r="AY133" s="182">
        <v>40452</v>
      </c>
      <c r="AZ133" s="314">
        <f>'m1'!M131</f>
        <v>0.16</v>
      </c>
      <c r="BA133" s="182">
        <v>40452</v>
      </c>
      <c r="BB133" s="361">
        <v>5.0000000000000001E-3</v>
      </c>
      <c r="BC133" s="182">
        <v>40452</v>
      </c>
      <c r="BD133" s="314">
        <f>'m1'!I131</f>
        <v>0.14000000000000001</v>
      </c>
      <c r="BE133" s="182">
        <v>40452</v>
      </c>
      <c r="BF133" s="361">
        <v>5.0000000000000001E-3</v>
      </c>
      <c r="BG133" s="182">
        <v>40452</v>
      </c>
      <c r="BH133" s="361">
        <v>0</v>
      </c>
      <c r="BI133" s="182">
        <v>40452</v>
      </c>
      <c r="BJ133" s="314">
        <f>'m1'!U131</f>
        <v>-4.9999999999999975E-3</v>
      </c>
      <c r="BK133" s="182">
        <v>40452</v>
      </c>
      <c r="BL133" s="361">
        <v>0</v>
      </c>
      <c r="BM133" s="182">
        <v>40452</v>
      </c>
      <c r="BN133" s="314">
        <f>'m1'!V131</f>
        <v>0.15</v>
      </c>
      <c r="BO133" s="182">
        <v>40452</v>
      </c>
      <c r="BP133" s="361">
        <v>0</v>
      </c>
    </row>
    <row r="134" spans="1:68">
      <c r="A134" s="182">
        <v>40483</v>
      </c>
      <c r="B134" s="314">
        <f>'m1'!C132</f>
        <v>0.22500000000000001</v>
      </c>
      <c r="D134" s="182">
        <v>40483</v>
      </c>
      <c r="E134" s="314">
        <f>'m1'!K132</f>
        <v>0.34499999999999997</v>
      </c>
      <c r="G134" s="182">
        <v>40483</v>
      </c>
      <c r="H134" s="314">
        <f>'m1'!O132</f>
        <v>0.44499999999999995</v>
      </c>
      <c r="J134" s="182">
        <v>40483</v>
      </c>
      <c r="K134" s="314">
        <f>'m1'!N132</f>
        <v>0.375</v>
      </c>
      <c r="M134" s="182">
        <v>40483</v>
      </c>
      <c r="N134" s="314">
        <f>'m1'!H132</f>
        <v>0.33999999999999997</v>
      </c>
      <c r="P134" s="182">
        <v>40483</v>
      </c>
      <c r="Q134" s="314">
        <f>'m1'!E132</f>
        <v>0.22500000000000001</v>
      </c>
      <c r="S134" s="182">
        <v>40483</v>
      </c>
      <c r="T134" s="314">
        <f t="shared" si="4"/>
        <v>0.22500000000000001</v>
      </c>
      <c r="V134" s="182">
        <v>40483</v>
      </c>
      <c r="W134" s="314">
        <f t="shared" si="5"/>
        <v>0.22500000000000001</v>
      </c>
      <c r="Y134" s="182">
        <v>40483</v>
      </c>
      <c r="Z134" s="314">
        <f>'m1'!R132</f>
        <v>0.46499999999999997</v>
      </c>
      <c r="AB134" s="182">
        <v>40483</v>
      </c>
      <c r="AC134" s="314">
        <f>'m1'!D132</f>
        <v>0.22500000000000001</v>
      </c>
      <c r="AE134" s="182">
        <v>40483</v>
      </c>
      <c r="AF134" s="314">
        <f>'m1'!L132</f>
        <v>0.34499999999999997</v>
      </c>
      <c r="AH134" s="182">
        <v>40483</v>
      </c>
      <c r="AI134" s="314">
        <f>'m1'!P132</f>
        <v>0.44499999999999995</v>
      </c>
      <c r="AK134" s="182">
        <v>40483</v>
      </c>
      <c r="AL134" s="361">
        <f>'m1'!T132</f>
        <v>6.5000000000000002E-2</v>
      </c>
      <c r="AM134" s="182">
        <v>40483</v>
      </c>
      <c r="AN134" s="314">
        <f>'m1'!J132</f>
        <v>0.33999999999999997</v>
      </c>
      <c r="AO134" s="182">
        <v>40483</v>
      </c>
      <c r="AP134" s="361">
        <v>0</v>
      </c>
      <c r="AQ134" s="182">
        <v>40483</v>
      </c>
      <c r="AR134" s="314">
        <f>'m1'!F132</f>
        <v>0.19</v>
      </c>
      <c r="AS134" s="182">
        <v>40483</v>
      </c>
      <c r="AT134" s="361">
        <v>0</v>
      </c>
      <c r="AU134" s="182">
        <v>40483</v>
      </c>
      <c r="AV134" s="314">
        <f>'m1'!Q132</f>
        <v>0.44499999999999995</v>
      </c>
      <c r="AW134" s="182">
        <v>40483</v>
      </c>
      <c r="AX134" s="361">
        <v>5.0000000000000001E-3</v>
      </c>
      <c r="AY134" s="182">
        <v>40483</v>
      </c>
      <c r="AZ134" s="314">
        <f>'m1'!M132</f>
        <v>0.34499999999999997</v>
      </c>
      <c r="BA134" s="182">
        <v>40483</v>
      </c>
      <c r="BB134" s="361">
        <v>5.0000000000000001E-3</v>
      </c>
      <c r="BC134" s="182">
        <v>40483</v>
      </c>
      <c r="BD134" s="314">
        <f>'m1'!I132</f>
        <v>0.33999999999999997</v>
      </c>
      <c r="BE134" s="182">
        <v>40483</v>
      </c>
      <c r="BF134" s="361">
        <v>5.0000000000000001E-3</v>
      </c>
      <c r="BG134" s="182">
        <v>40483</v>
      </c>
      <c r="BH134" s="361">
        <v>0</v>
      </c>
      <c r="BI134" s="182">
        <v>40483</v>
      </c>
      <c r="BJ134" s="314">
        <f>'m1'!U132</f>
        <v>0.12</v>
      </c>
      <c r="BK134" s="182">
        <v>40483</v>
      </c>
      <c r="BL134" s="361">
        <v>0</v>
      </c>
      <c r="BM134" s="182">
        <v>40483</v>
      </c>
      <c r="BN134" s="314">
        <f>'m1'!V132</f>
        <v>0.18677600000000003</v>
      </c>
      <c r="BO134" s="182">
        <v>40483</v>
      </c>
      <c r="BP134" s="361">
        <v>0</v>
      </c>
    </row>
    <row r="135" spans="1:68">
      <c r="A135" s="182">
        <v>40513</v>
      </c>
      <c r="B135" s="314">
        <f>'m1'!C133</f>
        <v>0.22500000000000001</v>
      </c>
      <c r="D135" s="182">
        <v>40513</v>
      </c>
      <c r="E135" s="314">
        <f>'m1'!K133</f>
        <v>0.34499999999999997</v>
      </c>
      <c r="G135" s="182">
        <v>40513</v>
      </c>
      <c r="H135" s="314">
        <f>'m1'!O133</f>
        <v>0.44499999999999995</v>
      </c>
      <c r="J135" s="182">
        <v>40513</v>
      </c>
      <c r="K135" s="314">
        <f>'m1'!N133</f>
        <v>0.375</v>
      </c>
      <c r="M135" s="182">
        <v>40513</v>
      </c>
      <c r="N135" s="314">
        <f>'m1'!H133</f>
        <v>0.33999999999999997</v>
      </c>
      <c r="P135" s="182">
        <v>40513</v>
      </c>
      <c r="Q135" s="314">
        <f>'m1'!E133</f>
        <v>0.22500000000000001</v>
      </c>
      <c r="S135" s="182">
        <v>40513</v>
      </c>
      <c r="T135" s="314">
        <f t="shared" si="4"/>
        <v>0.22500000000000001</v>
      </c>
      <c r="V135" s="182">
        <v>40513</v>
      </c>
      <c r="W135" s="314">
        <f t="shared" si="5"/>
        <v>0.22500000000000001</v>
      </c>
      <c r="Y135" s="182">
        <v>40513</v>
      </c>
      <c r="Z135" s="314">
        <f>'m1'!R133</f>
        <v>0.46499999999999997</v>
      </c>
      <c r="AB135" s="182">
        <v>40513</v>
      </c>
      <c r="AC135" s="314">
        <f>'m1'!D133</f>
        <v>0.22500000000000001</v>
      </c>
      <c r="AE135" s="182">
        <v>40513</v>
      </c>
      <c r="AF135" s="314">
        <f>'m1'!L133</f>
        <v>0.34499999999999997</v>
      </c>
      <c r="AH135" s="182">
        <v>40513</v>
      </c>
      <c r="AI135" s="314">
        <f>'m1'!P133</f>
        <v>0.44499999999999995</v>
      </c>
      <c r="AK135" s="182">
        <v>40513</v>
      </c>
      <c r="AL135" s="361">
        <f>'m1'!T133</f>
        <v>6.5000000000000002E-2</v>
      </c>
      <c r="AM135" s="182">
        <v>40513</v>
      </c>
      <c r="AN135" s="314">
        <f>'m1'!J133</f>
        <v>0.33999999999999997</v>
      </c>
      <c r="AO135" s="182">
        <v>40513</v>
      </c>
      <c r="AP135" s="361">
        <v>0</v>
      </c>
      <c r="AQ135" s="182">
        <v>40513</v>
      </c>
      <c r="AR135" s="314">
        <f>'m1'!F133</f>
        <v>0.19</v>
      </c>
      <c r="AS135" s="182">
        <v>40513</v>
      </c>
      <c r="AT135" s="361">
        <v>0</v>
      </c>
      <c r="AU135" s="182">
        <v>40513</v>
      </c>
      <c r="AV135" s="314">
        <f>'m1'!Q133</f>
        <v>0.44499999999999995</v>
      </c>
      <c r="AW135" s="182">
        <v>40513</v>
      </c>
      <c r="AX135" s="361">
        <v>5.0000000000000001E-3</v>
      </c>
      <c r="AY135" s="182">
        <v>40513</v>
      </c>
      <c r="AZ135" s="314">
        <f>'m1'!M133</f>
        <v>0.34499999999999997</v>
      </c>
      <c r="BA135" s="182">
        <v>40513</v>
      </c>
      <c r="BB135" s="361">
        <v>5.0000000000000001E-3</v>
      </c>
      <c r="BC135" s="182">
        <v>40513</v>
      </c>
      <c r="BD135" s="314">
        <f>'m1'!I133</f>
        <v>0.33999999999999997</v>
      </c>
      <c r="BE135" s="182">
        <v>40513</v>
      </c>
      <c r="BF135" s="361">
        <v>5.0000000000000001E-3</v>
      </c>
      <c r="BG135" s="182">
        <v>40513</v>
      </c>
      <c r="BH135" s="361">
        <v>0</v>
      </c>
      <c r="BI135" s="182">
        <v>40513</v>
      </c>
      <c r="BJ135" s="314">
        <f>'m1'!U133</f>
        <v>0.12</v>
      </c>
      <c r="BK135" s="182">
        <v>40513</v>
      </c>
      <c r="BL135" s="361">
        <v>0</v>
      </c>
      <c r="BM135" s="182">
        <v>40513</v>
      </c>
      <c r="BN135" s="314">
        <f>'m1'!V133</f>
        <v>0.18946400000000002</v>
      </c>
      <c r="BO135" s="182">
        <v>40513</v>
      </c>
      <c r="BP135" s="361">
        <v>0</v>
      </c>
    </row>
    <row r="136" spans="1:68">
      <c r="A136" s="182">
        <v>40544</v>
      </c>
      <c r="B136" s="314">
        <f>'m1'!C134</f>
        <v>0.25</v>
      </c>
      <c r="D136" s="182">
        <v>40544</v>
      </c>
      <c r="E136" s="314">
        <f>'m1'!K134</f>
        <v>0.37</v>
      </c>
      <c r="G136" s="182">
        <v>40544</v>
      </c>
      <c r="H136" s="314">
        <f>'m1'!O134</f>
        <v>0.47</v>
      </c>
      <c r="J136" s="182">
        <v>40544</v>
      </c>
      <c r="K136" s="314">
        <f>'m1'!N134</f>
        <v>0.4</v>
      </c>
      <c r="M136" s="182">
        <v>40544</v>
      </c>
      <c r="N136" s="314">
        <f>'m1'!H134</f>
        <v>0.36499999999999999</v>
      </c>
      <c r="P136" s="182">
        <v>40544</v>
      </c>
      <c r="Q136" s="314">
        <f>'m1'!E134</f>
        <v>0.25</v>
      </c>
      <c r="S136" s="182">
        <v>40544</v>
      </c>
      <c r="T136" s="314">
        <f t="shared" si="4"/>
        <v>0.25</v>
      </c>
      <c r="V136" s="182">
        <v>40544</v>
      </c>
      <c r="W136" s="314">
        <f t="shared" si="5"/>
        <v>0.25</v>
      </c>
      <c r="Y136" s="182">
        <v>40544</v>
      </c>
      <c r="Z136" s="314">
        <f>'m1'!R134</f>
        <v>0.49</v>
      </c>
      <c r="AB136" s="182">
        <v>40544</v>
      </c>
      <c r="AC136" s="314">
        <f>'m1'!D134</f>
        <v>0.25</v>
      </c>
      <c r="AE136" s="182">
        <v>40544</v>
      </c>
      <c r="AF136" s="314">
        <f>'m1'!L134</f>
        <v>0.37</v>
      </c>
      <c r="AH136" s="182">
        <v>40544</v>
      </c>
      <c r="AI136" s="314">
        <f>'m1'!P134</f>
        <v>0.47</v>
      </c>
      <c r="AK136" s="182">
        <v>40544</v>
      </c>
      <c r="AL136" s="361">
        <f>'m1'!T134</f>
        <v>0.09</v>
      </c>
      <c r="AM136" s="182">
        <v>40544</v>
      </c>
      <c r="AN136" s="314">
        <f>'m1'!J134</f>
        <v>0.36499999999999999</v>
      </c>
      <c r="AO136" s="182">
        <v>40544</v>
      </c>
      <c r="AP136" s="361">
        <v>0</v>
      </c>
      <c r="AQ136" s="182">
        <v>40544</v>
      </c>
      <c r="AR136" s="314">
        <f>'m1'!F134</f>
        <v>0.215</v>
      </c>
      <c r="AS136" s="182">
        <v>40544</v>
      </c>
      <c r="AT136" s="361">
        <v>0</v>
      </c>
      <c r="AU136" s="182">
        <v>40544</v>
      </c>
      <c r="AV136" s="314">
        <f>'m1'!Q134</f>
        <v>0.47</v>
      </c>
      <c r="AW136" s="182">
        <v>40544</v>
      </c>
      <c r="AX136" s="361">
        <v>5.0000000000000001E-3</v>
      </c>
      <c r="AY136" s="182">
        <v>40544</v>
      </c>
      <c r="AZ136" s="314">
        <f>'m1'!M134</f>
        <v>0.37</v>
      </c>
      <c r="BA136" s="182">
        <v>40544</v>
      </c>
      <c r="BB136" s="361">
        <v>5.0000000000000001E-3</v>
      </c>
      <c r="BC136" s="182">
        <v>40544</v>
      </c>
      <c r="BD136" s="314">
        <f>'m1'!I134</f>
        <v>0.36499999999999999</v>
      </c>
      <c r="BE136" s="182">
        <v>40544</v>
      </c>
      <c r="BF136" s="361">
        <v>5.0000000000000001E-3</v>
      </c>
      <c r="BG136" s="182">
        <v>40544</v>
      </c>
      <c r="BH136" s="361">
        <v>0</v>
      </c>
      <c r="BI136" s="182">
        <v>40544</v>
      </c>
      <c r="BJ136" s="314">
        <f>'m1'!U134</f>
        <v>0.14499999999999999</v>
      </c>
      <c r="BK136" s="182">
        <v>40544</v>
      </c>
      <c r="BL136" s="361">
        <v>0</v>
      </c>
      <c r="BM136" s="182">
        <v>40544</v>
      </c>
      <c r="BN136" s="314">
        <f>'m1'!V134</f>
        <v>0.22099200000000002</v>
      </c>
      <c r="BO136" s="182">
        <v>40544</v>
      </c>
      <c r="BP136" s="361">
        <v>0</v>
      </c>
    </row>
    <row r="137" spans="1:68">
      <c r="A137" s="182">
        <v>40575</v>
      </c>
      <c r="B137" s="314">
        <f>'m1'!C135</f>
        <v>0.31</v>
      </c>
      <c r="D137" s="182">
        <v>40575</v>
      </c>
      <c r="E137" s="314">
        <f>'m1'!K135</f>
        <v>0.43</v>
      </c>
      <c r="G137" s="182">
        <v>40575</v>
      </c>
      <c r="H137" s="314">
        <f>'m1'!O135</f>
        <v>0.53</v>
      </c>
      <c r="J137" s="182">
        <v>40575</v>
      </c>
      <c r="K137" s="314">
        <f>'m1'!N135</f>
        <v>0.45999999999999996</v>
      </c>
      <c r="M137" s="182">
        <v>40575</v>
      </c>
      <c r="N137" s="314">
        <f>'m1'!H135</f>
        <v>0.42499999999999999</v>
      </c>
      <c r="P137" s="182">
        <v>40575</v>
      </c>
      <c r="Q137" s="314">
        <f>'m1'!E135</f>
        <v>0.31</v>
      </c>
      <c r="S137" s="182">
        <v>40575</v>
      </c>
      <c r="T137" s="314">
        <f t="shared" si="4"/>
        <v>0.31</v>
      </c>
      <c r="V137" s="182">
        <v>40575</v>
      </c>
      <c r="W137" s="314">
        <f t="shared" si="5"/>
        <v>0.31</v>
      </c>
      <c r="Y137" s="182">
        <v>40575</v>
      </c>
      <c r="Z137" s="314">
        <f>'m1'!R135</f>
        <v>0.55000000000000004</v>
      </c>
      <c r="AB137" s="182">
        <v>40575</v>
      </c>
      <c r="AC137" s="314">
        <f>'m1'!D135</f>
        <v>0.31</v>
      </c>
      <c r="AE137" s="182">
        <v>40575</v>
      </c>
      <c r="AF137" s="314">
        <f>'m1'!L135</f>
        <v>0.43</v>
      </c>
      <c r="AH137" s="182">
        <v>40575</v>
      </c>
      <c r="AI137" s="314">
        <f>'m1'!P135</f>
        <v>0.53</v>
      </c>
      <c r="AK137" s="182">
        <v>40575</v>
      </c>
      <c r="AL137" s="361">
        <f>'m1'!T135</f>
        <v>0.15</v>
      </c>
      <c r="AM137" s="182">
        <v>40575</v>
      </c>
      <c r="AN137" s="314">
        <f>'m1'!J135</f>
        <v>0.42499999999999999</v>
      </c>
      <c r="AO137" s="182">
        <v>40575</v>
      </c>
      <c r="AP137" s="361">
        <v>0</v>
      </c>
      <c r="AQ137" s="182">
        <v>40575</v>
      </c>
      <c r="AR137" s="314">
        <f>'m1'!F135</f>
        <v>0.27500000000000002</v>
      </c>
      <c r="AS137" s="182">
        <v>40575</v>
      </c>
      <c r="AT137" s="361">
        <v>0</v>
      </c>
      <c r="AU137" s="182">
        <v>40575</v>
      </c>
      <c r="AV137" s="314">
        <f>'m1'!Q135</f>
        <v>0.53</v>
      </c>
      <c r="AW137" s="182">
        <v>40575</v>
      </c>
      <c r="AX137" s="361">
        <v>5.0000000000000001E-3</v>
      </c>
      <c r="AY137" s="182">
        <v>40575</v>
      </c>
      <c r="AZ137" s="314">
        <f>'m1'!M135</f>
        <v>0.43</v>
      </c>
      <c r="BA137" s="182">
        <v>40575</v>
      </c>
      <c r="BB137" s="361">
        <v>5.0000000000000001E-3</v>
      </c>
      <c r="BC137" s="182">
        <v>40575</v>
      </c>
      <c r="BD137" s="314">
        <f>'m1'!I135</f>
        <v>0.42499999999999999</v>
      </c>
      <c r="BE137" s="182">
        <v>40575</v>
      </c>
      <c r="BF137" s="361">
        <v>5.0000000000000001E-3</v>
      </c>
      <c r="BG137" s="182">
        <v>40575</v>
      </c>
      <c r="BH137" s="361">
        <v>0</v>
      </c>
      <c r="BI137" s="182">
        <v>40575</v>
      </c>
      <c r="BJ137" s="314">
        <f>'m1'!U135</f>
        <v>0.20499999999999999</v>
      </c>
      <c r="BK137" s="182">
        <v>40575</v>
      </c>
      <c r="BL137" s="361">
        <v>0</v>
      </c>
      <c r="BM137" s="182">
        <v>40575</v>
      </c>
      <c r="BN137" s="314">
        <f>'m1'!V135</f>
        <v>0.27977600000000002</v>
      </c>
      <c r="BO137" s="182">
        <v>40575</v>
      </c>
      <c r="BP137" s="361">
        <v>0</v>
      </c>
    </row>
    <row r="138" spans="1:68">
      <c r="A138" s="182">
        <v>40603</v>
      </c>
      <c r="B138" s="314">
        <f>'m1'!C136</f>
        <v>0.30499999999999999</v>
      </c>
      <c r="D138" s="182">
        <v>40603</v>
      </c>
      <c r="E138" s="314">
        <f>'m1'!K136</f>
        <v>0.42499999999999999</v>
      </c>
      <c r="G138" s="182">
        <v>40603</v>
      </c>
      <c r="H138" s="314">
        <f>'m1'!O136</f>
        <v>0.52500000000000002</v>
      </c>
      <c r="J138" s="182">
        <v>40603</v>
      </c>
      <c r="K138" s="314">
        <f>'m1'!N136</f>
        <v>0.45499999999999996</v>
      </c>
      <c r="M138" s="182">
        <v>40603</v>
      </c>
      <c r="N138" s="314">
        <f>'m1'!H136</f>
        <v>0.42</v>
      </c>
      <c r="P138" s="182">
        <v>40603</v>
      </c>
      <c r="Q138" s="314">
        <f>'m1'!E136</f>
        <v>0.30499999999999999</v>
      </c>
      <c r="S138" s="182">
        <v>40603</v>
      </c>
      <c r="T138" s="314">
        <f t="shared" si="4"/>
        <v>0.30499999999999999</v>
      </c>
      <c r="V138" s="182">
        <v>40603</v>
      </c>
      <c r="W138" s="314">
        <f t="shared" si="5"/>
        <v>0.30499999999999999</v>
      </c>
      <c r="Y138" s="182">
        <v>40603</v>
      </c>
      <c r="Z138" s="314">
        <f>'m1'!R136</f>
        <v>0.54500000000000004</v>
      </c>
      <c r="AB138" s="182">
        <v>40603</v>
      </c>
      <c r="AC138" s="314">
        <f>'m1'!D136</f>
        <v>0.30499999999999999</v>
      </c>
      <c r="AE138" s="182">
        <v>40603</v>
      </c>
      <c r="AF138" s="314">
        <f>'m1'!L136</f>
        <v>0.42499999999999999</v>
      </c>
      <c r="AH138" s="182">
        <v>40603</v>
      </c>
      <c r="AI138" s="314">
        <f>'m1'!P136</f>
        <v>0.52500000000000002</v>
      </c>
      <c r="AK138" s="182">
        <v>40603</v>
      </c>
      <c r="AL138" s="361">
        <f>'m1'!T136</f>
        <v>0.14499999999999999</v>
      </c>
      <c r="AM138" s="182">
        <v>40603</v>
      </c>
      <c r="AN138" s="314">
        <f>'m1'!J136</f>
        <v>0.42</v>
      </c>
      <c r="AO138" s="182">
        <v>40603</v>
      </c>
      <c r="AP138" s="361">
        <v>0</v>
      </c>
      <c r="AQ138" s="182">
        <v>40603</v>
      </c>
      <c r="AR138" s="314">
        <f>'m1'!F136</f>
        <v>0.27</v>
      </c>
      <c r="AS138" s="182">
        <v>40603</v>
      </c>
      <c r="AT138" s="361">
        <v>0</v>
      </c>
      <c r="AU138" s="182">
        <v>40603</v>
      </c>
      <c r="AV138" s="314">
        <f>'m1'!Q136</f>
        <v>0.52500000000000002</v>
      </c>
      <c r="AW138" s="182">
        <v>40603</v>
      </c>
      <c r="AX138" s="361">
        <v>5.0000000000000001E-3</v>
      </c>
      <c r="AY138" s="182">
        <v>40603</v>
      </c>
      <c r="AZ138" s="314">
        <f>'m1'!M136</f>
        <v>0.42499999999999999</v>
      </c>
      <c r="BA138" s="182">
        <v>40603</v>
      </c>
      <c r="BB138" s="361">
        <v>5.0000000000000001E-3</v>
      </c>
      <c r="BC138" s="182">
        <v>40603</v>
      </c>
      <c r="BD138" s="314">
        <f>'m1'!I136</f>
        <v>0.42</v>
      </c>
      <c r="BE138" s="182">
        <v>40603</v>
      </c>
      <c r="BF138" s="361">
        <v>5.0000000000000001E-3</v>
      </c>
      <c r="BG138" s="182">
        <v>40603</v>
      </c>
      <c r="BH138" s="361">
        <v>0</v>
      </c>
      <c r="BI138" s="182">
        <v>40603</v>
      </c>
      <c r="BJ138" s="314">
        <f>'m1'!U136</f>
        <v>0.19999999999999998</v>
      </c>
      <c r="BK138" s="182">
        <v>40603</v>
      </c>
      <c r="BL138" s="361">
        <v>0</v>
      </c>
      <c r="BM138" s="182">
        <v>40603</v>
      </c>
      <c r="BN138" s="314">
        <f>'m1'!V136</f>
        <v>0.27090399999999998</v>
      </c>
      <c r="BO138" s="182">
        <v>40603</v>
      </c>
      <c r="BP138" s="361">
        <v>0</v>
      </c>
    </row>
    <row r="139" spans="1:68">
      <c r="A139" s="182">
        <v>40634</v>
      </c>
      <c r="B139" s="314">
        <f>'m1'!C137</f>
        <v>0.14000000000000001</v>
      </c>
      <c r="D139" s="182">
        <v>40634</v>
      </c>
      <c r="E139" s="314">
        <f>'m1'!K137</f>
        <v>0.16</v>
      </c>
      <c r="G139" s="182">
        <v>40634</v>
      </c>
      <c r="H139" s="314">
        <f>'m1'!O137</f>
        <v>0.14000000000000001</v>
      </c>
      <c r="J139" s="182">
        <v>40634</v>
      </c>
      <c r="K139" s="314">
        <f>'m1'!N137</f>
        <v>0.18</v>
      </c>
      <c r="M139" s="182">
        <v>40634</v>
      </c>
      <c r="N139" s="314">
        <f>'m1'!H137</f>
        <v>0.14000000000000001</v>
      </c>
      <c r="P139" s="182">
        <v>40634</v>
      </c>
      <c r="Q139" s="314">
        <f>'m1'!E137</f>
        <v>0.14000000000000001</v>
      </c>
      <c r="S139" s="182">
        <v>40634</v>
      </c>
      <c r="T139" s="314">
        <f t="shared" si="4"/>
        <v>0.14000000000000001</v>
      </c>
      <c r="V139" s="182">
        <v>40634</v>
      </c>
      <c r="W139" s="314">
        <f t="shared" si="5"/>
        <v>0.14000000000000001</v>
      </c>
      <c r="Y139" s="182">
        <v>40634</v>
      </c>
      <c r="Z139" s="314">
        <f>'m1'!R137</f>
        <v>0.14000000000000001</v>
      </c>
      <c r="AB139" s="182">
        <v>40634</v>
      </c>
      <c r="AC139" s="314">
        <f>'m1'!D137</f>
        <v>0.14000000000000001</v>
      </c>
      <c r="AE139" s="182">
        <v>40634</v>
      </c>
      <c r="AF139" s="314">
        <f>'m1'!L137</f>
        <v>0.16</v>
      </c>
      <c r="AH139" s="182">
        <v>40634</v>
      </c>
      <c r="AI139" s="314">
        <f>'m1'!P137</f>
        <v>0.14000000000000001</v>
      </c>
      <c r="AK139" s="182">
        <v>40634</v>
      </c>
      <c r="AL139" s="361">
        <f>'m1'!T137</f>
        <v>-0.06</v>
      </c>
      <c r="AM139" s="182">
        <v>40634</v>
      </c>
      <c r="AN139" s="314">
        <f>'m1'!J137</f>
        <v>0.14000000000000001</v>
      </c>
      <c r="AO139" s="182">
        <v>40634</v>
      </c>
      <c r="AP139" s="361">
        <v>0</v>
      </c>
      <c r="AQ139" s="182">
        <v>40634</v>
      </c>
      <c r="AR139" s="314">
        <f>'m1'!F137</f>
        <v>0.10500000000000001</v>
      </c>
      <c r="AS139" s="182">
        <v>40634</v>
      </c>
      <c r="AT139" s="361">
        <v>0</v>
      </c>
      <c r="AU139" s="182">
        <v>40634</v>
      </c>
      <c r="AV139" s="314">
        <f>'m1'!Q137</f>
        <v>0.14000000000000001</v>
      </c>
      <c r="AW139" s="182">
        <v>40634</v>
      </c>
      <c r="AX139" s="361">
        <v>5.0000000000000001E-3</v>
      </c>
      <c r="AY139" s="182">
        <v>40634</v>
      </c>
      <c r="AZ139" s="314">
        <f>'m1'!M137</f>
        <v>0.16</v>
      </c>
      <c r="BA139" s="182">
        <v>40634</v>
      </c>
      <c r="BB139" s="361">
        <v>5.0000000000000001E-3</v>
      </c>
      <c r="BC139" s="182">
        <v>40634</v>
      </c>
      <c r="BD139" s="314">
        <f>'m1'!I137</f>
        <v>0.14000000000000001</v>
      </c>
      <c r="BE139" s="182">
        <v>40634</v>
      </c>
      <c r="BF139" s="361">
        <v>5.0000000000000001E-3</v>
      </c>
      <c r="BG139" s="182">
        <v>40634</v>
      </c>
      <c r="BH139" s="361">
        <v>0</v>
      </c>
      <c r="BI139" s="182">
        <v>40634</v>
      </c>
      <c r="BJ139" s="314">
        <f>'m1'!U137</f>
        <v>-4.9999999999999975E-3</v>
      </c>
      <c r="BK139" s="182">
        <v>40634</v>
      </c>
      <c r="BL139" s="361">
        <v>0</v>
      </c>
      <c r="BM139" s="182">
        <v>40634</v>
      </c>
      <c r="BN139" s="314">
        <f>'m1'!V137</f>
        <v>0.16750000000000001</v>
      </c>
      <c r="BO139" s="182">
        <v>40634</v>
      </c>
      <c r="BP139" s="361">
        <v>0</v>
      </c>
    </row>
    <row r="140" spans="1:68">
      <c r="A140" s="182">
        <v>40664</v>
      </c>
      <c r="B140" s="314">
        <f>'m1'!C138</f>
        <v>0.14000000000000001</v>
      </c>
      <c r="D140" s="182">
        <v>40664</v>
      </c>
      <c r="E140" s="314">
        <f>'m1'!K138</f>
        <v>0.16</v>
      </c>
      <c r="G140" s="182">
        <v>40664</v>
      </c>
      <c r="H140" s="314">
        <f>'m1'!O138</f>
        <v>0.14000000000000001</v>
      </c>
      <c r="J140" s="182">
        <v>40664</v>
      </c>
      <c r="K140" s="314">
        <f>'m1'!N138</f>
        <v>0.18</v>
      </c>
      <c r="M140" s="182">
        <v>40664</v>
      </c>
      <c r="N140" s="314">
        <f>'m1'!H138</f>
        <v>0.14000000000000001</v>
      </c>
      <c r="P140" s="182">
        <v>40664</v>
      </c>
      <c r="Q140" s="314">
        <f>'m1'!E138</f>
        <v>0.14000000000000001</v>
      </c>
      <c r="S140" s="182">
        <v>40664</v>
      </c>
      <c r="T140" s="314">
        <f t="shared" si="4"/>
        <v>0.14000000000000001</v>
      </c>
      <c r="V140" s="182">
        <v>40664</v>
      </c>
      <c r="W140" s="314">
        <f t="shared" si="5"/>
        <v>0.14000000000000001</v>
      </c>
      <c r="Y140" s="182">
        <v>40664</v>
      </c>
      <c r="Z140" s="314">
        <f>'m1'!R138</f>
        <v>0.14000000000000001</v>
      </c>
      <c r="AB140" s="182">
        <v>40664</v>
      </c>
      <c r="AC140" s="314">
        <f>'m1'!D138</f>
        <v>0.14000000000000001</v>
      </c>
      <c r="AE140" s="182">
        <v>40664</v>
      </c>
      <c r="AF140" s="314">
        <f>'m1'!L138</f>
        <v>0.16</v>
      </c>
      <c r="AH140" s="182">
        <v>40664</v>
      </c>
      <c r="AI140" s="314">
        <f>'m1'!P138</f>
        <v>0.14000000000000001</v>
      </c>
      <c r="AK140" s="182">
        <v>40664</v>
      </c>
      <c r="AL140" s="361">
        <f>'m1'!T138</f>
        <v>-0.06</v>
      </c>
      <c r="AM140" s="182">
        <v>40664</v>
      </c>
      <c r="AN140" s="314">
        <f>'m1'!J138</f>
        <v>0.14000000000000001</v>
      </c>
      <c r="AO140" s="182">
        <v>40664</v>
      </c>
      <c r="AP140" s="361">
        <v>0</v>
      </c>
      <c r="AQ140" s="182">
        <v>40664</v>
      </c>
      <c r="AR140" s="314">
        <f>'m1'!F138</f>
        <v>0.10500000000000001</v>
      </c>
      <c r="AS140" s="182">
        <v>40664</v>
      </c>
      <c r="AT140" s="361">
        <v>0</v>
      </c>
      <c r="AU140" s="182">
        <v>40664</v>
      </c>
      <c r="AV140" s="314">
        <f>'m1'!Q138</f>
        <v>0.14000000000000001</v>
      </c>
      <c r="AW140" s="182">
        <v>40664</v>
      </c>
      <c r="AX140" s="361">
        <v>5.0000000000000001E-3</v>
      </c>
      <c r="AY140" s="182">
        <v>40664</v>
      </c>
      <c r="AZ140" s="314">
        <f>'m1'!M138</f>
        <v>0.16</v>
      </c>
      <c r="BA140" s="182">
        <v>40664</v>
      </c>
      <c r="BB140" s="361">
        <v>5.0000000000000001E-3</v>
      </c>
      <c r="BC140" s="182">
        <v>40664</v>
      </c>
      <c r="BD140" s="314">
        <f>'m1'!I138</f>
        <v>0.14000000000000001</v>
      </c>
      <c r="BE140" s="182">
        <v>40664</v>
      </c>
      <c r="BF140" s="361">
        <v>5.0000000000000001E-3</v>
      </c>
      <c r="BG140" s="182">
        <v>40664</v>
      </c>
      <c r="BH140" s="361">
        <v>0</v>
      </c>
      <c r="BI140" s="182">
        <v>40664</v>
      </c>
      <c r="BJ140" s="314">
        <f>'m1'!U138</f>
        <v>-4.9999999999999975E-3</v>
      </c>
      <c r="BK140" s="182">
        <v>40664</v>
      </c>
      <c r="BL140" s="361">
        <v>0</v>
      </c>
      <c r="BM140" s="182">
        <v>40664</v>
      </c>
      <c r="BN140" s="314">
        <f>'m1'!V138</f>
        <v>0.1575</v>
      </c>
      <c r="BO140" s="182">
        <v>40664</v>
      </c>
      <c r="BP140" s="361">
        <v>0</v>
      </c>
    </row>
    <row r="141" spans="1:68">
      <c r="A141" s="182">
        <v>40695</v>
      </c>
      <c r="B141" s="314">
        <f>'m1'!C139</f>
        <v>0.14000000000000001</v>
      </c>
      <c r="D141" s="182">
        <v>40695</v>
      </c>
      <c r="E141" s="314">
        <f>'m1'!K139</f>
        <v>0.16</v>
      </c>
      <c r="G141" s="182">
        <v>40695</v>
      </c>
      <c r="H141" s="314">
        <f>'m1'!O139</f>
        <v>0.14000000000000001</v>
      </c>
      <c r="J141" s="182">
        <v>40695</v>
      </c>
      <c r="K141" s="314">
        <f>'m1'!N139</f>
        <v>0.18</v>
      </c>
      <c r="M141" s="182">
        <v>40695</v>
      </c>
      <c r="N141" s="314">
        <f>'m1'!H139</f>
        <v>0.14000000000000001</v>
      </c>
      <c r="P141" s="182">
        <v>40695</v>
      </c>
      <c r="Q141" s="314">
        <f>'m1'!E139</f>
        <v>0.14000000000000001</v>
      </c>
      <c r="S141" s="182">
        <v>40695</v>
      </c>
      <c r="T141" s="314">
        <f t="shared" si="4"/>
        <v>0.14000000000000001</v>
      </c>
      <c r="V141" s="182">
        <v>40695</v>
      </c>
      <c r="W141" s="314">
        <f t="shared" si="5"/>
        <v>0.14000000000000001</v>
      </c>
      <c r="Y141" s="182">
        <v>40695</v>
      </c>
      <c r="Z141" s="314">
        <f>'m1'!R139</f>
        <v>0.14000000000000001</v>
      </c>
      <c r="AB141" s="182">
        <v>40695</v>
      </c>
      <c r="AC141" s="314">
        <f>'m1'!D139</f>
        <v>0.14000000000000001</v>
      </c>
      <c r="AE141" s="182">
        <v>40695</v>
      </c>
      <c r="AF141" s="314">
        <f>'m1'!L139</f>
        <v>0.16</v>
      </c>
      <c r="AH141" s="182">
        <v>40695</v>
      </c>
      <c r="AI141" s="314">
        <f>'m1'!P139</f>
        <v>0.14000000000000001</v>
      </c>
      <c r="AK141" s="182">
        <v>40695</v>
      </c>
      <c r="AL141" s="361">
        <f>'m1'!T139</f>
        <v>-0.06</v>
      </c>
      <c r="AM141" s="182">
        <v>40695</v>
      </c>
      <c r="AN141" s="314">
        <f>'m1'!J139</f>
        <v>0.14000000000000001</v>
      </c>
      <c r="AO141" s="182">
        <v>40695</v>
      </c>
      <c r="AP141" s="361">
        <v>0</v>
      </c>
      <c r="AQ141" s="182">
        <v>40695</v>
      </c>
      <c r="AR141" s="314">
        <f>'m1'!F139</f>
        <v>0.10500000000000001</v>
      </c>
      <c r="AS141" s="182">
        <v>40695</v>
      </c>
      <c r="AT141" s="361">
        <v>0</v>
      </c>
      <c r="AU141" s="182">
        <v>40695</v>
      </c>
      <c r="AV141" s="314">
        <f>'m1'!Q139</f>
        <v>0.14000000000000001</v>
      </c>
      <c r="AW141" s="182">
        <v>40695</v>
      </c>
      <c r="AX141" s="361">
        <v>5.0000000000000001E-3</v>
      </c>
      <c r="AY141" s="182">
        <v>40695</v>
      </c>
      <c r="AZ141" s="314">
        <f>'m1'!M139</f>
        <v>0.16</v>
      </c>
      <c r="BA141" s="182">
        <v>40695</v>
      </c>
      <c r="BB141" s="361">
        <v>5.0000000000000001E-3</v>
      </c>
      <c r="BC141" s="182">
        <v>40695</v>
      </c>
      <c r="BD141" s="314">
        <f>'m1'!I139</f>
        <v>0.14000000000000001</v>
      </c>
      <c r="BE141" s="182">
        <v>40695</v>
      </c>
      <c r="BF141" s="361">
        <v>5.0000000000000001E-3</v>
      </c>
      <c r="BG141" s="182">
        <v>40695</v>
      </c>
      <c r="BH141" s="361">
        <v>0</v>
      </c>
      <c r="BI141" s="182">
        <v>40695</v>
      </c>
      <c r="BJ141" s="314">
        <f>'m1'!U139</f>
        <v>-4.9999999999999975E-3</v>
      </c>
      <c r="BK141" s="182">
        <v>40695</v>
      </c>
      <c r="BL141" s="361">
        <v>0</v>
      </c>
      <c r="BM141" s="182">
        <v>40695</v>
      </c>
      <c r="BN141" s="314">
        <f>'m1'!V139</f>
        <v>0.1525</v>
      </c>
      <c r="BO141" s="182">
        <v>40695</v>
      </c>
      <c r="BP141" s="361">
        <v>0</v>
      </c>
    </row>
    <row r="142" spans="1:68">
      <c r="A142" s="182">
        <v>40725</v>
      </c>
      <c r="B142" s="314">
        <f>'m1'!C140</f>
        <v>0.14000000000000001</v>
      </c>
      <c r="D142" s="182">
        <v>40725</v>
      </c>
      <c r="E142" s="314">
        <f>'m1'!K140</f>
        <v>0.16</v>
      </c>
      <c r="G142" s="182">
        <v>40725</v>
      </c>
      <c r="H142" s="314">
        <f>'m1'!O140</f>
        <v>0.14000000000000001</v>
      </c>
      <c r="J142" s="182">
        <v>40725</v>
      </c>
      <c r="K142" s="314">
        <f>'m1'!N140</f>
        <v>0.18</v>
      </c>
      <c r="M142" s="182">
        <v>40725</v>
      </c>
      <c r="N142" s="314">
        <f>'m1'!H140</f>
        <v>0.14000000000000001</v>
      </c>
      <c r="P142" s="182">
        <v>40725</v>
      </c>
      <c r="Q142" s="314">
        <f>'m1'!E140</f>
        <v>0.14000000000000001</v>
      </c>
      <c r="S142" s="182">
        <v>40725</v>
      </c>
      <c r="T142" s="314">
        <f t="shared" si="4"/>
        <v>0.14000000000000001</v>
      </c>
      <c r="V142" s="182">
        <v>40725</v>
      </c>
      <c r="W142" s="314">
        <f t="shared" si="5"/>
        <v>0.14000000000000001</v>
      </c>
      <c r="Y142" s="182">
        <v>40725</v>
      </c>
      <c r="Z142" s="314">
        <f>'m1'!R140</f>
        <v>0.14000000000000001</v>
      </c>
      <c r="AB142" s="182">
        <v>40725</v>
      </c>
      <c r="AC142" s="314">
        <f>'m1'!D140</f>
        <v>0.14000000000000001</v>
      </c>
      <c r="AE142" s="182">
        <v>40725</v>
      </c>
      <c r="AF142" s="314">
        <f>'m1'!L140</f>
        <v>0.16</v>
      </c>
      <c r="AH142" s="182">
        <v>40725</v>
      </c>
      <c r="AI142" s="314">
        <f>'m1'!P140</f>
        <v>0.14000000000000001</v>
      </c>
      <c r="AK142" s="182">
        <v>40725</v>
      </c>
      <c r="AL142" s="361">
        <f>'m1'!T140</f>
        <v>-0.06</v>
      </c>
      <c r="AM142" s="182">
        <v>40725</v>
      </c>
      <c r="AN142" s="314">
        <f>'m1'!J140</f>
        <v>0.14000000000000001</v>
      </c>
      <c r="AO142" s="182">
        <v>40725</v>
      </c>
      <c r="AP142" s="361">
        <v>0</v>
      </c>
      <c r="AQ142" s="182">
        <v>40725</v>
      </c>
      <c r="AR142" s="314">
        <f>'m1'!F140</f>
        <v>0.10500000000000001</v>
      </c>
      <c r="AS142" s="182">
        <v>40725</v>
      </c>
      <c r="AT142" s="361">
        <v>0</v>
      </c>
      <c r="AU142" s="182">
        <v>40725</v>
      </c>
      <c r="AV142" s="314">
        <f>'m1'!Q140</f>
        <v>0.14000000000000001</v>
      </c>
      <c r="AW142" s="182">
        <v>40725</v>
      </c>
      <c r="AX142" s="361">
        <v>5.0000000000000001E-3</v>
      </c>
      <c r="AY142" s="182">
        <v>40725</v>
      </c>
      <c r="AZ142" s="314">
        <f>'m1'!M140</f>
        <v>0.16</v>
      </c>
      <c r="BA142" s="182">
        <v>40725</v>
      </c>
      <c r="BB142" s="361">
        <v>5.0000000000000001E-3</v>
      </c>
      <c r="BC142" s="182">
        <v>40725</v>
      </c>
      <c r="BD142" s="314">
        <f>'m1'!I140</f>
        <v>0.14000000000000001</v>
      </c>
      <c r="BE142" s="182">
        <v>40725</v>
      </c>
      <c r="BF142" s="361">
        <v>5.0000000000000001E-3</v>
      </c>
      <c r="BG142" s="182">
        <v>40725</v>
      </c>
      <c r="BH142" s="361">
        <v>0</v>
      </c>
      <c r="BI142" s="182">
        <v>40725</v>
      </c>
      <c r="BJ142" s="314">
        <f>'m1'!U140</f>
        <v>-4.9999999999999975E-3</v>
      </c>
      <c r="BK142" s="182">
        <v>40725</v>
      </c>
      <c r="BL142" s="361">
        <v>0</v>
      </c>
      <c r="BM142" s="182">
        <v>40725</v>
      </c>
      <c r="BN142" s="314">
        <f>'m1'!V140</f>
        <v>0.14249999999999999</v>
      </c>
      <c r="BO142" s="182">
        <v>40725</v>
      </c>
      <c r="BP142" s="361">
        <v>0</v>
      </c>
    </row>
    <row r="143" spans="1:68">
      <c r="A143" s="182">
        <v>40756</v>
      </c>
      <c r="B143" s="314">
        <f>'m1'!C141</f>
        <v>0.14000000000000001</v>
      </c>
      <c r="D143" s="182">
        <v>40756</v>
      </c>
      <c r="E143" s="314">
        <f>'m1'!K141</f>
        <v>0.16</v>
      </c>
      <c r="G143" s="182">
        <v>40756</v>
      </c>
      <c r="H143" s="314">
        <f>'m1'!O141</f>
        <v>0.14000000000000001</v>
      </c>
      <c r="J143" s="182">
        <v>40756</v>
      </c>
      <c r="K143" s="314">
        <f>'m1'!N141</f>
        <v>0.18</v>
      </c>
      <c r="M143" s="182">
        <v>40756</v>
      </c>
      <c r="N143" s="314">
        <f>'m1'!H141</f>
        <v>0.14000000000000001</v>
      </c>
      <c r="P143" s="182">
        <v>40756</v>
      </c>
      <c r="Q143" s="314">
        <f>'m1'!E141</f>
        <v>0.14000000000000001</v>
      </c>
      <c r="S143" s="182">
        <v>40756</v>
      </c>
      <c r="T143" s="314">
        <f t="shared" si="4"/>
        <v>0.14000000000000001</v>
      </c>
      <c r="V143" s="182">
        <v>40756</v>
      </c>
      <c r="W143" s="314">
        <f t="shared" si="5"/>
        <v>0.14000000000000001</v>
      </c>
      <c r="Y143" s="182">
        <v>40756</v>
      </c>
      <c r="Z143" s="314">
        <f>'m1'!R141</f>
        <v>0.14000000000000001</v>
      </c>
      <c r="AB143" s="182">
        <v>40756</v>
      </c>
      <c r="AC143" s="314">
        <f>'m1'!D141</f>
        <v>0.14000000000000001</v>
      </c>
      <c r="AE143" s="182">
        <v>40756</v>
      </c>
      <c r="AF143" s="314">
        <f>'m1'!L141</f>
        <v>0.16</v>
      </c>
      <c r="AH143" s="182">
        <v>40756</v>
      </c>
      <c r="AI143" s="314">
        <f>'m1'!P141</f>
        <v>0.14000000000000001</v>
      </c>
      <c r="AK143" s="182">
        <v>40756</v>
      </c>
      <c r="AL143" s="361">
        <f>'m1'!T141</f>
        <v>-0.06</v>
      </c>
      <c r="AM143" s="182">
        <v>40756</v>
      </c>
      <c r="AN143" s="314">
        <f>'m1'!J141</f>
        <v>0.14000000000000001</v>
      </c>
      <c r="AO143" s="182">
        <v>40756</v>
      </c>
      <c r="AP143" s="361">
        <v>0</v>
      </c>
      <c r="AQ143" s="182">
        <v>40756</v>
      </c>
      <c r="AR143" s="314">
        <f>'m1'!F141</f>
        <v>0.10500000000000001</v>
      </c>
      <c r="AS143" s="182">
        <v>40756</v>
      </c>
      <c r="AT143" s="361">
        <v>0</v>
      </c>
      <c r="AU143" s="182">
        <v>40756</v>
      </c>
      <c r="AV143" s="314">
        <f>'m1'!Q141</f>
        <v>0.14000000000000001</v>
      </c>
      <c r="AW143" s="182">
        <v>40756</v>
      </c>
      <c r="AX143" s="361">
        <v>5.0000000000000001E-3</v>
      </c>
      <c r="AY143" s="182">
        <v>40756</v>
      </c>
      <c r="AZ143" s="314">
        <f>'m1'!M141</f>
        <v>0.16</v>
      </c>
      <c r="BA143" s="182">
        <v>40756</v>
      </c>
      <c r="BB143" s="361">
        <v>5.0000000000000001E-3</v>
      </c>
      <c r="BC143" s="182">
        <v>40756</v>
      </c>
      <c r="BD143" s="314">
        <f>'m1'!I141</f>
        <v>0.14000000000000001</v>
      </c>
      <c r="BE143" s="182">
        <v>40756</v>
      </c>
      <c r="BF143" s="361">
        <v>5.0000000000000001E-3</v>
      </c>
      <c r="BG143" s="182">
        <v>40756</v>
      </c>
      <c r="BH143" s="361">
        <v>0</v>
      </c>
      <c r="BI143" s="182">
        <v>40756</v>
      </c>
      <c r="BJ143" s="314">
        <f>'m1'!U141</f>
        <v>-4.9999999999999975E-3</v>
      </c>
      <c r="BK143" s="182">
        <v>40756</v>
      </c>
      <c r="BL143" s="361">
        <v>0</v>
      </c>
      <c r="BM143" s="182">
        <v>40756</v>
      </c>
      <c r="BN143" s="314">
        <f>'m1'!V141</f>
        <v>0.14000000000000001</v>
      </c>
      <c r="BO143" s="182">
        <v>40756</v>
      </c>
      <c r="BP143" s="361">
        <v>0</v>
      </c>
    </row>
    <row r="144" spans="1:68">
      <c r="A144" s="182">
        <v>40787</v>
      </c>
      <c r="B144" s="314">
        <f>'m1'!C142</f>
        <v>0.14000000000000001</v>
      </c>
      <c r="D144" s="182">
        <v>40787</v>
      </c>
      <c r="E144" s="314">
        <f>'m1'!K142</f>
        <v>0.16</v>
      </c>
      <c r="G144" s="182">
        <v>40787</v>
      </c>
      <c r="H144" s="314">
        <f>'m1'!O142</f>
        <v>0.14000000000000001</v>
      </c>
      <c r="J144" s="182">
        <v>40787</v>
      </c>
      <c r="K144" s="314">
        <f>'m1'!N142</f>
        <v>0.18</v>
      </c>
      <c r="M144" s="182">
        <v>40787</v>
      </c>
      <c r="N144" s="314">
        <f>'m1'!H142</f>
        <v>0.14000000000000001</v>
      </c>
      <c r="P144" s="182">
        <v>40787</v>
      </c>
      <c r="Q144" s="314">
        <f>'m1'!E142</f>
        <v>0.14000000000000001</v>
      </c>
      <c r="S144" s="182">
        <v>40787</v>
      </c>
      <c r="T144" s="314">
        <f t="shared" si="4"/>
        <v>0.14000000000000001</v>
      </c>
      <c r="V144" s="182">
        <v>40787</v>
      </c>
      <c r="W144" s="314">
        <f t="shared" si="5"/>
        <v>0.14000000000000001</v>
      </c>
      <c r="Y144" s="182">
        <v>40787</v>
      </c>
      <c r="Z144" s="314">
        <f>'m1'!R142</f>
        <v>0.14000000000000001</v>
      </c>
      <c r="AB144" s="182">
        <v>40787</v>
      </c>
      <c r="AC144" s="314">
        <f>'m1'!D142</f>
        <v>0.14000000000000001</v>
      </c>
      <c r="AE144" s="182">
        <v>40787</v>
      </c>
      <c r="AF144" s="314">
        <f>'m1'!L142</f>
        <v>0.16</v>
      </c>
      <c r="AH144" s="182">
        <v>40787</v>
      </c>
      <c r="AI144" s="314">
        <f>'m1'!P142</f>
        <v>0.14000000000000001</v>
      </c>
      <c r="AK144" s="182">
        <v>40787</v>
      </c>
      <c r="AL144" s="361">
        <f>'m1'!T142</f>
        <v>-0.06</v>
      </c>
      <c r="AM144" s="182">
        <v>40787</v>
      </c>
      <c r="AN144" s="314">
        <f>'m1'!J142</f>
        <v>0.14000000000000001</v>
      </c>
      <c r="AO144" s="182">
        <v>40787</v>
      </c>
      <c r="AP144" s="361">
        <v>0</v>
      </c>
      <c r="AQ144" s="182">
        <v>40787</v>
      </c>
      <c r="AR144" s="314">
        <f>'m1'!F142</f>
        <v>0.10500000000000001</v>
      </c>
      <c r="AS144" s="182">
        <v>40787</v>
      </c>
      <c r="AT144" s="361">
        <v>0</v>
      </c>
      <c r="AU144" s="182">
        <v>40787</v>
      </c>
      <c r="AV144" s="314">
        <f>'m1'!Q142</f>
        <v>0.14000000000000001</v>
      </c>
      <c r="AW144" s="182">
        <v>40787</v>
      </c>
      <c r="AX144" s="361">
        <v>5.0000000000000001E-3</v>
      </c>
      <c r="AY144" s="182">
        <v>40787</v>
      </c>
      <c r="AZ144" s="314">
        <f>'m1'!M142</f>
        <v>0.16</v>
      </c>
      <c r="BA144" s="182">
        <v>40787</v>
      </c>
      <c r="BB144" s="361">
        <v>5.0000000000000001E-3</v>
      </c>
      <c r="BC144" s="182">
        <v>40787</v>
      </c>
      <c r="BD144" s="314">
        <f>'m1'!I142</f>
        <v>0.14000000000000001</v>
      </c>
      <c r="BE144" s="182">
        <v>40787</v>
      </c>
      <c r="BF144" s="361">
        <v>5.0000000000000001E-3</v>
      </c>
      <c r="BG144" s="182">
        <v>40787</v>
      </c>
      <c r="BH144" s="361">
        <v>0</v>
      </c>
      <c r="BI144" s="182">
        <v>40787</v>
      </c>
      <c r="BJ144" s="314">
        <f>'m1'!U142</f>
        <v>-4.9999999999999975E-3</v>
      </c>
      <c r="BK144" s="182">
        <v>40787</v>
      </c>
      <c r="BL144" s="361">
        <v>0</v>
      </c>
      <c r="BM144" s="182">
        <v>40787</v>
      </c>
      <c r="BN144" s="314">
        <f>'m1'!V142</f>
        <v>0.13750000000000001</v>
      </c>
      <c r="BO144" s="182">
        <v>40787</v>
      </c>
      <c r="BP144" s="361">
        <v>0</v>
      </c>
    </row>
    <row r="145" spans="1:68">
      <c r="A145" s="182">
        <v>40817</v>
      </c>
      <c r="B145" s="314">
        <f>'m1'!C143</f>
        <v>0.14000000000000001</v>
      </c>
      <c r="D145" s="182">
        <v>40817</v>
      </c>
      <c r="E145" s="314">
        <f>'m1'!K143</f>
        <v>0.16</v>
      </c>
      <c r="G145" s="182">
        <v>40817</v>
      </c>
      <c r="H145" s="314">
        <f>'m1'!O143</f>
        <v>0.14000000000000001</v>
      </c>
      <c r="J145" s="182">
        <v>40817</v>
      </c>
      <c r="K145" s="314">
        <f>'m1'!N143</f>
        <v>0.18</v>
      </c>
      <c r="M145" s="182">
        <v>40817</v>
      </c>
      <c r="N145" s="314">
        <f>'m1'!H143</f>
        <v>0.14000000000000001</v>
      </c>
      <c r="P145" s="182">
        <v>40817</v>
      </c>
      <c r="Q145" s="314">
        <f>'m1'!E143</f>
        <v>0.14000000000000001</v>
      </c>
      <c r="S145" s="182">
        <v>40817</v>
      </c>
      <c r="T145" s="314">
        <f t="shared" si="4"/>
        <v>0.14000000000000001</v>
      </c>
      <c r="V145" s="182">
        <v>40817</v>
      </c>
      <c r="W145" s="314">
        <f t="shared" si="5"/>
        <v>0.14000000000000001</v>
      </c>
      <c r="Y145" s="182">
        <v>40817</v>
      </c>
      <c r="Z145" s="314">
        <f>'m1'!R143</f>
        <v>0.14000000000000001</v>
      </c>
      <c r="AB145" s="182">
        <v>40817</v>
      </c>
      <c r="AC145" s="314">
        <f>'m1'!D143</f>
        <v>0.14000000000000001</v>
      </c>
      <c r="AE145" s="182">
        <v>40817</v>
      </c>
      <c r="AF145" s="314">
        <f>'m1'!L143</f>
        <v>0.16</v>
      </c>
      <c r="AH145" s="182">
        <v>40817</v>
      </c>
      <c r="AI145" s="314">
        <f>'m1'!P143</f>
        <v>0.14000000000000001</v>
      </c>
      <c r="AK145" s="182">
        <v>40817</v>
      </c>
      <c r="AL145" s="361">
        <f>'m1'!T143</f>
        <v>-0.06</v>
      </c>
      <c r="AM145" s="182">
        <v>40817</v>
      </c>
      <c r="AN145" s="314">
        <f>'m1'!J143</f>
        <v>0.14000000000000001</v>
      </c>
      <c r="AO145" s="182">
        <v>40817</v>
      </c>
      <c r="AP145" s="361">
        <v>0</v>
      </c>
      <c r="AQ145" s="182">
        <v>40817</v>
      </c>
      <c r="AR145" s="314">
        <f>'m1'!F143</f>
        <v>0.10500000000000001</v>
      </c>
      <c r="AS145" s="182">
        <v>40817</v>
      </c>
      <c r="AT145" s="361">
        <v>0</v>
      </c>
      <c r="AU145" s="182">
        <v>40817</v>
      </c>
      <c r="AV145" s="314">
        <f>'m1'!Q143</f>
        <v>0.14000000000000001</v>
      </c>
      <c r="AW145" s="182">
        <v>40817</v>
      </c>
      <c r="AX145" s="361">
        <v>5.0000000000000001E-3</v>
      </c>
      <c r="AY145" s="182">
        <v>40817</v>
      </c>
      <c r="AZ145" s="314">
        <f>'m1'!M143</f>
        <v>0.16</v>
      </c>
      <c r="BA145" s="182">
        <v>40817</v>
      </c>
      <c r="BB145" s="361">
        <v>5.0000000000000001E-3</v>
      </c>
      <c r="BC145" s="182">
        <v>40817</v>
      </c>
      <c r="BD145" s="314">
        <f>'m1'!I143</f>
        <v>0.14000000000000001</v>
      </c>
      <c r="BE145" s="182">
        <v>40817</v>
      </c>
      <c r="BF145" s="361">
        <v>5.0000000000000001E-3</v>
      </c>
      <c r="BG145" s="182">
        <v>40817</v>
      </c>
      <c r="BH145" s="361">
        <v>0</v>
      </c>
      <c r="BI145" s="182">
        <v>40817</v>
      </c>
      <c r="BJ145" s="314">
        <f>'m1'!U143</f>
        <v>-4.9999999999999975E-3</v>
      </c>
      <c r="BK145" s="182">
        <v>40817</v>
      </c>
      <c r="BL145" s="361">
        <v>0</v>
      </c>
      <c r="BM145" s="182">
        <v>40817</v>
      </c>
      <c r="BN145" s="314">
        <f>'m1'!V143</f>
        <v>0.1525</v>
      </c>
      <c r="BO145" s="182">
        <v>40817</v>
      </c>
      <c r="BP145" s="361">
        <v>0</v>
      </c>
    </row>
    <row r="146" spans="1:68">
      <c r="A146" s="182">
        <v>40848</v>
      </c>
      <c r="B146" s="314">
        <f>'m1'!C144</f>
        <v>0.22500000000000001</v>
      </c>
      <c r="D146" s="182">
        <v>40848</v>
      </c>
      <c r="E146" s="314">
        <f>'m1'!K144</f>
        <v>0.34499999999999997</v>
      </c>
      <c r="G146" s="182">
        <v>40848</v>
      </c>
      <c r="H146" s="314">
        <f>'m1'!O144</f>
        <v>0.44499999999999995</v>
      </c>
      <c r="J146" s="182">
        <v>40848</v>
      </c>
      <c r="K146" s="314">
        <f>'m1'!N144</f>
        <v>0.375</v>
      </c>
      <c r="M146" s="182">
        <v>40848</v>
      </c>
      <c r="N146" s="314">
        <f>'m1'!H144</f>
        <v>0.33499999999999996</v>
      </c>
      <c r="P146" s="182">
        <v>40848</v>
      </c>
      <c r="Q146" s="314">
        <f>'m1'!E144</f>
        <v>0.22500000000000001</v>
      </c>
      <c r="S146" s="182">
        <v>40848</v>
      </c>
      <c r="T146" s="314">
        <f t="shared" si="4"/>
        <v>0.22500000000000001</v>
      </c>
      <c r="V146" s="182">
        <v>40848</v>
      </c>
      <c r="W146" s="314">
        <f t="shared" si="5"/>
        <v>0.22500000000000001</v>
      </c>
      <c r="Y146" s="182">
        <v>40848</v>
      </c>
      <c r="Z146" s="314">
        <f>'m1'!R144</f>
        <v>0.46499999999999997</v>
      </c>
      <c r="AB146" s="182">
        <v>40848</v>
      </c>
      <c r="AC146" s="314">
        <f>'m1'!D144</f>
        <v>0.22500000000000001</v>
      </c>
      <c r="AE146" s="182">
        <v>40848</v>
      </c>
      <c r="AF146" s="314">
        <f>'m1'!L144</f>
        <v>0.34499999999999997</v>
      </c>
      <c r="AH146" s="182">
        <v>40848</v>
      </c>
      <c r="AI146" s="314">
        <f>'m1'!P144</f>
        <v>0.44499999999999995</v>
      </c>
      <c r="AK146" s="182">
        <v>40848</v>
      </c>
      <c r="AL146" s="361">
        <f>'m1'!T144</f>
        <v>6.5000000000000002E-2</v>
      </c>
      <c r="AM146" s="182">
        <v>40848</v>
      </c>
      <c r="AN146" s="314">
        <f>'m1'!J144</f>
        <v>0.33499999999999996</v>
      </c>
      <c r="AO146" s="182">
        <v>40848</v>
      </c>
      <c r="AP146" s="361">
        <v>0</v>
      </c>
      <c r="AQ146" s="182">
        <v>40848</v>
      </c>
      <c r="AR146" s="314">
        <f>'m1'!F144</f>
        <v>0.19</v>
      </c>
      <c r="AS146" s="182">
        <v>40848</v>
      </c>
      <c r="AT146" s="361">
        <v>0</v>
      </c>
      <c r="AU146" s="182">
        <v>40848</v>
      </c>
      <c r="AV146" s="314">
        <f>'m1'!Q144</f>
        <v>0.44499999999999995</v>
      </c>
      <c r="AW146" s="182">
        <v>40848</v>
      </c>
      <c r="AX146" s="361">
        <v>5.0000000000000001E-3</v>
      </c>
      <c r="AY146" s="182">
        <v>40848</v>
      </c>
      <c r="AZ146" s="314">
        <f>'m1'!M144</f>
        <v>0.34499999999999997</v>
      </c>
      <c r="BA146" s="182">
        <v>40848</v>
      </c>
      <c r="BB146" s="361">
        <v>5.0000000000000001E-3</v>
      </c>
      <c r="BC146" s="182">
        <v>40848</v>
      </c>
      <c r="BD146" s="314">
        <f>'m1'!I144</f>
        <v>0.33499999999999996</v>
      </c>
      <c r="BE146" s="182">
        <v>40848</v>
      </c>
      <c r="BF146" s="361">
        <v>5.0000000000000001E-3</v>
      </c>
      <c r="BG146" s="182">
        <v>40848</v>
      </c>
      <c r="BH146" s="361">
        <v>0</v>
      </c>
      <c r="BI146" s="182">
        <v>40848</v>
      </c>
      <c r="BJ146" s="314">
        <f>'m1'!U144</f>
        <v>0.12</v>
      </c>
      <c r="BK146" s="182">
        <v>40848</v>
      </c>
      <c r="BL146" s="361">
        <v>0</v>
      </c>
      <c r="BM146" s="182">
        <v>40848</v>
      </c>
      <c r="BN146" s="314">
        <f>'m1'!V144</f>
        <v>0.18924000000000002</v>
      </c>
      <c r="BO146" s="182">
        <v>40848</v>
      </c>
      <c r="BP146" s="361">
        <v>0</v>
      </c>
    </row>
    <row r="147" spans="1:68">
      <c r="A147" s="182">
        <v>40878</v>
      </c>
      <c r="B147" s="314">
        <f>'m1'!C145</f>
        <v>0.22500000000000001</v>
      </c>
      <c r="D147" s="182">
        <v>40878</v>
      </c>
      <c r="E147" s="314">
        <f>'m1'!K145</f>
        <v>0.34499999999999997</v>
      </c>
      <c r="G147" s="182">
        <v>40878</v>
      </c>
      <c r="H147" s="314">
        <f>'m1'!O145</f>
        <v>0.44499999999999995</v>
      </c>
      <c r="J147" s="182">
        <v>40878</v>
      </c>
      <c r="K147" s="314">
        <f>'m1'!N145</f>
        <v>0.375</v>
      </c>
      <c r="M147" s="182">
        <v>40878</v>
      </c>
      <c r="N147" s="314">
        <f>'m1'!H145</f>
        <v>0.33499999999999996</v>
      </c>
      <c r="P147" s="182">
        <v>40878</v>
      </c>
      <c r="Q147" s="314">
        <f>'m1'!E145</f>
        <v>0.22500000000000001</v>
      </c>
      <c r="S147" s="182">
        <v>40878</v>
      </c>
      <c r="T147" s="314">
        <f t="shared" si="4"/>
        <v>0.22500000000000001</v>
      </c>
      <c r="V147" s="182">
        <v>40878</v>
      </c>
      <c r="W147" s="314">
        <f t="shared" si="5"/>
        <v>0.22500000000000001</v>
      </c>
      <c r="Y147" s="182">
        <v>40878</v>
      </c>
      <c r="Z147" s="314">
        <f>'m1'!R145</f>
        <v>0.46499999999999997</v>
      </c>
      <c r="AB147" s="182">
        <v>40878</v>
      </c>
      <c r="AC147" s="314">
        <f>'m1'!D145</f>
        <v>0.22500000000000001</v>
      </c>
      <c r="AE147" s="182">
        <v>40878</v>
      </c>
      <c r="AF147" s="314">
        <f>'m1'!L145</f>
        <v>0.34499999999999997</v>
      </c>
      <c r="AH147" s="182">
        <v>40878</v>
      </c>
      <c r="AI147" s="314">
        <f>'m1'!P145</f>
        <v>0.44499999999999995</v>
      </c>
      <c r="AK147" s="182">
        <v>40878</v>
      </c>
      <c r="AL147" s="361">
        <f>'m1'!T145</f>
        <v>6.5000000000000002E-2</v>
      </c>
      <c r="AM147" s="182">
        <v>40878</v>
      </c>
      <c r="AN147" s="314">
        <f>'m1'!J145</f>
        <v>0.33499999999999996</v>
      </c>
      <c r="AO147" s="182">
        <v>40878</v>
      </c>
      <c r="AP147" s="361">
        <v>0</v>
      </c>
      <c r="AQ147" s="182">
        <v>40878</v>
      </c>
      <c r="AR147" s="314">
        <f>'m1'!F145</f>
        <v>0.19</v>
      </c>
      <c r="AS147" s="182">
        <v>40878</v>
      </c>
      <c r="AT147" s="361">
        <v>0</v>
      </c>
      <c r="AU147" s="182">
        <v>40878</v>
      </c>
      <c r="AV147" s="314">
        <f>'m1'!Q145</f>
        <v>0.44499999999999995</v>
      </c>
      <c r="AW147" s="182">
        <v>40878</v>
      </c>
      <c r="AX147" s="361">
        <v>5.0000000000000001E-3</v>
      </c>
      <c r="AY147" s="182">
        <v>40878</v>
      </c>
      <c r="AZ147" s="314">
        <f>'m1'!M145</f>
        <v>0.34499999999999997</v>
      </c>
      <c r="BA147" s="182">
        <v>40878</v>
      </c>
      <c r="BB147" s="361">
        <v>5.0000000000000001E-3</v>
      </c>
      <c r="BC147" s="182">
        <v>40878</v>
      </c>
      <c r="BD147" s="314">
        <f>'m1'!I145</f>
        <v>0.33499999999999996</v>
      </c>
      <c r="BE147" s="182">
        <v>40878</v>
      </c>
      <c r="BF147" s="361">
        <v>5.0000000000000001E-3</v>
      </c>
      <c r="BG147" s="182">
        <v>40878</v>
      </c>
      <c r="BH147" s="361">
        <v>0</v>
      </c>
      <c r="BI147" s="182">
        <v>40878</v>
      </c>
      <c r="BJ147" s="314">
        <f>'m1'!U145</f>
        <v>0.12</v>
      </c>
      <c r="BK147" s="182">
        <v>40878</v>
      </c>
      <c r="BL147" s="361">
        <v>0</v>
      </c>
      <c r="BM147" s="182">
        <v>40878</v>
      </c>
      <c r="BN147" s="314">
        <f>'m1'!V145</f>
        <v>0.191832</v>
      </c>
      <c r="BO147" s="182">
        <v>40878</v>
      </c>
      <c r="BP147" s="361">
        <v>0</v>
      </c>
    </row>
    <row r="148" spans="1:68">
      <c r="A148" s="182">
        <v>40909</v>
      </c>
      <c r="B148" s="314">
        <f>'m1'!C146</f>
        <v>0.25</v>
      </c>
      <c r="D148" s="182">
        <v>40909</v>
      </c>
      <c r="E148" s="314">
        <f>'m1'!K146</f>
        <v>0.37</v>
      </c>
      <c r="G148" s="182">
        <v>40909</v>
      </c>
      <c r="H148" s="314">
        <f>'m1'!O146</f>
        <v>0.47</v>
      </c>
      <c r="J148" s="182">
        <v>40909</v>
      </c>
      <c r="K148" s="314">
        <f>'m1'!N146</f>
        <v>0.4</v>
      </c>
      <c r="M148" s="182">
        <v>40909</v>
      </c>
      <c r="N148" s="314">
        <f>'m1'!H146</f>
        <v>0.36</v>
      </c>
      <c r="P148" s="182">
        <v>40909</v>
      </c>
      <c r="Q148" s="314">
        <f>'m1'!E146</f>
        <v>0.25</v>
      </c>
      <c r="S148" s="182">
        <v>40909</v>
      </c>
      <c r="T148" s="314">
        <f t="shared" si="4"/>
        <v>0.25</v>
      </c>
      <c r="V148" s="182">
        <v>40909</v>
      </c>
      <c r="W148" s="314">
        <f t="shared" si="5"/>
        <v>0.25</v>
      </c>
      <c r="Y148" s="182">
        <v>40909</v>
      </c>
      <c r="Z148" s="314">
        <f>'m1'!R146</f>
        <v>0.49</v>
      </c>
      <c r="AB148" s="182">
        <v>40909</v>
      </c>
      <c r="AC148" s="314">
        <f>'m1'!D146</f>
        <v>0.25</v>
      </c>
      <c r="AE148" s="182">
        <v>40909</v>
      </c>
      <c r="AF148" s="314">
        <f>'m1'!L146</f>
        <v>0.37</v>
      </c>
      <c r="AH148" s="182">
        <v>40909</v>
      </c>
      <c r="AI148" s="314">
        <f>'m1'!P146</f>
        <v>0.47</v>
      </c>
      <c r="AK148" s="182">
        <v>40909</v>
      </c>
      <c r="AL148" s="361">
        <f>'m1'!T146</f>
        <v>0.09</v>
      </c>
      <c r="AM148" s="182">
        <v>40909</v>
      </c>
      <c r="AN148" s="314">
        <f>'m1'!J146</f>
        <v>0.36</v>
      </c>
      <c r="AO148" s="182">
        <v>40909</v>
      </c>
      <c r="AP148" s="361">
        <v>0</v>
      </c>
      <c r="AQ148" s="182">
        <v>40909</v>
      </c>
      <c r="AR148" s="314">
        <f>'m1'!F146</f>
        <v>0.215</v>
      </c>
      <c r="AS148" s="182">
        <v>40909</v>
      </c>
      <c r="AT148" s="361">
        <v>0</v>
      </c>
      <c r="AU148" s="182">
        <v>40909</v>
      </c>
      <c r="AV148" s="314">
        <f>'m1'!Q146</f>
        <v>0.47</v>
      </c>
      <c r="AW148" s="182">
        <v>40909</v>
      </c>
      <c r="AX148" s="361">
        <v>5.0000000000000001E-3</v>
      </c>
      <c r="AY148" s="182">
        <v>40909</v>
      </c>
      <c r="AZ148" s="314">
        <f>'m1'!M146</f>
        <v>0.37</v>
      </c>
      <c r="BA148" s="182">
        <v>40909</v>
      </c>
      <c r="BB148" s="361">
        <v>5.0000000000000001E-3</v>
      </c>
      <c r="BC148" s="182">
        <v>40909</v>
      </c>
      <c r="BD148" s="314">
        <f>'m1'!I146</f>
        <v>0.36</v>
      </c>
      <c r="BE148" s="182">
        <v>40909</v>
      </c>
      <c r="BF148" s="361">
        <v>5.0000000000000001E-3</v>
      </c>
      <c r="BG148" s="182">
        <v>40909</v>
      </c>
      <c r="BH148" s="361">
        <v>0</v>
      </c>
      <c r="BI148" s="182">
        <v>40909</v>
      </c>
      <c r="BJ148" s="314">
        <f>'m1'!U146</f>
        <v>0.14499999999999999</v>
      </c>
      <c r="BK148" s="182">
        <v>40909</v>
      </c>
      <c r="BL148" s="361">
        <v>0</v>
      </c>
      <c r="BM148" s="182">
        <v>40909</v>
      </c>
      <c r="BN148" s="314">
        <f>'m1'!V146</f>
        <v>0.22361600000000001</v>
      </c>
      <c r="BO148" s="182">
        <v>40909</v>
      </c>
      <c r="BP148" s="361">
        <v>0</v>
      </c>
    </row>
    <row r="149" spans="1:68">
      <c r="A149" s="182">
        <v>40940</v>
      </c>
      <c r="B149" s="314">
        <f>'m1'!C147</f>
        <v>0.31</v>
      </c>
      <c r="D149" s="182">
        <v>40940</v>
      </c>
      <c r="E149" s="314">
        <f>'m1'!K147</f>
        <v>0.43</v>
      </c>
      <c r="G149" s="182">
        <v>40940</v>
      </c>
      <c r="H149" s="314">
        <f>'m1'!O147</f>
        <v>0.53</v>
      </c>
      <c r="J149" s="182">
        <v>40940</v>
      </c>
      <c r="K149" s="314">
        <f>'m1'!N147</f>
        <v>0.45999999999999996</v>
      </c>
      <c r="M149" s="182">
        <v>40940</v>
      </c>
      <c r="N149" s="314">
        <f>'m1'!H147</f>
        <v>0.42</v>
      </c>
      <c r="P149" s="182">
        <v>40940</v>
      </c>
      <c r="Q149" s="314">
        <f>'m1'!E147</f>
        <v>0.31</v>
      </c>
      <c r="S149" s="182">
        <v>40940</v>
      </c>
      <c r="T149" s="314">
        <f t="shared" si="4"/>
        <v>0.31</v>
      </c>
      <c r="V149" s="182">
        <v>40940</v>
      </c>
      <c r="W149" s="314">
        <f t="shared" si="5"/>
        <v>0.31</v>
      </c>
      <c r="Y149" s="182">
        <v>40940</v>
      </c>
      <c r="Z149" s="314">
        <f>'m1'!R147</f>
        <v>0.55000000000000004</v>
      </c>
      <c r="AB149" s="182">
        <v>40940</v>
      </c>
      <c r="AC149" s="314">
        <f>'m1'!D147</f>
        <v>0.31</v>
      </c>
      <c r="AE149" s="182">
        <v>40940</v>
      </c>
      <c r="AF149" s="314">
        <f>'m1'!L147</f>
        <v>0.43</v>
      </c>
      <c r="AH149" s="182">
        <v>40940</v>
      </c>
      <c r="AI149" s="314">
        <f>'m1'!P147</f>
        <v>0.53</v>
      </c>
      <c r="AK149" s="182">
        <v>40940</v>
      </c>
      <c r="AL149" s="361">
        <f>'m1'!T147</f>
        <v>0.15</v>
      </c>
      <c r="AM149" s="182">
        <v>40940</v>
      </c>
      <c r="AN149" s="314">
        <f>'m1'!J147</f>
        <v>0.42</v>
      </c>
      <c r="AO149" s="182">
        <v>40940</v>
      </c>
      <c r="AP149" s="361">
        <v>0</v>
      </c>
      <c r="AQ149" s="182">
        <v>40940</v>
      </c>
      <c r="AR149" s="314">
        <f>'m1'!F147</f>
        <v>0.27500000000000002</v>
      </c>
      <c r="AS149" s="182">
        <v>40940</v>
      </c>
      <c r="AT149" s="361">
        <v>0</v>
      </c>
      <c r="AU149" s="182">
        <v>40940</v>
      </c>
      <c r="AV149" s="314">
        <f>'m1'!Q147</f>
        <v>0.53</v>
      </c>
      <c r="AW149" s="182">
        <v>40940</v>
      </c>
      <c r="AX149" s="361">
        <v>5.0000000000000001E-3</v>
      </c>
      <c r="AY149" s="182">
        <v>40940</v>
      </c>
      <c r="AZ149" s="314">
        <f>'m1'!M147</f>
        <v>0.43</v>
      </c>
      <c r="BA149" s="182">
        <v>40940</v>
      </c>
      <c r="BB149" s="361">
        <v>5.0000000000000001E-3</v>
      </c>
      <c r="BC149" s="182">
        <v>40940</v>
      </c>
      <c r="BD149" s="314">
        <f>'m1'!I147</f>
        <v>0.42</v>
      </c>
      <c r="BE149" s="182">
        <v>40940</v>
      </c>
      <c r="BF149" s="361">
        <v>5.0000000000000001E-3</v>
      </c>
      <c r="BG149" s="182">
        <v>40940</v>
      </c>
      <c r="BH149" s="361">
        <v>0</v>
      </c>
      <c r="BI149" s="182">
        <v>40940</v>
      </c>
      <c r="BJ149" s="314">
        <f>'m1'!U147</f>
        <v>0.20499999999999999</v>
      </c>
      <c r="BK149" s="182">
        <v>40940</v>
      </c>
      <c r="BL149" s="361">
        <v>0</v>
      </c>
      <c r="BM149" s="182">
        <v>40940</v>
      </c>
      <c r="BN149" s="314">
        <f>'m1'!V147</f>
        <v>0.282528</v>
      </c>
      <c r="BO149" s="182">
        <v>40940</v>
      </c>
      <c r="BP149" s="361">
        <v>0</v>
      </c>
    </row>
    <row r="150" spans="1:68">
      <c r="A150" s="182">
        <v>40969</v>
      </c>
      <c r="B150" s="314">
        <f>'m1'!C148</f>
        <v>0.30499999999999999</v>
      </c>
      <c r="D150" s="182">
        <v>40969</v>
      </c>
      <c r="E150" s="314">
        <f>'m1'!K148</f>
        <v>0.42499999999999999</v>
      </c>
      <c r="G150" s="182">
        <v>40969</v>
      </c>
      <c r="H150" s="314">
        <f>'m1'!O148</f>
        <v>0.52500000000000002</v>
      </c>
      <c r="J150" s="182">
        <v>40969</v>
      </c>
      <c r="K150" s="314">
        <f>'m1'!N148</f>
        <v>0.45499999999999996</v>
      </c>
      <c r="M150" s="182">
        <v>40969</v>
      </c>
      <c r="N150" s="314">
        <f>'m1'!H148</f>
        <v>0.41499999999999998</v>
      </c>
      <c r="P150" s="182">
        <v>40969</v>
      </c>
      <c r="Q150" s="314">
        <f>'m1'!E148</f>
        <v>0.30499999999999999</v>
      </c>
      <c r="S150" s="182">
        <v>40969</v>
      </c>
      <c r="T150" s="314">
        <f t="shared" si="4"/>
        <v>0.30499999999999999</v>
      </c>
      <c r="V150" s="182">
        <v>40969</v>
      </c>
      <c r="W150" s="314">
        <f t="shared" si="5"/>
        <v>0.30499999999999999</v>
      </c>
      <c r="Y150" s="182">
        <v>40969</v>
      </c>
      <c r="Z150" s="314">
        <f>'m1'!R148</f>
        <v>0.54500000000000004</v>
      </c>
      <c r="AB150" s="182">
        <v>40969</v>
      </c>
      <c r="AC150" s="314">
        <f>'m1'!D148</f>
        <v>0.30499999999999999</v>
      </c>
      <c r="AE150" s="182">
        <v>40969</v>
      </c>
      <c r="AF150" s="314">
        <f>'m1'!L148</f>
        <v>0.42499999999999999</v>
      </c>
      <c r="AH150" s="182">
        <v>40969</v>
      </c>
      <c r="AI150" s="314">
        <f>'m1'!P148</f>
        <v>0.52500000000000002</v>
      </c>
      <c r="AK150" s="182">
        <v>40969</v>
      </c>
      <c r="AL150" s="361">
        <f>'m1'!T148</f>
        <v>0.14499999999999999</v>
      </c>
      <c r="AM150" s="182">
        <v>40969</v>
      </c>
      <c r="AN150" s="314">
        <f>'m1'!J148</f>
        <v>0.41499999999999998</v>
      </c>
      <c r="AO150" s="182">
        <v>40969</v>
      </c>
      <c r="AP150" s="361">
        <v>0</v>
      </c>
      <c r="AQ150" s="182">
        <v>40969</v>
      </c>
      <c r="AR150" s="314">
        <f>'m1'!F148</f>
        <v>0.27</v>
      </c>
      <c r="AS150" s="182">
        <v>40969</v>
      </c>
      <c r="AT150" s="361">
        <v>0</v>
      </c>
      <c r="AU150" s="182">
        <v>40969</v>
      </c>
      <c r="AV150" s="314">
        <f>'m1'!Q148</f>
        <v>0.52500000000000002</v>
      </c>
      <c r="AW150" s="182">
        <v>40969</v>
      </c>
      <c r="AX150" s="361">
        <v>5.0000000000000001E-3</v>
      </c>
      <c r="AY150" s="182">
        <v>40969</v>
      </c>
      <c r="AZ150" s="314">
        <f>'m1'!M148</f>
        <v>0.42499999999999999</v>
      </c>
      <c r="BA150" s="182">
        <v>40969</v>
      </c>
      <c r="BB150" s="361">
        <v>5.0000000000000001E-3</v>
      </c>
      <c r="BC150" s="182">
        <v>40969</v>
      </c>
      <c r="BD150" s="314">
        <f>'m1'!I148</f>
        <v>0.41499999999999998</v>
      </c>
      <c r="BE150" s="182">
        <v>40969</v>
      </c>
      <c r="BF150" s="361">
        <v>5.0000000000000001E-3</v>
      </c>
      <c r="BG150" s="182">
        <v>40969</v>
      </c>
      <c r="BH150" s="361">
        <v>0</v>
      </c>
      <c r="BI150" s="182">
        <v>40969</v>
      </c>
      <c r="BJ150" s="314">
        <f>'m1'!U148</f>
        <v>0.19999999999999998</v>
      </c>
      <c r="BK150" s="182">
        <v>40969</v>
      </c>
      <c r="BL150" s="361">
        <v>0</v>
      </c>
      <c r="BM150" s="182">
        <v>40969</v>
      </c>
      <c r="BN150" s="314">
        <f>'m1'!V148</f>
        <v>0.273752</v>
      </c>
      <c r="BO150" s="182">
        <v>40969</v>
      </c>
      <c r="BP150" s="361">
        <v>0</v>
      </c>
    </row>
    <row r="151" spans="1:68">
      <c r="A151" s="182">
        <v>41000</v>
      </c>
      <c r="B151" s="314">
        <f>'m1'!C149</f>
        <v>0.14000000000000001</v>
      </c>
      <c r="D151" s="182">
        <v>41000</v>
      </c>
      <c r="E151" s="314">
        <f>'m1'!K149</f>
        <v>0.16</v>
      </c>
      <c r="G151" s="182">
        <v>41000</v>
      </c>
      <c r="H151" s="314">
        <f>'m1'!O149</f>
        <v>0.14000000000000001</v>
      </c>
      <c r="J151" s="182">
        <v>41000</v>
      </c>
      <c r="K151" s="314">
        <f>'m1'!N149</f>
        <v>0.18</v>
      </c>
      <c r="M151" s="182">
        <v>41000</v>
      </c>
      <c r="N151" s="314">
        <f>'m1'!H149</f>
        <v>0.14000000000000001</v>
      </c>
      <c r="P151" s="182">
        <v>41000</v>
      </c>
      <c r="Q151" s="314">
        <f>'m1'!E149</f>
        <v>0.14000000000000001</v>
      </c>
      <c r="S151" s="182">
        <v>41000</v>
      </c>
      <c r="T151" s="314">
        <f t="shared" si="4"/>
        <v>0.14000000000000001</v>
      </c>
      <c r="V151" s="182">
        <v>41000</v>
      </c>
      <c r="W151" s="314">
        <f t="shared" si="5"/>
        <v>0.14000000000000001</v>
      </c>
      <c r="Y151" s="182">
        <v>41000</v>
      </c>
      <c r="Z151" s="314">
        <f>'m1'!R149</f>
        <v>0.14000000000000001</v>
      </c>
      <c r="AB151" s="182">
        <v>41000</v>
      </c>
      <c r="AC151" s="314">
        <f>'m1'!D149</f>
        <v>0.14000000000000001</v>
      </c>
      <c r="AE151" s="182">
        <v>41000</v>
      </c>
      <c r="AF151" s="314">
        <f>'m1'!L149</f>
        <v>0.16</v>
      </c>
      <c r="AH151" s="182">
        <v>41000</v>
      </c>
      <c r="AI151" s="314">
        <f>'m1'!P149</f>
        <v>0.14000000000000001</v>
      </c>
      <c r="AK151" s="182">
        <v>41000</v>
      </c>
      <c r="AL151" s="361">
        <f>'m1'!T149</f>
        <v>-0.06</v>
      </c>
      <c r="AM151" s="182">
        <v>41000</v>
      </c>
      <c r="AN151" s="314">
        <f>'m1'!J149</f>
        <v>0.14000000000000001</v>
      </c>
      <c r="AO151" s="182">
        <v>41000</v>
      </c>
      <c r="AP151" s="361">
        <v>0</v>
      </c>
      <c r="AQ151" s="182">
        <v>41000</v>
      </c>
      <c r="AR151" s="314">
        <f>'m1'!F149</f>
        <v>0.10500000000000001</v>
      </c>
      <c r="AS151" s="182">
        <v>41000</v>
      </c>
      <c r="AT151" s="361">
        <v>0</v>
      </c>
      <c r="AU151" s="182">
        <v>41000</v>
      </c>
      <c r="AV151" s="314">
        <f>'m1'!Q149</f>
        <v>0.14000000000000001</v>
      </c>
      <c r="AW151" s="182">
        <v>41000</v>
      </c>
      <c r="AX151" s="361">
        <v>5.0000000000000001E-3</v>
      </c>
      <c r="AY151" s="182">
        <v>41000</v>
      </c>
      <c r="AZ151" s="314">
        <f>'m1'!M149</f>
        <v>0.16</v>
      </c>
      <c r="BA151" s="182">
        <v>41000</v>
      </c>
      <c r="BB151" s="361">
        <v>5.0000000000000001E-3</v>
      </c>
      <c r="BC151" s="182">
        <v>41000</v>
      </c>
      <c r="BD151" s="314">
        <f>'m1'!I149</f>
        <v>0.14000000000000001</v>
      </c>
      <c r="BE151" s="182">
        <v>41000</v>
      </c>
      <c r="BF151" s="361">
        <v>5.0000000000000001E-3</v>
      </c>
      <c r="BG151" s="182">
        <v>41000</v>
      </c>
      <c r="BH151" s="361">
        <v>0</v>
      </c>
      <c r="BI151" s="182">
        <v>41000</v>
      </c>
      <c r="BJ151" s="314">
        <f>'m1'!U149</f>
        <v>-4.9999999999999975E-3</v>
      </c>
      <c r="BK151" s="182">
        <v>41000</v>
      </c>
      <c r="BL151" s="361">
        <v>0</v>
      </c>
      <c r="BM151" s="182">
        <v>41000</v>
      </c>
      <c r="BN151" s="314">
        <f>'m1'!V149</f>
        <v>0.17</v>
      </c>
      <c r="BO151" s="182">
        <v>41000</v>
      </c>
      <c r="BP151" s="361">
        <v>0</v>
      </c>
    </row>
    <row r="152" spans="1:68">
      <c r="A152" s="182">
        <v>41030</v>
      </c>
      <c r="B152" s="314">
        <f>'m1'!C150</f>
        <v>0.14000000000000001</v>
      </c>
      <c r="D152" s="182">
        <v>41030</v>
      </c>
      <c r="E152" s="314">
        <f>'m1'!K150</f>
        <v>0.16</v>
      </c>
      <c r="G152" s="182">
        <v>41030</v>
      </c>
      <c r="H152" s="314">
        <f>'m1'!O150</f>
        <v>0.14000000000000001</v>
      </c>
      <c r="J152" s="182">
        <v>41030</v>
      </c>
      <c r="K152" s="314">
        <f>'m1'!N150</f>
        <v>0.18</v>
      </c>
      <c r="M152" s="182">
        <v>41030</v>
      </c>
      <c r="N152" s="314">
        <f>'m1'!H150</f>
        <v>0.14000000000000001</v>
      </c>
      <c r="P152" s="182">
        <v>41030</v>
      </c>
      <c r="Q152" s="314">
        <f>'m1'!E150</f>
        <v>0.14000000000000001</v>
      </c>
      <c r="S152" s="182">
        <v>41030</v>
      </c>
      <c r="T152" s="314">
        <f t="shared" si="4"/>
        <v>0.14000000000000001</v>
      </c>
      <c r="V152" s="182">
        <v>41030</v>
      </c>
      <c r="W152" s="314">
        <f t="shared" si="5"/>
        <v>0.14000000000000001</v>
      </c>
      <c r="Y152" s="182">
        <v>41030</v>
      </c>
      <c r="Z152" s="314">
        <f>'m1'!R150</f>
        <v>0.14000000000000001</v>
      </c>
      <c r="AB152" s="182">
        <v>41030</v>
      </c>
      <c r="AC152" s="314">
        <f>'m1'!D150</f>
        <v>0.14000000000000001</v>
      </c>
      <c r="AE152" s="182">
        <v>41030</v>
      </c>
      <c r="AF152" s="314">
        <f>'m1'!L150</f>
        <v>0.16</v>
      </c>
      <c r="AH152" s="182">
        <v>41030</v>
      </c>
      <c r="AI152" s="314">
        <f>'m1'!P150</f>
        <v>0.14000000000000001</v>
      </c>
      <c r="AK152" s="182">
        <v>41030</v>
      </c>
      <c r="AL152" s="361">
        <f>'m1'!T150</f>
        <v>-0.06</v>
      </c>
      <c r="AM152" s="182">
        <v>41030</v>
      </c>
      <c r="AN152" s="314">
        <f>'m1'!J150</f>
        <v>0.14000000000000001</v>
      </c>
      <c r="AO152" s="182">
        <v>41030</v>
      </c>
      <c r="AP152" s="361">
        <v>0</v>
      </c>
      <c r="AQ152" s="182">
        <v>41030</v>
      </c>
      <c r="AR152" s="314">
        <f>'m1'!F150</f>
        <v>0.10500000000000001</v>
      </c>
      <c r="AS152" s="182">
        <v>41030</v>
      </c>
      <c r="AT152" s="361">
        <v>0</v>
      </c>
      <c r="AU152" s="182">
        <v>41030</v>
      </c>
      <c r="AV152" s="314">
        <f>'m1'!Q150</f>
        <v>0.14000000000000001</v>
      </c>
      <c r="AW152" s="182">
        <v>41030</v>
      </c>
      <c r="AX152" s="361">
        <v>5.0000000000000001E-3</v>
      </c>
      <c r="AY152" s="182">
        <v>41030</v>
      </c>
      <c r="AZ152" s="314">
        <f>'m1'!M150</f>
        <v>0.16</v>
      </c>
      <c r="BA152" s="182">
        <v>41030</v>
      </c>
      <c r="BB152" s="361">
        <v>5.0000000000000001E-3</v>
      </c>
      <c r="BC152" s="182">
        <v>41030</v>
      </c>
      <c r="BD152" s="314">
        <f>'m1'!I150</f>
        <v>0.14000000000000001</v>
      </c>
      <c r="BE152" s="182">
        <v>41030</v>
      </c>
      <c r="BF152" s="361">
        <v>5.0000000000000001E-3</v>
      </c>
      <c r="BG152" s="182">
        <v>41030</v>
      </c>
      <c r="BH152" s="361">
        <v>0</v>
      </c>
      <c r="BI152" s="182">
        <v>41030</v>
      </c>
      <c r="BJ152" s="314">
        <f>'m1'!U150</f>
        <v>-4.9999999999999975E-3</v>
      </c>
      <c r="BK152" s="182">
        <v>41030</v>
      </c>
      <c r="BL152" s="361">
        <v>0</v>
      </c>
      <c r="BM152" s="182">
        <v>41030</v>
      </c>
      <c r="BN152" s="314">
        <f>'m1'!V150</f>
        <v>0.16</v>
      </c>
      <c r="BO152" s="182">
        <v>41030</v>
      </c>
      <c r="BP152" s="361">
        <v>0</v>
      </c>
    </row>
    <row r="153" spans="1:68">
      <c r="A153" s="182">
        <v>41061</v>
      </c>
      <c r="B153" s="314">
        <f>'m1'!C151</f>
        <v>0.14000000000000001</v>
      </c>
      <c r="D153" s="182">
        <v>41061</v>
      </c>
      <c r="E153" s="314">
        <f>'m1'!K151</f>
        <v>0.16</v>
      </c>
      <c r="G153" s="182">
        <v>41061</v>
      </c>
      <c r="H153" s="314">
        <f>'m1'!O151</f>
        <v>0.14000000000000001</v>
      </c>
      <c r="J153" s="182">
        <v>41061</v>
      </c>
      <c r="K153" s="314">
        <f>'m1'!N151</f>
        <v>0.18</v>
      </c>
      <c r="M153" s="182">
        <v>41061</v>
      </c>
      <c r="N153" s="314">
        <f>'m1'!H151</f>
        <v>0.14000000000000001</v>
      </c>
      <c r="P153" s="182">
        <v>41061</v>
      </c>
      <c r="Q153" s="314">
        <f>'m1'!E151</f>
        <v>0.14000000000000001</v>
      </c>
      <c r="S153" s="182">
        <v>41061</v>
      </c>
      <c r="T153" s="314">
        <f t="shared" si="4"/>
        <v>0.14000000000000001</v>
      </c>
      <c r="V153" s="182">
        <v>41061</v>
      </c>
      <c r="W153" s="314">
        <f t="shared" si="5"/>
        <v>0.14000000000000001</v>
      </c>
      <c r="Y153" s="182">
        <v>41061</v>
      </c>
      <c r="Z153" s="314">
        <f>'m1'!R151</f>
        <v>0.14000000000000001</v>
      </c>
      <c r="AB153" s="182">
        <v>41061</v>
      </c>
      <c r="AC153" s="314">
        <f>'m1'!D151</f>
        <v>0.14000000000000001</v>
      </c>
      <c r="AE153" s="182">
        <v>41061</v>
      </c>
      <c r="AF153" s="314">
        <f>'m1'!L151</f>
        <v>0.16</v>
      </c>
      <c r="AH153" s="182">
        <v>41061</v>
      </c>
      <c r="AI153" s="314">
        <f>'m1'!P151</f>
        <v>0.14000000000000001</v>
      </c>
      <c r="AK153" s="182">
        <v>41061</v>
      </c>
      <c r="AL153" s="361">
        <f>'m1'!T151</f>
        <v>-0.06</v>
      </c>
      <c r="AM153" s="182">
        <v>41061</v>
      </c>
      <c r="AN153" s="314">
        <f>'m1'!J151</f>
        <v>0.14000000000000001</v>
      </c>
      <c r="AO153" s="182">
        <v>41061</v>
      </c>
      <c r="AP153" s="361">
        <v>0</v>
      </c>
      <c r="AQ153" s="182">
        <v>41061</v>
      </c>
      <c r="AR153" s="314">
        <f>'m1'!F151</f>
        <v>0.10500000000000001</v>
      </c>
      <c r="AS153" s="182">
        <v>41061</v>
      </c>
      <c r="AT153" s="361">
        <v>0</v>
      </c>
      <c r="AU153" s="182">
        <v>41061</v>
      </c>
      <c r="AV153" s="314">
        <f>'m1'!Q151</f>
        <v>0.14000000000000001</v>
      </c>
      <c r="AW153" s="182">
        <v>41061</v>
      </c>
      <c r="AX153" s="361">
        <v>5.0000000000000001E-3</v>
      </c>
      <c r="AY153" s="182">
        <v>41061</v>
      </c>
      <c r="AZ153" s="314">
        <f>'m1'!M151</f>
        <v>0.16</v>
      </c>
      <c r="BA153" s="182">
        <v>41061</v>
      </c>
      <c r="BB153" s="361">
        <v>5.0000000000000001E-3</v>
      </c>
      <c r="BC153" s="182">
        <v>41061</v>
      </c>
      <c r="BD153" s="314">
        <f>'m1'!I151</f>
        <v>0.14000000000000001</v>
      </c>
      <c r="BE153" s="182">
        <v>41061</v>
      </c>
      <c r="BF153" s="361">
        <v>5.0000000000000001E-3</v>
      </c>
      <c r="BG153" s="182">
        <v>41061</v>
      </c>
      <c r="BH153" s="361">
        <v>0</v>
      </c>
      <c r="BI153" s="182">
        <v>41061</v>
      </c>
      <c r="BJ153" s="314">
        <f>'m1'!U151</f>
        <v>-4.9999999999999975E-3</v>
      </c>
      <c r="BK153" s="182">
        <v>41061</v>
      </c>
      <c r="BL153" s="361">
        <v>0</v>
      </c>
      <c r="BM153" s="182">
        <v>41061</v>
      </c>
      <c r="BN153" s="314">
        <f>'m1'!V151</f>
        <v>0.155</v>
      </c>
      <c r="BO153" s="182">
        <v>41061</v>
      </c>
      <c r="BP153" s="361">
        <v>0</v>
      </c>
    </row>
    <row r="154" spans="1:68">
      <c r="A154" s="182">
        <v>41091</v>
      </c>
      <c r="B154" s="314">
        <f>'m1'!C152</f>
        <v>0.14000000000000001</v>
      </c>
      <c r="D154" s="182">
        <v>41091</v>
      </c>
      <c r="E154" s="314">
        <f>'m1'!K152</f>
        <v>0.16</v>
      </c>
      <c r="G154" s="182">
        <v>41091</v>
      </c>
      <c r="H154" s="314">
        <f>'m1'!O152</f>
        <v>0.14000000000000001</v>
      </c>
      <c r="J154" s="182">
        <v>41091</v>
      </c>
      <c r="K154" s="314">
        <f>'m1'!N152</f>
        <v>0.18</v>
      </c>
      <c r="M154" s="182">
        <v>41091</v>
      </c>
      <c r="N154" s="314">
        <f>'m1'!H152</f>
        <v>0.14000000000000001</v>
      </c>
      <c r="P154" s="182">
        <v>41091</v>
      </c>
      <c r="Q154" s="314">
        <f>'m1'!E152</f>
        <v>0.14000000000000001</v>
      </c>
      <c r="S154" s="182">
        <v>41091</v>
      </c>
      <c r="T154" s="314">
        <f t="shared" si="4"/>
        <v>0.14000000000000001</v>
      </c>
      <c r="V154" s="182">
        <v>41091</v>
      </c>
      <c r="W154" s="314">
        <f t="shared" si="5"/>
        <v>0.14000000000000001</v>
      </c>
      <c r="Y154" s="182">
        <v>41091</v>
      </c>
      <c r="Z154" s="314">
        <f>'m1'!R152</f>
        <v>0.14000000000000001</v>
      </c>
      <c r="AB154" s="182">
        <v>41091</v>
      </c>
      <c r="AC154" s="314">
        <f>'m1'!D152</f>
        <v>0.14000000000000001</v>
      </c>
      <c r="AE154" s="182">
        <v>41091</v>
      </c>
      <c r="AF154" s="314">
        <f>'m1'!L152</f>
        <v>0.16</v>
      </c>
      <c r="AH154" s="182">
        <v>41091</v>
      </c>
      <c r="AI154" s="314">
        <f>'m1'!P152</f>
        <v>0.14000000000000001</v>
      </c>
      <c r="AK154" s="182">
        <v>41091</v>
      </c>
      <c r="AL154" s="361">
        <f>'m1'!T152</f>
        <v>-0.06</v>
      </c>
      <c r="AM154" s="182">
        <v>41091</v>
      </c>
      <c r="AN154" s="314">
        <f>'m1'!J152</f>
        <v>0.14000000000000001</v>
      </c>
      <c r="AO154" s="182">
        <v>41091</v>
      </c>
      <c r="AP154" s="361">
        <v>0</v>
      </c>
      <c r="AQ154" s="182">
        <v>41091</v>
      </c>
      <c r="AR154" s="314">
        <f>'m1'!F152</f>
        <v>0.10500000000000001</v>
      </c>
      <c r="AS154" s="182">
        <v>41091</v>
      </c>
      <c r="AT154" s="361">
        <v>0</v>
      </c>
      <c r="AU154" s="182">
        <v>41091</v>
      </c>
      <c r="AV154" s="314">
        <f>'m1'!Q152</f>
        <v>0.14000000000000001</v>
      </c>
      <c r="AW154" s="182">
        <v>41091</v>
      </c>
      <c r="AX154" s="361">
        <v>5.0000000000000001E-3</v>
      </c>
      <c r="AY154" s="182">
        <v>41091</v>
      </c>
      <c r="AZ154" s="314">
        <f>'m1'!M152</f>
        <v>0.16</v>
      </c>
      <c r="BA154" s="182">
        <v>41091</v>
      </c>
      <c r="BB154" s="361">
        <v>5.0000000000000001E-3</v>
      </c>
      <c r="BC154" s="182">
        <v>41091</v>
      </c>
      <c r="BD154" s="314">
        <f>'m1'!I152</f>
        <v>0.14000000000000001</v>
      </c>
      <c r="BE154" s="182">
        <v>41091</v>
      </c>
      <c r="BF154" s="361">
        <v>5.0000000000000001E-3</v>
      </c>
      <c r="BG154" s="182">
        <v>41091</v>
      </c>
      <c r="BH154" s="361">
        <v>0</v>
      </c>
      <c r="BI154" s="182">
        <v>41091</v>
      </c>
      <c r="BJ154" s="314">
        <f>'m1'!U152</f>
        <v>-4.9999999999999975E-3</v>
      </c>
      <c r="BK154" s="182">
        <v>41091</v>
      </c>
      <c r="BL154" s="361">
        <v>0</v>
      </c>
      <c r="BM154" s="182">
        <v>41091</v>
      </c>
      <c r="BN154" s="314">
        <f>'m1'!V152</f>
        <v>0.14499999999999999</v>
      </c>
      <c r="BO154" s="182">
        <v>41091</v>
      </c>
      <c r="BP154" s="361">
        <v>0</v>
      </c>
    </row>
    <row r="155" spans="1:68">
      <c r="A155" s="182">
        <v>41122</v>
      </c>
      <c r="B155" s="314">
        <f>'m1'!C153</f>
        <v>0.14000000000000001</v>
      </c>
      <c r="D155" s="182">
        <v>41122</v>
      </c>
      <c r="E155" s="314">
        <f>'m1'!K153</f>
        <v>0.16</v>
      </c>
      <c r="G155" s="182">
        <v>41122</v>
      </c>
      <c r="H155" s="314">
        <f>'m1'!O153</f>
        <v>0.14000000000000001</v>
      </c>
      <c r="J155" s="182">
        <v>41122</v>
      </c>
      <c r="K155" s="314">
        <f>'m1'!N153</f>
        <v>0.18</v>
      </c>
      <c r="M155" s="182">
        <v>41122</v>
      </c>
      <c r="N155" s="314">
        <f>'m1'!H153</f>
        <v>0.14000000000000001</v>
      </c>
      <c r="P155" s="182">
        <v>41122</v>
      </c>
      <c r="Q155" s="314">
        <f>'m1'!E153</f>
        <v>0.14000000000000001</v>
      </c>
      <c r="S155" s="182">
        <v>41122</v>
      </c>
      <c r="T155" s="314">
        <f t="shared" si="4"/>
        <v>0.14000000000000001</v>
      </c>
      <c r="V155" s="182">
        <v>41122</v>
      </c>
      <c r="W155" s="314">
        <f t="shared" si="5"/>
        <v>0.14000000000000001</v>
      </c>
      <c r="Y155" s="182">
        <v>41122</v>
      </c>
      <c r="Z155" s="314">
        <f>'m1'!R153</f>
        <v>0.14000000000000001</v>
      </c>
      <c r="AB155" s="182">
        <v>41122</v>
      </c>
      <c r="AC155" s="314">
        <f>'m1'!D153</f>
        <v>0.14000000000000001</v>
      </c>
      <c r="AE155" s="182">
        <v>41122</v>
      </c>
      <c r="AF155" s="314">
        <f>'m1'!L153</f>
        <v>0.16</v>
      </c>
      <c r="AH155" s="182">
        <v>41122</v>
      </c>
      <c r="AI155" s="314">
        <f>'m1'!P153</f>
        <v>0.14000000000000001</v>
      </c>
      <c r="AK155" s="182">
        <v>41122</v>
      </c>
      <c r="AL155" s="361">
        <f>'m1'!T153</f>
        <v>-0.06</v>
      </c>
      <c r="AM155" s="182">
        <v>41122</v>
      </c>
      <c r="AN155" s="314">
        <f>'m1'!J153</f>
        <v>0.14000000000000001</v>
      </c>
      <c r="AO155" s="182">
        <v>41122</v>
      </c>
      <c r="AP155" s="361">
        <v>0</v>
      </c>
      <c r="AQ155" s="182">
        <v>41122</v>
      </c>
      <c r="AR155" s="314">
        <f>'m1'!F153</f>
        <v>0.10500000000000001</v>
      </c>
      <c r="AS155" s="182">
        <v>41122</v>
      </c>
      <c r="AT155" s="361">
        <v>0</v>
      </c>
      <c r="AU155" s="182">
        <v>41122</v>
      </c>
      <c r="AV155" s="314">
        <f>'m1'!Q153</f>
        <v>0.14000000000000001</v>
      </c>
      <c r="AW155" s="182">
        <v>41122</v>
      </c>
      <c r="AX155" s="361">
        <v>5.0000000000000001E-3</v>
      </c>
      <c r="AY155" s="182">
        <v>41122</v>
      </c>
      <c r="AZ155" s="314">
        <f>'m1'!M153</f>
        <v>0.16</v>
      </c>
      <c r="BA155" s="182">
        <v>41122</v>
      </c>
      <c r="BB155" s="361">
        <v>5.0000000000000001E-3</v>
      </c>
      <c r="BC155" s="182">
        <v>41122</v>
      </c>
      <c r="BD155" s="314">
        <f>'m1'!I153</f>
        <v>0.14000000000000001</v>
      </c>
      <c r="BE155" s="182">
        <v>41122</v>
      </c>
      <c r="BF155" s="361">
        <v>5.0000000000000001E-3</v>
      </c>
      <c r="BG155" s="182">
        <v>41122</v>
      </c>
      <c r="BH155" s="361">
        <v>0</v>
      </c>
      <c r="BI155" s="182">
        <v>41122</v>
      </c>
      <c r="BJ155" s="314">
        <f>'m1'!U153</f>
        <v>-4.9999999999999975E-3</v>
      </c>
      <c r="BK155" s="182">
        <v>41122</v>
      </c>
      <c r="BL155" s="361">
        <v>0</v>
      </c>
      <c r="BM155" s="182">
        <v>41122</v>
      </c>
      <c r="BN155" s="314">
        <f>'m1'!V153</f>
        <v>0.14249999999999999</v>
      </c>
      <c r="BO155" s="182">
        <v>41122</v>
      </c>
      <c r="BP155" s="361">
        <v>0</v>
      </c>
    </row>
    <row r="156" spans="1:68">
      <c r="A156" s="182">
        <v>41153</v>
      </c>
      <c r="B156" s="314">
        <f>'m1'!C154</f>
        <v>0.14000000000000001</v>
      </c>
      <c r="D156" s="182">
        <v>41153</v>
      </c>
      <c r="E156" s="314">
        <f>'m1'!K154</f>
        <v>0.16</v>
      </c>
      <c r="G156" s="182">
        <v>41153</v>
      </c>
      <c r="H156" s="314">
        <f>'m1'!O154</f>
        <v>0.14000000000000001</v>
      </c>
      <c r="J156" s="182">
        <v>41153</v>
      </c>
      <c r="K156" s="314">
        <f>'m1'!N154</f>
        <v>0.18</v>
      </c>
      <c r="M156" s="182">
        <v>41153</v>
      </c>
      <c r="N156" s="314">
        <f>'m1'!H154</f>
        <v>0.14000000000000001</v>
      </c>
      <c r="P156" s="182">
        <v>41153</v>
      </c>
      <c r="Q156" s="314">
        <f>'m1'!E154</f>
        <v>0.14000000000000001</v>
      </c>
      <c r="S156" s="182">
        <v>41153</v>
      </c>
      <c r="T156" s="314">
        <f t="shared" si="4"/>
        <v>0.14000000000000001</v>
      </c>
      <c r="V156" s="182">
        <v>41153</v>
      </c>
      <c r="W156" s="314">
        <f t="shared" si="5"/>
        <v>0.14000000000000001</v>
      </c>
      <c r="Y156" s="182">
        <v>41153</v>
      </c>
      <c r="Z156" s="314">
        <f>'m1'!R154</f>
        <v>0.14000000000000001</v>
      </c>
      <c r="AB156" s="182">
        <v>41153</v>
      </c>
      <c r="AC156" s="314">
        <f>'m1'!D154</f>
        <v>0.14000000000000001</v>
      </c>
      <c r="AE156" s="182">
        <v>41153</v>
      </c>
      <c r="AF156" s="314">
        <f>'m1'!L154</f>
        <v>0.16</v>
      </c>
      <c r="AH156" s="182">
        <v>41153</v>
      </c>
      <c r="AI156" s="314">
        <f>'m1'!P154</f>
        <v>0.14000000000000001</v>
      </c>
      <c r="AK156" s="182">
        <v>41153</v>
      </c>
      <c r="AL156" s="361">
        <f>'m1'!T154</f>
        <v>-0.06</v>
      </c>
      <c r="AM156" s="182">
        <v>41153</v>
      </c>
      <c r="AN156" s="314">
        <f>'m1'!J154</f>
        <v>0.14000000000000001</v>
      </c>
      <c r="AO156" s="182">
        <v>41153</v>
      </c>
      <c r="AP156" s="361">
        <v>0</v>
      </c>
      <c r="AQ156" s="182">
        <v>41153</v>
      </c>
      <c r="AR156" s="314">
        <f>'m1'!F154</f>
        <v>0.10500000000000001</v>
      </c>
      <c r="AS156" s="182">
        <v>41153</v>
      </c>
      <c r="AT156" s="361">
        <v>0</v>
      </c>
      <c r="AU156" s="182">
        <v>41153</v>
      </c>
      <c r="AV156" s="314">
        <f>'m1'!Q154</f>
        <v>0.14000000000000001</v>
      </c>
      <c r="AW156" s="182">
        <v>41153</v>
      </c>
      <c r="AX156" s="361">
        <v>5.0000000000000001E-3</v>
      </c>
      <c r="AY156" s="182">
        <v>41153</v>
      </c>
      <c r="AZ156" s="314">
        <f>'m1'!M154</f>
        <v>0.16</v>
      </c>
      <c r="BA156" s="182">
        <v>41153</v>
      </c>
      <c r="BB156" s="361">
        <v>5.0000000000000001E-3</v>
      </c>
      <c r="BC156" s="182">
        <v>41153</v>
      </c>
      <c r="BD156" s="314">
        <f>'m1'!I154</f>
        <v>0.14000000000000001</v>
      </c>
      <c r="BE156" s="182">
        <v>41153</v>
      </c>
      <c r="BF156" s="361">
        <v>5.0000000000000001E-3</v>
      </c>
      <c r="BG156" s="182">
        <v>41153</v>
      </c>
      <c r="BH156" s="361">
        <v>0</v>
      </c>
      <c r="BI156" s="182">
        <v>41153</v>
      </c>
      <c r="BJ156" s="314">
        <f>'m1'!U154</f>
        <v>-4.9999999999999975E-3</v>
      </c>
      <c r="BK156" s="182">
        <v>41153</v>
      </c>
      <c r="BL156" s="361">
        <v>0</v>
      </c>
      <c r="BM156" s="182">
        <v>41153</v>
      </c>
      <c r="BN156" s="314">
        <f>'m1'!V154</f>
        <v>0.14000000000000001</v>
      </c>
      <c r="BO156" s="182">
        <v>41153</v>
      </c>
      <c r="BP156" s="361">
        <v>0</v>
      </c>
    </row>
    <row r="157" spans="1:68">
      <c r="A157" s="182">
        <v>41183</v>
      </c>
      <c r="B157" s="314">
        <f>'m1'!C155</f>
        <v>0.14000000000000001</v>
      </c>
      <c r="D157" s="182">
        <v>41183</v>
      </c>
      <c r="E157" s="314">
        <f>'m1'!K155</f>
        <v>0.16</v>
      </c>
      <c r="G157" s="182">
        <v>41183</v>
      </c>
      <c r="H157" s="314">
        <f>'m1'!O155</f>
        <v>0.14000000000000001</v>
      </c>
      <c r="J157" s="182">
        <v>41183</v>
      </c>
      <c r="K157" s="314">
        <f>'m1'!N155</f>
        <v>0.18</v>
      </c>
      <c r="M157" s="182">
        <v>41183</v>
      </c>
      <c r="N157" s="314">
        <f>'m1'!H155</f>
        <v>0.14000000000000001</v>
      </c>
      <c r="P157" s="182">
        <v>41183</v>
      </c>
      <c r="Q157" s="314">
        <f>'m1'!E155</f>
        <v>0.14000000000000001</v>
      </c>
      <c r="S157" s="182">
        <v>41183</v>
      </c>
      <c r="T157" s="314">
        <f t="shared" si="4"/>
        <v>0.14000000000000001</v>
      </c>
      <c r="V157" s="182">
        <v>41183</v>
      </c>
      <c r="W157" s="314">
        <f t="shared" si="5"/>
        <v>0.14000000000000001</v>
      </c>
      <c r="Y157" s="182">
        <v>41183</v>
      </c>
      <c r="Z157" s="314">
        <f>'m1'!R155</f>
        <v>0.14000000000000001</v>
      </c>
      <c r="AB157" s="182">
        <v>41183</v>
      </c>
      <c r="AC157" s="314">
        <f>'m1'!D155</f>
        <v>0.14000000000000001</v>
      </c>
      <c r="AE157" s="182">
        <v>41183</v>
      </c>
      <c r="AF157" s="314">
        <f>'m1'!L155</f>
        <v>0.16</v>
      </c>
      <c r="AH157" s="182">
        <v>41183</v>
      </c>
      <c r="AI157" s="314">
        <f>'m1'!P155</f>
        <v>0.14000000000000001</v>
      </c>
      <c r="AK157" s="182">
        <v>41183</v>
      </c>
      <c r="AL157" s="361">
        <f>'m1'!T155</f>
        <v>-0.06</v>
      </c>
      <c r="AM157" s="182">
        <v>41183</v>
      </c>
      <c r="AN157" s="314">
        <f>'m1'!J155</f>
        <v>0.14000000000000001</v>
      </c>
      <c r="AO157" s="182">
        <v>41183</v>
      </c>
      <c r="AP157" s="361">
        <v>0</v>
      </c>
      <c r="AQ157" s="182">
        <v>41183</v>
      </c>
      <c r="AR157" s="314">
        <f>'m1'!F155</f>
        <v>0.10500000000000001</v>
      </c>
      <c r="AS157" s="182">
        <v>41183</v>
      </c>
      <c r="AT157" s="361">
        <v>0</v>
      </c>
      <c r="AU157" s="182">
        <v>41183</v>
      </c>
      <c r="AV157" s="314">
        <f>'m1'!Q155</f>
        <v>0.14000000000000001</v>
      </c>
      <c r="AW157" s="182">
        <v>41183</v>
      </c>
      <c r="AX157" s="361">
        <v>5.0000000000000001E-3</v>
      </c>
      <c r="AY157" s="182">
        <v>41183</v>
      </c>
      <c r="AZ157" s="314">
        <f>'m1'!M155</f>
        <v>0.16</v>
      </c>
      <c r="BA157" s="182">
        <v>41183</v>
      </c>
      <c r="BB157" s="361">
        <v>5.0000000000000001E-3</v>
      </c>
      <c r="BC157" s="182">
        <v>41183</v>
      </c>
      <c r="BD157" s="314">
        <f>'m1'!I155</f>
        <v>0.14000000000000001</v>
      </c>
      <c r="BE157" s="182">
        <v>41183</v>
      </c>
      <c r="BF157" s="361">
        <v>5.0000000000000001E-3</v>
      </c>
      <c r="BG157" s="182">
        <v>41183</v>
      </c>
      <c r="BH157" s="361">
        <v>0</v>
      </c>
      <c r="BI157" s="182">
        <v>41183</v>
      </c>
      <c r="BJ157" s="314">
        <f>'m1'!U155</f>
        <v>-4.9999999999999975E-3</v>
      </c>
      <c r="BK157" s="182">
        <v>41183</v>
      </c>
      <c r="BL157" s="361">
        <v>0</v>
      </c>
      <c r="BM157" s="182">
        <v>41183</v>
      </c>
      <c r="BN157" s="314">
        <f>'m1'!V155</f>
        <v>0.155</v>
      </c>
      <c r="BO157" s="182">
        <v>41183</v>
      </c>
      <c r="BP157" s="361">
        <v>0</v>
      </c>
    </row>
    <row r="158" spans="1:68">
      <c r="A158" s="182">
        <v>41214</v>
      </c>
      <c r="B158" s="314">
        <f>'m1'!C156</f>
        <v>0.22500000000000001</v>
      </c>
      <c r="D158" s="182">
        <v>41214</v>
      </c>
      <c r="E158" s="314">
        <f>'m1'!K156</f>
        <v>0.34499999999999997</v>
      </c>
      <c r="G158" s="182">
        <v>41214</v>
      </c>
      <c r="H158" s="314">
        <f>'m1'!O156</f>
        <v>0.44499999999999995</v>
      </c>
      <c r="J158" s="182">
        <v>41214</v>
      </c>
      <c r="K158" s="314">
        <f>'m1'!N156</f>
        <v>0.375</v>
      </c>
      <c r="M158" s="182">
        <v>41214</v>
      </c>
      <c r="N158" s="314">
        <f>'m1'!H156</f>
        <v>0.32999999999999996</v>
      </c>
      <c r="P158" s="182">
        <v>41214</v>
      </c>
      <c r="Q158" s="314">
        <f>'m1'!E156</f>
        <v>0.22500000000000001</v>
      </c>
      <c r="S158" s="182">
        <v>41214</v>
      </c>
      <c r="T158" s="314">
        <f t="shared" si="4"/>
        <v>0.22500000000000001</v>
      </c>
      <c r="V158" s="182">
        <v>41214</v>
      </c>
      <c r="W158" s="314">
        <f t="shared" si="5"/>
        <v>0.22500000000000001</v>
      </c>
      <c r="Y158" s="182">
        <v>41214</v>
      </c>
      <c r="Z158" s="314">
        <f>'m1'!R156</f>
        <v>0.46499999999999997</v>
      </c>
      <c r="AB158" s="182">
        <v>41214</v>
      </c>
      <c r="AC158" s="314">
        <f>'m1'!D156</f>
        <v>0.22500000000000001</v>
      </c>
      <c r="AE158" s="182">
        <v>41214</v>
      </c>
      <c r="AF158" s="314">
        <f>'m1'!L156</f>
        <v>0.34499999999999997</v>
      </c>
      <c r="AH158" s="182">
        <v>41214</v>
      </c>
      <c r="AI158" s="314">
        <f>'m1'!P156</f>
        <v>0.44499999999999995</v>
      </c>
      <c r="AK158" s="182">
        <v>41214</v>
      </c>
      <c r="AL158" s="361">
        <f>'m1'!T156</f>
        <v>6.5000000000000002E-2</v>
      </c>
      <c r="AM158" s="182">
        <v>41214</v>
      </c>
      <c r="AN158" s="314">
        <f>'m1'!J156</f>
        <v>0.32999999999999996</v>
      </c>
      <c r="AO158" s="182">
        <v>41214</v>
      </c>
      <c r="AP158" s="361">
        <v>0</v>
      </c>
      <c r="AQ158" s="182">
        <v>41214</v>
      </c>
      <c r="AR158" s="314">
        <f>'m1'!F156</f>
        <v>0.19</v>
      </c>
      <c r="AS158" s="182">
        <v>41214</v>
      </c>
      <c r="AT158" s="361">
        <v>0</v>
      </c>
      <c r="AU158" s="182">
        <v>41214</v>
      </c>
      <c r="AV158" s="314">
        <f>'m1'!Q156</f>
        <v>0.44499999999999995</v>
      </c>
      <c r="AW158" s="182">
        <v>41214</v>
      </c>
      <c r="AX158" s="361">
        <v>5.0000000000000001E-3</v>
      </c>
      <c r="AY158" s="182">
        <v>41214</v>
      </c>
      <c r="AZ158" s="314">
        <f>'m1'!M156</f>
        <v>0.34499999999999997</v>
      </c>
      <c r="BA158" s="182">
        <v>41214</v>
      </c>
      <c r="BB158" s="361">
        <v>5.0000000000000001E-3</v>
      </c>
      <c r="BC158" s="182">
        <v>41214</v>
      </c>
      <c r="BD158" s="314">
        <f>'m1'!I156</f>
        <v>0.32999999999999996</v>
      </c>
      <c r="BE158" s="182">
        <v>41214</v>
      </c>
      <c r="BF158" s="361">
        <v>5.0000000000000001E-3</v>
      </c>
      <c r="BG158" s="182">
        <v>41214</v>
      </c>
      <c r="BH158" s="361">
        <v>0</v>
      </c>
      <c r="BI158" s="182">
        <v>41214</v>
      </c>
      <c r="BJ158" s="314">
        <f>'m1'!U156</f>
        <v>0.12</v>
      </c>
      <c r="BK158" s="182">
        <v>41214</v>
      </c>
      <c r="BL158" s="361">
        <v>0</v>
      </c>
      <c r="BM158" s="182">
        <v>41214</v>
      </c>
      <c r="BN158" s="314">
        <f>'m1'!V156</f>
        <v>0.19202400000000003</v>
      </c>
      <c r="BO158" s="182">
        <v>41214</v>
      </c>
      <c r="BP158" s="361">
        <v>0</v>
      </c>
    </row>
    <row r="159" spans="1:68">
      <c r="A159" s="182">
        <v>41244</v>
      </c>
      <c r="B159" s="314">
        <f>'m1'!C157</f>
        <v>0.22500000000000001</v>
      </c>
      <c r="D159" s="182">
        <v>41244</v>
      </c>
      <c r="E159" s="314">
        <f>'m1'!K157</f>
        <v>0.34499999999999997</v>
      </c>
      <c r="G159" s="182">
        <v>41244</v>
      </c>
      <c r="H159" s="314">
        <f>'m1'!O157</f>
        <v>0.44499999999999995</v>
      </c>
      <c r="J159" s="182">
        <v>41244</v>
      </c>
      <c r="K159" s="314">
        <f>'m1'!N157</f>
        <v>0.375</v>
      </c>
      <c r="M159" s="182">
        <v>41244</v>
      </c>
      <c r="N159" s="314">
        <f>'m1'!H157</f>
        <v>0.32999999999999996</v>
      </c>
      <c r="P159" s="182">
        <v>41244</v>
      </c>
      <c r="Q159" s="314">
        <f>'m1'!E157</f>
        <v>0.22500000000000001</v>
      </c>
      <c r="S159" s="182">
        <v>41244</v>
      </c>
      <c r="T159" s="314">
        <f t="shared" si="4"/>
        <v>0.22500000000000001</v>
      </c>
      <c r="V159" s="182">
        <v>41244</v>
      </c>
      <c r="W159" s="314">
        <f t="shared" si="5"/>
        <v>0.22500000000000001</v>
      </c>
      <c r="Y159" s="182">
        <v>41244</v>
      </c>
      <c r="Z159" s="314">
        <f>'m1'!R157</f>
        <v>0.46499999999999997</v>
      </c>
      <c r="AB159" s="182">
        <v>41244</v>
      </c>
      <c r="AC159" s="314">
        <f>'m1'!D157</f>
        <v>0.22500000000000001</v>
      </c>
      <c r="AE159" s="182">
        <v>41244</v>
      </c>
      <c r="AF159" s="314">
        <f>'m1'!L157</f>
        <v>0.34499999999999997</v>
      </c>
      <c r="AH159" s="182">
        <v>41244</v>
      </c>
      <c r="AI159" s="314">
        <f>'m1'!P157</f>
        <v>0.44499999999999995</v>
      </c>
      <c r="AK159" s="182">
        <v>41244</v>
      </c>
      <c r="AL159" s="361">
        <f>'m1'!T157</f>
        <v>6.5000000000000002E-2</v>
      </c>
      <c r="AM159" s="182">
        <v>41244</v>
      </c>
      <c r="AN159" s="314">
        <f>'m1'!J157</f>
        <v>0.32999999999999996</v>
      </c>
      <c r="AO159" s="182">
        <v>41244</v>
      </c>
      <c r="AP159" s="361">
        <v>0</v>
      </c>
      <c r="AQ159" s="182">
        <v>41244</v>
      </c>
      <c r="AR159" s="314">
        <f>'m1'!F157</f>
        <v>0.19</v>
      </c>
      <c r="AS159" s="182">
        <v>41244</v>
      </c>
      <c r="AT159" s="361">
        <v>0</v>
      </c>
      <c r="AU159" s="182">
        <v>41244</v>
      </c>
      <c r="AV159" s="314">
        <f>'m1'!Q157</f>
        <v>0.44499999999999995</v>
      </c>
      <c r="AW159" s="182">
        <v>41244</v>
      </c>
      <c r="AX159" s="361">
        <v>5.0000000000000001E-3</v>
      </c>
      <c r="AY159" s="182">
        <v>41244</v>
      </c>
      <c r="AZ159" s="314">
        <f>'m1'!M157</f>
        <v>0.34499999999999997</v>
      </c>
      <c r="BA159" s="182">
        <v>41244</v>
      </c>
      <c r="BB159" s="361">
        <v>5.0000000000000001E-3</v>
      </c>
      <c r="BC159" s="182">
        <v>41244</v>
      </c>
      <c r="BD159" s="314">
        <f>'m1'!I157</f>
        <v>0.32999999999999996</v>
      </c>
      <c r="BE159" s="182">
        <v>41244</v>
      </c>
      <c r="BF159" s="361">
        <v>5.0000000000000001E-3</v>
      </c>
      <c r="BG159" s="182">
        <v>41244</v>
      </c>
      <c r="BH159" s="361">
        <v>0</v>
      </c>
      <c r="BI159" s="182">
        <v>41244</v>
      </c>
      <c r="BJ159" s="314">
        <f>'m1'!U157</f>
        <v>0.12</v>
      </c>
      <c r="BK159" s="182">
        <v>41244</v>
      </c>
      <c r="BL159" s="361">
        <v>0</v>
      </c>
      <c r="BM159" s="182">
        <v>41244</v>
      </c>
      <c r="BN159" s="314">
        <f>'m1'!V157</f>
        <v>0.19452000000000003</v>
      </c>
      <c r="BO159" s="182">
        <v>41244</v>
      </c>
      <c r="BP159" s="361">
        <v>0</v>
      </c>
    </row>
    <row r="160" spans="1:68">
      <c r="A160" s="182">
        <v>41275</v>
      </c>
      <c r="B160" s="314">
        <f>'m1'!C158</f>
        <v>0.25</v>
      </c>
      <c r="D160" s="182">
        <v>41275</v>
      </c>
      <c r="E160" s="314">
        <f>'m1'!K158</f>
        <v>0.37</v>
      </c>
      <c r="G160" s="182">
        <v>41275</v>
      </c>
      <c r="H160" s="314">
        <f>'m1'!O158</f>
        <v>0.47</v>
      </c>
      <c r="J160" s="182">
        <v>41275</v>
      </c>
      <c r="K160" s="314">
        <f>'m1'!N158</f>
        <v>0.4</v>
      </c>
      <c r="M160" s="182">
        <v>41275</v>
      </c>
      <c r="N160" s="314">
        <f>'m1'!H158</f>
        <v>0.35499999999999998</v>
      </c>
      <c r="P160" s="182">
        <v>41275</v>
      </c>
      <c r="Q160" s="314">
        <f>'m1'!E158</f>
        <v>0.25</v>
      </c>
      <c r="S160" s="182">
        <v>41275</v>
      </c>
      <c r="T160" s="314">
        <f t="shared" si="4"/>
        <v>0.25</v>
      </c>
      <c r="V160" s="182">
        <v>41275</v>
      </c>
      <c r="W160" s="314">
        <f t="shared" si="5"/>
        <v>0.25</v>
      </c>
      <c r="Y160" s="182">
        <v>41275</v>
      </c>
      <c r="Z160" s="314">
        <f>'m1'!R158</f>
        <v>0.49</v>
      </c>
      <c r="AB160" s="182">
        <v>41275</v>
      </c>
      <c r="AC160" s="314">
        <f>'m1'!D158</f>
        <v>0.25</v>
      </c>
      <c r="AE160" s="182">
        <v>41275</v>
      </c>
      <c r="AF160" s="314">
        <f>'m1'!L158</f>
        <v>0.37</v>
      </c>
      <c r="AH160" s="182">
        <v>41275</v>
      </c>
      <c r="AI160" s="314">
        <f>'m1'!P158</f>
        <v>0.47</v>
      </c>
      <c r="AK160" s="182">
        <v>41275</v>
      </c>
      <c r="AL160" s="361">
        <f>'m1'!T158</f>
        <v>0.09</v>
      </c>
      <c r="AM160" s="182">
        <v>41275</v>
      </c>
      <c r="AN160" s="314">
        <f>'m1'!J158</f>
        <v>0.35499999999999998</v>
      </c>
      <c r="AO160" s="182">
        <v>41275</v>
      </c>
      <c r="AP160" s="361">
        <v>0</v>
      </c>
      <c r="AQ160" s="182">
        <v>41275</v>
      </c>
      <c r="AR160" s="314">
        <f>'m1'!F158</f>
        <v>0.215</v>
      </c>
      <c r="AS160" s="182">
        <v>41275</v>
      </c>
      <c r="AT160" s="361">
        <v>0</v>
      </c>
      <c r="AU160" s="182">
        <v>41275</v>
      </c>
      <c r="AV160" s="314">
        <f>'m1'!Q158</f>
        <v>0.47</v>
      </c>
      <c r="AW160" s="182">
        <v>41275</v>
      </c>
      <c r="AX160" s="361">
        <v>5.0000000000000001E-3</v>
      </c>
      <c r="AY160" s="182">
        <v>41275</v>
      </c>
      <c r="AZ160" s="314">
        <f>'m1'!M158</f>
        <v>0.37</v>
      </c>
      <c r="BA160" s="182">
        <v>41275</v>
      </c>
      <c r="BB160" s="361">
        <v>5.0000000000000001E-3</v>
      </c>
      <c r="BC160" s="182">
        <v>41275</v>
      </c>
      <c r="BD160" s="314">
        <f>'m1'!I158</f>
        <v>0.35499999999999998</v>
      </c>
      <c r="BE160" s="182">
        <v>41275</v>
      </c>
      <c r="BF160" s="361">
        <v>5.0000000000000001E-3</v>
      </c>
      <c r="BG160" s="182">
        <v>41275</v>
      </c>
      <c r="BH160" s="361">
        <v>0</v>
      </c>
      <c r="BI160" s="182">
        <v>41275</v>
      </c>
      <c r="BJ160" s="314">
        <f>'m1'!U158</f>
        <v>0.14499999999999999</v>
      </c>
      <c r="BK160" s="182">
        <v>41275</v>
      </c>
      <c r="BL160" s="361">
        <v>0</v>
      </c>
      <c r="BM160" s="182">
        <v>41275</v>
      </c>
      <c r="BN160" s="314">
        <f>'m1'!V158</f>
        <v>0.22639999999999999</v>
      </c>
      <c r="BO160" s="182">
        <v>41275</v>
      </c>
      <c r="BP160" s="361">
        <v>0</v>
      </c>
    </row>
    <row r="161" spans="1:68">
      <c r="A161" s="182">
        <v>41306</v>
      </c>
      <c r="B161" s="314">
        <f>'m1'!C159</f>
        <v>0.31</v>
      </c>
      <c r="D161" s="182">
        <v>41306</v>
      </c>
      <c r="E161" s="314">
        <f>'m1'!K159</f>
        <v>0.43</v>
      </c>
      <c r="G161" s="182">
        <v>41306</v>
      </c>
      <c r="H161" s="314">
        <f>'m1'!O159</f>
        <v>0.53</v>
      </c>
      <c r="J161" s="182">
        <v>41306</v>
      </c>
      <c r="K161" s="314">
        <f>'m1'!N159</f>
        <v>0.45999999999999996</v>
      </c>
      <c r="M161" s="182">
        <v>41306</v>
      </c>
      <c r="N161" s="314">
        <f>'m1'!H159</f>
        <v>0.41499999999999998</v>
      </c>
      <c r="P161" s="182">
        <v>41306</v>
      </c>
      <c r="Q161" s="314">
        <f>'m1'!E159</f>
        <v>0.31</v>
      </c>
      <c r="S161" s="182">
        <v>41306</v>
      </c>
      <c r="T161" s="314">
        <f t="shared" si="4"/>
        <v>0.31</v>
      </c>
      <c r="V161" s="182">
        <v>41306</v>
      </c>
      <c r="W161" s="314">
        <f t="shared" si="5"/>
        <v>0.31</v>
      </c>
      <c r="Y161" s="182">
        <v>41306</v>
      </c>
      <c r="Z161" s="314">
        <f>'m1'!R159</f>
        <v>0.55000000000000004</v>
      </c>
      <c r="AB161" s="182">
        <v>41306</v>
      </c>
      <c r="AC161" s="314">
        <f>'m1'!D159</f>
        <v>0.31</v>
      </c>
      <c r="AE161" s="182">
        <v>41306</v>
      </c>
      <c r="AF161" s="314">
        <f>'m1'!L159</f>
        <v>0.43</v>
      </c>
      <c r="AH161" s="182">
        <v>41306</v>
      </c>
      <c r="AI161" s="314">
        <f>'m1'!P159</f>
        <v>0.53</v>
      </c>
      <c r="AK161" s="182">
        <v>41306</v>
      </c>
      <c r="AL161" s="361">
        <f>'m1'!T159</f>
        <v>0.15</v>
      </c>
      <c r="AM161" s="182">
        <v>41306</v>
      </c>
      <c r="AN161" s="314">
        <f>'m1'!J159</f>
        <v>0.41499999999999998</v>
      </c>
      <c r="AO161" s="182">
        <v>41306</v>
      </c>
      <c r="AP161" s="361">
        <v>0</v>
      </c>
      <c r="AQ161" s="182">
        <v>41306</v>
      </c>
      <c r="AR161" s="314">
        <f>'m1'!F159</f>
        <v>0.27500000000000002</v>
      </c>
      <c r="AS161" s="182">
        <v>41306</v>
      </c>
      <c r="AT161" s="361">
        <v>0</v>
      </c>
      <c r="AU161" s="182">
        <v>41306</v>
      </c>
      <c r="AV161" s="314">
        <f>'m1'!Q159</f>
        <v>0.53</v>
      </c>
      <c r="AW161" s="182">
        <v>41306</v>
      </c>
      <c r="AX161" s="361">
        <v>5.0000000000000001E-3</v>
      </c>
      <c r="AY161" s="182">
        <v>41306</v>
      </c>
      <c r="AZ161" s="314">
        <f>'m1'!M159</f>
        <v>0.43</v>
      </c>
      <c r="BA161" s="182">
        <v>41306</v>
      </c>
      <c r="BB161" s="361">
        <v>5.0000000000000001E-3</v>
      </c>
      <c r="BC161" s="182">
        <v>41306</v>
      </c>
      <c r="BD161" s="314">
        <f>'m1'!I159</f>
        <v>0.41499999999999998</v>
      </c>
      <c r="BE161" s="182">
        <v>41306</v>
      </c>
      <c r="BF161" s="361">
        <v>5.0000000000000001E-3</v>
      </c>
      <c r="BG161" s="182">
        <v>41306</v>
      </c>
      <c r="BH161" s="361">
        <v>0</v>
      </c>
      <c r="BI161" s="182">
        <v>41306</v>
      </c>
      <c r="BJ161" s="314">
        <f>'m1'!U159</f>
        <v>0.20499999999999999</v>
      </c>
      <c r="BK161" s="182">
        <v>41306</v>
      </c>
      <c r="BL161" s="361">
        <v>0</v>
      </c>
      <c r="BM161" s="182">
        <v>41306</v>
      </c>
      <c r="BN161" s="314">
        <f>'m1'!V159</f>
        <v>0.28544000000000003</v>
      </c>
      <c r="BO161" s="182">
        <v>41306</v>
      </c>
      <c r="BP161" s="361">
        <v>0</v>
      </c>
    </row>
    <row r="162" spans="1:68">
      <c r="A162" s="182">
        <v>41334</v>
      </c>
      <c r="B162" s="314">
        <f>'m1'!C160</f>
        <v>0.30499999999999999</v>
      </c>
      <c r="D162" s="182">
        <v>41334</v>
      </c>
      <c r="E162" s="314">
        <f>'m1'!K160</f>
        <v>0.42499999999999999</v>
      </c>
      <c r="G162" s="182">
        <v>41334</v>
      </c>
      <c r="H162" s="314">
        <f>'m1'!O160</f>
        <v>0.52500000000000002</v>
      </c>
      <c r="J162" s="182">
        <v>41334</v>
      </c>
      <c r="K162" s="314">
        <f>'m1'!N160</f>
        <v>0.45499999999999996</v>
      </c>
      <c r="M162" s="182">
        <v>41334</v>
      </c>
      <c r="N162" s="314">
        <f>'m1'!H160</f>
        <v>0.41</v>
      </c>
      <c r="P162" s="182">
        <v>41334</v>
      </c>
      <c r="Q162" s="314">
        <f>'m1'!E160</f>
        <v>0.30499999999999999</v>
      </c>
      <c r="S162" s="182">
        <v>41334</v>
      </c>
      <c r="T162" s="314">
        <f t="shared" si="4"/>
        <v>0.30499999999999999</v>
      </c>
      <c r="V162" s="182">
        <v>41334</v>
      </c>
      <c r="W162" s="314">
        <f t="shared" si="5"/>
        <v>0.30499999999999999</v>
      </c>
      <c r="Y162" s="182">
        <v>41334</v>
      </c>
      <c r="Z162" s="314">
        <f>'m1'!R160</f>
        <v>0.54500000000000004</v>
      </c>
      <c r="AB162" s="182">
        <v>41334</v>
      </c>
      <c r="AC162" s="314">
        <f>'m1'!D160</f>
        <v>0.30499999999999999</v>
      </c>
      <c r="AE162" s="182">
        <v>41334</v>
      </c>
      <c r="AF162" s="314">
        <f>'m1'!L160</f>
        <v>0.42499999999999999</v>
      </c>
      <c r="AH162" s="182">
        <v>41334</v>
      </c>
      <c r="AI162" s="314">
        <f>'m1'!P160</f>
        <v>0.52500000000000002</v>
      </c>
      <c r="AK162" s="182">
        <v>41334</v>
      </c>
      <c r="AL162" s="361">
        <f>'m1'!T160</f>
        <v>0.14499999999999999</v>
      </c>
      <c r="AM162" s="182">
        <v>41334</v>
      </c>
      <c r="AN162" s="314">
        <f>'m1'!J160</f>
        <v>0.41</v>
      </c>
      <c r="AO162" s="182">
        <v>41334</v>
      </c>
      <c r="AP162" s="361">
        <v>0</v>
      </c>
      <c r="AQ162" s="182">
        <v>41334</v>
      </c>
      <c r="AR162" s="314">
        <f>'m1'!F160</f>
        <v>0.27</v>
      </c>
      <c r="AS162" s="182">
        <v>41334</v>
      </c>
      <c r="AT162" s="361">
        <v>0</v>
      </c>
      <c r="AU162" s="182">
        <v>41334</v>
      </c>
      <c r="AV162" s="314">
        <f>'m1'!Q160</f>
        <v>0.52500000000000002</v>
      </c>
      <c r="AW162" s="182">
        <v>41334</v>
      </c>
      <c r="AX162" s="361">
        <v>5.0000000000000001E-3</v>
      </c>
      <c r="AY162" s="182">
        <v>41334</v>
      </c>
      <c r="AZ162" s="314">
        <f>'m1'!M160</f>
        <v>0.42499999999999999</v>
      </c>
      <c r="BA162" s="182">
        <v>41334</v>
      </c>
      <c r="BB162" s="361">
        <v>5.0000000000000001E-3</v>
      </c>
      <c r="BC162" s="182">
        <v>41334</v>
      </c>
      <c r="BD162" s="314">
        <f>'m1'!I160</f>
        <v>0.41</v>
      </c>
      <c r="BE162" s="182">
        <v>41334</v>
      </c>
      <c r="BF162" s="361">
        <v>5.0000000000000001E-3</v>
      </c>
      <c r="BG162" s="182">
        <v>41334</v>
      </c>
      <c r="BH162" s="361">
        <v>0</v>
      </c>
      <c r="BI162" s="182">
        <v>41334</v>
      </c>
      <c r="BJ162" s="314">
        <f>'m1'!U160</f>
        <v>0.19999999999999998</v>
      </c>
      <c r="BK162" s="182">
        <v>41334</v>
      </c>
      <c r="BL162" s="361">
        <v>0</v>
      </c>
      <c r="BM162" s="182">
        <v>41334</v>
      </c>
      <c r="BN162" s="314">
        <f>'m1'!V160</f>
        <v>0.27676000000000001</v>
      </c>
      <c r="BO162" s="182">
        <v>41334</v>
      </c>
      <c r="BP162" s="361">
        <v>0</v>
      </c>
    </row>
    <row r="163" spans="1:68">
      <c r="A163" s="182">
        <v>41365</v>
      </c>
      <c r="B163" s="314">
        <f>'m1'!C161</f>
        <v>0.14000000000000001</v>
      </c>
      <c r="D163" s="182">
        <v>41365</v>
      </c>
      <c r="E163" s="314">
        <f>'m1'!K161</f>
        <v>0.16</v>
      </c>
      <c r="G163" s="182">
        <v>41365</v>
      </c>
      <c r="H163" s="314">
        <f>'m1'!O161</f>
        <v>0.14000000000000001</v>
      </c>
      <c r="J163" s="182">
        <v>41365</v>
      </c>
      <c r="K163" s="314">
        <f>'m1'!N161</f>
        <v>0.18</v>
      </c>
      <c r="M163" s="182">
        <v>41365</v>
      </c>
      <c r="N163" s="314">
        <f>'m1'!H161</f>
        <v>0.14000000000000001</v>
      </c>
      <c r="P163" s="182">
        <v>41365</v>
      </c>
      <c r="Q163" s="314">
        <f>'m1'!E161</f>
        <v>0.14000000000000001</v>
      </c>
      <c r="S163" s="182">
        <v>41365</v>
      </c>
      <c r="T163" s="314">
        <f t="shared" si="4"/>
        <v>0.14000000000000001</v>
      </c>
      <c r="V163" s="182">
        <v>41365</v>
      </c>
      <c r="W163" s="314">
        <f t="shared" si="5"/>
        <v>0.14000000000000001</v>
      </c>
      <c r="Y163" s="182">
        <v>41365</v>
      </c>
      <c r="Z163" s="314">
        <f>'m1'!R161</f>
        <v>0.14000000000000001</v>
      </c>
      <c r="AB163" s="182">
        <v>41365</v>
      </c>
      <c r="AC163" s="314">
        <f>'m1'!D161</f>
        <v>0.14000000000000001</v>
      </c>
      <c r="AE163" s="182">
        <v>41365</v>
      </c>
      <c r="AF163" s="314">
        <f>'m1'!L161</f>
        <v>0.16</v>
      </c>
      <c r="AH163" s="182">
        <v>41365</v>
      </c>
      <c r="AI163" s="314">
        <f>'m1'!P161</f>
        <v>0.14000000000000001</v>
      </c>
      <c r="AK163" s="182">
        <v>41365</v>
      </c>
      <c r="AL163" s="361">
        <f>'m1'!T161</f>
        <v>-0.06</v>
      </c>
      <c r="AM163" s="182">
        <v>41365</v>
      </c>
      <c r="AN163" s="314">
        <f>'m1'!J161</f>
        <v>0.14000000000000001</v>
      </c>
      <c r="AO163" s="182">
        <v>41365</v>
      </c>
      <c r="AP163" s="361">
        <v>0</v>
      </c>
      <c r="AQ163" s="182">
        <v>41365</v>
      </c>
      <c r="AR163" s="314">
        <f>'m1'!F161</f>
        <v>0.10500000000000001</v>
      </c>
      <c r="AS163" s="182">
        <v>41365</v>
      </c>
      <c r="AT163" s="361">
        <v>0</v>
      </c>
      <c r="AU163" s="182">
        <v>41365</v>
      </c>
      <c r="AV163" s="314">
        <f>'m1'!Q161</f>
        <v>0.14000000000000001</v>
      </c>
      <c r="AW163" s="182">
        <v>41365</v>
      </c>
      <c r="AX163" s="361">
        <v>5.0000000000000001E-3</v>
      </c>
      <c r="AY163" s="182">
        <v>41365</v>
      </c>
      <c r="AZ163" s="314">
        <f>'m1'!M161</f>
        <v>0.16</v>
      </c>
      <c r="BA163" s="182">
        <v>41365</v>
      </c>
      <c r="BB163" s="361">
        <v>5.0000000000000001E-3</v>
      </c>
      <c r="BC163" s="182">
        <v>41365</v>
      </c>
      <c r="BD163" s="314">
        <f>'m1'!I161</f>
        <v>0.14000000000000001</v>
      </c>
      <c r="BE163" s="182">
        <v>41365</v>
      </c>
      <c r="BF163" s="361">
        <v>5.0000000000000001E-3</v>
      </c>
      <c r="BG163" s="182">
        <v>41365</v>
      </c>
      <c r="BH163" s="361">
        <v>0</v>
      </c>
      <c r="BI163" s="182">
        <v>41365</v>
      </c>
      <c r="BJ163" s="314">
        <f>'m1'!U161</f>
        <v>-4.9999999999999975E-3</v>
      </c>
      <c r="BK163" s="182">
        <v>41365</v>
      </c>
      <c r="BL163" s="361">
        <v>0</v>
      </c>
      <c r="BM163" s="182">
        <v>41365</v>
      </c>
      <c r="BN163" s="314">
        <f>'m1'!V161</f>
        <v>0.17249999999999999</v>
      </c>
      <c r="BO163" s="182">
        <v>41365</v>
      </c>
      <c r="BP163" s="361">
        <v>0</v>
      </c>
    </row>
    <row r="164" spans="1:68">
      <c r="A164" s="182">
        <v>41395</v>
      </c>
      <c r="B164" s="314">
        <f>'m1'!C162</f>
        <v>0.14000000000000001</v>
      </c>
      <c r="D164" s="182">
        <v>41395</v>
      </c>
      <c r="E164" s="314">
        <f>'m1'!K162</f>
        <v>0.16</v>
      </c>
      <c r="G164" s="182">
        <v>41395</v>
      </c>
      <c r="H164" s="314">
        <f>'m1'!O162</f>
        <v>0.14000000000000001</v>
      </c>
      <c r="J164" s="182">
        <v>41395</v>
      </c>
      <c r="K164" s="314">
        <f>'m1'!N162</f>
        <v>0.18</v>
      </c>
      <c r="M164" s="182">
        <v>41395</v>
      </c>
      <c r="N164" s="314">
        <f>'m1'!H162</f>
        <v>0.14000000000000001</v>
      </c>
      <c r="P164" s="182">
        <v>41395</v>
      </c>
      <c r="Q164" s="314">
        <f>'m1'!E162</f>
        <v>0.14000000000000001</v>
      </c>
      <c r="S164" s="182">
        <v>41395</v>
      </c>
      <c r="T164" s="314">
        <f t="shared" si="4"/>
        <v>0.14000000000000001</v>
      </c>
      <c r="V164" s="182">
        <v>41395</v>
      </c>
      <c r="W164" s="314">
        <f t="shared" si="5"/>
        <v>0.14000000000000001</v>
      </c>
      <c r="Y164" s="182">
        <v>41395</v>
      </c>
      <c r="Z164" s="314">
        <f>'m1'!R162</f>
        <v>0.14000000000000001</v>
      </c>
      <c r="AB164" s="182">
        <v>41395</v>
      </c>
      <c r="AC164" s="314">
        <f>'m1'!D162</f>
        <v>0.14000000000000001</v>
      </c>
      <c r="AE164" s="182">
        <v>41395</v>
      </c>
      <c r="AF164" s="314">
        <f>'m1'!L162</f>
        <v>0.16</v>
      </c>
      <c r="AH164" s="182">
        <v>41395</v>
      </c>
      <c r="AI164" s="314">
        <f>'m1'!P162</f>
        <v>0.14000000000000001</v>
      </c>
      <c r="AK164" s="182">
        <v>41395</v>
      </c>
      <c r="AL164" s="361">
        <f>'m1'!T162</f>
        <v>-0.06</v>
      </c>
      <c r="AM164" s="182">
        <v>41395</v>
      </c>
      <c r="AN164" s="314">
        <f>'m1'!J162</f>
        <v>0.14000000000000001</v>
      </c>
      <c r="AO164" s="182">
        <v>41395</v>
      </c>
      <c r="AP164" s="361">
        <v>0</v>
      </c>
      <c r="AQ164" s="182">
        <v>41395</v>
      </c>
      <c r="AR164" s="314">
        <f>'m1'!F162</f>
        <v>0.10500000000000001</v>
      </c>
      <c r="AS164" s="182">
        <v>41395</v>
      </c>
      <c r="AT164" s="361">
        <v>0</v>
      </c>
      <c r="AU164" s="182">
        <v>41395</v>
      </c>
      <c r="AV164" s="314">
        <f>'m1'!Q162</f>
        <v>0.14000000000000001</v>
      </c>
      <c r="AW164" s="182">
        <v>41395</v>
      </c>
      <c r="AX164" s="361">
        <v>5.0000000000000001E-3</v>
      </c>
      <c r="AY164" s="182">
        <v>41395</v>
      </c>
      <c r="AZ164" s="314">
        <f>'m1'!M162</f>
        <v>0.16</v>
      </c>
      <c r="BA164" s="182">
        <v>41395</v>
      </c>
      <c r="BB164" s="361">
        <v>5.0000000000000001E-3</v>
      </c>
      <c r="BC164" s="182">
        <v>41395</v>
      </c>
      <c r="BD164" s="314">
        <f>'m1'!I162</f>
        <v>0.14000000000000001</v>
      </c>
      <c r="BE164" s="182">
        <v>41395</v>
      </c>
      <c r="BF164" s="361">
        <v>5.0000000000000001E-3</v>
      </c>
      <c r="BG164" s="182">
        <v>41395</v>
      </c>
      <c r="BH164" s="361">
        <v>0</v>
      </c>
      <c r="BI164" s="182">
        <v>41395</v>
      </c>
      <c r="BJ164" s="314">
        <f>'m1'!U162</f>
        <v>-4.9999999999999975E-3</v>
      </c>
      <c r="BK164" s="182">
        <v>41395</v>
      </c>
      <c r="BL164" s="361">
        <v>0</v>
      </c>
      <c r="BM164" s="182">
        <v>41395</v>
      </c>
      <c r="BN164" s="314">
        <f>'m1'!V162</f>
        <v>0.16250000000000001</v>
      </c>
      <c r="BO164" s="182">
        <v>41395</v>
      </c>
      <c r="BP164" s="361">
        <v>0</v>
      </c>
    </row>
    <row r="165" spans="1:68">
      <c r="A165" s="182">
        <v>41426</v>
      </c>
      <c r="B165" s="314">
        <f>'m1'!C163</f>
        <v>0.14000000000000001</v>
      </c>
      <c r="D165" s="182">
        <v>41426</v>
      </c>
      <c r="E165" s="314">
        <f>'m1'!K163</f>
        <v>0.16</v>
      </c>
      <c r="G165" s="182">
        <v>41426</v>
      </c>
      <c r="H165" s="314">
        <f>'m1'!O163</f>
        <v>0.14000000000000001</v>
      </c>
      <c r="J165" s="182">
        <v>41426</v>
      </c>
      <c r="K165" s="314">
        <f>'m1'!N163</f>
        <v>0.18</v>
      </c>
      <c r="M165" s="182">
        <v>41426</v>
      </c>
      <c r="N165" s="314">
        <f>'m1'!H163</f>
        <v>0.14000000000000001</v>
      </c>
      <c r="P165" s="182">
        <v>41426</v>
      </c>
      <c r="Q165" s="314">
        <f>'m1'!E163</f>
        <v>0.14000000000000001</v>
      </c>
      <c r="S165" s="182">
        <v>41426</v>
      </c>
      <c r="T165" s="314">
        <f t="shared" si="4"/>
        <v>0.14000000000000001</v>
      </c>
      <c r="V165" s="182">
        <v>41426</v>
      </c>
      <c r="W165" s="314">
        <f t="shared" si="5"/>
        <v>0.14000000000000001</v>
      </c>
      <c r="Y165" s="182">
        <v>41426</v>
      </c>
      <c r="Z165" s="314">
        <f>'m1'!R163</f>
        <v>0.14000000000000001</v>
      </c>
      <c r="AB165" s="182">
        <v>41426</v>
      </c>
      <c r="AC165" s="314">
        <f>'m1'!D163</f>
        <v>0.14000000000000001</v>
      </c>
      <c r="AE165" s="182">
        <v>41426</v>
      </c>
      <c r="AF165" s="314">
        <f>'m1'!L163</f>
        <v>0.16</v>
      </c>
      <c r="AH165" s="182">
        <v>41426</v>
      </c>
      <c r="AI165" s="314">
        <f>'m1'!P163</f>
        <v>0.14000000000000001</v>
      </c>
      <c r="AK165" s="182">
        <v>41426</v>
      </c>
      <c r="AL165" s="361">
        <f>'m1'!T163</f>
        <v>-0.06</v>
      </c>
      <c r="AM165" s="182">
        <v>41426</v>
      </c>
      <c r="AN165" s="314">
        <f>'m1'!J163</f>
        <v>0.14000000000000001</v>
      </c>
      <c r="AO165" s="182">
        <v>41426</v>
      </c>
      <c r="AP165" s="361">
        <v>0</v>
      </c>
      <c r="AQ165" s="182">
        <v>41426</v>
      </c>
      <c r="AR165" s="314">
        <f>'m1'!F163</f>
        <v>0.10500000000000001</v>
      </c>
      <c r="AS165" s="182">
        <v>41426</v>
      </c>
      <c r="AT165" s="361">
        <v>0</v>
      </c>
      <c r="AU165" s="182">
        <v>41426</v>
      </c>
      <c r="AV165" s="314">
        <f>'m1'!Q163</f>
        <v>0.14000000000000001</v>
      </c>
      <c r="AW165" s="182">
        <v>41426</v>
      </c>
      <c r="AX165" s="361">
        <v>5.0000000000000001E-3</v>
      </c>
      <c r="AY165" s="182">
        <v>41426</v>
      </c>
      <c r="AZ165" s="314">
        <f>'m1'!M163</f>
        <v>0.16</v>
      </c>
      <c r="BA165" s="182">
        <v>41426</v>
      </c>
      <c r="BB165" s="361">
        <v>5.0000000000000001E-3</v>
      </c>
      <c r="BC165" s="182">
        <v>41426</v>
      </c>
      <c r="BD165" s="314">
        <f>'m1'!I163</f>
        <v>0.14000000000000001</v>
      </c>
      <c r="BE165" s="182">
        <v>41426</v>
      </c>
      <c r="BF165" s="361">
        <v>5.0000000000000001E-3</v>
      </c>
      <c r="BG165" s="182">
        <v>41426</v>
      </c>
      <c r="BH165" s="361">
        <v>0</v>
      </c>
      <c r="BI165" s="182">
        <v>41426</v>
      </c>
      <c r="BJ165" s="314">
        <f>'m1'!U163</f>
        <v>-4.9999999999999975E-3</v>
      </c>
      <c r="BK165" s="182">
        <v>41426</v>
      </c>
      <c r="BL165" s="361">
        <v>0</v>
      </c>
      <c r="BM165" s="182">
        <v>41426</v>
      </c>
      <c r="BN165" s="314">
        <f>'m1'!V163</f>
        <v>0.1575</v>
      </c>
      <c r="BO165" s="182">
        <v>41426</v>
      </c>
      <c r="BP165" s="361">
        <v>0</v>
      </c>
    </row>
    <row r="166" spans="1:68">
      <c r="A166" s="182">
        <v>41456</v>
      </c>
      <c r="B166" s="314">
        <f>'m1'!C164</f>
        <v>0.14000000000000001</v>
      </c>
      <c r="D166" s="182">
        <v>41456</v>
      </c>
      <c r="E166" s="314">
        <f>'m1'!K164</f>
        <v>0.16</v>
      </c>
      <c r="G166" s="182">
        <v>41456</v>
      </c>
      <c r="H166" s="314">
        <f>'m1'!O164</f>
        <v>0.14000000000000001</v>
      </c>
      <c r="J166" s="182">
        <v>41456</v>
      </c>
      <c r="K166" s="314">
        <f>'m1'!N164</f>
        <v>0.18</v>
      </c>
      <c r="M166" s="182">
        <v>41456</v>
      </c>
      <c r="N166" s="314">
        <f>'m1'!H164</f>
        <v>0.14000000000000001</v>
      </c>
      <c r="P166" s="182">
        <v>41456</v>
      </c>
      <c r="Q166" s="314">
        <f>'m1'!E164</f>
        <v>0.14000000000000001</v>
      </c>
      <c r="S166" s="182">
        <v>41456</v>
      </c>
      <c r="T166" s="314">
        <f t="shared" si="4"/>
        <v>0.14000000000000001</v>
      </c>
      <c r="V166" s="182">
        <v>41456</v>
      </c>
      <c r="W166" s="314">
        <f t="shared" si="5"/>
        <v>0.14000000000000001</v>
      </c>
      <c r="Y166" s="182">
        <v>41456</v>
      </c>
      <c r="Z166" s="314">
        <f>'m1'!R164</f>
        <v>0.14000000000000001</v>
      </c>
      <c r="AB166" s="182">
        <v>41456</v>
      </c>
      <c r="AC166" s="314">
        <f>'m1'!D164</f>
        <v>0.14000000000000001</v>
      </c>
      <c r="AE166" s="182">
        <v>41456</v>
      </c>
      <c r="AF166" s="314">
        <f>'m1'!L164</f>
        <v>0.16</v>
      </c>
      <c r="AH166" s="182">
        <v>41456</v>
      </c>
      <c r="AI166" s="314">
        <f>'m1'!P164</f>
        <v>0.14000000000000001</v>
      </c>
      <c r="AK166" s="182">
        <v>41456</v>
      </c>
      <c r="AL166" s="361">
        <f>'m1'!T164</f>
        <v>-0.06</v>
      </c>
      <c r="AM166" s="182">
        <v>41456</v>
      </c>
      <c r="AN166" s="314">
        <f>'m1'!J164</f>
        <v>0.14000000000000001</v>
      </c>
      <c r="AO166" s="182">
        <v>41456</v>
      </c>
      <c r="AP166" s="361">
        <v>0</v>
      </c>
      <c r="AQ166" s="182">
        <v>41456</v>
      </c>
      <c r="AR166" s="314">
        <f>'m1'!F164</f>
        <v>0.10500000000000001</v>
      </c>
      <c r="AS166" s="182">
        <v>41456</v>
      </c>
      <c r="AT166" s="361">
        <v>0</v>
      </c>
      <c r="AU166" s="182">
        <v>41456</v>
      </c>
      <c r="AV166" s="314">
        <f>'m1'!Q164</f>
        <v>0.14000000000000001</v>
      </c>
      <c r="AW166" s="182">
        <v>41456</v>
      </c>
      <c r="AX166" s="361">
        <v>5.0000000000000001E-3</v>
      </c>
      <c r="AY166" s="182">
        <v>41456</v>
      </c>
      <c r="AZ166" s="314">
        <f>'m1'!M164</f>
        <v>0.16</v>
      </c>
      <c r="BA166" s="182">
        <v>41456</v>
      </c>
      <c r="BB166" s="361">
        <v>5.0000000000000001E-3</v>
      </c>
      <c r="BC166" s="182">
        <v>41456</v>
      </c>
      <c r="BD166" s="314">
        <f>'m1'!I164</f>
        <v>0.14000000000000001</v>
      </c>
      <c r="BE166" s="182">
        <v>41456</v>
      </c>
      <c r="BF166" s="361">
        <v>5.0000000000000001E-3</v>
      </c>
      <c r="BG166" s="182">
        <v>41456</v>
      </c>
      <c r="BH166" s="361">
        <v>0</v>
      </c>
      <c r="BI166" s="182">
        <v>41456</v>
      </c>
      <c r="BJ166" s="314">
        <f>'m1'!U164</f>
        <v>-4.9999999999999975E-3</v>
      </c>
      <c r="BK166" s="182">
        <v>41456</v>
      </c>
      <c r="BL166" s="361">
        <v>0</v>
      </c>
      <c r="BM166" s="182">
        <v>41456</v>
      </c>
      <c r="BN166" s="314">
        <f>'m1'!V164</f>
        <v>0.14749999999999999</v>
      </c>
      <c r="BO166" s="182">
        <v>41456</v>
      </c>
      <c r="BP166" s="361">
        <v>0</v>
      </c>
    </row>
    <row r="167" spans="1:68">
      <c r="A167" s="182">
        <v>41487</v>
      </c>
      <c r="B167" s="314">
        <f>'m1'!C165</f>
        <v>0.14000000000000001</v>
      </c>
      <c r="D167" s="182">
        <v>41487</v>
      </c>
      <c r="E167" s="314">
        <f>'m1'!K165</f>
        <v>0.16</v>
      </c>
      <c r="G167" s="182">
        <v>41487</v>
      </c>
      <c r="H167" s="314">
        <f>'m1'!O165</f>
        <v>0.14000000000000001</v>
      </c>
      <c r="J167" s="182">
        <v>41487</v>
      </c>
      <c r="K167" s="314">
        <f>'m1'!N165</f>
        <v>0.18</v>
      </c>
      <c r="M167" s="182">
        <v>41487</v>
      </c>
      <c r="N167" s="314">
        <f>'m1'!H165</f>
        <v>0.14000000000000001</v>
      </c>
      <c r="P167" s="182">
        <v>41487</v>
      </c>
      <c r="Q167" s="314">
        <f>'m1'!E165</f>
        <v>0.14000000000000001</v>
      </c>
      <c r="S167" s="182">
        <v>41487</v>
      </c>
      <c r="T167" s="314">
        <f t="shared" si="4"/>
        <v>0.14000000000000001</v>
      </c>
      <c r="V167" s="182">
        <v>41487</v>
      </c>
      <c r="W167" s="314">
        <f t="shared" si="5"/>
        <v>0.14000000000000001</v>
      </c>
      <c r="Y167" s="182">
        <v>41487</v>
      </c>
      <c r="Z167" s="314">
        <f>'m1'!R165</f>
        <v>0.14000000000000001</v>
      </c>
      <c r="AB167" s="182">
        <v>41487</v>
      </c>
      <c r="AC167" s="314">
        <f>'m1'!D165</f>
        <v>0.14000000000000001</v>
      </c>
      <c r="AE167" s="182">
        <v>41487</v>
      </c>
      <c r="AF167" s="314">
        <f>'m1'!L165</f>
        <v>0.16</v>
      </c>
      <c r="AH167" s="182">
        <v>41487</v>
      </c>
      <c r="AI167" s="314">
        <f>'m1'!P165</f>
        <v>0.14000000000000001</v>
      </c>
      <c r="AK167" s="182">
        <v>41487</v>
      </c>
      <c r="AL167" s="361">
        <f>'m1'!T165</f>
        <v>-0.06</v>
      </c>
      <c r="AM167" s="182">
        <v>41487</v>
      </c>
      <c r="AN167" s="314">
        <f>'m1'!J165</f>
        <v>0.14000000000000001</v>
      </c>
      <c r="AO167" s="182">
        <v>41487</v>
      </c>
      <c r="AP167" s="361">
        <v>0</v>
      </c>
      <c r="AQ167" s="182">
        <v>41487</v>
      </c>
      <c r="AR167" s="314">
        <f>'m1'!F165</f>
        <v>0.10500000000000001</v>
      </c>
      <c r="AS167" s="182">
        <v>41487</v>
      </c>
      <c r="AT167" s="361">
        <v>0</v>
      </c>
      <c r="AU167" s="182">
        <v>41487</v>
      </c>
      <c r="AV167" s="314">
        <f>'m1'!Q165</f>
        <v>0.14000000000000001</v>
      </c>
      <c r="AW167" s="182">
        <v>41487</v>
      </c>
      <c r="AX167" s="361">
        <v>5.0000000000000001E-3</v>
      </c>
      <c r="AY167" s="182">
        <v>41487</v>
      </c>
      <c r="AZ167" s="314">
        <f>'m1'!M165</f>
        <v>0.16</v>
      </c>
      <c r="BA167" s="182">
        <v>41487</v>
      </c>
      <c r="BB167" s="361">
        <v>5.0000000000000001E-3</v>
      </c>
      <c r="BC167" s="182">
        <v>41487</v>
      </c>
      <c r="BD167" s="314">
        <f>'m1'!I165</f>
        <v>0.14000000000000001</v>
      </c>
      <c r="BE167" s="182">
        <v>41487</v>
      </c>
      <c r="BF167" s="361">
        <v>5.0000000000000001E-3</v>
      </c>
      <c r="BG167" s="182">
        <v>41487</v>
      </c>
      <c r="BH167" s="361">
        <v>0</v>
      </c>
      <c r="BI167" s="182">
        <v>41487</v>
      </c>
      <c r="BJ167" s="314">
        <f>'m1'!U165</f>
        <v>-4.9999999999999975E-3</v>
      </c>
      <c r="BK167" s="182">
        <v>41487</v>
      </c>
      <c r="BL167" s="361">
        <v>0</v>
      </c>
      <c r="BM167" s="182">
        <v>41487</v>
      </c>
      <c r="BN167" s="314">
        <f>'m1'!V165</f>
        <v>0.14499999999999999</v>
      </c>
      <c r="BO167" s="182">
        <v>41487</v>
      </c>
      <c r="BP167" s="361">
        <v>0</v>
      </c>
    </row>
    <row r="168" spans="1:68">
      <c r="A168" s="182">
        <v>41518</v>
      </c>
      <c r="B168" s="314">
        <f>'m1'!C166</f>
        <v>0.14000000000000001</v>
      </c>
      <c r="D168" s="182">
        <v>41518</v>
      </c>
      <c r="E168" s="314">
        <f>'m1'!K166</f>
        <v>0.16</v>
      </c>
      <c r="G168" s="182">
        <v>41518</v>
      </c>
      <c r="H168" s="314">
        <f>'m1'!O166</f>
        <v>0.14000000000000001</v>
      </c>
      <c r="J168" s="182">
        <v>41518</v>
      </c>
      <c r="K168" s="314">
        <f>'m1'!N166</f>
        <v>0.18</v>
      </c>
      <c r="M168" s="182">
        <v>41518</v>
      </c>
      <c r="N168" s="314">
        <f>'m1'!H166</f>
        <v>0.14000000000000001</v>
      </c>
      <c r="P168" s="182">
        <v>41518</v>
      </c>
      <c r="Q168" s="314">
        <f>'m1'!E166</f>
        <v>0.14000000000000001</v>
      </c>
      <c r="S168" s="182">
        <v>41518</v>
      </c>
      <c r="T168" s="314">
        <f t="shared" si="4"/>
        <v>0.14000000000000001</v>
      </c>
      <c r="V168" s="182">
        <v>41518</v>
      </c>
      <c r="W168" s="314">
        <f t="shared" si="5"/>
        <v>0.14000000000000001</v>
      </c>
      <c r="Y168" s="182">
        <v>41518</v>
      </c>
      <c r="Z168" s="314">
        <f>'m1'!R166</f>
        <v>0.14000000000000001</v>
      </c>
      <c r="AB168" s="182">
        <v>41518</v>
      </c>
      <c r="AC168" s="314">
        <f>'m1'!D166</f>
        <v>0.14000000000000001</v>
      </c>
      <c r="AE168" s="182">
        <v>41518</v>
      </c>
      <c r="AF168" s="314">
        <f>'m1'!L166</f>
        <v>0.16</v>
      </c>
      <c r="AH168" s="182">
        <v>41518</v>
      </c>
      <c r="AI168" s="314">
        <f>'m1'!P166</f>
        <v>0.14000000000000001</v>
      </c>
      <c r="AK168" s="182">
        <v>41518</v>
      </c>
      <c r="AL168" s="361">
        <f>'m1'!T166</f>
        <v>-0.06</v>
      </c>
      <c r="AM168" s="182">
        <v>41518</v>
      </c>
      <c r="AN168" s="314">
        <f>'m1'!J166</f>
        <v>0.14000000000000001</v>
      </c>
      <c r="AO168" s="182">
        <v>41518</v>
      </c>
      <c r="AP168" s="361">
        <v>0</v>
      </c>
      <c r="AQ168" s="182">
        <v>41518</v>
      </c>
      <c r="AR168" s="314">
        <f>'m1'!F166</f>
        <v>0.10500000000000001</v>
      </c>
      <c r="AS168" s="182">
        <v>41518</v>
      </c>
      <c r="AT168" s="361">
        <v>0</v>
      </c>
      <c r="AU168" s="182">
        <v>41518</v>
      </c>
      <c r="AV168" s="314">
        <f>'m1'!Q166</f>
        <v>0.14000000000000001</v>
      </c>
      <c r="AW168" s="182">
        <v>41518</v>
      </c>
      <c r="AX168" s="361">
        <v>5.0000000000000001E-3</v>
      </c>
      <c r="AY168" s="182">
        <v>41518</v>
      </c>
      <c r="AZ168" s="314">
        <f>'m1'!M166</f>
        <v>0.16</v>
      </c>
      <c r="BA168" s="182">
        <v>41518</v>
      </c>
      <c r="BB168" s="361">
        <v>5.0000000000000001E-3</v>
      </c>
      <c r="BC168" s="182">
        <v>41518</v>
      </c>
      <c r="BD168" s="314">
        <f>'m1'!I166</f>
        <v>0.14000000000000001</v>
      </c>
      <c r="BE168" s="182">
        <v>41518</v>
      </c>
      <c r="BF168" s="361">
        <v>5.0000000000000001E-3</v>
      </c>
      <c r="BG168" s="182">
        <v>41518</v>
      </c>
      <c r="BH168" s="361">
        <v>0</v>
      </c>
      <c r="BI168" s="182">
        <v>41518</v>
      </c>
      <c r="BJ168" s="314">
        <f>'m1'!U166</f>
        <v>-4.9999999999999975E-3</v>
      </c>
      <c r="BK168" s="182">
        <v>41518</v>
      </c>
      <c r="BL168" s="361">
        <v>0</v>
      </c>
      <c r="BM168" s="182">
        <v>41518</v>
      </c>
      <c r="BN168" s="314">
        <f>'m1'!V166</f>
        <v>0.14249999999999999</v>
      </c>
      <c r="BO168" s="182">
        <v>41518</v>
      </c>
      <c r="BP168" s="361">
        <v>0</v>
      </c>
    </row>
    <row r="169" spans="1:68">
      <c r="A169" s="182">
        <v>41548</v>
      </c>
      <c r="B169" s="314">
        <f>'m1'!C167</f>
        <v>0.14000000000000001</v>
      </c>
      <c r="D169" s="182">
        <v>41548</v>
      </c>
      <c r="E169" s="314">
        <f>'m1'!K167</f>
        <v>0.16</v>
      </c>
      <c r="G169" s="182">
        <v>41548</v>
      </c>
      <c r="H169" s="314">
        <f>'m1'!O167</f>
        <v>0.14000000000000001</v>
      </c>
      <c r="J169" s="182">
        <v>41548</v>
      </c>
      <c r="K169" s="314">
        <f>'m1'!N167</f>
        <v>0.18</v>
      </c>
      <c r="M169" s="182">
        <v>41548</v>
      </c>
      <c r="N169" s="314">
        <f>'m1'!H167</f>
        <v>0.14000000000000001</v>
      </c>
      <c r="P169" s="182">
        <v>41548</v>
      </c>
      <c r="Q169" s="314">
        <f>'m1'!E167</f>
        <v>0.14000000000000001</v>
      </c>
      <c r="S169" s="182">
        <v>41548</v>
      </c>
      <c r="T169" s="314">
        <f t="shared" si="4"/>
        <v>0.14000000000000001</v>
      </c>
      <c r="V169" s="182">
        <v>41548</v>
      </c>
      <c r="W169" s="314">
        <f t="shared" si="5"/>
        <v>0.14000000000000001</v>
      </c>
      <c r="Y169" s="182">
        <v>41548</v>
      </c>
      <c r="Z169" s="314">
        <f>'m1'!R167</f>
        <v>0.14000000000000001</v>
      </c>
      <c r="AB169" s="182">
        <v>41548</v>
      </c>
      <c r="AC169" s="314">
        <f>'m1'!D167</f>
        <v>0.14000000000000001</v>
      </c>
      <c r="AE169" s="182">
        <v>41548</v>
      </c>
      <c r="AF169" s="314">
        <f>'m1'!L167</f>
        <v>0.16</v>
      </c>
      <c r="AH169" s="182">
        <v>41548</v>
      </c>
      <c r="AI169" s="314">
        <f>'m1'!P167</f>
        <v>0.14000000000000001</v>
      </c>
      <c r="AK169" s="182">
        <v>41548</v>
      </c>
      <c r="AL169" s="361">
        <f>'m1'!T167</f>
        <v>-0.06</v>
      </c>
      <c r="AM169" s="182">
        <v>41548</v>
      </c>
      <c r="AN169" s="314">
        <f>'m1'!J167</f>
        <v>0.14000000000000001</v>
      </c>
      <c r="AO169" s="182">
        <v>41548</v>
      </c>
      <c r="AP169" s="361">
        <v>0</v>
      </c>
      <c r="AQ169" s="182">
        <v>41548</v>
      </c>
      <c r="AR169" s="314">
        <f>'m1'!F167</f>
        <v>0.10500000000000001</v>
      </c>
      <c r="AS169" s="182">
        <v>41548</v>
      </c>
      <c r="AT169" s="361">
        <v>0</v>
      </c>
      <c r="AU169" s="182">
        <v>41548</v>
      </c>
      <c r="AV169" s="314">
        <f>'m1'!Q167</f>
        <v>0.14000000000000001</v>
      </c>
      <c r="AW169" s="182">
        <v>41548</v>
      </c>
      <c r="AX169" s="361">
        <v>5.0000000000000001E-3</v>
      </c>
      <c r="AY169" s="182">
        <v>41548</v>
      </c>
      <c r="AZ169" s="314">
        <f>'m1'!M167</f>
        <v>0.16</v>
      </c>
      <c r="BA169" s="182">
        <v>41548</v>
      </c>
      <c r="BB169" s="361">
        <v>5.0000000000000001E-3</v>
      </c>
      <c r="BC169" s="182">
        <v>41548</v>
      </c>
      <c r="BD169" s="314">
        <f>'m1'!I167</f>
        <v>0.14000000000000001</v>
      </c>
      <c r="BE169" s="182">
        <v>41548</v>
      </c>
      <c r="BF169" s="361">
        <v>5.0000000000000001E-3</v>
      </c>
      <c r="BG169" s="182">
        <v>41548</v>
      </c>
      <c r="BH169" s="361">
        <v>0</v>
      </c>
      <c r="BI169" s="182">
        <v>41548</v>
      </c>
      <c r="BJ169" s="314">
        <f>'m1'!U167</f>
        <v>-4.9999999999999975E-3</v>
      </c>
      <c r="BK169" s="182">
        <v>41548</v>
      </c>
      <c r="BL169" s="361">
        <v>0</v>
      </c>
      <c r="BM169" s="182">
        <v>41548</v>
      </c>
      <c r="BN169" s="314">
        <f>'m1'!V167</f>
        <v>0.1575</v>
      </c>
      <c r="BO169" s="182">
        <v>41548</v>
      </c>
      <c r="BP169" s="361">
        <v>0</v>
      </c>
    </row>
    <row r="170" spans="1:68">
      <c r="A170" s="182">
        <v>41579</v>
      </c>
      <c r="B170" s="314">
        <f>'m1'!C168</f>
        <v>0.22500000000000001</v>
      </c>
      <c r="D170" s="182">
        <v>41579</v>
      </c>
      <c r="E170" s="314">
        <f>'m1'!K168</f>
        <v>0.34499999999999997</v>
      </c>
      <c r="G170" s="182">
        <v>41579</v>
      </c>
      <c r="H170" s="314">
        <f>'m1'!O168</f>
        <v>0.44499999999999995</v>
      </c>
      <c r="J170" s="182">
        <v>41579</v>
      </c>
      <c r="K170" s="314">
        <f>'m1'!N168</f>
        <v>0.375</v>
      </c>
      <c r="M170" s="182">
        <v>41579</v>
      </c>
      <c r="N170" s="314">
        <f>'m1'!H168</f>
        <v>0.32499999999999996</v>
      </c>
      <c r="P170" s="182">
        <v>41579</v>
      </c>
      <c r="Q170" s="314">
        <f>'m1'!E168</f>
        <v>0.22500000000000001</v>
      </c>
      <c r="S170" s="182">
        <v>41579</v>
      </c>
      <c r="T170" s="314">
        <f t="shared" si="4"/>
        <v>0.22500000000000001</v>
      </c>
      <c r="V170" s="182">
        <v>41579</v>
      </c>
      <c r="W170" s="314">
        <f t="shared" si="5"/>
        <v>0.22500000000000001</v>
      </c>
      <c r="Y170" s="182">
        <v>41579</v>
      </c>
      <c r="Z170" s="314">
        <f>'m1'!R168</f>
        <v>0.46499999999999997</v>
      </c>
      <c r="AB170" s="182">
        <v>41579</v>
      </c>
      <c r="AC170" s="314">
        <f>'m1'!D168</f>
        <v>0.22500000000000001</v>
      </c>
      <c r="AE170" s="182">
        <v>41579</v>
      </c>
      <c r="AF170" s="314">
        <f>'m1'!L168</f>
        <v>0.34499999999999997</v>
      </c>
      <c r="AH170" s="182">
        <v>41579</v>
      </c>
      <c r="AI170" s="314">
        <f>'m1'!P168</f>
        <v>0.44499999999999995</v>
      </c>
      <c r="AK170" s="182">
        <v>41579</v>
      </c>
      <c r="AL170" s="361">
        <f>'m1'!T168</f>
        <v>6.5000000000000002E-2</v>
      </c>
      <c r="AM170" s="182">
        <v>41579</v>
      </c>
      <c r="AN170" s="314">
        <f>'m1'!J168</f>
        <v>0.32499999999999996</v>
      </c>
      <c r="AO170" s="182">
        <v>41579</v>
      </c>
      <c r="AP170" s="361">
        <v>0</v>
      </c>
      <c r="AQ170" s="182">
        <v>41579</v>
      </c>
      <c r="AR170" s="314">
        <f>'m1'!F168</f>
        <v>0.19</v>
      </c>
      <c r="AS170" s="182">
        <v>41579</v>
      </c>
      <c r="AT170" s="361">
        <v>0</v>
      </c>
      <c r="AU170" s="182">
        <v>41579</v>
      </c>
      <c r="AV170" s="314">
        <f>'m1'!Q168</f>
        <v>0.44499999999999995</v>
      </c>
      <c r="AW170" s="182">
        <v>41579</v>
      </c>
      <c r="AX170" s="361">
        <v>5.0000000000000001E-3</v>
      </c>
      <c r="AY170" s="182">
        <v>41579</v>
      </c>
      <c r="AZ170" s="314">
        <f>'m1'!M168</f>
        <v>0.34499999999999997</v>
      </c>
      <c r="BA170" s="182">
        <v>41579</v>
      </c>
      <c r="BB170" s="361">
        <v>5.0000000000000001E-3</v>
      </c>
      <c r="BC170" s="182">
        <v>41579</v>
      </c>
      <c r="BD170" s="314">
        <f>'m1'!I168</f>
        <v>0.32499999999999996</v>
      </c>
      <c r="BE170" s="182">
        <v>41579</v>
      </c>
      <c r="BF170" s="361">
        <v>5.0000000000000001E-3</v>
      </c>
      <c r="BG170" s="182">
        <v>41579</v>
      </c>
      <c r="BH170" s="361">
        <v>0</v>
      </c>
      <c r="BI170" s="182">
        <v>41579</v>
      </c>
      <c r="BJ170" s="314">
        <f>'m1'!U168</f>
        <v>0.12</v>
      </c>
      <c r="BK170" s="182">
        <v>41579</v>
      </c>
      <c r="BL170" s="361">
        <v>0</v>
      </c>
      <c r="BM170" s="182">
        <v>41579</v>
      </c>
      <c r="BN170" s="314">
        <f>'m1'!V168</f>
        <v>0.19496800000000003</v>
      </c>
      <c r="BO170" s="182">
        <v>41579</v>
      </c>
      <c r="BP170" s="361">
        <v>0</v>
      </c>
    </row>
    <row r="171" spans="1:68">
      <c r="A171" s="182">
        <v>41609</v>
      </c>
      <c r="B171" s="314">
        <f>'m1'!C169</f>
        <v>0.22500000000000001</v>
      </c>
      <c r="D171" s="182">
        <v>41609</v>
      </c>
      <c r="E171" s="314">
        <f>'m1'!K169</f>
        <v>0.34499999999999997</v>
      </c>
      <c r="G171" s="182">
        <v>41609</v>
      </c>
      <c r="H171" s="314">
        <f>'m1'!O169</f>
        <v>0.44499999999999995</v>
      </c>
      <c r="J171" s="182">
        <v>41609</v>
      </c>
      <c r="K171" s="314">
        <f>'m1'!N169</f>
        <v>0.375</v>
      </c>
      <c r="M171" s="182">
        <v>41609</v>
      </c>
      <c r="N171" s="314">
        <f>'m1'!H169</f>
        <v>0.32499999999999996</v>
      </c>
      <c r="P171" s="182">
        <v>41609</v>
      </c>
      <c r="Q171" s="314">
        <f>'m1'!E169</f>
        <v>0.22500000000000001</v>
      </c>
      <c r="S171" s="182">
        <v>41609</v>
      </c>
      <c r="T171" s="314">
        <f t="shared" si="4"/>
        <v>0.22500000000000001</v>
      </c>
      <c r="V171" s="182">
        <v>41609</v>
      </c>
      <c r="W171" s="314">
        <f t="shared" si="5"/>
        <v>0.22500000000000001</v>
      </c>
      <c r="Y171" s="182">
        <v>41609</v>
      </c>
      <c r="Z171" s="314">
        <f>'m1'!R169</f>
        <v>0.46499999999999997</v>
      </c>
      <c r="AB171" s="182">
        <v>41609</v>
      </c>
      <c r="AC171" s="314">
        <f>'m1'!D169</f>
        <v>0.22500000000000001</v>
      </c>
      <c r="AE171" s="182">
        <v>41609</v>
      </c>
      <c r="AF171" s="314">
        <f>'m1'!L169</f>
        <v>0.34499999999999997</v>
      </c>
      <c r="AH171" s="182">
        <v>41609</v>
      </c>
      <c r="AI171" s="314">
        <f>'m1'!P169</f>
        <v>0.44499999999999995</v>
      </c>
      <c r="AK171" s="182">
        <v>41609</v>
      </c>
      <c r="AL171" s="361">
        <f>'m1'!T169</f>
        <v>6.5000000000000002E-2</v>
      </c>
      <c r="AM171" s="182">
        <v>41609</v>
      </c>
      <c r="AN171" s="314">
        <f>'m1'!J169</f>
        <v>0.32499999999999996</v>
      </c>
      <c r="AO171" s="182">
        <v>41609</v>
      </c>
      <c r="AP171" s="361">
        <v>0</v>
      </c>
      <c r="AQ171" s="182">
        <v>41609</v>
      </c>
      <c r="AR171" s="314">
        <f>'m1'!F169</f>
        <v>0.19</v>
      </c>
      <c r="AS171" s="182">
        <v>41609</v>
      </c>
      <c r="AT171" s="361">
        <v>0</v>
      </c>
      <c r="AU171" s="182">
        <v>41609</v>
      </c>
      <c r="AV171" s="314">
        <f>'m1'!Q169</f>
        <v>0.44499999999999995</v>
      </c>
      <c r="AW171" s="182">
        <v>41609</v>
      </c>
      <c r="AX171" s="361">
        <v>5.0000000000000001E-3</v>
      </c>
      <c r="AY171" s="182">
        <v>41609</v>
      </c>
      <c r="AZ171" s="314">
        <f>'m1'!M169</f>
        <v>0.34499999999999997</v>
      </c>
      <c r="BA171" s="182">
        <v>41609</v>
      </c>
      <c r="BB171" s="361">
        <v>5.0000000000000001E-3</v>
      </c>
      <c r="BC171" s="182">
        <v>41609</v>
      </c>
      <c r="BD171" s="314">
        <f>'m1'!I169</f>
        <v>0.32499999999999996</v>
      </c>
      <c r="BE171" s="182">
        <v>41609</v>
      </c>
      <c r="BF171" s="361">
        <v>5.0000000000000001E-3</v>
      </c>
      <c r="BG171" s="182">
        <v>41609</v>
      </c>
      <c r="BH171" s="361">
        <v>0</v>
      </c>
      <c r="BI171" s="182">
        <v>41609</v>
      </c>
      <c r="BJ171" s="314">
        <f>'m1'!U169</f>
        <v>0.12</v>
      </c>
      <c r="BK171" s="182">
        <v>41609</v>
      </c>
      <c r="BL171" s="361">
        <v>0</v>
      </c>
      <c r="BM171" s="182">
        <v>41609</v>
      </c>
      <c r="BN171" s="314">
        <f>'m1'!V169</f>
        <v>0.19736800000000004</v>
      </c>
      <c r="BO171" s="182">
        <v>41609</v>
      </c>
      <c r="BP171" s="361">
        <v>0</v>
      </c>
    </row>
    <row r="172" spans="1:68">
      <c r="A172" s="182">
        <v>41640</v>
      </c>
      <c r="B172" s="314">
        <f>'m1'!C170</f>
        <v>0.25</v>
      </c>
      <c r="D172" s="182">
        <v>41640</v>
      </c>
      <c r="E172" s="314">
        <f>'m1'!K170</f>
        <v>0.37</v>
      </c>
      <c r="G172" s="182">
        <v>41640</v>
      </c>
      <c r="H172" s="314">
        <f>'m1'!O170</f>
        <v>0.47</v>
      </c>
      <c r="J172" s="182">
        <v>41640</v>
      </c>
      <c r="K172" s="314">
        <f>'m1'!N170</f>
        <v>0.4</v>
      </c>
      <c r="M172" s="182">
        <v>41640</v>
      </c>
      <c r="N172" s="314">
        <f>'m1'!H170</f>
        <v>0.35</v>
      </c>
      <c r="P172" s="182">
        <v>41640</v>
      </c>
      <c r="Q172" s="314">
        <f>'m1'!E170</f>
        <v>0.25</v>
      </c>
      <c r="S172" s="182">
        <v>41640</v>
      </c>
      <c r="T172" s="314">
        <f t="shared" si="4"/>
        <v>0.25</v>
      </c>
      <c r="V172" s="182">
        <v>41640</v>
      </c>
      <c r="W172" s="314">
        <f t="shared" si="5"/>
        <v>0.25</v>
      </c>
      <c r="Y172" s="182">
        <v>41640</v>
      </c>
      <c r="Z172" s="314">
        <f>'m1'!R170</f>
        <v>0.49</v>
      </c>
      <c r="AB172" s="182">
        <v>41640</v>
      </c>
      <c r="AC172" s="314">
        <f>'m1'!D170</f>
        <v>0.25</v>
      </c>
      <c r="AE172" s="182">
        <v>41640</v>
      </c>
      <c r="AF172" s="314">
        <f>'m1'!L170</f>
        <v>0.37</v>
      </c>
      <c r="AH172" s="182">
        <v>41640</v>
      </c>
      <c r="AI172" s="314">
        <f>'m1'!P170</f>
        <v>0.47</v>
      </c>
      <c r="AK172" s="182">
        <v>41640</v>
      </c>
      <c r="AL172" s="361">
        <f>'m1'!T170</f>
        <v>0.09</v>
      </c>
      <c r="AM172" s="182">
        <v>41640</v>
      </c>
      <c r="AN172" s="314">
        <f>'m1'!J170</f>
        <v>0.35</v>
      </c>
      <c r="AO172" s="182">
        <v>41640</v>
      </c>
      <c r="AP172" s="361">
        <v>0</v>
      </c>
      <c r="AQ172" s="182">
        <v>41640</v>
      </c>
      <c r="AR172" s="314">
        <f>'m1'!F170</f>
        <v>0.215</v>
      </c>
      <c r="AS172" s="182">
        <v>41640</v>
      </c>
      <c r="AT172" s="361">
        <v>0</v>
      </c>
      <c r="AU172" s="182">
        <v>41640</v>
      </c>
      <c r="AV172" s="314">
        <f>'m1'!Q170</f>
        <v>0.47</v>
      </c>
      <c r="AW172" s="182">
        <v>41640</v>
      </c>
      <c r="AX172" s="361">
        <v>5.0000000000000001E-3</v>
      </c>
      <c r="AY172" s="182">
        <v>41640</v>
      </c>
      <c r="AZ172" s="314">
        <f>'m1'!M170</f>
        <v>0.37</v>
      </c>
      <c r="BA172" s="182">
        <v>41640</v>
      </c>
      <c r="BB172" s="361">
        <v>5.0000000000000001E-3</v>
      </c>
      <c r="BC172" s="182">
        <v>41640</v>
      </c>
      <c r="BD172" s="314">
        <f>'m1'!I170</f>
        <v>0.35</v>
      </c>
      <c r="BE172" s="182">
        <v>41640</v>
      </c>
      <c r="BF172" s="361">
        <v>5.0000000000000001E-3</v>
      </c>
      <c r="BG172" s="182">
        <v>41640</v>
      </c>
      <c r="BH172" s="361">
        <v>0</v>
      </c>
      <c r="BI172" s="182">
        <v>41640</v>
      </c>
      <c r="BJ172" s="314">
        <f>'m1'!U170</f>
        <v>0.14499999999999999</v>
      </c>
      <c r="BK172" s="182">
        <v>41640</v>
      </c>
      <c r="BL172" s="361">
        <v>0</v>
      </c>
      <c r="BM172" s="182">
        <v>41640</v>
      </c>
      <c r="BN172" s="314">
        <f>'m1'!V170</f>
        <v>0.22950399999999999</v>
      </c>
      <c r="BO172" s="182">
        <v>41640</v>
      </c>
      <c r="BP172" s="361">
        <v>0</v>
      </c>
    </row>
    <row r="173" spans="1:68">
      <c r="A173" s="182">
        <v>41671</v>
      </c>
      <c r="B173" s="314">
        <f>'m1'!C171</f>
        <v>0.31</v>
      </c>
      <c r="D173" s="182">
        <v>41671</v>
      </c>
      <c r="E173" s="314">
        <f>'m1'!K171</f>
        <v>0.43</v>
      </c>
      <c r="G173" s="182">
        <v>41671</v>
      </c>
      <c r="H173" s="314">
        <f>'m1'!O171</f>
        <v>0.53</v>
      </c>
      <c r="J173" s="182">
        <v>41671</v>
      </c>
      <c r="K173" s="314">
        <f>'m1'!N171</f>
        <v>0.45999999999999996</v>
      </c>
      <c r="M173" s="182">
        <v>41671</v>
      </c>
      <c r="N173" s="314">
        <f>'m1'!H171</f>
        <v>0.41</v>
      </c>
      <c r="P173" s="182">
        <v>41671</v>
      </c>
      <c r="Q173" s="314">
        <f>'m1'!E171</f>
        <v>0.31</v>
      </c>
      <c r="S173" s="182">
        <v>41671</v>
      </c>
      <c r="T173" s="314">
        <f t="shared" si="4"/>
        <v>0.31</v>
      </c>
      <c r="V173" s="182">
        <v>41671</v>
      </c>
      <c r="W173" s="314">
        <f t="shared" si="5"/>
        <v>0.31</v>
      </c>
      <c r="Y173" s="182">
        <v>41671</v>
      </c>
      <c r="Z173" s="314">
        <f>'m1'!R171</f>
        <v>0.55000000000000004</v>
      </c>
      <c r="AB173" s="182">
        <v>41671</v>
      </c>
      <c r="AC173" s="314">
        <f>'m1'!D171</f>
        <v>0.31</v>
      </c>
      <c r="AE173" s="182">
        <v>41671</v>
      </c>
      <c r="AF173" s="314">
        <f>'m1'!L171</f>
        <v>0.43</v>
      </c>
      <c r="AH173" s="182">
        <v>41671</v>
      </c>
      <c r="AI173" s="314">
        <f>'m1'!P171</f>
        <v>0.53</v>
      </c>
      <c r="AK173" s="182">
        <v>41671</v>
      </c>
      <c r="AL173" s="361">
        <f>'m1'!T171</f>
        <v>0.15</v>
      </c>
      <c r="AM173" s="182">
        <v>41671</v>
      </c>
      <c r="AN173" s="314">
        <f>'m1'!J171</f>
        <v>0.41</v>
      </c>
      <c r="AO173" s="182">
        <v>41671</v>
      </c>
      <c r="AP173" s="361">
        <v>0</v>
      </c>
      <c r="AQ173" s="182">
        <v>41671</v>
      </c>
      <c r="AR173" s="314">
        <f>'m1'!F171</f>
        <v>0.27500000000000002</v>
      </c>
      <c r="AS173" s="182">
        <v>41671</v>
      </c>
      <c r="AT173" s="361">
        <v>0</v>
      </c>
      <c r="AU173" s="182">
        <v>41671</v>
      </c>
      <c r="AV173" s="314">
        <f>'m1'!Q171</f>
        <v>0.53</v>
      </c>
      <c r="AW173" s="182">
        <v>41671</v>
      </c>
      <c r="AX173" s="361">
        <v>5.0000000000000001E-3</v>
      </c>
      <c r="AY173" s="182">
        <v>41671</v>
      </c>
      <c r="AZ173" s="314">
        <f>'m1'!M171</f>
        <v>0.43</v>
      </c>
      <c r="BA173" s="182">
        <v>41671</v>
      </c>
      <c r="BB173" s="361">
        <v>5.0000000000000001E-3</v>
      </c>
      <c r="BC173" s="182">
        <v>41671</v>
      </c>
      <c r="BD173" s="314">
        <f>'m1'!I171</f>
        <v>0.41</v>
      </c>
      <c r="BE173" s="182">
        <v>41671</v>
      </c>
      <c r="BF173" s="361">
        <v>5.0000000000000001E-3</v>
      </c>
      <c r="BG173" s="182">
        <v>41671</v>
      </c>
      <c r="BH173" s="361">
        <v>0</v>
      </c>
      <c r="BI173" s="182">
        <v>41671</v>
      </c>
      <c r="BJ173" s="314">
        <f>'m1'!U171</f>
        <v>0.20499999999999999</v>
      </c>
      <c r="BK173" s="182">
        <v>41671</v>
      </c>
      <c r="BL173" s="361">
        <v>0</v>
      </c>
      <c r="BM173" s="182">
        <v>41671</v>
      </c>
      <c r="BN173" s="314">
        <f>'m1'!V171</f>
        <v>0.28867200000000004</v>
      </c>
      <c r="BO173" s="182">
        <v>41671</v>
      </c>
      <c r="BP173" s="361">
        <v>0</v>
      </c>
    </row>
    <row r="174" spans="1:68">
      <c r="A174" s="182">
        <v>41699</v>
      </c>
      <c r="B174" s="314">
        <f>'m1'!C172</f>
        <v>0.30499999999999999</v>
      </c>
      <c r="D174" s="182">
        <v>41699</v>
      </c>
      <c r="E174" s="314">
        <f>'m1'!K172</f>
        <v>0.42499999999999999</v>
      </c>
      <c r="G174" s="182">
        <v>41699</v>
      </c>
      <c r="H174" s="314">
        <f>'m1'!O172</f>
        <v>0.52500000000000002</v>
      </c>
      <c r="J174" s="182">
        <v>41699</v>
      </c>
      <c r="K174" s="314">
        <f>'m1'!N172</f>
        <v>0.45499999999999996</v>
      </c>
      <c r="M174" s="182">
        <v>41699</v>
      </c>
      <c r="N174" s="314">
        <f>'m1'!H172</f>
        <v>0.40499999999999997</v>
      </c>
      <c r="P174" s="182">
        <v>41699</v>
      </c>
      <c r="Q174" s="314">
        <f>'m1'!E172</f>
        <v>0.30499999999999999</v>
      </c>
      <c r="S174" s="182">
        <v>41699</v>
      </c>
      <c r="T174" s="314">
        <f t="shared" si="4"/>
        <v>0.30499999999999999</v>
      </c>
      <c r="V174" s="182">
        <v>41699</v>
      </c>
      <c r="W174" s="314">
        <f t="shared" si="5"/>
        <v>0.30499999999999999</v>
      </c>
      <c r="Y174" s="182">
        <v>41699</v>
      </c>
      <c r="Z174" s="314">
        <f>'m1'!R172</f>
        <v>0.54500000000000004</v>
      </c>
      <c r="AB174" s="182">
        <v>41699</v>
      </c>
      <c r="AC174" s="314">
        <f>'m1'!D172</f>
        <v>0.30499999999999999</v>
      </c>
      <c r="AE174" s="182">
        <v>41699</v>
      </c>
      <c r="AF174" s="314">
        <f>'m1'!L172</f>
        <v>0.42499999999999999</v>
      </c>
      <c r="AH174" s="182">
        <v>41699</v>
      </c>
      <c r="AI174" s="314">
        <f>'m1'!P172</f>
        <v>0.52500000000000002</v>
      </c>
      <c r="AK174" s="182">
        <v>41699</v>
      </c>
      <c r="AL174" s="361">
        <f>'m1'!T172</f>
        <v>0.14499999999999999</v>
      </c>
      <c r="AM174" s="182">
        <v>41699</v>
      </c>
      <c r="AN174" s="314">
        <f>'m1'!J172</f>
        <v>0.40499999999999997</v>
      </c>
      <c r="AO174" s="182">
        <v>41699</v>
      </c>
      <c r="AP174" s="361">
        <v>0</v>
      </c>
      <c r="AQ174" s="182">
        <v>41699</v>
      </c>
      <c r="AR174" s="314">
        <f>'m1'!F172</f>
        <v>0.27</v>
      </c>
      <c r="AS174" s="182">
        <v>41699</v>
      </c>
      <c r="AT174" s="361">
        <v>0</v>
      </c>
      <c r="AU174" s="182">
        <v>41699</v>
      </c>
      <c r="AV174" s="314">
        <f>'m1'!Q172</f>
        <v>0.52500000000000002</v>
      </c>
      <c r="AW174" s="182">
        <v>41699</v>
      </c>
      <c r="AX174" s="361">
        <v>5.0000000000000001E-3</v>
      </c>
      <c r="AY174" s="182">
        <v>41699</v>
      </c>
      <c r="AZ174" s="314">
        <f>'m1'!M172</f>
        <v>0.42499999999999999</v>
      </c>
      <c r="BA174" s="182">
        <v>41699</v>
      </c>
      <c r="BB174" s="361">
        <v>5.0000000000000001E-3</v>
      </c>
      <c r="BC174" s="182">
        <v>41699</v>
      </c>
      <c r="BD174" s="314">
        <f>'m1'!I172</f>
        <v>0.40499999999999997</v>
      </c>
      <c r="BE174" s="182">
        <v>41699</v>
      </c>
      <c r="BF174" s="361">
        <v>5.0000000000000001E-3</v>
      </c>
      <c r="BG174" s="182">
        <v>41699</v>
      </c>
      <c r="BH174" s="361">
        <v>0</v>
      </c>
      <c r="BI174" s="182">
        <v>41699</v>
      </c>
      <c r="BJ174" s="314">
        <f>'m1'!U172</f>
        <v>0.19999999999999998</v>
      </c>
      <c r="BK174" s="182">
        <v>41699</v>
      </c>
      <c r="BL174" s="361">
        <v>0</v>
      </c>
      <c r="BM174" s="182">
        <v>41699</v>
      </c>
      <c r="BN174" s="314">
        <f>'m1'!V172</f>
        <v>0.280088</v>
      </c>
      <c r="BO174" s="182">
        <v>41699</v>
      </c>
      <c r="BP174" s="361">
        <v>0</v>
      </c>
    </row>
    <row r="175" spans="1:68">
      <c r="A175" s="182">
        <v>41730</v>
      </c>
      <c r="B175" s="314">
        <f>'m1'!C173</f>
        <v>0.14000000000000001</v>
      </c>
      <c r="D175" s="182">
        <v>41730</v>
      </c>
      <c r="E175" s="314">
        <f>'m1'!K173</f>
        <v>0.16</v>
      </c>
      <c r="G175" s="182">
        <v>41730</v>
      </c>
      <c r="H175" s="314">
        <f>'m1'!O173</f>
        <v>0.14000000000000001</v>
      </c>
      <c r="J175" s="182">
        <v>41730</v>
      </c>
      <c r="K175" s="314">
        <f>'m1'!N173</f>
        <v>0.18</v>
      </c>
      <c r="M175" s="182">
        <v>41730</v>
      </c>
      <c r="N175" s="314">
        <f>'m1'!H173</f>
        <v>0.14000000000000001</v>
      </c>
      <c r="P175" s="182">
        <v>41730</v>
      </c>
      <c r="Q175" s="314">
        <f>'m1'!E173</f>
        <v>0.14000000000000001</v>
      </c>
      <c r="S175" s="182">
        <v>41730</v>
      </c>
      <c r="T175" s="314">
        <f t="shared" si="4"/>
        <v>0.14000000000000001</v>
      </c>
      <c r="V175" s="182">
        <v>41730</v>
      </c>
      <c r="W175" s="314">
        <f t="shared" si="5"/>
        <v>0.14000000000000001</v>
      </c>
      <c r="Y175" s="182">
        <v>41730</v>
      </c>
      <c r="Z175" s="314">
        <f>'m1'!R173</f>
        <v>0.14000000000000001</v>
      </c>
      <c r="AB175" s="182">
        <v>41730</v>
      </c>
      <c r="AC175" s="314">
        <f>'m1'!D173</f>
        <v>0.14000000000000001</v>
      </c>
      <c r="AE175" s="182">
        <v>41730</v>
      </c>
      <c r="AF175" s="314">
        <f>'m1'!L173</f>
        <v>0.16</v>
      </c>
      <c r="AH175" s="182">
        <v>41730</v>
      </c>
      <c r="AI175" s="314">
        <f>'m1'!P173</f>
        <v>0.14000000000000001</v>
      </c>
      <c r="AK175" s="182">
        <v>41730</v>
      </c>
      <c r="AL175" s="361">
        <f>'m1'!T173</f>
        <v>-0.06</v>
      </c>
      <c r="AM175" s="182">
        <v>41730</v>
      </c>
      <c r="AN175" s="314">
        <f>'m1'!J173</f>
        <v>0.14000000000000001</v>
      </c>
      <c r="AO175" s="182">
        <v>41730</v>
      </c>
      <c r="AP175" s="361">
        <v>0</v>
      </c>
      <c r="AQ175" s="182">
        <v>41730</v>
      </c>
      <c r="AR175" s="314">
        <f>'m1'!F173</f>
        <v>0.10500000000000001</v>
      </c>
      <c r="AS175" s="182">
        <v>41730</v>
      </c>
      <c r="AT175" s="361">
        <v>0</v>
      </c>
      <c r="AU175" s="182">
        <v>41730</v>
      </c>
      <c r="AV175" s="314">
        <f>'m1'!Q173</f>
        <v>0.14000000000000001</v>
      </c>
      <c r="AW175" s="182">
        <v>41730</v>
      </c>
      <c r="AX175" s="361">
        <v>5.0000000000000001E-3</v>
      </c>
      <c r="AY175" s="182">
        <v>41730</v>
      </c>
      <c r="AZ175" s="314">
        <f>'m1'!M173</f>
        <v>0.16</v>
      </c>
      <c r="BA175" s="182">
        <v>41730</v>
      </c>
      <c r="BB175" s="361">
        <v>5.0000000000000001E-3</v>
      </c>
      <c r="BC175" s="182">
        <v>41730</v>
      </c>
      <c r="BD175" s="314">
        <f>'m1'!I173</f>
        <v>0.14000000000000001</v>
      </c>
      <c r="BE175" s="182">
        <v>41730</v>
      </c>
      <c r="BF175" s="361">
        <v>5.0000000000000001E-3</v>
      </c>
      <c r="BG175" s="182">
        <v>41730</v>
      </c>
      <c r="BH175" s="361">
        <v>0</v>
      </c>
      <c r="BI175" s="182">
        <v>41730</v>
      </c>
      <c r="BJ175" s="314">
        <f>'m1'!U173</f>
        <v>-4.9999999999999975E-3</v>
      </c>
      <c r="BK175" s="182">
        <v>41730</v>
      </c>
      <c r="BL175" s="361">
        <v>0</v>
      </c>
      <c r="BM175" s="182">
        <v>41730</v>
      </c>
      <c r="BN175" s="314">
        <f>'m1'!V173</f>
        <v>0</v>
      </c>
      <c r="BO175" s="182">
        <v>41730</v>
      </c>
      <c r="BP175" s="361">
        <v>0</v>
      </c>
    </row>
    <row r="176" spans="1:68">
      <c r="A176" s="182">
        <v>41760</v>
      </c>
      <c r="B176" s="314">
        <f>'m1'!C174</f>
        <v>0.14000000000000001</v>
      </c>
      <c r="D176" s="182">
        <v>41760</v>
      </c>
      <c r="E176" s="314">
        <f>'m1'!K174</f>
        <v>0.16</v>
      </c>
      <c r="G176" s="182">
        <v>41760</v>
      </c>
      <c r="H176" s="314">
        <f>'m1'!O174</f>
        <v>0.14000000000000001</v>
      </c>
      <c r="J176" s="182">
        <v>41760</v>
      </c>
      <c r="K176" s="314">
        <f>'m1'!N174</f>
        <v>0.18</v>
      </c>
      <c r="M176" s="182">
        <v>41760</v>
      </c>
      <c r="N176" s="314">
        <f>'m1'!H174</f>
        <v>0.14000000000000001</v>
      </c>
      <c r="P176" s="182">
        <v>41760</v>
      </c>
      <c r="Q176" s="314">
        <f>'m1'!E174</f>
        <v>0.14000000000000001</v>
      </c>
      <c r="S176" s="182">
        <v>41760</v>
      </c>
      <c r="T176" s="314">
        <f t="shared" si="4"/>
        <v>0.14000000000000001</v>
      </c>
      <c r="V176" s="182">
        <v>41760</v>
      </c>
      <c r="W176" s="314">
        <f t="shared" si="5"/>
        <v>0.14000000000000001</v>
      </c>
      <c r="Y176" s="182">
        <v>41760</v>
      </c>
      <c r="Z176" s="314">
        <f>'m1'!R174</f>
        <v>0.14000000000000001</v>
      </c>
      <c r="AB176" s="182">
        <v>41760</v>
      </c>
      <c r="AC176" s="314">
        <f>'m1'!D174</f>
        <v>0.14000000000000001</v>
      </c>
      <c r="AE176" s="182">
        <v>41760</v>
      </c>
      <c r="AF176" s="314">
        <f>'m1'!L174</f>
        <v>0.16</v>
      </c>
      <c r="AH176" s="182">
        <v>41760</v>
      </c>
      <c r="AI176" s="314">
        <f>'m1'!P174</f>
        <v>0.14000000000000001</v>
      </c>
      <c r="AK176" s="182">
        <v>41760</v>
      </c>
      <c r="AL176" s="361">
        <f>'m1'!T174</f>
        <v>-0.06</v>
      </c>
      <c r="AM176" s="182">
        <v>41760</v>
      </c>
      <c r="AN176" s="314">
        <f>'m1'!J174</f>
        <v>0.14000000000000001</v>
      </c>
      <c r="AO176" s="182">
        <v>41760</v>
      </c>
      <c r="AP176" s="361">
        <v>0</v>
      </c>
      <c r="AQ176" s="182">
        <v>41760</v>
      </c>
      <c r="AR176" s="314">
        <f>'m1'!F174</f>
        <v>0.10500000000000001</v>
      </c>
      <c r="AS176" s="182">
        <v>41760</v>
      </c>
      <c r="AT176" s="361">
        <v>0</v>
      </c>
      <c r="AU176" s="182">
        <v>41760</v>
      </c>
      <c r="AV176" s="314">
        <f>'m1'!Q174</f>
        <v>0.14000000000000001</v>
      </c>
      <c r="AW176" s="182">
        <v>41760</v>
      </c>
      <c r="AX176" s="361">
        <v>5.0000000000000001E-3</v>
      </c>
      <c r="AY176" s="182">
        <v>41760</v>
      </c>
      <c r="AZ176" s="314">
        <f>'m1'!M174</f>
        <v>0.16</v>
      </c>
      <c r="BA176" s="182">
        <v>41760</v>
      </c>
      <c r="BB176" s="361">
        <v>5.0000000000000001E-3</v>
      </c>
      <c r="BC176" s="182">
        <v>41760</v>
      </c>
      <c r="BD176" s="314">
        <f>'m1'!I174</f>
        <v>0.14000000000000001</v>
      </c>
      <c r="BE176" s="182">
        <v>41760</v>
      </c>
      <c r="BF176" s="361">
        <v>5.0000000000000001E-3</v>
      </c>
      <c r="BG176" s="182">
        <v>41760</v>
      </c>
      <c r="BH176" s="361">
        <v>0</v>
      </c>
      <c r="BI176" s="182">
        <v>41760</v>
      </c>
      <c r="BJ176" s="314">
        <f>'m1'!U174</f>
        <v>-4.9999999999999975E-3</v>
      </c>
      <c r="BK176" s="182">
        <v>41760</v>
      </c>
      <c r="BL176" s="361">
        <v>0</v>
      </c>
      <c r="BM176" s="182">
        <v>41760</v>
      </c>
      <c r="BN176" s="314">
        <f>'m1'!V174</f>
        <v>0</v>
      </c>
      <c r="BO176" s="182">
        <v>41760</v>
      </c>
      <c r="BP176" s="361">
        <v>0</v>
      </c>
    </row>
    <row r="177" spans="1:68">
      <c r="A177" s="182">
        <v>41791</v>
      </c>
      <c r="B177" s="314">
        <f>'m1'!C175</f>
        <v>0.14000000000000001</v>
      </c>
      <c r="D177" s="182">
        <v>41791</v>
      </c>
      <c r="E177" s="314">
        <f>'m1'!K175</f>
        <v>0.16</v>
      </c>
      <c r="G177" s="182">
        <v>41791</v>
      </c>
      <c r="H177" s="314">
        <f>'m1'!O175</f>
        <v>0.14000000000000001</v>
      </c>
      <c r="J177" s="182">
        <v>41791</v>
      </c>
      <c r="K177" s="314">
        <f>'m1'!N175</f>
        <v>0.18</v>
      </c>
      <c r="M177" s="182">
        <v>41791</v>
      </c>
      <c r="N177" s="314">
        <f>'m1'!H175</f>
        <v>0.14000000000000001</v>
      </c>
      <c r="P177" s="182">
        <v>41791</v>
      </c>
      <c r="Q177" s="314">
        <f>'m1'!E175</f>
        <v>0.14000000000000001</v>
      </c>
      <c r="S177" s="182">
        <v>41791</v>
      </c>
      <c r="T177" s="314">
        <f t="shared" si="4"/>
        <v>0.14000000000000001</v>
      </c>
      <c r="V177" s="182">
        <v>41791</v>
      </c>
      <c r="W177" s="314">
        <f t="shared" si="5"/>
        <v>0.14000000000000001</v>
      </c>
      <c r="Y177" s="182">
        <v>41791</v>
      </c>
      <c r="Z177" s="314">
        <f>'m1'!R175</f>
        <v>0.14000000000000001</v>
      </c>
      <c r="AB177" s="182">
        <v>41791</v>
      </c>
      <c r="AC177" s="314">
        <f>'m1'!D175</f>
        <v>0.14000000000000001</v>
      </c>
      <c r="AE177" s="182">
        <v>41791</v>
      </c>
      <c r="AF177" s="314">
        <f>'m1'!L175</f>
        <v>0.16</v>
      </c>
      <c r="AH177" s="182">
        <v>41791</v>
      </c>
      <c r="AI177" s="314">
        <f>'m1'!P175</f>
        <v>0.14000000000000001</v>
      </c>
      <c r="AK177" s="182">
        <v>41791</v>
      </c>
      <c r="AL177" s="361">
        <f>'m1'!T175</f>
        <v>-0.06</v>
      </c>
      <c r="AM177" s="182">
        <v>41791</v>
      </c>
      <c r="AN177" s="314">
        <f>'m1'!J175</f>
        <v>0.14000000000000001</v>
      </c>
      <c r="AO177" s="182">
        <v>41791</v>
      </c>
      <c r="AP177" s="361">
        <v>0</v>
      </c>
      <c r="AQ177" s="182">
        <v>41791</v>
      </c>
      <c r="AR177" s="314">
        <f>'m1'!F175</f>
        <v>0.10500000000000001</v>
      </c>
      <c r="AS177" s="182">
        <v>41791</v>
      </c>
      <c r="AT177" s="361">
        <v>0</v>
      </c>
      <c r="AU177" s="182">
        <v>41791</v>
      </c>
      <c r="AV177" s="314">
        <f>'m1'!Q175</f>
        <v>0.14000000000000001</v>
      </c>
      <c r="AW177" s="182">
        <v>41791</v>
      </c>
      <c r="AX177" s="361">
        <v>5.0000000000000001E-3</v>
      </c>
      <c r="AY177" s="182">
        <v>41791</v>
      </c>
      <c r="AZ177" s="314">
        <f>'m1'!M175</f>
        <v>0.16</v>
      </c>
      <c r="BA177" s="182">
        <v>41791</v>
      </c>
      <c r="BB177" s="361">
        <v>5.0000000000000001E-3</v>
      </c>
      <c r="BC177" s="182">
        <v>41791</v>
      </c>
      <c r="BD177" s="314">
        <f>'m1'!I175</f>
        <v>0.14000000000000001</v>
      </c>
      <c r="BE177" s="182">
        <v>41791</v>
      </c>
      <c r="BF177" s="361">
        <v>5.0000000000000001E-3</v>
      </c>
      <c r="BG177" s="182">
        <v>41791</v>
      </c>
      <c r="BH177" s="361">
        <v>0</v>
      </c>
      <c r="BI177" s="182">
        <v>41791</v>
      </c>
      <c r="BJ177" s="314">
        <f>'m1'!U175</f>
        <v>-4.9999999999999975E-3</v>
      </c>
      <c r="BK177" s="182">
        <v>41791</v>
      </c>
      <c r="BL177" s="361">
        <v>0</v>
      </c>
      <c r="BM177" s="182">
        <v>41791</v>
      </c>
      <c r="BN177" s="314">
        <f>'m1'!V175</f>
        <v>0</v>
      </c>
      <c r="BO177" s="182">
        <v>41791</v>
      </c>
      <c r="BP177" s="361">
        <v>0</v>
      </c>
    </row>
    <row r="178" spans="1:68">
      <c r="A178" s="182">
        <v>41821</v>
      </c>
      <c r="B178" s="314">
        <f>'m1'!C176</f>
        <v>0.14000000000000001</v>
      </c>
      <c r="D178" s="182">
        <v>41821</v>
      </c>
      <c r="E178" s="314">
        <f>'m1'!K176</f>
        <v>0.16</v>
      </c>
      <c r="G178" s="182">
        <v>41821</v>
      </c>
      <c r="H178" s="314">
        <f>'m1'!O176</f>
        <v>0.14000000000000001</v>
      </c>
      <c r="J178" s="182">
        <v>41821</v>
      </c>
      <c r="K178" s="314">
        <f>'m1'!N176</f>
        <v>0.18</v>
      </c>
      <c r="M178" s="182">
        <v>41821</v>
      </c>
      <c r="N178" s="314">
        <f>'m1'!H176</f>
        <v>0.14000000000000001</v>
      </c>
      <c r="P178" s="182">
        <v>41821</v>
      </c>
      <c r="Q178" s="314">
        <f>'m1'!E176</f>
        <v>0.14000000000000001</v>
      </c>
      <c r="S178" s="182">
        <v>41821</v>
      </c>
      <c r="T178" s="314">
        <f t="shared" si="4"/>
        <v>0.14000000000000001</v>
      </c>
      <c r="V178" s="182">
        <v>41821</v>
      </c>
      <c r="W178" s="314">
        <f t="shared" si="5"/>
        <v>0.14000000000000001</v>
      </c>
      <c r="Y178" s="182">
        <v>41821</v>
      </c>
      <c r="Z178" s="314">
        <f>'m1'!R176</f>
        <v>0.14000000000000001</v>
      </c>
      <c r="AB178" s="182">
        <v>41821</v>
      </c>
      <c r="AC178" s="314">
        <f>'m1'!D176</f>
        <v>0.14000000000000001</v>
      </c>
      <c r="AE178" s="182">
        <v>41821</v>
      </c>
      <c r="AF178" s="314">
        <f>'m1'!L176</f>
        <v>0.16</v>
      </c>
      <c r="AH178" s="182">
        <v>41821</v>
      </c>
      <c r="AI178" s="314">
        <f>'m1'!P176</f>
        <v>0.14000000000000001</v>
      </c>
      <c r="AK178" s="182">
        <v>41821</v>
      </c>
      <c r="AL178" s="361">
        <f>'m1'!T176</f>
        <v>-0.06</v>
      </c>
      <c r="AM178" s="182">
        <v>41821</v>
      </c>
      <c r="AN178" s="314">
        <f>'m1'!J176</f>
        <v>0.14000000000000001</v>
      </c>
      <c r="AO178" s="182">
        <v>41821</v>
      </c>
      <c r="AP178" s="361">
        <v>0</v>
      </c>
      <c r="AQ178" s="182">
        <v>41821</v>
      </c>
      <c r="AR178" s="314">
        <f>'m1'!F176</f>
        <v>0.10500000000000001</v>
      </c>
      <c r="AS178" s="182">
        <v>41821</v>
      </c>
      <c r="AT178" s="361">
        <v>0</v>
      </c>
      <c r="AU178" s="182">
        <v>41821</v>
      </c>
      <c r="AV178" s="314">
        <f>'m1'!Q176</f>
        <v>0.14000000000000001</v>
      </c>
      <c r="AW178" s="182">
        <v>41821</v>
      </c>
      <c r="AX178" s="361">
        <v>5.0000000000000001E-3</v>
      </c>
      <c r="AY178" s="182">
        <v>41821</v>
      </c>
      <c r="AZ178" s="314">
        <f>'m1'!M176</f>
        <v>0.16</v>
      </c>
      <c r="BA178" s="182">
        <v>41821</v>
      </c>
      <c r="BB178" s="361">
        <v>5.0000000000000001E-3</v>
      </c>
      <c r="BC178" s="182">
        <v>41821</v>
      </c>
      <c r="BD178" s="314">
        <f>'m1'!I176</f>
        <v>0.14000000000000001</v>
      </c>
      <c r="BE178" s="182">
        <v>41821</v>
      </c>
      <c r="BF178" s="361">
        <v>5.0000000000000001E-3</v>
      </c>
      <c r="BG178" s="182">
        <v>41821</v>
      </c>
      <c r="BH178" s="361">
        <v>0</v>
      </c>
      <c r="BI178" s="182">
        <v>41821</v>
      </c>
      <c r="BJ178" s="314">
        <f>'m1'!U176</f>
        <v>-4.9999999999999975E-3</v>
      </c>
      <c r="BK178" s="182">
        <v>41821</v>
      </c>
      <c r="BL178" s="361">
        <v>0</v>
      </c>
      <c r="BM178" s="182">
        <v>41821</v>
      </c>
      <c r="BN178" s="314">
        <f>'m1'!V176</f>
        <v>0</v>
      </c>
      <c r="BO178" s="182">
        <v>41821</v>
      </c>
      <c r="BP178" s="361">
        <v>0</v>
      </c>
    </row>
    <row r="179" spans="1:68">
      <c r="A179" s="182">
        <v>41852</v>
      </c>
      <c r="B179" s="314">
        <f>'m1'!C177</f>
        <v>0.14000000000000001</v>
      </c>
      <c r="D179" s="182">
        <v>41852</v>
      </c>
      <c r="E179" s="314">
        <f>'m1'!K177</f>
        <v>0.16</v>
      </c>
      <c r="G179" s="182">
        <v>41852</v>
      </c>
      <c r="H179" s="314">
        <f>'m1'!O177</f>
        <v>0.14000000000000001</v>
      </c>
      <c r="J179" s="182">
        <v>41852</v>
      </c>
      <c r="K179" s="314">
        <f>'m1'!N177</f>
        <v>0.18</v>
      </c>
      <c r="M179" s="182">
        <v>41852</v>
      </c>
      <c r="N179" s="314">
        <f>'m1'!H177</f>
        <v>0.14000000000000001</v>
      </c>
      <c r="P179" s="182">
        <v>41852</v>
      </c>
      <c r="Q179" s="314">
        <f>'m1'!E177</f>
        <v>0.14000000000000001</v>
      </c>
      <c r="S179" s="182">
        <v>41852</v>
      </c>
      <c r="T179" s="314">
        <f t="shared" si="4"/>
        <v>0.14000000000000001</v>
      </c>
      <c r="V179" s="182">
        <v>41852</v>
      </c>
      <c r="W179" s="314">
        <f t="shared" si="5"/>
        <v>0.14000000000000001</v>
      </c>
      <c r="Y179" s="182">
        <v>41852</v>
      </c>
      <c r="Z179" s="314">
        <f>'m1'!R177</f>
        <v>0.14000000000000001</v>
      </c>
      <c r="AB179" s="182">
        <v>41852</v>
      </c>
      <c r="AC179" s="314">
        <f>'m1'!D177</f>
        <v>0.14000000000000001</v>
      </c>
      <c r="AE179" s="182">
        <v>41852</v>
      </c>
      <c r="AF179" s="314">
        <f>'m1'!L177</f>
        <v>0.16</v>
      </c>
      <c r="AH179" s="182">
        <v>41852</v>
      </c>
      <c r="AI179" s="314">
        <f>'m1'!P177</f>
        <v>0.14000000000000001</v>
      </c>
      <c r="AK179" s="182">
        <v>41852</v>
      </c>
      <c r="AL179" s="361">
        <f>'m1'!T177</f>
        <v>-0.06</v>
      </c>
      <c r="AM179" s="182">
        <v>41852</v>
      </c>
      <c r="AN179" s="314">
        <f>'m1'!J177</f>
        <v>0.14000000000000001</v>
      </c>
      <c r="AO179" s="182">
        <v>41852</v>
      </c>
      <c r="AP179" s="361">
        <v>0</v>
      </c>
      <c r="AQ179" s="182">
        <v>41852</v>
      </c>
      <c r="AR179" s="314">
        <f>'m1'!F177</f>
        <v>0.10500000000000001</v>
      </c>
      <c r="AS179" s="182">
        <v>41852</v>
      </c>
      <c r="AT179" s="361">
        <v>0</v>
      </c>
      <c r="AU179" s="182">
        <v>41852</v>
      </c>
      <c r="AV179" s="314">
        <f>'m1'!Q177</f>
        <v>0.14000000000000001</v>
      </c>
      <c r="AW179" s="182">
        <v>41852</v>
      </c>
      <c r="AX179" s="361">
        <v>5.0000000000000001E-3</v>
      </c>
      <c r="AY179" s="182">
        <v>41852</v>
      </c>
      <c r="AZ179" s="314">
        <f>'m1'!M177</f>
        <v>0.16</v>
      </c>
      <c r="BA179" s="182">
        <v>41852</v>
      </c>
      <c r="BB179" s="361">
        <v>5.0000000000000001E-3</v>
      </c>
      <c r="BC179" s="182">
        <v>41852</v>
      </c>
      <c r="BD179" s="314">
        <f>'m1'!I177</f>
        <v>0.14000000000000001</v>
      </c>
      <c r="BE179" s="182">
        <v>41852</v>
      </c>
      <c r="BF179" s="361">
        <v>5.0000000000000001E-3</v>
      </c>
      <c r="BG179" s="182">
        <v>41852</v>
      </c>
      <c r="BH179" s="361">
        <v>0</v>
      </c>
      <c r="BI179" s="182">
        <v>41852</v>
      </c>
      <c r="BJ179" s="314">
        <f>'m1'!U177</f>
        <v>-4.9999999999999975E-3</v>
      </c>
      <c r="BK179" s="182">
        <v>41852</v>
      </c>
      <c r="BL179" s="361">
        <v>0</v>
      </c>
      <c r="BM179" s="182">
        <v>41852</v>
      </c>
      <c r="BN179" s="314">
        <f>'m1'!V177</f>
        <v>0</v>
      </c>
      <c r="BO179" s="182">
        <v>41852</v>
      </c>
      <c r="BP179" s="361">
        <v>0</v>
      </c>
    </row>
    <row r="180" spans="1:68">
      <c r="A180" s="182">
        <v>41883</v>
      </c>
      <c r="B180" s="314">
        <f>'m1'!C178</f>
        <v>0.14000000000000001</v>
      </c>
      <c r="D180" s="182">
        <v>41883</v>
      </c>
      <c r="E180" s="314">
        <f>'m1'!K178</f>
        <v>0.16</v>
      </c>
      <c r="G180" s="182">
        <v>41883</v>
      </c>
      <c r="H180" s="314">
        <f>'m1'!O178</f>
        <v>0.14000000000000001</v>
      </c>
      <c r="J180" s="182">
        <v>41883</v>
      </c>
      <c r="K180" s="314">
        <f>'m1'!N178</f>
        <v>0.18</v>
      </c>
      <c r="M180" s="182">
        <v>41883</v>
      </c>
      <c r="N180" s="314">
        <f>'m1'!H178</f>
        <v>0.14000000000000001</v>
      </c>
      <c r="P180" s="182">
        <v>41883</v>
      </c>
      <c r="Q180" s="314">
        <f>'m1'!E178</f>
        <v>0.14000000000000001</v>
      </c>
      <c r="S180" s="182">
        <v>41883</v>
      </c>
      <c r="T180" s="314">
        <f t="shared" si="4"/>
        <v>0.14000000000000001</v>
      </c>
      <c r="V180" s="182">
        <v>41883</v>
      </c>
      <c r="W180" s="314">
        <f t="shared" si="5"/>
        <v>0.14000000000000001</v>
      </c>
      <c r="Y180" s="182">
        <v>41883</v>
      </c>
      <c r="Z180" s="314">
        <f>'m1'!R178</f>
        <v>0.14000000000000001</v>
      </c>
      <c r="AB180" s="182">
        <v>41883</v>
      </c>
      <c r="AC180" s="314">
        <f>'m1'!D178</f>
        <v>0.14000000000000001</v>
      </c>
      <c r="AE180" s="182">
        <v>41883</v>
      </c>
      <c r="AF180" s="314">
        <f>'m1'!L178</f>
        <v>0.16</v>
      </c>
      <c r="AH180" s="182">
        <v>41883</v>
      </c>
      <c r="AI180" s="314">
        <f>'m1'!P178</f>
        <v>0.14000000000000001</v>
      </c>
      <c r="AK180" s="182">
        <v>41883</v>
      </c>
      <c r="AL180" s="361">
        <f>'m1'!T178</f>
        <v>-0.06</v>
      </c>
      <c r="AM180" s="182">
        <v>41883</v>
      </c>
      <c r="AN180" s="314">
        <f>'m1'!J178</f>
        <v>0.14000000000000001</v>
      </c>
      <c r="AO180" s="182">
        <v>41883</v>
      </c>
      <c r="AP180" s="361">
        <v>0</v>
      </c>
      <c r="AQ180" s="182">
        <v>41883</v>
      </c>
      <c r="AR180" s="314">
        <f>'m1'!F178</f>
        <v>0.10500000000000001</v>
      </c>
      <c r="AS180" s="182">
        <v>41883</v>
      </c>
      <c r="AT180" s="361">
        <v>0</v>
      </c>
      <c r="AU180" s="182">
        <v>41883</v>
      </c>
      <c r="AV180" s="314">
        <f>'m1'!Q178</f>
        <v>0.14000000000000001</v>
      </c>
      <c r="AW180" s="182">
        <v>41883</v>
      </c>
      <c r="AX180" s="361">
        <v>5.0000000000000001E-3</v>
      </c>
      <c r="AY180" s="182">
        <v>41883</v>
      </c>
      <c r="AZ180" s="314">
        <f>'m1'!M178</f>
        <v>0.16</v>
      </c>
      <c r="BA180" s="182">
        <v>41883</v>
      </c>
      <c r="BB180" s="361">
        <v>5.0000000000000001E-3</v>
      </c>
      <c r="BC180" s="182">
        <v>41883</v>
      </c>
      <c r="BD180" s="314">
        <f>'m1'!I178</f>
        <v>0.14000000000000001</v>
      </c>
      <c r="BE180" s="182">
        <v>41883</v>
      </c>
      <c r="BF180" s="361">
        <v>5.0000000000000001E-3</v>
      </c>
      <c r="BG180" s="182">
        <v>41883</v>
      </c>
      <c r="BH180" s="361">
        <v>0</v>
      </c>
      <c r="BI180" s="182">
        <v>41883</v>
      </c>
      <c r="BJ180" s="314">
        <f>'m1'!U178</f>
        <v>-4.9999999999999975E-3</v>
      </c>
      <c r="BK180" s="182">
        <v>41883</v>
      </c>
      <c r="BL180" s="361">
        <v>0</v>
      </c>
      <c r="BM180" s="182">
        <v>41883</v>
      </c>
      <c r="BN180" s="314">
        <f>'m1'!V178</f>
        <v>0</v>
      </c>
      <c r="BO180" s="182">
        <v>41883</v>
      </c>
      <c r="BP180" s="361">
        <v>0</v>
      </c>
    </row>
    <row r="181" spans="1:68">
      <c r="A181" s="182">
        <v>41913</v>
      </c>
      <c r="B181" s="314">
        <f>'m1'!C179</f>
        <v>0.14000000000000001</v>
      </c>
      <c r="D181" s="182">
        <v>41913</v>
      </c>
      <c r="E181" s="314">
        <f>'m1'!K179</f>
        <v>0.16</v>
      </c>
      <c r="G181" s="182">
        <v>41913</v>
      </c>
      <c r="H181" s="314">
        <f>'m1'!O179</f>
        <v>0.14000000000000001</v>
      </c>
      <c r="J181" s="182">
        <v>41913</v>
      </c>
      <c r="K181" s="314">
        <f>'m1'!N179</f>
        <v>0.18</v>
      </c>
      <c r="M181" s="182">
        <v>41913</v>
      </c>
      <c r="N181" s="314">
        <f>'m1'!H179</f>
        <v>0.14000000000000001</v>
      </c>
      <c r="P181" s="182">
        <v>41913</v>
      </c>
      <c r="Q181" s="314">
        <f>'m1'!E179</f>
        <v>0.14000000000000001</v>
      </c>
      <c r="S181" s="182">
        <v>41913</v>
      </c>
      <c r="T181" s="314">
        <f t="shared" si="4"/>
        <v>0.14000000000000001</v>
      </c>
      <c r="V181" s="182">
        <v>41913</v>
      </c>
      <c r="W181" s="314">
        <f t="shared" si="5"/>
        <v>0.14000000000000001</v>
      </c>
      <c r="Y181" s="182">
        <v>41913</v>
      </c>
      <c r="Z181" s="314">
        <f>'m1'!R179</f>
        <v>0.14000000000000001</v>
      </c>
      <c r="AB181" s="182">
        <v>41913</v>
      </c>
      <c r="AC181" s="314">
        <f>'m1'!D179</f>
        <v>0.14000000000000001</v>
      </c>
      <c r="AE181" s="182">
        <v>41913</v>
      </c>
      <c r="AF181" s="314">
        <f>'m1'!L179</f>
        <v>0.16</v>
      </c>
      <c r="AH181" s="182">
        <v>41913</v>
      </c>
      <c r="AI181" s="314">
        <f>'m1'!P179</f>
        <v>0.14000000000000001</v>
      </c>
      <c r="AK181" s="182">
        <v>41913</v>
      </c>
      <c r="AL181" s="361">
        <f>'m1'!T179</f>
        <v>-0.06</v>
      </c>
      <c r="AM181" s="182">
        <v>41913</v>
      </c>
      <c r="AN181" s="314">
        <f>'m1'!J179</f>
        <v>0.14000000000000001</v>
      </c>
      <c r="AO181" s="182">
        <v>41913</v>
      </c>
      <c r="AP181" s="361">
        <v>0</v>
      </c>
      <c r="AQ181" s="182">
        <v>41913</v>
      </c>
      <c r="AR181" s="314">
        <f>'m1'!F179</f>
        <v>0.10500000000000001</v>
      </c>
      <c r="AS181" s="182">
        <v>41913</v>
      </c>
      <c r="AT181" s="361">
        <v>0</v>
      </c>
      <c r="AU181" s="182">
        <v>41913</v>
      </c>
      <c r="AV181" s="314">
        <f>'m1'!Q179</f>
        <v>0.14000000000000001</v>
      </c>
      <c r="AW181" s="182">
        <v>41913</v>
      </c>
      <c r="AX181" s="361">
        <v>5.0000000000000001E-3</v>
      </c>
      <c r="AY181" s="182">
        <v>41913</v>
      </c>
      <c r="AZ181" s="314">
        <f>'m1'!M179</f>
        <v>0.16</v>
      </c>
      <c r="BA181" s="182">
        <v>41913</v>
      </c>
      <c r="BB181" s="361">
        <v>5.0000000000000001E-3</v>
      </c>
      <c r="BC181" s="182">
        <v>41913</v>
      </c>
      <c r="BD181" s="314">
        <f>'m1'!I179</f>
        <v>0.14000000000000001</v>
      </c>
      <c r="BE181" s="182">
        <v>41913</v>
      </c>
      <c r="BF181" s="361">
        <v>5.0000000000000001E-3</v>
      </c>
      <c r="BG181" s="182">
        <v>41913</v>
      </c>
      <c r="BH181" s="361">
        <v>0</v>
      </c>
      <c r="BI181" s="182">
        <v>41913</v>
      </c>
      <c r="BJ181" s="314">
        <f>'m1'!U179</f>
        <v>-4.9999999999999975E-3</v>
      </c>
      <c r="BK181" s="182">
        <v>41913</v>
      </c>
      <c r="BL181" s="361">
        <v>0</v>
      </c>
      <c r="BM181" s="182">
        <v>41913</v>
      </c>
      <c r="BN181" s="314">
        <f>'m1'!V179</f>
        <v>0</v>
      </c>
      <c r="BO181" s="182">
        <v>41913</v>
      </c>
      <c r="BP181" s="361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ColWidth="9.109375" defaultRowHeight="13.8"/>
  <cols>
    <col min="1" max="1" width="5.44140625" style="251" customWidth="1"/>
    <col min="2" max="2" width="23" style="251" customWidth="1"/>
    <col min="3" max="4" width="10.6640625" style="251" customWidth="1"/>
    <col min="5" max="5" width="32" style="251" customWidth="1"/>
    <col min="6" max="6" width="29.109375" style="251" customWidth="1"/>
    <col min="7" max="16384" width="9.109375" style="251"/>
  </cols>
  <sheetData>
    <row r="1" spans="2:6">
      <c r="B1" s="249" t="s">
        <v>388</v>
      </c>
      <c r="C1" s="250" t="s">
        <v>388</v>
      </c>
      <c r="D1" s="250" t="s">
        <v>389</v>
      </c>
    </row>
    <row r="2" spans="2:6">
      <c r="B2" s="252" t="s">
        <v>390</v>
      </c>
      <c r="C2" s="252" t="s">
        <v>391</v>
      </c>
      <c r="D2" s="252" t="s">
        <v>390</v>
      </c>
      <c r="E2" s="252" t="s">
        <v>392</v>
      </c>
      <c r="F2" s="252" t="s">
        <v>392</v>
      </c>
    </row>
    <row r="3" spans="2:6">
      <c r="B3" s="253"/>
      <c r="C3" s="253"/>
      <c r="D3" s="253"/>
      <c r="E3" s="253"/>
    </row>
    <row r="4" spans="2:6">
      <c r="B4" s="254" t="s">
        <v>78</v>
      </c>
    </row>
    <row r="5" spans="2:6">
      <c r="B5" s="255" t="s">
        <v>76</v>
      </c>
      <c r="C5" s="255" t="s">
        <v>211</v>
      </c>
      <c r="D5" s="255" t="s">
        <v>197</v>
      </c>
      <c r="E5" s="256" t="s">
        <v>393</v>
      </c>
    </row>
    <row r="6" spans="2:6">
      <c r="B6" s="255" t="s">
        <v>76</v>
      </c>
      <c r="C6" s="255" t="s">
        <v>209</v>
      </c>
      <c r="D6" s="255" t="s">
        <v>197</v>
      </c>
      <c r="E6" s="256" t="s">
        <v>394</v>
      </c>
    </row>
    <row r="7" spans="2:6">
      <c r="B7" s="255" t="s">
        <v>76</v>
      </c>
      <c r="C7" s="255" t="s">
        <v>213</v>
      </c>
      <c r="D7" s="255" t="s">
        <v>197</v>
      </c>
      <c r="E7" s="256" t="s">
        <v>395</v>
      </c>
    </row>
    <row r="8" spans="2:6">
      <c r="B8" s="255"/>
      <c r="C8" s="255"/>
      <c r="D8" s="255"/>
      <c r="E8" s="256"/>
    </row>
    <row r="9" spans="2:6">
      <c r="B9" s="255" t="s">
        <v>76</v>
      </c>
      <c r="C9" t="s">
        <v>219</v>
      </c>
      <c r="D9" s="255" t="s">
        <v>197</v>
      </c>
      <c r="E9" s="256" t="s">
        <v>396</v>
      </c>
    </row>
    <row r="10" spans="2:6">
      <c r="B10" s="255" t="s">
        <v>76</v>
      </c>
      <c r="C10" s="255" t="s">
        <v>217</v>
      </c>
      <c r="D10" s="255" t="s">
        <v>197</v>
      </c>
      <c r="E10" s="256" t="s">
        <v>397</v>
      </c>
    </row>
    <row r="11" spans="2:6">
      <c r="B11" s="255" t="s">
        <v>76</v>
      </c>
      <c r="C11" s="255" t="s">
        <v>221</v>
      </c>
      <c r="D11" s="255" t="s">
        <v>197</v>
      </c>
      <c r="E11" s="256" t="s">
        <v>398</v>
      </c>
    </row>
    <row r="12" spans="2:6">
      <c r="B12" s="255"/>
      <c r="C12" s="255"/>
      <c r="D12" s="255"/>
      <c r="E12" s="256"/>
    </row>
    <row r="13" spans="2:6">
      <c r="B13" s="251" t="s">
        <v>336</v>
      </c>
      <c r="C13" s="251" t="s">
        <v>209</v>
      </c>
      <c r="D13" s="251" t="s">
        <v>197</v>
      </c>
      <c r="E13" s="257" t="s">
        <v>399</v>
      </c>
      <c r="F13" s="257" t="s">
        <v>400</v>
      </c>
    </row>
    <row r="14" spans="2:6">
      <c r="B14" s="255" t="s">
        <v>336</v>
      </c>
      <c r="C14" s="255" t="s">
        <v>217</v>
      </c>
      <c r="D14" s="255" t="s">
        <v>197</v>
      </c>
      <c r="E14" s="256" t="s">
        <v>401</v>
      </c>
      <c r="F14" s="257" t="s">
        <v>400</v>
      </c>
    </row>
    <row r="16" spans="2:6">
      <c r="B16" s="258" t="s">
        <v>402</v>
      </c>
    </row>
    <row r="17" spans="2:7">
      <c r="B17" s="255" t="s">
        <v>231</v>
      </c>
      <c r="C17" s="255" t="s">
        <v>86</v>
      </c>
      <c r="D17" s="255" t="s">
        <v>205</v>
      </c>
      <c r="E17" s="256" t="s">
        <v>403</v>
      </c>
    </row>
    <row r="19" spans="2:7">
      <c r="B19" s="259" t="s">
        <v>404</v>
      </c>
      <c r="C19" s="259"/>
      <c r="D19" s="259"/>
    </row>
    <row r="20" spans="2:7">
      <c r="B20" s="251" t="s">
        <v>245</v>
      </c>
      <c r="C20" s="251" t="s">
        <v>209</v>
      </c>
      <c r="D20" s="251" t="s">
        <v>405</v>
      </c>
      <c r="E20" s="251" t="s">
        <v>406</v>
      </c>
      <c r="F20" s="251" t="s">
        <v>407</v>
      </c>
      <c r="G20"/>
    </row>
    <row r="21" spans="2:7">
      <c r="B21" s="251" t="s">
        <v>234</v>
      </c>
      <c r="C21" s="251" t="s">
        <v>209</v>
      </c>
      <c r="D21" s="251" t="s">
        <v>405</v>
      </c>
      <c r="E21" s="251" t="s">
        <v>408</v>
      </c>
      <c r="F21" s="251" t="s">
        <v>409</v>
      </c>
      <c r="G21"/>
    </row>
    <row r="22" spans="2:7">
      <c r="B22" s="251" t="s">
        <v>233</v>
      </c>
      <c r="C22" s="251" t="s">
        <v>209</v>
      </c>
      <c r="D22" s="251" t="s">
        <v>405</v>
      </c>
      <c r="E22" s="251" t="s">
        <v>408</v>
      </c>
      <c r="F22" s="251" t="s">
        <v>410</v>
      </c>
      <c r="G22"/>
    </row>
    <row r="23" spans="2:7">
      <c r="B23" s="251" t="s">
        <v>239</v>
      </c>
      <c r="C23" s="251" t="s">
        <v>209</v>
      </c>
      <c r="D23" s="251" t="s">
        <v>405</v>
      </c>
      <c r="E23" s="251" t="s">
        <v>411</v>
      </c>
      <c r="F23" s="251" t="s">
        <v>412</v>
      </c>
      <c r="G23"/>
    </row>
    <row r="24" spans="2:7">
      <c r="B24" s="251" t="s">
        <v>242</v>
      </c>
      <c r="C24" s="251" t="s">
        <v>209</v>
      </c>
      <c r="D24" s="251" t="s">
        <v>405</v>
      </c>
      <c r="E24" s="251" t="s">
        <v>413</v>
      </c>
      <c r="F24" s="251" t="s">
        <v>414</v>
      </c>
      <c r="G24"/>
    </row>
    <row r="25" spans="2:7">
      <c r="B25" s="251" t="s">
        <v>243</v>
      </c>
      <c r="C25" s="251" t="s">
        <v>209</v>
      </c>
      <c r="D25" s="251" t="s">
        <v>405</v>
      </c>
      <c r="E25" s="251" t="s">
        <v>413</v>
      </c>
      <c r="F25" s="251" t="s">
        <v>415</v>
      </c>
      <c r="G25"/>
    </row>
    <row r="26" spans="2:7">
      <c r="B26" s="251" t="s">
        <v>244</v>
      </c>
      <c r="C26" s="251" t="s">
        <v>209</v>
      </c>
      <c r="D26" s="251" t="s">
        <v>405</v>
      </c>
      <c r="E26" s="251" t="s">
        <v>413</v>
      </c>
      <c r="F26" s="251" t="s">
        <v>416</v>
      </c>
      <c r="G26"/>
    </row>
    <row r="27" spans="2:7">
      <c r="B27" s="251" t="s">
        <v>248</v>
      </c>
      <c r="C27" s="251" t="s">
        <v>209</v>
      </c>
      <c r="D27" s="251" t="s">
        <v>405</v>
      </c>
      <c r="E27" s="251" t="s">
        <v>417</v>
      </c>
      <c r="F27" s="251" t="s">
        <v>412</v>
      </c>
      <c r="G27"/>
    </row>
    <row r="28" spans="2:7">
      <c r="B28" s="251" t="s">
        <v>250</v>
      </c>
      <c r="C28" s="251" t="s">
        <v>209</v>
      </c>
      <c r="D28" s="251" t="s">
        <v>405</v>
      </c>
      <c r="E28" s="251" t="s">
        <v>418</v>
      </c>
      <c r="F28" s="251" t="s">
        <v>412</v>
      </c>
      <c r="G28"/>
    </row>
    <row r="29" spans="2:7">
      <c r="B29" s="251" t="s">
        <v>264</v>
      </c>
      <c r="C29" s="251" t="s">
        <v>209</v>
      </c>
      <c r="D29" s="251" t="s">
        <v>405</v>
      </c>
      <c r="E29" s="251" t="s">
        <v>419</v>
      </c>
      <c r="F29" s="251" t="s">
        <v>412</v>
      </c>
      <c r="G29"/>
    </row>
    <row r="30" spans="2:7">
      <c r="B30" s="251" t="s">
        <v>265</v>
      </c>
      <c r="C30" s="251" t="s">
        <v>209</v>
      </c>
      <c r="D30" s="251" t="s">
        <v>405</v>
      </c>
      <c r="E30" s="251" t="s">
        <v>420</v>
      </c>
      <c r="F30" s="251" t="s">
        <v>421</v>
      </c>
      <c r="G30"/>
    </row>
    <row r="31" spans="2:7">
      <c r="B31" s="251" t="s">
        <v>422</v>
      </c>
      <c r="C31" s="251" t="s">
        <v>209</v>
      </c>
      <c r="D31" s="251" t="s">
        <v>405</v>
      </c>
      <c r="E31" s="251" t="s">
        <v>420</v>
      </c>
      <c r="F31" s="251" t="s">
        <v>423</v>
      </c>
      <c r="G31"/>
    </row>
    <row r="32" spans="2:7">
      <c r="B32" s="251" t="s">
        <v>270</v>
      </c>
      <c r="C32" s="251" t="s">
        <v>209</v>
      </c>
      <c r="D32" s="251" t="s">
        <v>405</v>
      </c>
      <c r="E32" s="251" t="s">
        <v>424</v>
      </c>
      <c r="F32" s="251" t="s">
        <v>425</v>
      </c>
      <c r="G32"/>
    </row>
    <row r="33" spans="2:7">
      <c r="B33" s="251" t="s">
        <v>274</v>
      </c>
      <c r="C33" s="251" t="s">
        <v>209</v>
      </c>
      <c r="D33" s="251" t="s">
        <v>405</v>
      </c>
      <c r="E33" s="251" t="s">
        <v>426</v>
      </c>
      <c r="F33" s="251" t="s">
        <v>427</v>
      </c>
      <c r="G33"/>
    </row>
    <row r="34" spans="2:7">
      <c r="B34" s="251" t="s">
        <v>271</v>
      </c>
      <c r="C34" s="251" t="s">
        <v>209</v>
      </c>
      <c r="D34" s="251" t="s">
        <v>405</v>
      </c>
      <c r="E34" s="251" t="s">
        <v>426</v>
      </c>
      <c r="F34" s="251" t="s">
        <v>428</v>
      </c>
      <c r="G34"/>
    </row>
    <row r="35" spans="2:7">
      <c r="B35" s="251" t="s">
        <v>276</v>
      </c>
      <c r="C35" s="251" t="s">
        <v>209</v>
      </c>
      <c r="D35" s="251" t="s">
        <v>405</v>
      </c>
      <c r="E35" s="251" t="s">
        <v>429</v>
      </c>
      <c r="F35" s="251" t="s">
        <v>430</v>
      </c>
      <c r="G35"/>
    </row>
    <row r="36" spans="2:7">
      <c r="B36" s="251" t="s">
        <v>275</v>
      </c>
      <c r="C36" s="251" t="s">
        <v>209</v>
      </c>
      <c r="D36" s="251" t="s">
        <v>405</v>
      </c>
      <c r="E36" s="251" t="s">
        <v>429</v>
      </c>
      <c r="F36" s="251" t="s">
        <v>414</v>
      </c>
      <c r="G36"/>
    </row>
    <row r="37" spans="2:7">
      <c r="B37" s="251" t="s">
        <v>278</v>
      </c>
      <c r="C37" s="251" t="s">
        <v>209</v>
      </c>
      <c r="D37" s="251" t="s">
        <v>405</v>
      </c>
      <c r="E37" s="251" t="s">
        <v>431</v>
      </c>
      <c r="F37" s="251" t="s">
        <v>432</v>
      </c>
      <c r="G37"/>
    </row>
    <row r="38" spans="2:7">
      <c r="B38" s="251" t="s">
        <v>279</v>
      </c>
      <c r="C38" s="251" t="s">
        <v>209</v>
      </c>
      <c r="D38" s="251" t="s">
        <v>405</v>
      </c>
      <c r="E38" s="251" t="s">
        <v>431</v>
      </c>
      <c r="F38" s="251" t="s">
        <v>433</v>
      </c>
      <c r="G38"/>
    </row>
    <row r="39" spans="2:7">
      <c r="B39" s="251" t="s">
        <v>280</v>
      </c>
      <c r="C39" s="251" t="s">
        <v>209</v>
      </c>
      <c r="D39" s="251" t="s">
        <v>405</v>
      </c>
      <c r="E39" s="251" t="s">
        <v>431</v>
      </c>
      <c r="F39" s="251" t="s">
        <v>434</v>
      </c>
      <c r="G39"/>
    </row>
    <row r="40" spans="2:7">
      <c r="B40" s="251" t="s">
        <v>283</v>
      </c>
      <c r="C40" s="251" t="s">
        <v>209</v>
      </c>
      <c r="D40" s="251" t="s">
        <v>405</v>
      </c>
      <c r="E40" s="251" t="s">
        <v>435</v>
      </c>
      <c r="F40" s="251" t="s">
        <v>412</v>
      </c>
      <c r="G40"/>
    </row>
    <row r="41" spans="2:7">
      <c r="G41"/>
    </row>
    <row r="42" spans="2:7">
      <c r="B42" s="258" t="s">
        <v>436</v>
      </c>
      <c r="E42"/>
      <c r="G42"/>
    </row>
    <row r="43" spans="2:7">
      <c r="B43" s="251" t="s">
        <v>246</v>
      </c>
      <c r="C43" s="251" t="s">
        <v>209</v>
      </c>
      <c r="D43" s="251" t="s">
        <v>405</v>
      </c>
      <c r="E43" s="251" t="s">
        <v>437</v>
      </c>
      <c r="F43" s="251" t="s">
        <v>438</v>
      </c>
      <c r="G43"/>
    </row>
    <row r="44" spans="2:7">
      <c r="B44" s="251" t="s">
        <v>242</v>
      </c>
      <c r="C44" s="251" t="s">
        <v>209</v>
      </c>
      <c r="D44" s="251" t="s">
        <v>405</v>
      </c>
      <c r="E44" s="251" t="s">
        <v>413</v>
      </c>
      <c r="F44" s="251" t="s">
        <v>414</v>
      </c>
      <c r="G44"/>
    </row>
    <row r="45" spans="2:7">
      <c r="B45" s="251" t="s">
        <v>249</v>
      </c>
      <c r="C45" s="251" t="s">
        <v>209</v>
      </c>
      <c r="D45" s="251" t="s">
        <v>405</v>
      </c>
      <c r="E45" s="251" t="s">
        <v>417</v>
      </c>
      <c r="F45" s="251" t="s">
        <v>439</v>
      </c>
      <c r="G45"/>
    </row>
    <row r="46" spans="2:7">
      <c r="B46" s="251" t="s">
        <v>252</v>
      </c>
      <c r="C46" s="251" t="s">
        <v>209</v>
      </c>
      <c r="D46" s="251" t="s">
        <v>405</v>
      </c>
      <c r="E46" s="251" t="s">
        <v>418</v>
      </c>
      <c r="F46" s="251" t="s">
        <v>440</v>
      </c>
      <c r="G46"/>
    </row>
    <row r="47" spans="2:7">
      <c r="B47" s="251" t="s">
        <v>267</v>
      </c>
      <c r="C47" s="251" t="s">
        <v>209</v>
      </c>
      <c r="D47" s="251" t="s">
        <v>405</v>
      </c>
      <c r="E47" s="251" t="s">
        <v>420</v>
      </c>
      <c r="F47" s="251" t="s">
        <v>441</v>
      </c>
      <c r="G47"/>
    </row>
    <row r="48" spans="2:7">
      <c r="B48" s="251" t="s">
        <v>273</v>
      </c>
      <c r="C48" s="251" t="s">
        <v>209</v>
      </c>
      <c r="D48" s="251" t="s">
        <v>405</v>
      </c>
      <c r="E48" s="251" t="s">
        <v>426</v>
      </c>
      <c r="F48" s="251" t="s">
        <v>442</v>
      </c>
      <c r="G48"/>
    </row>
    <row r="49" spans="2:7">
      <c r="B49" s="251" t="s">
        <v>277</v>
      </c>
      <c r="C49" s="251" t="s">
        <v>209</v>
      </c>
      <c r="D49" s="251" t="s">
        <v>405</v>
      </c>
      <c r="E49" s="251" t="s">
        <v>443</v>
      </c>
      <c r="F49" s="251" t="s">
        <v>444</v>
      </c>
      <c r="G49"/>
    </row>
    <row r="50" spans="2:7">
      <c r="B50" s="251" t="s">
        <v>284</v>
      </c>
      <c r="C50" s="251" t="s">
        <v>209</v>
      </c>
      <c r="D50" s="251" t="s">
        <v>405</v>
      </c>
      <c r="E50" s="251" t="s">
        <v>435</v>
      </c>
      <c r="F50" s="251" t="s">
        <v>439</v>
      </c>
      <c r="G50"/>
    </row>
    <row r="51" spans="2:7">
      <c r="B51" s="251" t="s">
        <v>286</v>
      </c>
      <c r="C51" s="251" t="s">
        <v>209</v>
      </c>
      <c r="D51" s="251" t="s">
        <v>405</v>
      </c>
      <c r="E51" s="251" t="s">
        <v>445</v>
      </c>
      <c r="F51" s="251" t="s">
        <v>439</v>
      </c>
      <c r="G51"/>
    </row>
    <row r="52" spans="2:7">
      <c r="G52"/>
    </row>
    <row r="53" spans="2:7">
      <c r="B53" s="258" t="s">
        <v>446</v>
      </c>
      <c r="E53"/>
      <c r="G53"/>
    </row>
    <row r="54" spans="2:7">
      <c r="B54" s="251" t="s">
        <v>235</v>
      </c>
      <c r="C54" s="251" t="s">
        <v>209</v>
      </c>
      <c r="D54" s="251" t="s">
        <v>405</v>
      </c>
      <c r="E54" s="251" t="s">
        <v>447</v>
      </c>
      <c r="F54" s="251" t="s">
        <v>448</v>
      </c>
      <c r="G54"/>
    </row>
    <row r="55" spans="2:7">
      <c r="B55" s="251" t="s">
        <v>251</v>
      </c>
      <c r="C55" s="251" t="s">
        <v>209</v>
      </c>
      <c r="D55" s="251" t="s">
        <v>405</v>
      </c>
      <c r="E55" s="251" t="s">
        <v>418</v>
      </c>
      <c r="F55" s="251" t="s">
        <v>449</v>
      </c>
      <c r="G55"/>
    </row>
    <row r="56" spans="2:7">
      <c r="B56" s="251" t="s">
        <v>450</v>
      </c>
      <c r="C56" s="251" t="s">
        <v>209</v>
      </c>
      <c r="D56" s="251" t="s">
        <v>405</v>
      </c>
      <c r="E56" s="251" t="s">
        <v>418</v>
      </c>
      <c r="F56" s="251" t="s">
        <v>451</v>
      </c>
      <c r="G56"/>
    </row>
    <row r="57" spans="2:7">
      <c r="B57" s="251" t="s">
        <v>257</v>
      </c>
      <c r="C57" s="251" t="s">
        <v>209</v>
      </c>
      <c r="D57" s="251" t="s">
        <v>405</v>
      </c>
      <c r="E57" s="251" t="s">
        <v>452</v>
      </c>
      <c r="F57" s="251" t="s">
        <v>453</v>
      </c>
      <c r="G57"/>
    </row>
    <row r="58" spans="2:7">
      <c r="B58" s="251" t="s">
        <v>258</v>
      </c>
      <c r="C58" s="251" t="s">
        <v>209</v>
      </c>
      <c r="D58" s="251" t="s">
        <v>405</v>
      </c>
      <c r="E58" s="251" t="s">
        <v>452</v>
      </c>
      <c r="F58" s="251" t="s">
        <v>454</v>
      </c>
      <c r="G58"/>
    </row>
    <row r="59" spans="2:7">
      <c r="B59" s="251" t="s">
        <v>255</v>
      </c>
      <c r="C59" s="251" t="s">
        <v>209</v>
      </c>
      <c r="D59" s="251" t="s">
        <v>405</v>
      </c>
      <c r="E59" s="251" t="s">
        <v>455</v>
      </c>
      <c r="F59" s="251" t="s">
        <v>456</v>
      </c>
      <c r="G59"/>
    </row>
    <row r="60" spans="2:7">
      <c r="B60" s="251" t="s">
        <v>256</v>
      </c>
      <c r="C60" s="251" t="s">
        <v>209</v>
      </c>
      <c r="D60" s="251" t="s">
        <v>405</v>
      </c>
      <c r="E60" s="251" t="s">
        <v>455</v>
      </c>
      <c r="F60" s="251" t="s">
        <v>457</v>
      </c>
      <c r="G60"/>
    </row>
    <row r="61" spans="2:7">
      <c r="B61" s="251" t="s">
        <v>254</v>
      </c>
      <c r="C61" s="251" t="s">
        <v>209</v>
      </c>
      <c r="D61" s="251" t="s">
        <v>405</v>
      </c>
      <c r="E61" s="251" t="s">
        <v>455</v>
      </c>
      <c r="F61" s="251" t="s">
        <v>458</v>
      </c>
      <c r="G61"/>
    </row>
    <row r="62" spans="2:7">
      <c r="B62" s="251" t="s">
        <v>261</v>
      </c>
      <c r="C62" s="251" t="s">
        <v>209</v>
      </c>
      <c r="D62" s="251" t="s">
        <v>405</v>
      </c>
      <c r="E62" s="251" t="s">
        <v>459</v>
      </c>
      <c r="F62" s="251" t="s">
        <v>460</v>
      </c>
      <c r="G62"/>
    </row>
    <row r="63" spans="2:7">
      <c r="B63" s="251" t="s">
        <v>262</v>
      </c>
      <c r="C63" s="251" t="s">
        <v>209</v>
      </c>
      <c r="D63" s="251" t="s">
        <v>405</v>
      </c>
      <c r="E63" s="251" t="s">
        <v>461</v>
      </c>
      <c r="F63" s="251" t="s">
        <v>462</v>
      </c>
      <c r="G63"/>
    </row>
    <row r="64" spans="2:7">
      <c r="B64" s="251" t="s">
        <v>287</v>
      </c>
      <c r="C64" s="251" t="s">
        <v>209</v>
      </c>
      <c r="D64" s="251" t="s">
        <v>405</v>
      </c>
      <c r="E64" s="251" t="s">
        <v>463</v>
      </c>
      <c r="F64" s="251" t="s">
        <v>456</v>
      </c>
      <c r="G64"/>
    </row>
    <row r="65" spans="2:16">
      <c r="G65"/>
    </row>
    <row r="66" spans="2:16">
      <c r="B66" s="258" t="s">
        <v>464</v>
      </c>
      <c r="E66"/>
      <c r="G66"/>
    </row>
    <row r="67" spans="2:16">
      <c r="B67" s="251" t="s">
        <v>237</v>
      </c>
      <c r="C67" s="251" t="s">
        <v>209</v>
      </c>
      <c r="D67" s="251" t="s">
        <v>405</v>
      </c>
      <c r="E67" s="251" t="s">
        <v>465</v>
      </c>
      <c r="F67" s="251" t="s">
        <v>466</v>
      </c>
      <c r="G67"/>
    </row>
    <row r="68" spans="2:16">
      <c r="B68" s="251" t="s">
        <v>240</v>
      </c>
      <c r="C68" s="251" t="s">
        <v>209</v>
      </c>
      <c r="D68" s="251" t="s">
        <v>405</v>
      </c>
      <c r="E68" s="251" t="s">
        <v>467</v>
      </c>
      <c r="F68" s="251" t="s">
        <v>468</v>
      </c>
      <c r="G68"/>
    </row>
    <row r="69" spans="2:16">
      <c r="B69" s="251" t="s">
        <v>241</v>
      </c>
      <c r="C69" s="251" t="s">
        <v>209</v>
      </c>
      <c r="D69" s="251" t="s">
        <v>405</v>
      </c>
      <c r="E69" s="251" t="s">
        <v>467</v>
      </c>
      <c r="F69" s="251" t="s">
        <v>469</v>
      </c>
      <c r="G69"/>
    </row>
    <row r="70" spans="2:16">
      <c r="B70" s="251" t="s">
        <v>247</v>
      </c>
      <c r="C70" s="251" t="s">
        <v>209</v>
      </c>
      <c r="D70" s="251" t="s">
        <v>405</v>
      </c>
      <c r="E70" s="251" t="s">
        <v>470</v>
      </c>
      <c r="F70" s="251" t="s">
        <v>471</v>
      </c>
      <c r="G70"/>
    </row>
    <row r="71" spans="2:16">
      <c r="B71" s="251" t="s">
        <v>260</v>
      </c>
      <c r="C71" s="251" t="s">
        <v>209</v>
      </c>
      <c r="D71" s="251" t="s">
        <v>405</v>
      </c>
      <c r="E71" s="251" t="s">
        <v>472</v>
      </c>
      <c r="F71" s="251" t="s">
        <v>466</v>
      </c>
      <c r="G71"/>
    </row>
    <row r="72" spans="2:16">
      <c r="B72" s="251" t="s">
        <v>259</v>
      </c>
      <c r="C72" s="251" t="s">
        <v>209</v>
      </c>
      <c r="D72" s="251" t="s">
        <v>405</v>
      </c>
      <c r="E72" s="251" t="s">
        <v>472</v>
      </c>
      <c r="F72" s="251" t="s">
        <v>473</v>
      </c>
      <c r="G72"/>
    </row>
    <row r="73" spans="2:16">
      <c r="B73" s="251" t="s">
        <v>263</v>
      </c>
      <c r="C73" s="251" t="s">
        <v>209</v>
      </c>
      <c r="D73" s="251" t="s">
        <v>405</v>
      </c>
      <c r="E73" s="251" t="s">
        <v>474</v>
      </c>
      <c r="F73" s="251" t="s">
        <v>466</v>
      </c>
      <c r="G73"/>
    </row>
    <row r="74" spans="2:16">
      <c r="B74" s="251" t="s">
        <v>285</v>
      </c>
      <c r="C74" s="251" t="s">
        <v>209</v>
      </c>
      <c r="D74" s="251" t="s">
        <v>405</v>
      </c>
      <c r="E74" s="251" t="s">
        <v>475</v>
      </c>
      <c r="F74" s="251" t="s">
        <v>468</v>
      </c>
      <c r="G74"/>
    </row>
    <row r="75" spans="2:16">
      <c r="B75" s="251" t="s">
        <v>52</v>
      </c>
      <c r="C75" s="251" t="s">
        <v>209</v>
      </c>
      <c r="D75" s="251" t="s">
        <v>405</v>
      </c>
      <c r="E75" s="251" t="s">
        <v>476</v>
      </c>
      <c r="F75" s="251" t="s">
        <v>477</v>
      </c>
      <c r="G75"/>
      <c r="P75"/>
    </row>
    <row r="76" spans="2:16">
      <c r="B76" s="251" t="s">
        <v>292</v>
      </c>
      <c r="C76" s="251" t="s">
        <v>209</v>
      </c>
      <c r="D76" s="251" t="s">
        <v>405</v>
      </c>
      <c r="F76" s="251" t="s">
        <v>478</v>
      </c>
      <c r="G76"/>
      <c r="P76"/>
    </row>
    <row r="77" spans="2:16">
      <c r="G77"/>
    </row>
    <row r="78" spans="2:16">
      <c r="B78" s="258" t="s">
        <v>479</v>
      </c>
      <c r="E78"/>
      <c r="G78"/>
    </row>
    <row r="79" spans="2:16">
      <c r="B79" s="251" t="s">
        <v>236</v>
      </c>
      <c r="C79" s="251" t="s">
        <v>209</v>
      </c>
      <c r="D79" s="251" t="s">
        <v>405</v>
      </c>
      <c r="E79" s="251" t="s">
        <v>480</v>
      </c>
      <c r="F79" s="251" t="s">
        <v>481</v>
      </c>
      <c r="G79"/>
    </row>
    <row r="80" spans="2:16">
      <c r="B80" s="251" t="s">
        <v>238</v>
      </c>
      <c r="C80" s="251" t="s">
        <v>209</v>
      </c>
      <c r="D80" s="251" t="s">
        <v>405</v>
      </c>
      <c r="E80" s="251" t="s">
        <v>482</v>
      </c>
      <c r="F80" s="251" t="s">
        <v>483</v>
      </c>
      <c r="G80"/>
    </row>
    <row r="81" spans="2:18">
      <c r="G81"/>
    </row>
    <row r="82" spans="2:18">
      <c r="B82" s="258" t="s">
        <v>484</v>
      </c>
      <c r="E82"/>
      <c r="G82"/>
    </row>
    <row r="83" spans="2:18">
      <c r="B83" s="251" t="s">
        <v>291</v>
      </c>
      <c r="C83" s="251" t="s">
        <v>209</v>
      </c>
      <c r="D83" s="251" t="s">
        <v>405</v>
      </c>
      <c r="E83" s="251" t="s">
        <v>485</v>
      </c>
      <c r="F83" s="251" t="s">
        <v>486</v>
      </c>
      <c r="G83"/>
    </row>
    <row r="84" spans="2:18">
      <c r="B84" s="251" t="s">
        <v>289</v>
      </c>
      <c r="C84" s="251" t="s">
        <v>209</v>
      </c>
      <c r="D84" s="251" t="s">
        <v>405</v>
      </c>
      <c r="E84" s="251" t="s">
        <v>487</v>
      </c>
      <c r="F84" s="251" t="s">
        <v>488</v>
      </c>
      <c r="G84"/>
    </row>
    <row r="85" spans="2:18">
      <c r="B85" s="251" t="s">
        <v>288</v>
      </c>
      <c r="C85" s="251" t="s">
        <v>209</v>
      </c>
      <c r="D85" s="251" t="s">
        <v>405</v>
      </c>
      <c r="E85" s="251" t="s">
        <v>489</v>
      </c>
      <c r="F85" s="251" t="s">
        <v>490</v>
      </c>
      <c r="G85"/>
      <c r="H85" s="251" t="s">
        <v>39</v>
      </c>
    </row>
    <row r="86" spans="2:18">
      <c r="B86" s="251" t="s">
        <v>491</v>
      </c>
      <c r="C86" s="251" t="s">
        <v>209</v>
      </c>
      <c r="D86" s="251" t="s">
        <v>405</v>
      </c>
      <c r="E86" s="257" t="s">
        <v>492</v>
      </c>
      <c r="F86" s="251" t="s">
        <v>493</v>
      </c>
      <c r="G86"/>
    </row>
    <row r="87" spans="2:18">
      <c r="B87" s="251" t="s">
        <v>281</v>
      </c>
      <c r="C87" s="251" t="s">
        <v>209</v>
      </c>
      <c r="D87" s="251" t="s">
        <v>405</v>
      </c>
      <c r="E87" s="251" t="s">
        <v>494</v>
      </c>
      <c r="F87" s="251" t="s">
        <v>495</v>
      </c>
      <c r="G87"/>
    </row>
    <row r="88" spans="2:18">
      <c r="B88" s="251" t="s">
        <v>282</v>
      </c>
      <c r="C88" s="251" t="s">
        <v>209</v>
      </c>
      <c r="D88" s="251" t="s">
        <v>405</v>
      </c>
      <c r="E88" s="251" t="s">
        <v>431</v>
      </c>
      <c r="F88" s="251" t="s">
        <v>496</v>
      </c>
      <c r="G88"/>
    </row>
    <row r="89" spans="2:18">
      <c r="B89" s="251" t="s">
        <v>272</v>
      </c>
      <c r="C89" s="251" t="s">
        <v>209</v>
      </c>
      <c r="D89" s="251" t="s">
        <v>405</v>
      </c>
      <c r="E89" s="251" t="s">
        <v>426</v>
      </c>
      <c r="F89" s="251" t="s">
        <v>497</v>
      </c>
      <c r="G89"/>
    </row>
    <row r="91" spans="2:18">
      <c r="B91" s="258" t="s">
        <v>498</v>
      </c>
    </row>
    <row r="92" spans="2:18">
      <c r="B92" s="251" t="s">
        <v>306</v>
      </c>
      <c r="C92" s="251" t="s">
        <v>209</v>
      </c>
      <c r="D92" s="251" t="s">
        <v>197</v>
      </c>
      <c r="E92" s="251" t="s">
        <v>499</v>
      </c>
      <c r="F92" s="257" t="s">
        <v>500</v>
      </c>
      <c r="G92" s="257"/>
      <c r="K92"/>
      <c r="M92"/>
      <c r="O92"/>
    </row>
    <row r="93" spans="2:18">
      <c r="B93" s="251" t="s">
        <v>308</v>
      </c>
      <c r="C93" s="251" t="s">
        <v>209</v>
      </c>
      <c r="D93" s="251" t="s">
        <v>197</v>
      </c>
      <c r="E93" s="251" t="s">
        <v>501</v>
      </c>
      <c r="F93" s="257" t="s">
        <v>500</v>
      </c>
      <c r="I93"/>
      <c r="M93"/>
      <c r="O93"/>
    </row>
    <row r="94" spans="2:18">
      <c r="B94" s="251" t="s">
        <v>310</v>
      </c>
      <c r="C94" s="251" t="s">
        <v>209</v>
      </c>
      <c r="D94" s="251" t="s">
        <v>197</v>
      </c>
      <c r="E94" s="251" t="s">
        <v>502</v>
      </c>
      <c r="F94" s="257" t="s">
        <v>503</v>
      </c>
      <c r="I94"/>
      <c r="M94"/>
      <c r="O94"/>
      <c r="R94"/>
    </row>
    <row r="95" spans="2:18">
      <c r="M95"/>
      <c r="O95"/>
    </row>
    <row r="96" spans="2:18">
      <c r="B96" s="251" t="s">
        <v>312</v>
      </c>
      <c r="C96" s="251" t="s">
        <v>209</v>
      </c>
      <c r="D96" s="251" t="s">
        <v>197</v>
      </c>
      <c r="E96" s="251" t="s">
        <v>504</v>
      </c>
      <c r="F96" s="257" t="s">
        <v>500</v>
      </c>
      <c r="H96"/>
      <c r="L96"/>
      <c r="M96"/>
      <c r="O96"/>
      <c r="P96"/>
    </row>
    <row r="97" spans="2:18">
      <c r="B97" s="251" t="s">
        <v>314</v>
      </c>
      <c r="C97" s="251" t="s">
        <v>209</v>
      </c>
      <c r="D97" s="251" t="s">
        <v>197</v>
      </c>
      <c r="E97" s="251" t="s">
        <v>505</v>
      </c>
      <c r="F97" s="257" t="s">
        <v>500</v>
      </c>
      <c r="J97"/>
      <c r="M97"/>
      <c r="N97"/>
      <c r="O97"/>
    </row>
    <row r="98" spans="2:18">
      <c r="B98" s="251" t="s">
        <v>316</v>
      </c>
      <c r="C98" s="251" t="s">
        <v>209</v>
      </c>
      <c r="D98" s="251" t="s">
        <v>197</v>
      </c>
      <c r="E98" s="251" t="s">
        <v>506</v>
      </c>
      <c r="F98" s="257" t="s">
        <v>503</v>
      </c>
      <c r="I98"/>
      <c r="M98"/>
      <c r="O98"/>
      <c r="R98"/>
    </row>
    <row r="99" spans="2:18">
      <c r="M99"/>
      <c r="O99"/>
    </row>
    <row r="100" spans="2:18">
      <c r="B100" s="251" t="s">
        <v>318</v>
      </c>
      <c r="C100" s="251" t="s">
        <v>209</v>
      </c>
      <c r="D100" s="251" t="s">
        <v>197</v>
      </c>
      <c r="E100" s="251" t="s">
        <v>507</v>
      </c>
      <c r="F100" s="257" t="s">
        <v>500</v>
      </c>
      <c r="K100"/>
      <c r="M100"/>
      <c r="O100"/>
    </row>
    <row r="101" spans="2:18">
      <c r="B101" s="251" t="s">
        <v>320</v>
      </c>
      <c r="C101" s="251" t="s">
        <v>209</v>
      </c>
      <c r="D101" s="251" t="s">
        <v>197</v>
      </c>
      <c r="E101" s="251" t="s">
        <v>508</v>
      </c>
      <c r="F101" s="257" t="s">
        <v>500</v>
      </c>
      <c r="J101"/>
      <c r="M101"/>
      <c r="N101"/>
      <c r="O101"/>
    </row>
    <row r="102" spans="2:18">
      <c r="B102" s="251" t="s">
        <v>322</v>
      </c>
      <c r="C102" s="251" t="s">
        <v>209</v>
      </c>
      <c r="D102" s="251" t="s">
        <v>197</v>
      </c>
      <c r="E102" s="251" t="s">
        <v>509</v>
      </c>
      <c r="F102" s="257" t="s">
        <v>503</v>
      </c>
      <c r="M102"/>
      <c r="O102"/>
      <c r="R102"/>
    </row>
    <row r="103" spans="2:18">
      <c r="M103"/>
      <c r="O103"/>
    </row>
    <row r="104" spans="2:18">
      <c r="B104" s="251" t="s">
        <v>324</v>
      </c>
      <c r="C104" s="251" t="s">
        <v>209</v>
      </c>
      <c r="D104" s="251" t="s">
        <v>197</v>
      </c>
      <c r="E104" s="251" t="s">
        <v>510</v>
      </c>
      <c r="F104" s="257" t="s">
        <v>500</v>
      </c>
      <c r="K104"/>
      <c r="M104"/>
      <c r="O104"/>
    </row>
    <row r="105" spans="2:18">
      <c r="B105" s="251" t="s">
        <v>326</v>
      </c>
      <c r="C105" s="251" t="s">
        <v>209</v>
      </c>
      <c r="D105" s="251" t="s">
        <v>197</v>
      </c>
      <c r="E105" s="251" t="s">
        <v>511</v>
      </c>
      <c r="F105" s="257" t="s">
        <v>500</v>
      </c>
      <c r="I105"/>
      <c r="M105"/>
      <c r="O105"/>
    </row>
    <row r="106" spans="2:18">
      <c r="B106" s="251" t="s">
        <v>328</v>
      </c>
      <c r="C106" s="251" t="s">
        <v>209</v>
      </c>
      <c r="D106" s="251" t="s">
        <v>197</v>
      </c>
      <c r="E106" s="251" t="s">
        <v>512</v>
      </c>
      <c r="F106" s="257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1" t="s">
        <v>330</v>
      </c>
      <c r="C108" s="251" t="s">
        <v>209</v>
      </c>
      <c r="D108" s="251" t="s">
        <v>197</v>
      </c>
      <c r="E108" s="251" t="s">
        <v>513</v>
      </c>
      <c r="F108" s="257" t="s">
        <v>500</v>
      </c>
      <c r="K108"/>
      <c r="M108"/>
      <c r="O108"/>
    </row>
    <row r="109" spans="2:18">
      <c r="B109" s="251" t="s">
        <v>332</v>
      </c>
      <c r="C109" s="251" t="s">
        <v>209</v>
      </c>
      <c r="D109" s="251" t="s">
        <v>197</v>
      </c>
      <c r="E109" s="251" t="s">
        <v>514</v>
      </c>
      <c r="F109" s="257" t="s">
        <v>500</v>
      </c>
      <c r="J109"/>
      <c r="M109"/>
      <c r="N109"/>
      <c r="O109"/>
    </row>
    <row r="110" spans="2:18">
      <c r="B110" s="251" t="s">
        <v>334</v>
      </c>
      <c r="C110" s="251" t="s">
        <v>209</v>
      </c>
      <c r="D110" s="251" t="s">
        <v>197</v>
      </c>
      <c r="E110" s="251" t="s">
        <v>515</v>
      </c>
      <c r="F110" s="257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1" t="s">
        <v>338</v>
      </c>
      <c r="C115" s="251" t="s">
        <v>209</v>
      </c>
      <c r="D115" s="251" t="s">
        <v>197</v>
      </c>
      <c r="E115" s="251" t="s">
        <v>516</v>
      </c>
      <c r="F115" s="257" t="s">
        <v>517</v>
      </c>
      <c r="G115" s="257"/>
      <c r="J115"/>
      <c r="M115"/>
      <c r="O115"/>
    </row>
    <row r="116" spans="2:18">
      <c r="B116" s="251" t="s">
        <v>340</v>
      </c>
      <c r="C116" s="251" t="s">
        <v>209</v>
      </c>
      <c r="D116" s="251" t="s">
        <v>197</v>
      </c>
      <c r="E116" s="251" t="s">
        <v>518</v>
      </c>
      <c r="F116" s="257" t="s">
        <v>517</v>
      </c>
      <c r="J116"/>
      <c r="M116"/>
      <c r="O116"/>
    </row>
    <row r="117" spans="2:18">
      <c r="B117" s="251" t="s">
        <v>342</v>
      </c>
      <c r="C117" s="251" t="s">
        <v>209</v>
      </c>
      <c r="D117" s="251" t="s">
        <v>197</v>
      </c>
      <c r="E117" s="251" t="s">
        <v>516</v>
      </c>
      <c r="F117" s="257" t="s">
        <v>519</v>
      </c>
      <c r="J117"/>
      <c r="M117"/>
      <c r="N117"/>
      <c r="O117"/>
    </row>
    <row r="118" spans="2:18">
      <c r="B118" s="251" t="s">
        <v>344</v>
      </c>
      <c r="C118" s="251" t="s">
        <v>209</v>
      </c>
      <c r="D118" s="251" t="s">
        <v>197</v>
      </c>
      <c r="E118" s="251" t="s">
        <v>520</v>
      </c>
      <c r="F118" s="257" t="s">
        <v>519</v>
      </c>
      <c r="J118"/>
      <c r="M118"/>
      <c r="N118"/>
      <c r="O118"/>
    </row>
    <row r="119" spans="2:18">
      <c r="M119"/>
      <c r="O119"/>
    </row>
    <row r="120" spans="2:18">
      <c r="B120" s="251" t="s">
        <v>346</v>
      </c>
      <c r="C120" s="251" t="s">
        <v>209</v>
      </c>
      <c r="D120" s="251" t="s">
        <v>197</v>
      </c>
      <c r="E120" s="251" t="s">
        <v>521</v>
      </c>
      <c r="F120" s="257" t="s">
        <v>519</v>
      </c>
      <c r="G120"/>
      <c r="K120"/>
      <c r="M120"/>
      <c r="O120"/>
    </row>
    <row r="121" spans="2:18">
      <c r="B121" s="251" t="s">
        <v>348</v>
      </c>
      <c r="C121" s="251" t="s">
        <v>209</v>
      </c>
      <c r="D121" s="251" t="s">
        <v>197</v>
      </c>
      <c r="E121" s="251" t="s">
        <v>349</v>
      </c>
      <c r="M121"/>
      <c r="O121"/>
      <c r="P121"/>
    </row>
    <row r="122" spans="2:18">
      <c r="B122" s="251" t="s">
        <v>350</v>
      </c>
      <c r="C122" s="251" t="s">
        <v>209</v>
      </c>
      <c r="D122" s="251" t="s">
        <v>197</v>
      </c>
      <c r="E122" s="251" t="s">
        <v>522</v>
      </c>
      <c r="F122" s="257" t="s">
        <v>519</v>
      </c>
      <c r="I122"/>
      <c r="M122"/>
      <c r="O122"/>
      <c r="Q122"/>
    </row>
    <row r="123" spans="2:18">
      <c r="B123" s="251" t="s">
        <v>352</v>
      </c>
      <c r="C123" s="251" t="s">
        <v>209</v>
      </c>
      <c r="D123" s="251" t="s">
        <v>197</v>
      </c>
      <c r="E123" s="251" t="s">
        <v>352</v>
      </c>
      <c r="F123" s="257" t="s">
        <v>519</v>
      </c>
      <c r="M123"/>
      <c r="N123"/>
      <c r="O123"/>
      <c r="R123"/>
    </row>
    <row r="124" spans="2:18">
      <c r="O124"/>
    </row>
    <row r="125" spans="2:18">
      <c r="B125" s="251" t="s">
        <v>354</v>
      </c>
      <c r="C125" s="251" t="s">
        <v>217</v>
      </c>
      <c r="D125" s="251" t="s">
        <v>197</v>
      </c>
      <c r="E125" s="257" t="s">
        <v>523</v>
      </c>
      <c r="O125"/>
    </row>
    <row r="126" spans="2:18">
      <c r="B126" s="251" t="s">
        <v>356</v>
      </c>
      <c r="C126" s="251" t="s">
        <v>217</v>
      </c>
      <c r="D126" s="251" t="s">
        <v>197</v>
      </c>
      <c r="E126" s="257" t="s">
        <v>524</v>
      </c>
    </row>
    <row r="127" spans="2:18">
      <c r="B127" s="251" t="s">
        <v>358</v>
      </c>
      <c r="C127" s="251" t="s">
        <v>217</v>
      </c>
      <c r="D127" s="251" t="s">
        <v>197</v>
      </c>
      <c r="E127" s="257" t="s">
        <v>525</v>
      </c>
      <c r="F127" s="257"/>
      <c r="G127" s="257"/>
    </row>
    <row r="128" spans="2:18">
      <c r="B128" s="251" t="s">
        <v>360</v>
      </c>
      <c r="C128" s="251" t="s">
        <v>217</v>
      </c>
      <c r="D128" s="251" t="s">
        <v>197</v>
      </c>
      <c r="E128" s="257" t="s">
        <v>245</v>
      </c>
      <c r="F128" s="257" t="s">
        <v>526</v>
      </c>
    </row>
    <row r="129" spans="2:10">
      <c r="B129" s="251" t="s">
        <v>362</v>
      </c>
      <c r="C129" s="251" t="s">
        <v>217</v>
      </c>
      <c r="D129" s="251" t="s">
        <v>197</v>
      </c>
      <c r="E129" s="257" t="s">
        <v>527</v>
      </c>
    </row>
    <row r="130" spans="2:10">
      <c r="B130" s="251" t="s">
        <v>364</v>
      </c>
      <c r="C130" s="251" t="s">
        <v>217</v>
      </c>
      <c r="D130" s="251" t="s">
        <v>197</v>
      </c>
      <c r="E130" s="257" t="s">
        <v>528</v>
      </c>
      <c r="F130" s="257" t="s">
        <v>526</v>
      </c>
    </row>
    <row r="131" spans="2:10">
      <c r="B131" s="251" t="s">
        <v>366</v>
      </c>
      <c r="C131" s="251" t="s">
        <v>217</v>
      </c>
      <c r="D131" s="251" t="s">
        <v>197</v>
      </c>
      <c r="E131" s="257" t="s">
        <v>529</v>
      </c>
      <c r="F131" s="257"/>
      <c r="G131" s="257"/>
      <c r="H131" s="257"/>
      <c r="I131" s="257"/>
      <c r="J131" s="257"/>
    </row>
    <row r="132" spans="2:10">
      <c r="B132" s="251" t="s">
        <v>368</v>
      </c>
      <c r="C132" s="251" t="s">
        <v>217</v>
      </c>
      <c r="D132" s="251" t="s">
        <v>197</v>
      </c>
      <c r="E132" s="251" t="s">
        <v>262</v>
      </c>
      <c r="H132"/>
    </row>
    <row r="133" spans="2:10">
      <c r="B133" s="251" t="s">
        <v>370</v>
      </c>
      <c r="C133" s="251" t="s">
        <v>217</v>
      </c>
      <c r="D133" s="251" t="s">
        <v>197</v>
      </c>
      <c r="E133" s="257" t="s">
        <v>530</v>
      </c>
      <c r="F133" s="257"/>
      <c r="G133" s="257" t="s">
        <v>526</v>
      </c>
    </row>
    <row r="134" spans="2:10">
      <c r="B134" s="251" t="s">
        <v>372</v>
      </c>
      <c r="C134" s="251" t="s">
        <v>217</v>
      </c>
      <c r="D134" s="251" t="s">
        <v>197</v>
      </c>
      <c r="E134" s="257" t="s">
        <v>531</v>
      </c>
    </row>
    <row r="135" spans="2:10">
      <c r="B135" s="251" t="s">
        <v>374</v>
      </c>
      <c r="C135" s="251" t="s">
        <v>217</v>
      </c>
      <c r="D135" s="251" t="s">
        <v>197</v>
      </c>
      <c r="E135" s="257" t="s">
        <v>532</v>
      </c>
    </row>
    <row r="136" spans="2:10">
      <c r="B136" s="251" t="s">
        <v>376</v>
      </c>
      <c r="C136" s="251" t="s">
        <v>217</v>
      </c>
      <c r="D136" s="251" t="s">
        <v>197</v>
      </c>
      <c r="E136" s="257" t="s">
        <v>533</v>
      </c>
    </row>
    <row r="137" spans="2:10">
      <c r="B137" s="251" t="s">
        <v>378</v>
      </c>
      <c r="C137" s="251" t="s">
        <v>217</v>
      </c>
      <c r="D137" s="251" t="s">
        <v>197</v>
      </c>
      <c r="E137" s="257" t="s">
        <v>534</v>
      </c>
      <c r="F137" s="257"/>
      <c r="G137" s="257"/>
      <c r="H137" s="257"/>
    </row>
    <row r="138" spans="2:10">
      <c r="B138" s="251" t="s">
        <v>380</v>
      </c>
      <c r="C138" s="251" t="s">
        <v>217</v>
      </c>
      <c r="D138" s="251" t="s">
        <v>197</v>
      </c>
      <c r="E138" s="257" t="s">
        <v>535</v>
      </c>
      <c r="F138" s="257"/>
    </row>
    <row r="139" spans="2:10">
      <c r="B139" s="251" t="s">
        <v>382</v>
      </c>
      <c r="C139" s="251" t="s">
        <v>217</v>
      </c>
      <c r="D139" s="251" t="s">
        <v>197</v>
      </c>
      <c r="E139" s="257" t="s">
        <v>536</v>
      </c>
    </row>
    <row r="140" spans="2:10">
      <c r="B140" s="251" t="s">
        <v>384</v>
      </c>
      <c r="C140" s="251" t="s">
        <v>217</v>
      </c>
      <c r="D140" s="251" t="s">
        <v>197</v>
      </c>
      <c r="E140" s="257" t="s">
        <v>537</v>
      </c>
      <c r="F140" s="257"/>
    </row>
    <row r="141" spans="2:10">
      <c r="B141" s="251" t="s">
        <v>386</v>
      </c>
      <c r="C141" s="251" t="s">
        <v>217</v>
      </c>
      <c r="D141" s="251" t="s">
        <v>197</v>
      </c>
      <c r="E141" s="257" t="s">
        <v>538</v>
      </c>
      <c r="F141" s="257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3.2"/>
  <cols>
    <col min="1" max="1" width="16" customWidth="1"/>
  </cols>
  <sheetData>
    <row r="1" spans="1:256" s="295" customFormat="1">
      <c r="A1" s="420" t="s">
        <v>663</v>
      </c>
      <c r="B1" s="421"/>
      <c r="C1" s="422"/>
      <c r="D1" s="423"/>
      <c r="E1" s="422"/>
      <c r="F1" s="423"/>
      <c r="G1" s="422"/>
      <c r="H1" s="423"/>
      <c r="I1" s="422"/>
      <c r="J1" s="423"/>
      <c r="K1" s="422"/>
      <c r="L1" s="423"/>
      <c r="M1" s="422"/>
      <c r="N1" s="423"/>
      <c r="O1" s="422"/>
      <c r="P1" s="423"/>
      <c r="Q1" s="422"/>
      <c r="R1" s="423"/>
      <c r="S1" s="422"/>
      <c r="T1" s="423"/>
      <c r="U1" s="422"/>
      <c r="V1" s="423"/>
      <c r="W1" s="422"/>
      <c r="X1" s="423"/>
      <c r="Y1" s="422"/>
      <c r="Z1" s="423"/>
      <c r="AA1" s="422" t="s">
        <v>843</v>
      </c>
      <c r="AB1" s="423"/>
      <c r="AC1" s="422"/>
      <c r="AD1" s="423"/>
      <c r="AE1" s="422"/>
      <c r="AF1" s="423"/>
      <c r="AG1" s="422"/>
      <c r="AH1" s="423"/>
      <c r="AI1" s="422"/>
      <c r="AJ1" s="423"/>
      <c r="AK1" s="422"/>
      <c r="AL1" s="423"/>
      <c r="AM1" s="422"/>
      <c r="AN1" s="423"/>
      <c r="AO1" s="422"/>
      <c r="AP1" s="423"/>
      <c r="AQ1" s="422"/>
      <c r="AR1" s="423"/>
      <c r="AS1" s="422"/>
      <c r="AT1" s="423"/>
      <c r="AU1" s="422"/>
      <c r="AV1" s="423"/>
      <c r="AW1" s="422"/>
      <c r="AX1" s="423"/>
      <c r="AY1" s="422"/>
      <c r="AZ1" s="423"/>
      <c r="BA1" s="422"/>
      <c r="BB1" s="423"/>
      <c r="BC1" s="422"/>
      <c r="BD1" s="423"/>
      <c r="BE1" s="422"/>
      <c r="BF1" s="423"/>
      <c r="BG1" s="422"/>
      <c r="BH1" s="423"/>
      <c r="BI1" s="422"/>
      <c r="BJ1" s="423"/>
      <c r="BK1" s="422"/>
      <c r="BL1" s="423"/>
      <c r="BM1" s="422"/>
      <c r="BN1" s="423"/>
      <c r="BO1" s="422"/>
      <c r="BP1" s="423"/>
      <c r="BQ1" s="422"/>
      <c r="BR1" s="423"/>
      <c r="BS1" s="422"/>
      <c r="BT1" s="423"/>
      <c r="BU1" s="422"/>
      <c r="BV1" s="423"/>
      <c r="BW1" s="422"/>
      <c r="BX1" s="423"/>
      <c r="BY1" s="422"/>
      <c r="BZ1" s="423"/>
      <c r="CA1" s="422"/>
      <c r="CB1" s="423"/>
      <c r="CC1" s="422"/>
      <c r="CD1" s="423"/>
      <c r="CE1" s="422"/>
      <c r="CF1" s="423"/>
      <c r="CG1" s="422"/>
      <c r="CH1" s="423"/>
      <c r="CI1" s="422"/>
      <c r="CJ1" s="423"/>
      <c r="CK1" s="422"/>
      <c r="CL1" s="423"/>
      <c r="CM1" s="422"/>
      <c r="CN1" s="423"/>
      <c r="CO1" s="422"/>
      <c r="CP1" s="423"/>
      <c r="CQ1" s="422"/>
      <c r="CR1" s="423"/>
      <c r="CS1" s="422"/>
      <c r="CT1" s="423"/>
      <c r="CU1" s="422"/>
      <c r="CV1" s="423"/>
      <c r="CW1" s="422"/>
      <c r="CX1" s="423"/>
      <c r="CY1" s="422"/>
      <c r="CZ1" s="423"/>
      <c r="DA1" s="422"/>
      <c r="DB1" s="423"/>
      <c r="DC1" s="422"/>
      <c r="DD1" s="423"/>
      <c r="DE1" s="422"/>
      <c r="DF1" s="423"/>
      <c r="DG1" s="422"/>
      <c r="DH1" s="423"/>
      <c r="DI1" s="422"/>
      <c r="DJ1" s="423"/>
      <c r="DK1" s="422"/>
      <c r="DL1" s="423"/>
      <c r="DM1" s="422"/>
      <c r="DN1" s="423"/>
      <c r="DO1" s="422"/>
      <c r="DP1" s="423"/>
      <c r="DQ1" s="422"/>
      <c r="DR1" s="423"/>
      <c r="DS1" s="422"/>
      <c r="DT1" s="423"/>
      <c r="DU1" s="422"/>
      <c r="DV1" s="423"/>
      <c r="DW1" s="422"/>
      <c r="DX1" s="423"/>
      <c r="DY1" s="422"/>
      <c r="DZ1" s="423"/>
      <c r="EA1" s="422"/>
      <c r="EB1" s="423"/>
      <c r="EC1" s="422"/>
      <c r="ED1" s="423"/>
      <c r="EE1" s="422"/>
      <c r="EF1" s="423"/>
      <c r="EG1" s="422"/>
      <c r="EH1" s="423"/>
      <c r="EI1" s="422"/>
      <c r="EJ1" s="423"/>
      <c r="EK1" s="422"/>
      <c r="EL1" s="423"/>
      <c r="EM1" s="422"/>
      <c r="EN1" s="423"/>
      <c r="EO1" s="422"/>
      <c r="EP1" s="423"/>
      <c r="EQ1" s="422"/>
      <c r="ER1" s="423"/>
      <c r="ES1" s="422"/>
      <c r="ET1" s="423"/>
      <c r="EU1" s="422"/>
      <c r="EV1" s="423"/>
      <c r="EW1" s="422"/>
      <c r="EX1" s="423"/>
      <c r="EY1" s="422"/>
      <c r="EZ1" s="423"/>
      <c r="FA1" s="422"/>
      <c r="FB1" s="423"/>
      <c r="FC1" s="422"/>
      <c r="FD1" s="423"/>
      <c r="FE1" s="422"/>
      <c r="FF1" s="423"/>
      <c r="FG1" s="422"/>
      <c r="FH1" s="423"/>
      <c r="FI1" s="422"/>
      <c r="FJ1" s="423"/>
      <c r="FK1" s="422"/>
      <c r="FL1" s="423"/>
      <c r="FM1" s="422"/>
      <c r="FN1" s="423"/>
      <c r="FO1" s="422"/>
      <c r="FP1" s="423"/>
      <c r="FQ1" s="422"/>
      <c r="FR1" s="423"/>
      <c r="FS1" s="422"/>
      <c r="FT1" s="423"/>
      <c r="FU1" s="422"/>
      <c r="FV1" s="423"/>
      <c r="FW1" s="422"/>
      <c r="FX1" s="423"/>
      <c r="FY1" s="422"/>
      <c r="FZ1" s="423"/>
      <c r="GA1" s="422"/>
      <c r="GB1" s="423"/>
      <c r="GC1" s="422"/>
      <c r="GD1" s="423"/>
      <c r="GE1" s="422"/>
      <c r="GF1" s="423"/>
      <c r="GG1" s="422"/>
      <c r="GH1" s="423"/>
      <c r="GI1" s="422"/>
      <c r="GJ1" s="423"/>
      <c r="GK1" s="422"/>
      <c r="GL1" s="423"/>
      <c r="GM1" s="422"/>
      <c r="GN1" s="423"/>
      <c r="GO1" s="422"/>
      <c r="GP1" s="423"/>
      <c r="GQ1" s="422"/>
      <c r="GR1" s="423"/>
      <c r="GS1" s="422"/>
      <c r="GT1" s="423"/>
      <c r="GU1" s="422"/>
      <c r="GV1" s="423"/>
      <c r="GW1" s="422"/>
      <c r="GX1" s="423"/>
      <c r="GY1" s="422"/>
      <c r="GZ1" s="423"/>
      <c r="HA1" s="422"/>
      <c r="HB1" s="423"/>
      <c r="HC1" s="422"/>
      <c r="HD1" s="423"/>
      <c r="HE1" s="422"/>
      <c r="HF1" s="423"/>
      <c r="HG1" s="422"/>
      <c r="HH1" s="423"/>
      <c r="HI1" s="422"/>
      <c r="HJ1" s="423"/>
      <c r="HK1" s="422"/>
      <c r="HL1" s="423"/>
      <c r="HM1" s="422"/>
      <c r="HN1" s="423"/>
      <c r="HO1" s="422"/>
      <c r="HP1" s="423"/>
      <c r="HQ1" s="422"/>
      <c r="HR1" s="423"/>
      <c r="HS1" s="422"/>
      <c r="HT1" s="423"/>
      <c r="HU1" s="422"/>
      <c r="HV1" s="423"/>
      <c r="HW1" s="422"/>
      <c r="HX1" s="423"/>
      <c r="HY1" s="422"/>
      <c r="HZ1" s="423"/>
      <c r="IA1" s="422"/>
      <c r="IB1" s="423"/>
      <c r="IC1" s="422"/>
      <c r="ID1" s="423"/>
      <c r="IE1" s="422"/>
      <c r="IF1" s="423"/>
      <c r="IG1" s="422"/>
      <c r="IH1" s="423"/>
      <c r="II1" s="422"/>
      <c r="IJ1" s="423"/>
      <c r="IK1" s="422"/>
      <c r="IL1" s="423"/>
      <c r="IM1" s="422"/>
      <c r="IN1" s="423"/>
      <c r="IO1" s="422"/>
      <c r="IP1" s="423"/>
      <c r="IQ1" s="422"/>
      <c r="IR1" s="423"/>
      <c r="IS1" s="422"/>
      <c r="IT1" s="423"/>
      <c r="IU1" s="422"/>
      <c r="IV1" s="423"/>
    </row>
    <row r="2" spans="1:256" s="295" customFormat="1">
      <c r="A2" s="424" t="s">
        <v>664</v>
      </c>
      <c r="B2" s="425"/>
      <c r="C2" s="422"/>
      <c r="D2" s="423"/>
      <c r="E2" s="422"/>
      <c r="F2" s="423"/>
      <c r="G2" s="422"/>
      <c r="H2" s="423"/>
      <c r="I2" s="422"/>
      <c r="J2" s="423"/>
      <c r="K2" s="422"/>
      <c r="L2" s="423"/>
      <c r="M2" s="422"/>
      <c r="N2" s="423"/>
      <c r="O2" s="422"/>
      <c r="P2" s="423"/>
      <c r="Q2" s="422"/>
      <c r="R2" s="423"/>
      <c r="S2" s="422"/>
      <c r="T2" s="423"/>
      <c r="U2" s="422"/>
      <c r="V2" s="423"/>
      <c r="W2" s="422"/>
      <c r="X2" s="423"/>
      <c r="Y2" s="422"/>
      <c r="Z2" s="423"/>
      <c r="AA2" s="422" t="s">
        <v>844</v>
      </c>
      <c r="AB2" s="423"/>
      <c r="AC2" s="422"/>
      <c r="AD2" s="423"/>
      <c r="AE2" s="422"/>
      <c r="AF2" s="423"/>
      <c r="AG2" s="422"/>
      <c r="AH2" s="423"/>
      <c r="AI2" s="422"/>
      <c r="AJ2" s="423"/>
      <c r="AK2" s="422"/>
      <c r="AL2" s="423"/>
      <c r="AM2" s="422"/>
      <c r="AN2" s="423"/>
      <c r="AO2" s="422"/>
      <c r="AP2" s="423"/>
      <c r="AQ2" s="422"/>
      <c r="AR2" s="423"/>
      <c r="AS2" s="422"/>
      <c r="AT2" s="423"/>
      <c r="AU2" s="422"/>
      <c r="AV2" s="423"/>
      <c r="AW2" s="422"/>
      <c r="AX2" s="423"/>
      <c r="AY2" s="422"/>
      <c r="AZ2" s="423"/>
      <c r="BA2" s="422"/>
      <c r="BB2" s="423"/>
      <c r="BC2" s="422"/>
      <c r="BD2" s="423"/>
      <c r="BE2" s="422"/>
      <c r="BF2" s="423"/>
      <c r="BG2" s="422"/>
      <c r="BH2" s="423"/>
      <c r="BI2" s="422"/>
      <c r="BJ2" s="423"/>
      <c r="BK2" s="422"/>
      <c r="BL2" s="423"/>
      <c r="BM2" s="422"/>
      <c r="BN2" s="423"/>
      <c r="BO2" s="422"/>
      <c r="BP2" s="423"/>
      <c r="BQ2" s="422"/>
      <c r="BR2" s="423"/>
      <c r="BS2" s="422"/>
      <c r="BT2" s="423"/>
      <c r="BU2" s="422"/>
      <c r="BV2" s="423"/>
      <c r="BW2" s="422"/>
      <c r="BX2" s="423"/>
      <c r="BY2" s="422"/>
      <c r="BZ2" s="423"/>
      <c r="CA2" s="422"/>
      <c r="CB2" s="423"/>
      <c r="CC2" s="422"/>
      <c r="CD2" s="423"/>
      <c r="CE2" s="422"/>
      <c r="CF2" s="423"/>
      <c r="CG2" s="422"/>
      <c r="CH2" s="423"/>
      <c r="CI2" s="422"/>
      <c r="CJ2" s="423"/>
      <c r="CK2" s="422"/>
      <c r="CL2" s="423"/>
      <c r="CM2" s="422"/>
      <c r="CN2" s="423"/>
      <c r="CO2" s="422"/>
      <c r="CP2" s="423"/>
      <c r="CQ2" s="422"/>
      <c r="CR2" s="423"/>
      <c r="CS2" s="422"/>
      <c r="CT2" s="423"/>
      <c r="CU2" s="422"/>
      <c r="CV2" s="423"/>
      <c r="CW2" s="422"/>
      <c r="CX2" s="423"/>
      <c r="CY2" s="422"/>
      <c r="CZ2" s="423"/>
      <c r="DA2" s="422"/>
      <c r="DB2" s="423"/>
      <c r="DC2" s="422"/>
      <c r="DD2" s="423"/>
      <c r="DE2" s="422"/>
      <c r="DF2" s="423"/>
      <c r="DG2" s="422"/>
      <c r="DH2" s="423"/>
      <c r="DI2" s="422"/>
      <c r="DJ2" s="423"/>
      <c r="DK2" s="422"/>
      <c r="DL2" s="423"/>
      <c r="DM2" s="422"/>
      <c r="DN2" s="423"/>
      <c r="DO2" s="422"/>
      <c r="DP2" s="423"/>
      <c r="DQ2" s="422"/>
      <c r="DR2" s="423"/>
      <c r="DS2" s="422"/>
      <c r="DT2" s="423"/>
      <c r="DU2" s="422"/>
      <c r="DV2" s="423"/>
      <c r="DW2" s="422"/>
      <c r="DX2" s="423"/>
      <c r="DY2" s="422"/>
      <c r="DZ2" s="423"/>
      <c r="EA2" s="422"/>
      <c r="EB2" s="423"/>
      <c r="EC2" s="422"/>
      <c r="ED2" s="423"/>
      <c r="EE2" s="422"/>
      <c r="EF2" s="423"/>
      <c r="EG2" s="422"/>
      <c r="EH2" s="423"/>
      <c r="EI2" s="422"/>
      <c r="EJ2" s="423"/>
      <c r="EK2" s="422"/>
      <c r="EL2" s="423"/>
      <c r="EM2" s="422"/>
      <c r="EN2" s="423"/>
      <c r="EO2" s="422"/>
      <c r="EP2" s="423"/>
      <c r="EQ2" s="422"/>
      <c r="ER2" s="423"/>
      <c r="ES2" s="422"/>
      <c r="ET2" s="423"/>
      <c r="EU2" s="422"/>
      <c r="EV2" s="423"/>
      <c r="EW2" s="422"/>
      <c r="EX2" s="423"/>
      <c r="EY2" s="422"/>
      <c r="EZ2" s="423"/>
      <c r="FA2" s="422"/>
      <c r="FB2" s="423"/>
      <c r="FC2" s="422"/>
      <c r="FD2" s="423"/>
      <c r="FE2" s="422"/>
      <c r="FF2" s="423"/>
      <c r="FG2" s="422"/>
      <c r="FH2" s="423"/>
      <c r="FI2" s="422"/>
      <c r="FJ2" s="423"/>
      <c r="FK2" s="422"/>
      <c r="FL2" s="423"/>
      <c r="FM2" s="422"/>
      <c r="FN2" s="423"/>
      <c r="FO2" s="422"/>
      <c r="FP2" s="423"/>
      <c r="FQ2" s="422"/>
      <c r="FR2" s="423"/>
      <c r="FS2" s="422"/>
      <c r="FT2" s="423"/>
      <c r="FU2" s="422"/>
      <c r="FV2" s="423"/>
      <c r="FW2" s="422"/>
      <c r="FX2" s="423"/>
      <c r="FY2" s="422"/>
      <c r="FZ2" s="423"/>
      <c r="GA2" s="422"/>
      <c r="GB2" s="423"/>
      <c r="GC2" s="422"/>
      <c r="GD2" s="423"/>
      <c r="GE2" s="422"/>
      <c r="GF2" s="423"/>
      <c r="GG2" s="422"/>
      <c r="GH2" s="423"/>
      <c r="GI2" s="422"/>
      <c r="GJ2" s="423"/>
      <c r="GK2" s="422"/>
      <c r="GL2" s="423"/>
      <c r="GM2" s="422"/>
      <c r="GN2" s="423"/>
      <c r="GO2" s="422"/>
      <c r="GP2" s="423"/>
      <c r="GQ2" s="422"/>
      <c r="GR2" s="423"/>
      <c r="GS2" s="422"/>
      <c r="GT2" s="423"/>
      <c r="GU2" s="422"/>
      <c r="GV2" s="423"/>
      <c r="GW2" s="422"/>
      <c r="GX2" s="423"/>
      <c r="GY2" s="422"/>
      <c r="GZ2" s="423"/>
      <c r="HA2" s="422"/>
      <c r="HB2" s="423"/>
      <c r="HC2" s="422"/>
      <c r="HD2" s="423"/>
      <c r="HE2" s="422"/>
      <c r="HF2" s="423"/>
      <c r="HG2" s="422"/>
      <c r="HH2" s="423"/>
      <c r="HI2" s="422"/>
      <c r="HJ2" s="423"/>
      <c r="HK2" s="422"/>
      <c r="HL2" s="423"/>
      <c r="HM2" s="422"/>
      <c r="HN2" s="423"/>
      <c r="HO2" s="422"/>
      <c r="HP2" s="423"/>
      <c r="HQ2" s="422"/>
      <c r="HR2" s="423"/>
      <c r="HS2" s="422"/>
      <c r="HT2" s="423"/>
      <c r="HU2" s="422"/>
      <c r="HV2" s="423"/>
      <c r="HW2" s="422"/>
      <c r="HX2" s="423"/>
      <c r="HY2" s="422"/>
      <c r="HZ2" s="423"/>
      <c r="IA2" s="422"/>
      <c r="IB2" s="423"/>
      <c r="IC2" s="422"/>
      <c r="ID2" s="423"/>
      <c r="IE2" s="422"/>
      <c r="IF2" s="423"/>
      <c r="IG2" s="422"/>
      <c r="IH2" s="423"/>
      <c r="II2" s="422"/>
      <c r="IJ2" s="423"/>
      <c r="IK2" s="422"/>
      <c r="IL2" s="423"/>
      <c r="IM2" s="422"/>
      <c r="IN2" s="423"/>
      <c r="IO2" s="422"/>
      <c r="IP2" s="423"/>
      <c r="IQ2" s="422"/>
      <c r="IR2" s="423"/>
      <c r="IS2" s="422"/>
      <c r="IT2" s="423"/>
      <c r="IU2" s="422"/>
      <c r="IV2" s="423"/>
    </row>
    <row r="3" spans="1:256" s="430" customFormat="1" ht="13.8" thickBot="1">
      <c r="A3" s="426" t="s">
        <v>665</v>
      </c>
      <c r="B3" s="427" t="s">
        <v>666</v>
      </c>
      <c r="C3" s="428"/>
      <c r="D3" s="429"/>
      <c r="E3" s="428"/>
      <c r="F3" s="429"/>
      <c r="G3" s="428"/>
      <c r="H3" s="429"/>
      <c r="I3" s="428"/>
      <c r="J3" s="429"/>
      <c r="K3" s="428"/>
      <c r="L3" s="429"/>
      <c r="M3" s="428"/>
      <c r="N3" s="429"/>
      <c r="O3" s="428"/>
      <c r="P3" s="429"/>
      <c r="Q3" s="428"/>
      <c r="R3" s="429"/>
      <c r="S3" s="428"/>
      <c r="T3" s="429"/>
      <c r="U3" s="428"/>
      <c r="V3" s="429"/>
      <c r="W3" s="428"/>
      <c r="X3" s="429"/>
      <c r="Y3" s="428"/>
      <c r="Z3" s="429"/>
      <c r="AA3" s="428" t="s">
        <v>845</v>
      </c>
      <c r="AB3" s="429"/>
      <c r="AC3" s="428"/>
      <c r="AD3" s="429"/>
      <c r="AE3" s="428"/>
      <c r="AF3" s="429"/>
      <c r="AG3" s="428"/>
      <c r="AH3" s="429"/>
      <c r="AI3" s="428"/>
      <c r="AJ3" s="429"/>
      <c r="AK3" s="428"/>
      <c r="AL3" s="429"/>
      <c r="AM3" s="428"/>
      <c r="AN3" s="429"/>
      <c r="AO3" s="428"/>
      <c r="AP3" s="429"/>
      <c r="AQ3" s="428"/>
      <c r="AR3" s="429"/>
      <c r="AS3" s="428"/>
      <c r="AT3" s="429"/>
      <c r="AU3" s="428"/>
      <c r="AV3" s="429"/>
      <c r="AW3" s="428"/>
      <c r="AX3" s="429"/>
      <c r="AY3" s="428"/>
      <c r="AZ3" s="429"/>
      <c r="BA3" s="428"/>
      <c r="BB3" s="429"/>
      <c r="BC3" s="428"/>
      <c r="BD3" s="429"/>
      <c r="BE3" s="428"/>
      <c r="BF3" s="429"/>
      <c r="BG3" s="428"/>
      <c r="BH3" s="429"/>
      <c r="BI3" s="428"/>
      <c r="BJ3" s="429"/>
      <c r="BK3" s="428"/>
      <c r="BL3" s="429"/>
      <c r="BM3" s="428"/>
      <c r="BN3" s="429"/>
      <c r="BO3" s="428"/>
      <c r="BP3" s="429"/>
      <c r="BQ3" s="428"/>
      <c r="BR3" s="429"/>
      <c r="BS3" s="428"/>
      <c r="BT3" s="429"/>
      <c r="BU3" s="428"/>
      <c r="BV3" s="429"/>
      <c r="BW3" s="428"/>
      <c r="BX3" s="429"/>
      <c r="BY3" s="428"/>
      <c r="BZ3" s="429"/>
      <c r="CA3" s="428"/>
      <c r="CB3" s="429"/>
      <c r="CC3" s="428"/>
      <c r="CD3" s="429"/>
      <c r="CE3" s="428"/>
      <c r="CF3" s="429"/>
      <c r="CG3" s="428"/>
      <c r="CH3" s="429"/>
      <c r="CI3" s="428"/>
      <c r="CJ3" s="429"/>
      <c r="CK3" s="428"/>
      <c r="CL3" s="429"/>
      <c r="CM3" s="428"/>
      <c r="CN3" s="429"/>
      <c r="CO3" s="428"/>
      <c r="CP3" s="429"/>
      <c r="CQ3" s="428"/>
      <c r="CR3" s="429"/>
      <c r="CS3" s="428"/>
      <c r="CT3" s="429"/>
      <c r="CU3" s="428"/>
      <c r="CV3" s="429"/>
      <c r="CW3" s="428"/>
      <c r="CX3" s="429"/>
      <c r="CY3" s="428"/>
      <c r="CZ3" s="429"/>
      <c r="DA3" s="428"/>
      <c r="DB3" s="429"/>
      <c r="DC3" s="428"/>
      <c r="DD3" s="429"/>
      <c r="DE3" s="428"/>
      <c r="DF3" s="429"/>
      <c r="DG3" s="428"/>
      <c r="DH3" s="429"/>
      <c r="DI3" s="428"/>
      <c r="DJ3" s="429"/>
      <c r="DK3" s="428"/>
      <c r="DL3" s="429"/>
      <c r="DM3" s="428"/>
      <c r="DN3" s="429"/>
      <c r="DO3" s="428"/>
      <c r="DP3" s="429"/>
      <c r="DQ3" s="428"/>
      <c r="DR3" s="429"/>
      <c r="DS3" s="428"/>
      <c r="DT3" s="429"/>
      <c r="DU3" s="428"/>
      <c r="DV3" s="429"/>
      <c r="DW3" s="428"/>
      <c r="DX3" s="429"/>
      <c r="DY3" s="428"/>
      <c r="DZ3" s="429"/>
      <c r="EA3" s="428"/>
      <c r="EB3" s="429"/>
      <c r="EC3" s="428"/>
      <c r="ED3" s="429"/>
      <c r="EE3" s="428"/>
      <c r="EF3" s="429"/>
      <c r="EG3" s="428"/>
      <c r="EH3" s="429"/>
      <c r="EI3" s="428"/>
      <c r="EJ3" s="429"/>
      <c r="EK3" s="428"/>
      <c r="EL3" s="429"/>
      <c r="EM3" s="428"/>
      <c r="EN3" s="429"/>
      <c r="EO3" s="428"/>
      <c r="EP3" s="429"/>
      <c r="EQ3" s="428"/>
      <c r="ER3" s="429"/>
      <c r="ES3" s="428"/>
      <c r="ET3" s="429"/>
      <c r="EU3" s="428"/>
      <c r="EV3" s="429"/>
      <c r="EW3" s="428"/>
      <c r="EX3" s="429"/>
      <c r="EY3" s="428"/>
      <c r="EZ3" s="429"/>
      <c r="FA3" s="428"/>
      <c r="FB3" s="429"/>
      <c r="FC3" s="428"/>
      <c r="FD3" s="429"/>
      <c r="FE3" s="428"/>
      <c r="FF3" s="429"/>
      <c r="FG3" s="428"/>
      <c r="FH3" s="429"/>
      <c r="FI3" s="428"/>
      <c r="FJ3" s="429"/>
      <c r="FK3" s="428"/>
      <c r="FL3" s="429"/>
      <c r="FM3" s="428"/>
      <c r="FN3" s="429"/>
      <c r="FO3" s="428"/>
      <c r="FP3" s="429"/>
      <c r="FQ3" s="428"/>
      <c r="FR3" s="429"/>
      <c r="FS3" s="428"/>
      <c r="FT3" s="429"/>
      <c r="FU3" s="428"/>
      <c r="FV3" s="429"/>
      <c r="FW3" s="428"/>
      <c r="FX3" s="429"/>
      <c r="FY3" s="428"/>
      <c r="FZ3" s="429"/>
      <c r="GA3" s="428"/>
      <c r="GB3" s="429"/>
      <c r="GC3" s="428"/>
      <c r="GD3" s="429"/>
      <c r="GE3" s="428"/>
      <c r="GF3" s="429"/>
      <c r="GG3" s="428"/>
      <c r="GH3" s="429"/>
      <c r="GI3" s="428"/>
      <c r="GJ3" s="429"/>
      <c r="GK3" s="428"/>
      <c r="GL3" s="429"/>
      <c r="GM3" s="428"/>
      <c r="GN3" s="429"/>
      <c r="GO3" s="428"/>
      <c r="GP3" s="429"/>
      <c r="GQ3" s="428"/>
      <c r="GR3" s="429"/>
      <c r="GS3" s="428"/>
      <c r="GT3" s="429"/>
      <c r="GU3" s="428"/>
      <c r="GV3" s="429"/>
      <c r="GW3" s="428"/>
      <c r="GX3" s="429"/>
      <c r="GY3" s="428"/>
      <c r="GZ3" s="429"/>
      <c r="HA3" s="428"/>
      <c r="HB3" s="429"/>
      <c r="HC3" s="428"/>
      <c r="HD3" s="429"/>
      <c r="HE3" s="428"/>
      <c r="HF3" s="429"/>
      <c r="HG3" s="428"/>
      <c r="HH3" s="429"/>
      <c r="HI3" s="428"/>
      <c r="HJ3" s="429"/>
      <c r="HK3" s="428"/>
      <c r="HL3" s="429"/>
      <c r="HM3" s="428"/>
      <c r="HN3" s="429"/>
      <c r="HO3" s="428"/>
      <c r="HP3" s="429"/>
      <c r="HQ3" s="428"/>
      <c r="HR3" s="429"/>
      <c r="HS3" s="428"/>
      <c r="HT3" s="429"/>
      <c r="HU3" s="428"/>
      <c r="HV3" s="429"/>
      <c r="HW3" s="428"/>
      <c r="HX3" s="429"/>
      <c r="HY3" s="428"/>
      <c r="HZ3" s="429"/>
      <c r="IA3" s="428"/>
      <c r="IB3" s="429"/>
      <c r="IC3" s="428"/>
      <c r="ID3" s="429"/>
      <c r="IE3" s="428"/>
      <c r="IF3" s="429"/>
      <c r="IG3" s="428"/>
      <c r="IH3" s="429"/>
      <c r="II3" s="428"/>
      <c r="IJ3" s="429"/>
      <c r="IK3" s="428"/>
      <c r="IL3" s="429"/>
      <c r="IM3" s="428"/>
      <c r="IN3" s="429"/>
      <c r="IO3" s="428"/>
      <c r="IP3" s="429"/>
      <c r="IQ3" s="428"/>
      <c r="IR3" s="429"/>
      <c r="IS3" s="428"/>
      <c r="IT3" s="429"/>
      <c r="IU3" s="428"/>
      <c r="IV3" s="429"/>
    </row>
    <row r="4" spans="1:256" s="438" customFormat="1" ht="15" customHeight="1" thickBot="1">
      <c r="A4" s="431" t="s">
        <v>667</v>
      </c>
      <c r="B4" s="432"/>
      <c r="C4" s="432"/>
      <c r="D4" s="432"/>
      <c r="E4" s="432"/>
      <c r="F4" s="432"/>
      <c r="G4" s="432"/>
      <c r="H4" s="432"/>
      <c r="I4" s="433"/>
      <c r="J4" s="434" t="s">
        <v>668</v>
      </c>
      <c r="K4" s="435"/>
      <c r="L4" s="435"/>
      <c r="M4" s="435"/>
      <c r="N4" s="435"/>
      <c r="O4" s="435"/>
      <c r="P4" s="435"/>
      <c r="Q4" s="436"/>
      <c r="R4" s="437"/>
      <c r="AA4" s="438" t="s">
        <v>846</v>
      </c>
    </row>
    <row r="5" spans="1:256" s="438" customFormat="1" ht="39.6">
      <c r="A5" s="439"/>
      <c r="B5" s="440" t="s">
        <v>669</v>
      </c>
      <c r="C5" s="440" t="s">
        <v>670</v>
      </c>
      <c r="D5" s="440"/>
      <c r="E5" s="440"/>
      <c r="F5" s="440" t="s">
        <v>671</v>
      </c>
      <c r="G5" s="440" t="s">
        <v>672</v>
      </c>
      <c r="H5" s="440" t="s">
        <v>673</v>
      </c>
      <c r="I5" s="440" t="s">
        <v>673</v>
      </c>
      <c r="J5" s="441" t="s">
        <v>674</v>
      </c>
      <c r="K5" s="442"/>
      <c r="L5" s="443" t="s">
        <v>675</v>
      </c>
      <c r="M5" s="443"/>
      <c r="N5" s="443"/>
      <c r="O5" s="443"/>
      <c r="P5" s="443"/>
      <c r="Q5" s="444"/>
      <c r="R5" s="437">
        <v>-0.1</v>
      </c>
      <c r="S5" s="438">
        <v>-0.05</v>
      </c>
      <c r="T5" s="438">
        <v>-2.5000000000000001E-2</v>
      </c>
      <c r="U5" s="438">
        <v>2.5000000000000001E-2</v>
      </c>
      <c r="V5" s="438">
        <v>0.05</v>
      </c>
      <c r="W5" s="438">
        <v>0.1</v>
      </c>
      <c r="X5" s="438">
        <v>0.1</v>
      </c>
      <c r="Y5" s="438">
        <v>0.15</v>
      </c>
      <c r="AA5" s="438" t="s">
        <v>847</v>
      </c>
    </row>
    <row r="6" spans="1:256" s="438" customFormat="1" ht="12.75" customHeight="1" thickBot="1">
      <c r="A6" s="445" t="s">
        <v>676</v>
      </c>
      <c r="B6" s="446" t="s">
        <v>68</v>
      </c>
      <c r="C6" s="447" t="s">
        <v>677</v>
      </c>
      <c r="D6" s="447" t="s">
        <v>678</v>
      </c>
      <c r="E6" s="447" t="s">
        <v>46</v>
      </c>
      <c r="F6" s="447" t="s">
        <v>679</v>
      </c>
      <c r="G6" s="447" t="s">
        <v>671</v>
      </c>
      <c r="H6" s="447" t="s">
        <v>680</v>
      </c>
      <c r="I6" s="448" t="s">
        <v>121</v>
      </c>
      <c r="J6" s="449" t="s">
        <v>679</v>
      </c>
      <c r="K6" s="447" t="s">
        <v>681</v>
      </c>
      <c r="L6" s="450">
        <f t="shared" ref="L6:Q6" si="0">S5</f>
        <v>-0.05</v>
      </c>
      <c r="M6" s="451">
        <f t="shared" si="0"/>
        <v>-2.5000000000000001E-2</v>
      </c>
      <c r="N6" s="451">
        <f t="shared" si="0"/>
        <v>2.5000000000000001E-2</v>
      </c>
      <c r="O6" s="451">
        <f t="shared" si="0"/>
        <v>0.05</v>
      </c>
      <c r="P6" s="451">
        <f t="shared" si="0"/>
        <v>0.1</v>
      </c>
      <c r="Q6" s="452">
        <f t="shared" si="0"/>
        <v>0.1</v>
      </c>
      <c r="R6" s="453"/>
      <c r="AA6" s="438" t="s">
        <v>848</v>
      </c>
    </row>
    <row r="7" spans="1:256">
      <c r="A7" t="s">
        <v>843</v>
      </c>
      <c r="B7" s="313">
        <v>36708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682</v>
      </c>
      <c r="AA7" t="s">
        <v>849</v>
      </c>
    </row>
    <row r="8" spans="1:256">
      <c r="A8" t="s">
        <v>843</v>
      </c>
      <c r="B8" s="313">
        <v>36739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682</v>
      </c>
      <c r="AA8" t="s">
        <v>850</v>
      </c>
    </row>
    <row r="9" spans="1:256">
      <c r="A9" t="s">
        <v>843</v>
      </c>
      <c r="B9" s="313">
        <v>36770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682</v>
      </c>
      <c r="AA9" t="s">
        <v>851</v>
      </c>
    </row>
    <row r="10" spans="1:256">
      <c r="A10" t="s">
        <v>843</v>
      </c>
      <c r="B10" s="313">
        <v>36800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682</v>
      </c>
      <c r="AA10" t="s">
        <v>852</v>
      </c>
    </row>
    <row r="11" spans="1:256">
      <c r="A11" t="s">
        <v>843</v>
      </c>
      <c r="B11" s="313">
        <v>36831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682</v>
      </c>
      <c r="AA11" t="s">
        <v>853</v>
      </c>
    </row>
    <row r="12" spans="1:256">
      <c r="A12" t="s">
        <v>843</v>
      </c>
      <c r="B12" s="313">
        <v>36861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682</v>
      </c>
      <c r="AA12" t="s">
        <v>854</v>
      </c>
    </row>
    <row r="13" spans="1:256">
      <c r="A13" t="s">
        <v>843</v>
      </c>
      <c r="B13" s="313">
        <v>36892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682</v>
      </c>
      <c r="AA13" t="s">
        <v>855</v>
      </c>
    </row>
    <row r="14" spans="1:256">
      <c r="A14" t="s">
        <v>843</v>
      </c>
      <c r="B14" s="313">
        <v>36923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682</v>
      </c>
      <c r="AA14" t="s">
        <v>856</v>
      </c>
    </row>
    <row r="15" spans="1:256">
      <c r="A15" t="s">
        <v>843</v>
      </c>
      <c r="B15" s="313">
        <v>36951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682</v>
      </c>
      <c r="AA15" t="s">
        <v>857</v>
      </c>
    </row>
    <row r="16" spans="1:256">
      <c r="A16" t="s">
        <v>843</v>
      </c>
      <c r="B16" s="313">
        <v>36982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682</v>
      </c>
      <c r="AA16" t="s">
        <v>858</v>
      </c>
    </row>
    <row r="17" spans="1:27">
      <c r="A17" t="s">
        <v>843</v>
      </c>
      <c r="B17" s="313">
        <v>37012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682</v>
      </c>
      <c r="AA17" t="s">
        <v>859</v>
      </c>
    </row>
    <row r="18" spans="1:27">
      <c r="A18" t="s">
        <v>843</v>
      </c>
      <c r="B18" s="313">
        <v>37043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682</v>
      </c>
      <c r="AA18" t="s">
        <v>860</v>
      </c>
    </row>
    <row r="19" spans="1:27">
      <c r="A19" t="s">
        <v>843</v>
      </c>
      <c r="B19" s="313">
        <v>37073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682</v>
      </c>
    </row>
    <row r="20" spans="1:27">
      <c r="A20" t="s">
        <v>843</v>
      </c>
      <c r="B20" s="313">
        <v>37104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682</v>
      </c>
    </row>
    <row r="21" spans="1:27">
      <c r="A21" t="s">
        <v>843</v>
      </c>
      <c r="B21" s="313">
        <v>37135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682</v>
      </c>
    </row>
    <row r="22" spans="1:27">
      <c r="A22" t="s">
        <v>843</v>
      </c>
      <c r="B22" s="313">
        <v>37165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682</v>
      </c>
    </row>
    <row r="23" spans="1:27">
      <c r="A23" t="s">
        <v>843</v>
      </c>
      <c r="B23" s="313">
        <v>37196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682</v>
      </c>
    </row>
    <row r="24" spans="1:27">
      <c r="A24" t="s">
        <v>843</v>
      </c>
      <c r="B24" s="313">
        <v>37226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682</v>
      </c>
    </row>
    <row r="25" spans="1:27">
      <c r="A25" t="s">
        <v>843</v>
      </c>
      <c r="B25" s="313">
        <v>37257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682</v>
      </c>
    </row>
    <row r="26" spans="1:27">
      <c r="A26" t="s">
        <v>843</v>
      </c>
      <c r="B26" s="313">
        <v>37288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682</v>
      </c>
    </row>
    <row r="27" spans="1:27">
      <c r="A27" t="s">
        <v>843</v>
      </c>
      <c r="B27" s="313">
        <v>37316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682</v>
      </c>
    </row>
    <row r="28" spans="1:27">
      <c r="A28" t="s">
        <v>843</v>
      </c>
      <c r="B28" s="313">
        <v>37347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682</v>
      </c>
    </row>
    <row r="29" spans="1:27">
      <c r="A29" t="s">
        <v>843</v>
      </c>
      <c r="B29" s="313">
        <v>37377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682</v>
      </c>
    </row>
    <row r="30" spans="1:27">
      <c r="A30" t="s">
        <v>843</v>
      </c>
      <c r="B30" s="313">
        <v>37408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682</v>
      </c>
    </row>
    <row r="31" spans="1:27">
      <c r="A31" t="s">
        <v>843</v>
      </c>
      <c r="B31" s="313">
        <v>37438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682</v>
      </c>
    </row>
    <row r="32" spans="1:27">
      <c r="A32" t="s">
        <v>843</v>
      </c>
      <c r="B32" s="313">
        <v>37469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682</v>
      </c>
    </row>
    <row r="33" spans="1:18">
      <c r="A33" t="s">
        <v>843</v>
      </c>
      <c r="B33" s="313">
        <v>37500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682</v>
      </c>
    </row>
    <row r="34" spans="1:18">
      <c r="A34" t="s">
        <v>843</v>
      </c>
      <c r="B34" s="313">
        <v>37530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682</v>
      </c>
    </row>
    <row r="35" spans="1:18">
      <c r="A35" t="s">
        <v>843</v>
      </c>
      <c r="B35" s="313">
        <v>37561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682</v>
      </c>
    </row>
    <row r="36" spans="1:18">
      <c r="A36" t="s">
        <v>843</v>
      </c>
      <c r="B36" s="313">
        <v>37591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682</v>
      </c>
    </row>
    <row r="37" spans="1:18">
      <c r="A37" t="s">
        <v>843</v>
      </c>
      <c r="B37" s="313">
        <v>37622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682</v>
      </c>
    </row>
    <row r="38" spans="1:18">
      <c r="A38" t="s">
        <v>843</v>
      </c>
      <c r="B38" s="313">
        <v>37653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682</v>
      </c>
    </row>
    <row r="39" spans="1:18">
      <c r="A39" t="s">
        <v>843</v>
      </c>
      <c r="B39" s="313">
        <v>37681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682</v>
      </c>
    </row>
    <row r="40" spans="1:18">
      <c r="A40" t="s">
        <v>843</v>
      </c>
      <c r="B40" s="313">
        <v>37712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682</v>
      </c>
    </row>
    <row r="41" spans="1:18">
      <c r="A41" t="s">
        <v>843</v>
      </c>
      <c r="B41" s="313">
        <v>37742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682</v>
      </c>
    </row>
    <row r="42" spans="1:18">
      <c r="A42" t="s">
        <v>843</v>
      </c>
      <c r="B42" s="313">
        <v>37773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682</v>
      </c>
    </row>
    <row r="43" spans="1:18">
      <c r="A43" t="s">
        <v>843</v>
      </c>
      <c r="B43" s="313">
        <v>37803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682</v>
      </c>
    </row>
    <row r="44" spans="1:18">
      <c r="A44" t="s">
        <v>843</v>
      </c>
      <c r="B44" s="313">
        <v>37834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682</v>
      </c>
    </row>
    <row r="45" spans="1:18">
      <c r="A45" t="s">
        <v>843</v>
      </c>
      <c r="B45" s="313">
        <v>37865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682</v>
      </c>
    </row>
    <row r="46" spans="1:18">
      <c r="A46" t="s">
        <v>843</v>
      </c>
      <c r="B46" s="313">
        <v>37895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682</v>
      </c>
    </row>
    <row r="47" spans="1:18">
      <c r="A47" t="s">
        <v>843</v>
      </c>
      <c r="B47" s="313">
        <v>37926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682</v>
      </c>
    </row>
    <row r="48" spans="1:18">
      <c r="A48" t="s">
        <v>843</v>
      </c>
      <c r="B48" s="313">
        <v>37956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682</v>
      </c>
    </row>
    <row r="49" spans="1:18">
      <c r="A49" t="s">
        <v>843</v>
      </c>
      <c r="B49" s="313">
        <v>37987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682</v>
      </c>
    </row>
    <row r="50" spans="1:18">
      <c r="A50" t="s">
        <v>843</v>
      </c>
      <c r="B50" s="313">
        <v>38018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682</v>
      </c>
    </row>
    <row r="51" spans="1:18">
      <c r="A51" t="s">
        <v>843</v>
      </c>
      <c r="B51" s="313">
        <v>38047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682</v>
      </c>
    </row>
    <row r="52" spans="1:18">
      <c r="A52" t="s">
        <v>843</v>
      </c>
      <c r="B52" s="313">
        <v>38078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682</v>
      </c>
    </row>
    <row r="53" spans="1:18">
      <c r="A53" t="s">
        <v>843</v>
      </c>
      <c r="B53" s="313">
        <v>38108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682</v>
      </c>
    </row>
    <row r="54" spans="1:18">
      <c r="A54" t="s">
        <v>843</v>
      </c>
      <c r="B54" s="313">
        <v>38139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682</v>
      </c>
    </row>
    <row r="55" spans="1:18">
      <c r="A55" t="s">
        <v>843</v>
      </c>
      <c r="B55" s="313">
        <v>38169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682</v>
      </c>
    </row>
    <row r="56" spans="1:18">
      <c r="A56" t="s">
        <v>843</v>
      </c>
      <c r="B56" s="313">
        <v>38200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682</v>
      </c>
    </row>
    <row r="57" spans="1:18">
      <c r="A57" t="s">
        <v>843</v>
      </c>
      <c r="B57" s="313">
        <v>38231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682</v>
      </c>
    </row>
    <row r="58" spans="1:18">
      <c r="A58" t="s">
        <v>843</v>
      </c>
      <c r="B58" s="313">
        <v>38261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682</v>
      </c>
    </row>
    <row r="59" spans="1:18">
      <c r="A59" t="s">
        <v>843</v>
      </c>
      <c r="B59" s="313">
        <v>38292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682</v>
      </c>
    </row>
    <row r="60" spans="1:18">
      <c r="A60" t="s">
        <v>843</v>
      </c>
      <c r="B60" s="313">
        <v>38322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682</v>
      </c>
    </row>
    <row r="61" spans="1:18">
      <c r="A61" t="s">
        <v>843</v>
      </c>
      <c r="B61" s="313">
        <v>38353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682</v>
      </c>
    </row>
    <row r="62" spans="1:18">
      <c r="A62" t="s">
        <v>843</v>
      </c>
      <c r="B62" s="313">
        <v>38384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682</v>
      </c>
    </row>
    <row r="63" spans="1:18">
      <c r="A63" t="s">
        <v>843</v>
      </c>
      <c r="B63" s="313">
        <v>38412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682</v>
      </c>
    </row>
    <row r="64" spans="1:18">
      <c r="A64" t="s">
        <v>843</v>
      </c>
      <c r="B64" s="313">
        <v>38443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682</v>
      </c>
    </row>
    <row r="65" spans="1:18">
      <c r="A65" t="s">
        <v>843</v>
      </c>
      <c r="B65" s="313">
        <v>38473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682</v>
      </c>
    </row>
    <row r="66" spans="1:18">
      <c r="A66" t="s">
        <v>843</v>
      </c>
      <c r="B66" s="313">
        <v>38504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682</v>
      </c>
    </row>
    <row r="67" spans="1:18">
      <c r="A67" t="s">
        <v>843</v>
      </c>
      <c r="B67" s="313">
        <v>38534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682</v>
      </c>
    </row>
    <row r="68" spans="1:18">
      <c r="A68" t="s">
        <v>843</v>
      </c>
      <c r="B68" s="313">
        <v>38565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682</v>
      </c>
    </row>
    <row r="69" spans="1:18">
      <c r="A69" t="s">
        <v>843</v>
      </c>
      <c r="B69" s="313">
        <v>38596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682</v>
      </c>
    </row>
    <row r="70" spans="1:18">
      <c r="A70" t="s">
        <v>843</v>
      </c>
      <c r="B70" s="313">
        <v>38626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682</v>
      </c>
    </row>
    <row r="71" spans="1:18">
      <c r="A71" t="s">
        <v>843</v>
      </c>
      <c r="B71" s="313">
        <v>38657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682</v>
      </c>
    </row>
    <row r="72" spans="1:18">
      <c r="A72" t="s">
        <v>843</v>
      </c>
      <c r="B72" s="313">
        <v>38687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682</v>
      </c>
    </row>
    <row r="73" spans="1:18">
      <c r="A73" t="s">
        <v>843</v>
      </c>
      <c r="B73" s="313">
        <v>38718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682</v>
      </c>
    </row>
    <row r="74" spans="1:18">
      <c r="A74" t="s">
        <v>843</v>
      </c>
      <c r="B74" s="313">
        <v>38749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682</v>
      </c>
    </row>
    <row r="75" spans="1:18">
      <c r="A75" t="s">
        <v>843</v>
      </c>
      <c r="B75" s="313">
        <v>38777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682</v>
      </c>
    </row>
    <row r="76" spans="1:18">
      <c r="A76" t="s">
        <v>843</v>
      </c>
      <c r="B76" s="313">
        <v>38808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682</v>
      </c>
    </row>
    <row r="77" spans="1:18">
      <c r="A77" t="s">
        <v>843</v>
      </c>
      <c r="B77" s="313">
        <v>38838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682</v>
      </c>
    </row>
    <row r="78" spans="1:18">
      <c r="A78" t="s">
        <v>843</v>
      </c>
      <c r="B78" s="313">
        <v>38869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682</v>
      </c>
    </row>
    <row r="79" spans="1:18">
      <c r="A79" t="s">
        <v>843</v>
      </c>
      <c r="B79" s="313">
        <v>38899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682</v>
      </c>
    </row>
    <row r="80" spans="1:18">
      <c r="A80" t="s">
        <v>843</v>
      </c>
      <c r="B80" s="313">
        <v>38930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682</v>
      </c>
    </row>
    <row r="81" spans="1:18">
      <c r="A81" t="s">
        <v>843</v>
      </c>
      <c r="B81" s="313">
        <v>38961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682</v>
      </c>
    </row>
    <row r="82" spans="1:18">
      <c r="A82" t="s">
        <v>843</v>
      </c>
      <c r="B82" s="313">
        <v>38991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682</v>
      </c>
    </row>
    <row r="83" spans="1:18">
      <c r="A83" t="s">
        <v>843</v>
      </c>
      <c r="B83" s="313">
        <v>39022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682</v>
      </c>
    </row>
    <row r="84" spans="1:18">
      <c r="A84" t="s">
        <v>843</v>
      </c>
      <c r="B84" s="313">
        <v>39052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682</v>
      </c>
    </row>
    <row r="85" spans="1:18">
      <c r="A85" t="s">
        <v>843</v>
      </c>
      <c r="B85" s="313">
        <v>39083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682</v>
      </c>
    </row>
    <row r="86" spans="1:18">
      <c r="A86" t="s">
        <v>843</v>
      </c>
      <c r="B86" s="313">
        <v>39114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682</v>
      </c>
    </row>
    <row r="87" spans="1:18">
      <c r="A87" t="s">
        <v>843</v>
      </c>
      <c r="B87" s="313">
        <v>39142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682</v>
      </c>
    </row>
    <row r="88" spans="1:18">
      <c r="A88" t="s">
        <v>843</v>
      </c>
      <c r="B88" s="313">
        <v>39173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682</v>
      </c>
    </row>
    <row r="89" spans="1:18">
      <c r="A89" t="s">
        <v>843</v>
      </c>
      <c r="B89" s="313">
        <v>39203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682</v>
      </c>
    </row>
    <row r="90" spans="1:18">
      <c r="A90" t="s">
        <v>843</v>
      </c>
      <c r="B90" s="313">
        <v>39234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682</v>
      </c>
    </row>
    <row r="91" spans="1:18">
      <c r="A91" t="s">
        <v>843</v>
      </c>
      <c r="B91" s="313">
        <v>39264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682</v>
      </c>
    </row>
    <row r="92" spans="1:18">
      <c r="A92" t="s">
        <v>843</v>
      </c>
      <c r="B92" s="313">
        <v>39295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682</v>
      </c>
    </row>
    <row r="93" spans="1:18">
      <c r="A93" t="s">
        <v>843</v>
      </c>
      <c r="B93" s="313">
        <v>39326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682</v>
      </c>
    </row>
    <row r="94" spans="1:18">
      <c r="A94" t="s">
        <v>843</v>
      </c>
      <c r="B94" s="313">
        <v>39356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682</v>
      </c>
    </row>
    <row r="95" spans="1:18">
      <c r="A95" t="s">
        <v>843</v>
      </c>
      <c r="B95" s="313">
        <v>39387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682</v>
      </c>
    </row>
    <row r="96" spans="1:18">
      <c r="A96" t="s">
        <v>843</v>
      </c>
      <c r="B96" s="313">
        <v>39417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682</v>
      </c>
    </row>
    <row r="97" spans="1:18">
      <c r="A97" t="s">
        <v>843</v>
      </c>
      <c r="B97" s="313">
        <v>39448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682</v>
      </c>
    </row>
    <row r="98" spans="1:18">
      <c r="A98" t="s">
        <v>843</v>
      </c>
      <c r="B98" s="313">
        <v>39479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682</v>
      </c>
    </row>
    <row r="99" spans="1:18">
      <c r="A99" t="s">
        <v>843</v>
      </c>
      <c r="B99" s="313">
        <v>39508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682</v>
      </c>
    </row>
    <row r="100" spans="1:18">
      <c r="A100" t="s">
        <v>843</v>
      </c>
      <c r="B100" s="313">
        <v>39539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682</v>
      </c>
    </row>
    <row r="101" spans="1:18">
      <c r="A101" t="s">
        <v>843</v>
      </c>
      <c r="B101" s="313">
        <v>39569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682</v>
      </c>
    </row>
    <row r="102" spans="1:18">
      <c r="A102" t="s">
        <v>843</v>
      </c>
      <c r="B102" s="313">
        <v>39600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682</v>
      </c>
    </row>
    <row r="103" spans="1:18">
      <c r="A103" t="s">
        <v>843</v>
      </c>
      <c r="B103" s="313">
        <v>39630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682</v>
      </c>
    </row>
    <row r="104" spans="1:18">
      <c r="A104" t="s">
        <v>843</v>
      </c>
      <c r="B104" s="313">
        <v>39661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682</v>
      </c>
    </row>
    <row r="105" spans="1:18">
      <c r="A105" t="s">
        <v>843</v>
      </c>
      <c r="B105" s="313">
        <v>39692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682</v>
      </c>
    </row>
    <row r="106" spans="1:18">
      <c r="A106" t="s">
        <v>843</v>
      </c>
      <c r="B106" s="313">
        <v>39722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682</v>
      </c>
    </row>
    <row r="107" spans="1:18">
      <c r="A107" t="s">
        <v>844</v>
      </c>
      <c r="B107" s="313">
        <v>36831</v>
      </c>
      <c r="C107">
        <v>-35.617915199999999</v>
      </c>
      <c r="D107">
        <v>0</v>
      </c>
      <c r="E107">
        <v>-35.617915199999999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682</v>
      </c>
    </row>
    <row r="108" spans="1:18">
      <c r="A108" t="s">
        <v>844</v>
      </c>
      <c r="B108" s="313">
        <v>36861</v>
      </c>
      <c r="C108">
        <v>-36.599467709999999</v>
      </c>
      <c r="D108">
        <v>0</v>
      </c>
      <c r="E108">
        <v>-36.599467709999999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682</v>
      </c>
    </row>
    <row r="109" spans="1:18">
      <c r="A109" t="s">
        <v>844</v>
      </c>
      <c r="B109" s="313">
        <v>36892</v>
      </c>
      <c r="C109">
        <v>-36.386467000000003</v>
      </c>
      <c r="D109">
        <v>0</v>
      </c>
      <c r="E109">
        <v>-36.386467000000003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682</v>
      </c>
    </row>
    <row r="110" spans="1:18">
      <c r="A110" t="s">
        <v>844</v>
      </c>
      <c r="B110" s="313">
        <v>36923</v>
      </c>
      <c r="C110">
        <v>-32.671723720000003</v>
      </c>
      <c r="D110">
        <v>0</v>
      </c>
      <c r="E110">
        <v>-32.671723720000003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682</v>
      </c>
    </row>
    <row r="111" spans="1:18">
      <c r="A111" t="s">
        <v>844</v>
      </c>
      <c r="B111" s="313">
        <v>36951</v>
      </c>
      <c r="C111">
        <v>-35.978469369999999</v>
      </c>
      <c r="D111">
        <v>0</v>
      </c>
      <c r="E111">
        <v>-35.978469369999999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682</v>
      </c>
    </row>
    <row r="112" spans="1:18">
      <c r="A112" t="s">
        <v>845</v>
      </c>
      <c r="B112" s="313">
        <v>36708</v>
      </c>
      <c r="C112">
        <v>-36.5563997</v>
      </c>
      <c r="D112">
        <v>0</v>
      </c>
      <c r="E112">
        <v>-36.5563997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682</v>
      </c>
    </row>
    <row r="113" spans="1:18">
      <c r="A113" t="s">
        <v>845</v>
      </c>
      <c r="B113" s="313">
        <v>36739</v>
      </c>
      <c r="C113">
        <v>-6.2106771800000002</v>
      </c>
      <c r="D113">
        <v>0</v>
      </c>
      <c r="E113">
        <v>-6.2106771800000002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682</v>
      </c>
    </row>
    <row r="114" spans="1:18">
      <c r="A114" t="s">
        <v>845</v>
      </c>
      <c r="B114" s="313">
        <v>36770</v>
      </c>
      <c r="C114">
        <v>-35.845269119999998</v>
      </c>
      <c r="D114">
        <v>0</v>
      </c>
      <c r="E114">
        <v>-35.845269119999998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682</v>
      </c>
    </row>
    <row r="115" spans="1:18">
      <c r="A115" t="s">
        <v>845</v>
      </c>
      <c r="B115" s="313">
        <v>36800</v>
      </c>
      <c r="C115">
        <v>-38.022046170000003</v>
      </c>
      <c r="D115">
        <v>0</v>
      </c>
      <c r="E115">
        <v>-38.022046170000003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682</v>
      </c>
    </row>
    <row r="116" spans="1:18">
      <c r="A116" t="s">
        <v>845</v>
      </c>
      <c r="B116" s="313">
        <v>36831</v>
      </c>
      <c r="C116">
        <v>-0.98971381999999997</v>
      </c>
      <c r="D116">
        <v>0</v>
      </c>
      <c r="E116">
        <v>-0.98971381999999997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682</v>
      </c>
    </row>
    <row r="117" spans="1:18">
      <c r="A117" t="s">
        <v>845</v>
      </c>
      <c r="B117" s="313">
        <v>36861</v>
      </c>
      <c r="C117">
        <v>-1.4088071099999999</v>
      </c>
      <c r="D117">
        <v>0</v>
      </c>
      <c r="E117">
        <v>-1.4088071099999999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682</v>
      </c>
    </row>
    <row r="118" spans="1:18">
      <c r="A118" t="s">
        <v>845</v>
      </c>
      <c r="B118" s="313">
        <v>36892</v>
      </c>
      <c r="C118">
        <v>5.5078825800000004</v>
      </c>
      <c r="D118">
        <v>0</v>
      </c>
      <c r="E118">
        <v>5.5078825800000004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682</v>
      </c>
    </row>
    <row r="119" spans="1:18">
      <c r="A119" t="s">
        <v>845</v>
      </c>
      <c r="B119" s="313">
        <v>36923</v>
      </c>
      <c r="C119">
        <v>4.8306624200000003</v>
      </c>
      <c r="D119">
        <v>0</v>
      </c>
      <c r="E119">
        <v>4.8306624200000003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682</v>
      </c>
    </row>
    <row r="120" spans="1:18">
      <c r="A120" t="s">
        <v>845</v>
      </c>
      <c r="B120" s="313">
        <v>36951</v>
      </c>
      <c r="C120">
        <v>5.74615907</v>
      </c>
      <c r="D120">
        <v>0</v>
      </c>
      <c r="E120">
        <v>5.74615907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682</v>
      </c>
    </row>
    <row r="121" spans="1:18">
      <c r="A121" t="s">
        <v>845</v>
      </c>
      <c r="B121" s="313">
        <v>36982</v>
      </c>
      <c r="C121">
        <v>-1.45683451</v>
      </c>
      <c r="D121">
        <v>0</v>
      </c>
      <c r="E121">
        <v>-1.45683451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682</v>
      </c>
    </row>
    <row r="122" spans="1:18">
      <c r="A122" t="s">
        <v>845</v>
      </c>
      <c r="B122" s="313">
        <v>37012</v>
      </c>
      <c r="C122">
        <v>-0.91907963999999998</v>
      </c>
      <c r="D122">
        <v>0</v>
      </c>
      <c r="E122">
        <v>-0.91907963999999998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682</v>
      </c>
    </row>
    <row r="123" spans="1:18">
      <c r="A123" t="s">
        <v>845</v>
      </c>
      <c r="B123" s="313">
        <v>37043</v>
      </c>
      <c r="C123">
        <v>-0.58687858000000004</v>
      </c>
      <c r="D123">
        <v>0</v>
      </c>
      <c r="E123">
        <v>-0.58687858000000004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682</v>
      </c>
    </row>
    <row r="124" spans="1:18">
      <c r="A124" t="s">
        <v>845</v>
      </c>
      <c r="B124" s="313">
        <v>37073</v>
      </c>
      <c r="C124">
        <v>-0.37291689</v>
      </c>
      <c r="D124">
        <v>0</v>
      </c>
      <c r="E124">
        <v>-0.37291689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682</v>
      </c>
    </row>
    <row r="125" spans="1:18">
      <c r="A125" t="s">
        <v>845</v>
      </c>
      <c r="B125" s="313">
        <v>37104</v>
      </c>
      <c r="C125">
        <v>-0.32727427999999997</v>
      </c>
      <c r="D125">
        <v>0</v>
      </c>
      <c r="E125">
        <v>-0.32727427999999997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682</v>
      </c>
    </row>
    <row r="126" spans="1:18">
      <c r="A126" t="s">
        <v>845</v>
      </c>
      <c r="B126" s="313">
        <v>37135</v>
      </c>
      <c r="C126">
        <v>-0.38964227000000001</v>
      </c>
      <c r="D126">
        <v>0</v>
      </c>
      <c r="E126">
        <v>-0.38964227000000001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682</v>
      </c>
    </row>
    <row r="127" spans="1:18">
      <c r="A127" t="s">
        <v>845</v>
      </c>
      <c r="B127" s="313">
        <v>37165</v>
      </c>
      <c r="C127">
        <v>-0.43420523</v>
      </c>
      <c r="D127">
        <v>0</v>
      </c>
      <c r="E127">
        <v>-0.43420523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682</v>
      </c>
    </row>
    <row r="128" spans="1:18">
      <c r="A128" t="s">
        <v>845</v>
      </c>
      <c r="B128" s="313">
        <v>37196</v>
      </c>
      <c r="C128">
        <v>-0.25680029999999998</v>
      </c>
      <c r="D128">
        <v>0</v>
      </c>
      <c r="E128">
        <v>-0.25680029999999998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682</v>
      </c>
    </row>
    <row r="129" spans="1:18">
      <c r="A129" t="s">
        <v>845</v>
      </c>
      <c r="B129" s="313">
        <v>37226</v>
      </c>
      <c r="C129">
        <v>-0.29666386</v>
      </c>
      <c r="D129">
        <v>0</v>
      </c>
      <c r="E129">
        <v>-0.29666386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682</v>
      </c>
    </row>
    <row r="130" spans="1:18">
      <c r="A130" t="s">
        <v>845</v>
      </c>
      <c r="B130" s="313">
        <v>37257</v>
      </c>
      <c r="C130">
        <v>-0.30322609</v>
      </c>
      <c r="D130">
        <v>0</v>
      </c>
      <c r="E130">
        <v>-0.30322609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682</v>
      </c>
    </row>
    <row r="131" spans="1:18">
      <c r="A131" t="s">
        <v>845</v>
      </c>
      <c r="B131" s="313">
        <v>37288</v>
      </c>
      <c r="C131">
        <v>-0.10850828</v>
      </c>
      <c r="D131">
        <v>0</v>
      </c>
      <c r="E131">
        <v>-0.10850828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682</v>
      </c>
    </row>
    <row r="132" spans="1:18">
      <c r="A132" t="s">
        <v>845</v>
      </c>
      <c r="B132" s="313">
        <v>37316</v>
      </c>
      <c r="C132">
        <v>-8.868384E-2</v>
      </c>
      <c r="D132">
        <v>0</v>
      </c>
      <c r="E132">
        <v>-8.868384E-2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682</v>
      </c>
    </row>
    <row r="133" spans="1:18">
      <c r="A133" t="s">
        <v>845</v>
      </c>
      <c r="B133" s="313">
        <v>37347</v>
      </c>
      <c r="C133">
        <v>-8.0059720000000001E-2</v>
      </c>
      <c r="D133">
        <v>0</v>
      </c>
      <c r="E133">
        <v>-8.0059720000000001E-2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682</v>
      </c>
    </row>
    <row r="134" spans="1:18">
      <c r="A134" t="s">
        <v>845</v>
      </c>
      <c r="B134" s="313">
        <v>37377</v>
      </c>
      <c r="C134">
        <v>-6.1913009999999997E-2</v>
      </c>
      <c r="D134">
        <v>0</v>
      </c>
      <c r="E134">
        <v>-6.1913009999999997E-2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682</v>
      </c>
    </row>
    <row r="135" spans="1:18">
      <c r="A135" t="s">
        <v>845</v>
      </c>
      <c r="B135" s="313">
        <v>37408</v>
      </c>
      <c r="C135">
        <v>-3.5167959999999998E-2</v>
      </c>
      <c r="D135">
        <v>0</v>
      </c>
      <c r="E135">
        <v>-3.5167959999999998E-2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682</v>
      </c>
    </row>
    <row r="136" spans="1:18">
      <c r="A136" t="s">
        <v>845</v>
      </c>
      <c r="B136" s="313">
        <v>37438</v>
      </c>
      <c r="C136">
        <v>-2.6224330000000001E-2</v>
      </c>
      <c r="D136">
        <v>0</v>
      </c>
      <c r="E136">
        <v>-2.6224330000000001E-2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682</v>
      </c>
    </row>
    <row r="137" spans="1:18">
      <c r="A137" t="s">
        <v>846</v>
      </c>
      <c r="B137" s="313">
        <v>36708</v>
      </c>
      <c r="C137">
        <v>630.97320019999995</v>
      </c>
      <c r="D137">
        <v>0</v>
      </c>
      <c r="E137">
        <v>630.97320019999995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682</v>
      </c>
    </row>
    <row r="138" spans="1:18">
      <c r="A138" t="s">
        <v>846</v>
      </c>
      <c r="B138" s="313">
        <v>36739</v>
      </c>
      <c r="C138">
        <v>1014.16375633</v>
      </c>
      <c r="D138">
        <v>0</v>
      </c>
      <c r="E138">
        <v>1014.16375633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682</v>
      </c>
    </row>
    <row r="139" spans="1:18">
      <c r="A139" t="s">
        <v>846</v>
      </c>
      <c r="B139" s="313">
        <v>36770</v>
      </c>
      <c r="C139">
        <v>969.17709865999996</v>
      </c>
      <c r="D139">
        <v>0</v>
      </c>
      <c r="E139">
        <v>969.17709865999996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682</v>
      </c>
    </row>
    <row r="140" spans="1:18">
      <c r="A140" t="s">
        <v>846</v>
      </c>
      <c r="B140" s="313">
        <v>36800</v>
      </c>
      <c r="C140">
        <v>717.91789621999999</v>
      </c>
      <c r="D140">
        <v>0</v>
      </c>
      <c r="E140">
        <v>717.91789621999999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682</v>
      </c>
    </row>
    <row r="141" spans="1:18">
      <c r="A141" t="s">
        <v>846</v>
      </c>
      <c r="B141" s="313">
        <v>36831</v>
      </c>
      <c r="C141">
        <v>422.95145269</v>
      </c>
      <c r="D141">
        <v>0</v>
      </c>
      <c r="E141">
        <v>422.95145269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682</v>
      </c>
    </row>
    <row r="142" spans="1:18">
      <c r="A142" t="s">
        <v>846</v>
      </c>
      <c r="B142" s="313">
        <v>36861</v>
      </c>
      <c r="C142">
        <v>209.39070025000001</v>
      </c>
      <c r="D142">
        <v>0</v>
      </c>
      <c r="E142">
        <v>209.39070025000001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682</v>
      </c>
    </row>
    <row r="143" spans="1:18">
      <c r="A143" t="s">
        <v>846</v>
      </c>
      <c r="B143" s="313">
        <v>36892</v>
      </c>
      <c r="C143">
        <v>213.02573254000001</v>
      </c>
      <c r="D143">
        <v>0</v>
      </c>
      <c r="E143">
        <v>213.02573254000001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682</v>
      </c>
    </row>
    <row r="144" spans="1:18">
      <c r="A144" t="s">
        <v>846</v>
      </c>
      <c r="B144" s="313">
        <v>36923</v>
      </c>
      <c r="C144">
        <v>-44.020983999999999</v>
      </c>
      <c r="D144">
        <v>0</v>
      </c>
      <c r="E144">
        <v>-44.020983999999999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682</v>
      </c>
    </row>
    <row r="145" spans="1:18">
      <c r="A145" t="s">
        <v>846</v>
      </c>
      <c r="B145" s="313">
        <v>36951</v>
      </c>
      <c r="C145">
        <v>243.75026199999999</v>
      </c>
      <c r="D145">
        <v>0</v>
      </c>
      <c r="E145">
        <v>243.75026199999999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682</v>
      </c>
    </row>
    <row r="146" spans="1:18">
      <c r="A146" t="s">
        <v>846</v>
      </c>
      <c r="B146" s="313">
        <v>36982</v>
      </c>
      <c r="C146">
        <v>147.17940171999999</v>
      </c>
      <c r="D146">
        <v>0</v>
      </c>
      <c r="E146">
        <v>147.17940171999999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682</v>
      </c>
    </row>
    <row r="147" spans="1:18">
      <c r="A147" t="s">
        <v>846</v>
      </c>
      <c r="B147" s="313">
        <v>37012</v>
      </c>
      <c r="C147">
        <v>121.58893706000001</v>
      </c>
      <c r="D147">
        <v>0</v>
      </c>
      <c r="E147">
        <v>121.58893706000001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682</v>
      </c>
    </row>
    <row r="148" spans="1:18">
      <c r="A148" t="s">
        <v>846</v>
      </c>
      <c r="B148" s="313">
        <v>37043</v>
      </c>
      <c r="C148">
        <v>117.18540187000001</v>
      </c>
      <c r="D148">
        <v>0</v>
      </c>
      <c r="E148">
        <v>117.18540187000001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682</v>
      </c>
    </row>
    <row r="149" spans="1:18">
      <c r="A149" t="s">
        <v>846</v>
      </c>
      <c r="B149" s="313">
        <v>37073</v>
      </c>
      <c r="C149">
        <v>159.56288498000001</v>
      </c>
      <c r="D149">
        <v>0</v>
      </c>
      <c r="E149">
        <v>159.56288498000001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682</v>
      </c>
    </row>
    <row r="150" spans="1:18">
      <c r="A150" t="s">
        <v>846</v>
      </c>
      <c r="B150" s="313">
        <v>37104</v>
      </c>
      <c r="C150">
        <v>119.46925775</v>
      </c>
      <c r="D150">
        <v>0</v>
      </c>
      <c r="E150">
        <v>119.46925775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682</v>
      </c>
    </row>
    <row r="151" spans="1:18">
      <c r="A151" t="s">
        <v>846</v>
      </c>
      <c r="B151" s="313">
        <v>37135</v>
      </c>
      <c r="C151">
        <v>115.13924824999999</v>
      </c>
      <c r="D151">
        <v>0</v>
      </c>
      <c r="E151">
        <v>115.13924824999999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682</v>
      </c>
    </row>
    <row r="152" spans="1:18">
      <c r="A152" t="s">
        <v>846</v>
      </c>
      <c r="B152" s="313">
        <v>37165</v>
      </c>
      <c r="C152">
        <v>118.0791483</v>
      </c>
      <c r="D152">
        <v>0</v>
      </c>
      <c r="E152">
        <v>118.0791483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682</v>
      </c>
    </row>
    <row r="153" spans="1:18">
      <c r="A153" t="s">
        <v>846</v>
      </c>
      <c r="B153" s="313">
        <v>37196</v>
      </c>
      <c r="C153">
        <v>47.21024079</v>
      </c>
      <c r="D153">
        <v>0</v>
      </c>
      <c r="E153">
        <v>47.21024079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682</v>
      </c>
    </row>
    <row r="154" spans="1:18">
      <c r="A154" t="s">
        <v>846</v>
      </c>
      <c r="B154" s="313">
        <v>37226</v>
      </c>
      <c r="C154">
        <v>76.731151460000007</v>
      </c>
      <c r="D154">
        <v>0</v>
      </c>
      <c r="E154">
        <v>76.731151460000007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682</v>
      </c>
    </row>
    <row r="155" spans="1:18">
      <c r="A155" t="s">
        <v>846</v>
      </c>
      <c r="B155" s="313">
        <v>37257</v>
      </c>
      <c r="C155">
        <v>48.214813630000002</v>
      </c>
      <c r="D155">
        <v>0</v>
      </c>
      <c r="E155">
        <v>48.214813630000002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682</v>
      </c>
    </row>
    <row r="156" spans="1:18">
      <c r="A156" t="s">
        <v>846</v>
      </c>
      <c r="B156" s="313">
        <v>37288</v>
      </c>
      <c r="C156">
        <v>5.4996071200000003</v>
      </c>
      <c r="D156">
        <v>0</v>
      </c>
      <c r="E156">
        <v>5.4996071200000003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682</v>
      </c>
    </row>
    <row r="157" spans="1:18">
      <c r="A157" t="s">
        <v>846</v>
      </c>
      <c r="B157" s="313">
        <v>37316</v>
      </c>
      <c r="C157">
        <v>47.668120760000001</v>
      </c>
      <c r="D157">
        <v>0</v>
      </c>
      <c r="E157">
        <v>47.668120760000001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682</v>
      </c>
    </row>
    <row r="158" spans="1:18">
      <c r="A158" t="s">
        <v>846</v>
      </c>
      <c r="B158" s="313">
        <v>37347</v>
      </c>
      <c r="C158">
        <v>46.938125929999998</v>
      </c>
      <c r="D158">
        <v>0</v>
      </c>
      <c r="E158">
        <v>46.938125929999998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682</v>
      </c>
    </row>
    <row r="159" spans="1:18">
      <c r="A159" t="s">
        <v>846</v>
      </c>
      <c r="B159" s="313">
        <v>37377</v>
      </c>
      <c r="C159">
        <v>48.431312069999997</v>
      </c>
      <c r="D159">
        <v>0</v>
      </c>
      <c r="E159">
        <v>48.431312069999997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682</v>
      </c>
    </row>
    <row r="160" spans="1:18">
      <c r="A160" t="s">
        <v>846</v>
      </c>
      <c r="B160" s="313">
        <v>37408</v>
      </c>
      <c r="C160">
        <v>46.39296865</v>
      </c>
      <c r="D160">
        <v>0</v>
      </c>
      <c r="E160">
        <v>46.39296865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682</v>
      </c>
    </row>
    <row r="161" spans="1:18">
      <c r="A161" t="s">
        <v>846</v>
      </c>
      <c r="B161" s="313">
        <v>37438</v>
      </c>
      <c r="C161">
        <v>47.868647690000003</v>
      </c>
      <c r="D161">
        <v>0</v>
      </c>
      <c r="E161">
        <v>47.868647690000003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682</v>
      </c>
    </row>
    <row r="162" spans="1:18">
      <c r="A162" t="s">
        <v>846</v>
      </c>
      <c r="B162" s="313">
        <v>37469</v>
      </c>
      <c r="C162">
        <v>47.58531602</v>
      </c>
      <c r="D162">
        <v>0</v>
      </c>
      <c r="E162">
        <v>47.58531602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682</v>
      </c>
    </row>
    <row r="163" spans="1:18">
      <c r="A163" t="s">
        <v>846</v>
      </c>
      <c r="B163" s="313">
        <v>37500</v>
      </c>
      <c r="C163">
        <v>45.582549309999997</v>
      </c>
      <c r="D163">
        <v>0</v>
      </c>
      <c r="E163">
        <v>45.582549309999997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682</v>
      </c>
    </row>
    <row r="164" spans="1:18">
      <c r="A164" t="s">
        <v>846</v>
      </c>
      <c r="B164" s="313">
        <v>37530</v>
      </c>
      <c r="C164">
        <v>47.03251006</v>
      </c>
      <c r="D164">
        <v>0</v>
      </c>
      <c r="E164">
        <v>47.03251006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682</v>
      </c>
    </row>
    <row r="165" spans="1:18">
      <c r="A165" t="s">
        <v>846</v>
      </c>
      <c r="B165" s="313">
        <v>37561</v>
      </c>
      <c r="C165">
        <v>25.61494519</v>
      </c>
      <c r="D165">
        <v>0</v>
      </c>
      <c r="E165">
        <v>25.61494519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682</v>
      </c>
    </row>
    <row r="166" spans="1:18">
      <c r="A166" t="s">
        <v>846</v>
      </c>
      <c r="B166" s="313">
        <v>37591</v>
      </c>
      <c r="C166">
        <v>26.317182089999999</v>
      </c>
      <c r="D166">
        <v>0</v>
      </c>
      <c r="E166">
        <v>26.317182089999999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682</v>
      </c>
    </row>
    <row r="167" spans="1:18">
      <c r="A167" t="s">
        <v>846</v>
      </c>
      <c r="B167" s="313">
        <v>37622</v>
      </c>
      <c r="C167">
        <v>26.160999629999999</v>
      </c>
      <c r="D167">
        <v>0</v>
      </c>
      <c r="E167">
        <v>26.160999629999999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682</v>
      </c>
    </row>
    <row r="168" spans="1:18">
      <c r="A168" t="s">
        <v>846</v>
      </c>
      <c r="B168" s="313">
        <v>37653</v>
      </c>
      <c r="C168">
        <v>23.488540660000002</v>
      </c>
      <c r="D168">
        <v>0</v>
      </c>
      <c r="E168">
        <v>23.488540660000002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682</v>
      </c>
    </row>
    <row r="169" spans="1:18">
      <c r="A169" t="s">
        <v>846</v>
      </c>
      <c r="B169" s="313">
        <v>37681</v>
      </c>
      <c r="C169">
        <v>25.865124600000001</v>
      </c>
      <c r="D169">
        <v>0</v>
      </c>
      <c r="E169">
        <v>25.865124600000001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682</v>
      </c>
    </row>
    <row r="170" spans="1:18">
      <c r="A170" t="s">
        <v>847</v>
      </c>
      <c r="B170" s="313">
        <v>36831</v>
      </c>
      <c r="C170">
        <v>-29.45576844</v>
      </c>
      <c r="D170">
        <v>0</v>
      </c>
      <c r="E170">
        <v>-29.45576844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682</v>
      </c>
    </row>
    <row r="171" spans="1:18">
      <c r="A171" t="s">
        <v>847</v>
      </c>
      <c r="B171" s="313">
        <v>36861</v>
      </c>
      <c r="C171">
        <v>-30.267505539999998</v>
      </c>
      <c r="D171">
        <v>0</v>
      </c>
      <c r="E171">
        <v>-30.267505539999998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682</v>
      </c>
    </row>
    <row r="172" spans="1:18">
      <c r="A172" t="s">
        <v>847</v>
      </c>
      <c r="B172" s="313">
        <v>36892</v>
      </c>
      <c r="C172">
        <v>-30.091355440000001</v>
      </c>
      <c r="D172">
        <v>0</v>
      </c>
      <c r="E172">
        <v>-30.091355440000001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682</v>
      </c>
    </row>
    <row r="173" spans="1:18">
      <c r="A173" t="s">
        <v>847</v>
      </c>
      <c r="B173" s="313">
        <v>36923</v>
      </c>
      <c r="C173">
        <v>-27.01928856</v>
      </c>
      <c r="D173">
        <v>0</v>
      </c>
      <c r="E173">
        <v>-27.01928856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682</v>
      </c>
    </row>
    <row r="174" spans="1:18">
      <c r="A174" t="s">
        <v>847</v>
      </c>
      <c r="B174" s="313">
        <v>36951</v>
      </c>
      <c r="C174">
        <v>-29.753944239999999</v>
      </c>
      <c r="D174">
        <v>0</v>
      </c>
      <c r="E174">
        <v>-29.753944239999999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682</v>
      </c>
    </row>
    <row r="175" spans="1:18">
      <c r="A175" t="s">
        <v>848</v>
      </c>
      <c r="B175" s="313">
        <v>36708</v>
      </c>
      <c r="C175">
        <v>110.2174</v>
      </c>
      <c r="D175">
        <v>0</v>
      </c>
      <c r="E175">
        <v>110.2174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682</v>
      </c>
    </row>
    <row r="176" spans="1:18">
      <c r="A176" t="s">
        <v>848</v>
      </c>
      <c r="B176" s="313">
        <v>36739</v>
      </c>
      <c r="C176">
        <v>110.07697735000001</v>
      </c>
      <c r="D176">
        <v>0</v>
      </c>
      <c r="E176">
        <v>110.07697735000001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682</v>
      </c>
    </row>
    <row r="177" spans="1:18">
      <c r="A177" t="s">
        <v>848</v>
      </c>
      <c r="B177" s="313">
        <v>36770</v>
      </c>
      <c r="C177">
        <v>105.92198224000001</v>
      </c>
      <c r="D177">
        <v>0</v>
      </c>
      <c r="E177">
        <v>105.92198224000001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682</v>
      </c>
    </row>
    <row r="178" spans="1:18">
      <c r="A178" t="s">
        <v>848</v>
      </c>
      <c r="B178" s="313">
        <v>36800</v>
      </c>
      <c r="C178">
        <v>108.84798670000001</v>
      </c>
      <c r="D178">
        <v>0</v>
      </c>
      <c r="E178">
        <v>108.84798670000001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682</v>
      </c>
    </row>
    <row r="179" spans="1:18">
      <c r="A179" t="s">
        <v>848</v>
      </c>
      <c r="B179" s="313">
        <v>36831</v>
      </c>
      <c r="C179">
        <v>104.72703912999999</v>
      </c>
      <c r="D179">
        <v>0</v>
      </c>
      <c r="E179">
        <v>104.72703912999999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682</v>
      </c>
    </row>
    <row r="180" spans="1:18">
      <c r="A180" t="s">
        <v>848</v>
      </c>
      <c r="B180" s="313">
        <v>36861</v>
      </c>
      <c r="C180">
        <v>107.61308923</v>
      </c>
      <c r="D180">
        <v>0</v>
      </c>
      <c r="E180">
        <v>107.61308923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682</v>
      </c>
    </row>
    <row r="181" spans="1:18">
      <c r="A181" t="s">
        <v>848</v>
      </c>
      <c r="B181" s="313">
        <v>36892</v>
      </c>
      <c r="C181">
        <v>106.98680515</v>
      </c>
      <c r="D181">
        <v>0</v>
      </c>
      <c r="E181">
        <v>106.98680515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682</v>
      </c>
    </row>
    <row r="182" spans="1:18">
      <c r="A182" t="s">
        <v>848</v>
      </c>
      <c r="B182" s="313">
        <v>36923</v>
      </c>
      <c r="C182">
        <v>96.064378509999997</v>
      </c>
      <c r="D182">
        <v>0</v>
      </c>
      <c r="E182">
        <v>96.064378509999997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682</v>
      </c>
    </row>
    <row r="183" spans="1:18">
      <c r="A183" t="s">
        <v>848</v>
      </c>
      <c r="B183" s="313">
        <v>36951</v>
      </c>
      <c r="C183">
        <v>105.78717335</v>
      </c>
      <c r="D183">
        <v>0</v>
      </c>
      <c r="E183">
        <v>105.78717335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682</v>
      </c>
    </row>
    <row r="184" spans="1:18">
      <c r="A184" t="s">
        <v>848</v>
      </c>
      <c r="B184" s="313">
        <v>36982</v>
      </c>
      <c r="C184">
        <v>101.76748981999999</v>
      </c>
      <c r="D184">
        <v>0</v>
      </c>
      <c r="E184">
        <v>101.76748981999999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682</v>
      </c>
    </row>
    <row r="185" spans="1:18">
      <c r="A185" t="s">
        <v>848</v>
      </c>
      <c r="B185" s="313">
        <v>37012</v>
      </c>
      <c r="C185">
        <v>104.5609102</v>
      </c>
      <c r="D185">
        <v>0</v>
      </c>
      <c r="E185">
        <v>104.5609102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682</v>
      </c>
    </row>
    <row r="186" spans="1:18">
      <c r="A186" t="s">
        <v>848</v>
      </c>
      <c r="B186" s="313">
        <v>37043</v>
      </c>
      <c r="C186">
        <v>100.59094331</v>
      </c>
      <c r="D186">
        <v>0</v>
      </c>
      <c r="E186">
        <v>100.59094331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682</v>
      </c>
    </row>
    <row r="187" spans="1:18">
      <c r="A187" t="s">
        <v>848</v>
      </c>
      <c r="B187" s="313">
        <v>37073</v>
      </c>
      <c r="C187">
        <v>103.34934233</v>
      </c>
      <c r="D187">
        <v>0</v>
      </c>
      <c r="E187">
        <v>103.34934233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682</v>
      </c>
    </row>
    <row r="188" spans="1:18">
      <c r="A188" t="s">
        <v>848</v>
      </c>
      <c r="B188" s="313">
        <v>37104</v>
      </c>
      <c r="C188">
        <v>102.73808321999999</v>
      </c>
      <c r="D188">
        <v>0</v>
      </c>
      <c r="E188">
        <v>102.73808321999999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682</v>
      </c>
    </row>
    <row r="189" spans="1:18">
      <c r="A189" t="s">
        <v>848</v>
      </c>
      <c r="B189" s="313">
        <v>37135</v>
      </c>
      <c r="C189">
        <v>98.834542630000001</v>
      </c>
      <c r="D189">
        <v>0</v>
      </c>
      <c r="E189">
        <v>98.834542630000001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682</v>
      </c>
    </row>
    <row r="190" spans="1:18">
      <c r="A190" t="s">
        <v>848</v>
      </c>
      <c r="B190" s="313">
        <v>37165</v>
      </c>
      <c r="C190">
        <v>101.54265282</v>
      </c>
      <c r="D190">
        <v>0</v>
      </c>
      <c r="E190">
        <v>101.54265282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682</v>
      </c>
    </row>
    <row r="191" spans="1:18">
      <c r="A191" t="s">
        <v>848</v>
      </c>
      <c r="B191" s="313">
        <v>37196</v>
      </c>
      <c r="C191">
        <v>97.684508019999996</v>
      </c>
      <c r="D191">
        <v>0</v>
      </c>
      <c r="E191">
        <v>97.684508019999996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682</v>
      </c>
    </row>
    <row r="192" spans="1:18">
      <c r="A192" t="s">
        <v>848</v>
      </c>
      <c r="B192" s="313">
        <v>37226</v>
      </c>
      <c r="C192">
        <v>100.36049586</v>
      </c>
      <c r="D192">
        <v>0</v>
      </c>
      <c r="E192">
        <v>100.36049586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682</v>
      </c>
    </row>
    <row r="193" spans="1:18">
      <c r="A193" t="s">
        <v>848</v>
      </c>
      <c r="B193" s="313">
        <v>37257</v>
      </c>
      <c r="C193">
        <v>99.763107939999998</v>
      </c>
      <c r="D193">
        <v>0</v>
      </c>
      <c r="E193">
        <v>99.763107939999998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682</v>
      </c>
    </row>
    <row r="194" spans="1:18">
      <c r="A194" t="s">
        <v>848</v>
      </c>
      <c r="B194" s="313">
        <v>37288</v>
      </c>
      <c r="C194">
        <v>89.570788680000007</v>
      </c>
      <c r="D194">
        <v>0</v>
      </c>
      <c r="E194">
        <v>89.570788680000007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682</v>
      </c>
    </row>
    <row r="195" spans="1:18">
      <c r="A195" t="s">
        <v>848</v>
      </c>
      <c r="B195" s="313">
        <v>37316</v>
      </c>
      <c r="C195">
        <v>98.631924920000003</v>
      </c>
      <c r="D195">
        <v>0</v>
      </c>
      <c r="E195">
        <v>98.631924920000003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682</v>
      </c>
    </row>
    <row r="196" spans="1:18">
      <c r="A196" t="s">
        <v>848</v>
      </c>
      <c r="B196" s="313">
        <v>37347</v>
      </c>
      <c r="C196">
        <v>94.881444340000002</v>
      </c>
      <c r="D196">
        <v>0</v>
      </c>
      <c r="E196">
        <v>94.881444340000002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682</v>
      </c>
    </row>
    <row r="197" spans="1:18">
      <c r="A197" t="s">
        <v>848</v>
      </c>
      <c r="B197" s="313">
        <v>37377</v>
      </c>
      <c r="C197">
        <v>97.482631639999994</v>
      </c>
      <c r="D197">
        <v>0</v>
      </c>
      <c r="E197">
        <v>97.482631639999994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682</v>
      </c>
    </row>
    <row r="198" spans="1:18">
      <c r="A198" t="s">
        <v>848</v>
      </c>
      <c r="B198" s="313">
        <v>37408</v>
      </c>
      <c r="C198">
        <v>93.779455080000005</v>
      </c>
      <c r="D198">
        <v>0</v>
      </c>
      <c r="E198">
        <v>93.779455080000005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682</v>
      </c>
    </row>
    <row r="199" spans="1:18">
      <c r="A199" t="s">
        <v>848</v>
      </c>
      <c r="B199" s="313">
        <v>37438</v>
      </c>
      <c r="C199">
        <v>96.350099819999997</v>
      </c>
      <c r="D199">
        <v>0</v>
      </c>
      <c r="E199">
        <v>96.350099819999997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682</v>
      </c>
    </row>
    <row r="200" spans="1:18">
      <c r="A200" t="s">
        <v>848</v>
      </c>
      <c r="B200" s="313">
        <v>37469</v>
      </c>
      <c r="C200">
        <v>95.779809310000005</v>
      </c>
      <c r="D200">
        <v>0</v>
      </c>
      <c r="E200">
        <v>95.779809310000005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682</v>
      </c>
    </row>
    <row r="201" spans="1:18">
      <c r="A201" t="s">
        <v>848</v>
      </c>
      <c r="B201" s="313">
        <v>37500</v>
      </c>
      <c r="C201">
        <v>92.141261069999999</v>
      </c>
      <c r="D201">
        <v>0</v>
      </c>
      <c r="E201">
        <v>92.141261069999999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682</v>
      </c>
    </row>
    <row r="202" spans="1:18">
      <c r="A202" t="s">
        <v>848</v>
      </c>
      <c r="B202" s="313">
        <v>37530</v>
      </c>
      <c r="C202">
        <v>94.667120499999996</v>
      </c>
      <c r="D202">
        <v>0</v>
      </c>
      <c r="E202">
        <v>94.667120499999996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682</v>
      </c>
    </row>
    <row r="203" spans="1:18">
      <c r="A203" t="s">
        <v>848</v>
      </c>
      <c r="B203" s="313">
        <v>37561</v>
      </c>
      <c r="C203">
        <v>91.071376110000003</v>
      </c>
      <c r="D203">
        <v>0</v>
      </c>
      <c r="E203">
        <v>91.071376110000003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682</v>
      </c>
    </row>
    <row r="204" spans="1:18">
      <c r="A204" t="s">
        <v>848</v>
      </c>
      <c r="B204" s="313">
        <v>37591</v>
      </c>
      <c r="C204">
        <v>93.568109190000001</v>
      </c>
      <c r="D204">
        <v>0</v>
      </c>
      <c r="E204">
        <v>93.568109190000001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682</v>
      </c>
    </row>
    <row r="205" spans="1:18">
      <c r="A205" t="s">
        <v>848</v>
      </c>
      <c r="B205" s="313">
        <v>37622</v>
      </c>
      <c r="C205">
        <v>93.012818089999996</v>
      </c>
      <c r="D205">
        <v>0</v>
      </c>
      <c r="E205">
        <v>93.012818089999996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682</v>
      </c>
    </row>
    <row r="206" spans="1:18">
      <c r="A206" t="s">
        <v>848</v>
      </c>
      <c r="B206" s="313">
        <v>37653</v>
      </c>
      <c r="C206">
        <v>83.511157479999994</v>
      </c>
      <c r="D206">
        <v>0</v>
      </c>
      <c r="E206">
        <v>83.511157479999994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682</v>
      </c>
    </row>
    <row r="207" spans="1:18">
      <c r="A207" t="s">
        <v>848</v>
      </c>
      <c r="B207" s="313">
        <v>37681</v>
      </c>
      <c r="C207">
        <v>91.960864000000001</v>
      </c>
      <c r="D207">
        <v>0</v>
      </c>
      <c r="E207">
        <v>91.960864000000001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682</v>
      </c>
    </row>
    <row r="208" spans="1:18">
      <c r="A208" t="s">
        <v>848</v>
      </c>
      <c r="B208" s="313">
        <v>37712</v>
      </c>
      <c r="C208">
        <v>88.465804460000001</v>
      </c>
      <c r="D208">
        <v>0</v>
      </c>
      <c r="E208">
        <v>88.465804460000001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682</v>
      </c>
    </row>
    <row r="209" spans="1:18">
      <c r="A209" t="s">
        <v>848</v>
      </c>
      <c r="B209" s="313">
        <v>37742</v>
      </c>
      <c r="C209">
        <v>90.892065009999996</v>
      </c>
      <c r="D209">
        <v>0</v>
      </c>
      <c r="E209">
        <v>90.892065009999996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682</v>
      </c>
    </row>
    <row r="210" spans="1:18">
      <c r="A210" t="s">
        <v>848</v>
      </c>
      <c r="B210" s="313">
        <v>37773</v>
      </c>
      <c r="C210">
        <v>87.440461119999995</v>
      </c>
      <c r="D210">
        <v>0</v>
      </c>
      <c r="E210">
        <v>87.440461119999995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682</v>
      </c>
    </row>
    <row r="211" spans="1:18">
      <c r="A211" t="s">
        <v>848</v>
      </c>
      <c r="B211" s="313">
        <v>37803</v>
      </c>
      <c r="C211">
        <v>89.8385107</v>
      </c>
      <c r="D211">
        <v>0</v>
      </c>
      <c r="E211">
        <v>89.8385107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682</v>
      </c>
    </row>
    <row r="212" spans="1:18">
      <c r="A212" t="s">
        <v>848</v>
      </c>
      <c r="B212" s="313">
        <v>37834</v>
      </c>
      <c r="C212">
        <v>89.307702370000001</v>
      </c>
      <c r="D212">
        <v>0</v>
      </c>
      <c r="E212">
        <v>89.307702370000001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682</v>
      </c>
    </row>
    <row r="213" spans="1:18">
      <c r="A213" t="s">
        <v>848</v>
      </c>
      <c r="B213" s="313">
        <v>37865</v>
      </c>
      <c r="C213">
        <v>85.91611743</v>
      </c>
      <c r="D213">
        <v>0</v>
      </c>
      <c r="E213">
        <v>85.91611743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682</v>
      </c>
    </row>
    <row r="214" spans="1:18">
      <c r="A214" t="s">
        <v>848</v>
      </c>
      <c r="B214" s="313">
        <v>37895</v>
      </c>
      <c r="C214">
        <v>88.272163340000006</v>
      </c>
      <c r="D214">
        <v>0</v>
      </c>
      <c r="E214">
        <v>88.272163340000006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682</v>
      </c>
    </row>
    <row r="215" spans="1:18">
      <c r="A215" t="s">
        <v>848</v>
      </c>
      <c r="B215" s="313">
        <v>37926</v>
      </c>
      <c r="C215">
        <v>84.919681949999998</v>
      </c>
      <c r="D215">
        <v>0</v>
      </c>
      <c r="E215">
        <v>84.919681949999998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682</v>
      </c>
    </row>
    <row r="216" spans="1:18">
      <c r="A216" t="s">
        <v>848</v>
      </c>
      <c r="B216" s="313">
        <v>37956</v>
      </c>
      <c r="C216">
        <v>87.248236340000005</v>
      </c>
      <c r="D216">
        <v>0</v>
      </c>
      <c r="E216">
        <v>87.248236340000005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682</v>
      </c>
    </row>
    <row r="217" spans="1:18">
      <c r="A217" t="s">
        <v>848</v>
      </c>
      <c r="B217" s="313">
        <v>37987</v>
      </c>
      <c r="C217">
        <v>86.730692439999999</v>
      </c>
      <c r="D217">
        <v>0</v>
      </c>
      <c r="E217">
        <v>86.730692439999999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682</v>
      </c>
    </row>
    <row r="218" spans="1:18">
      <c r="A218" t="s">
        <v>848</v>
      </c>
      <c r="B218" s="313">
        <v>38018</v>
      </c>
      <c r="C218">
        <v>80.652056490000007</v>
      </c>
      <c r="D218">
        <v>0</v>
      </c>
      <c r="E218">
        <v>80.652056490000007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682</v>
      </c>
    </row>
    <row r="219" spans="1:18">
      <c r="A219" t="s">
        <v>848</v>
      </c>
      <c r="B219" s="313">
        <v>38047</v>
      </c>
      <c r="C219">
        <v>85.733747300000005</v>
      </c>
      <c r="D219">
        <v>0</v>
      </c>
      <c r="E219">
        <v>85.733747300000005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682</v>
      </c>
    </row>
    <row r="220" spans="1:18">
      <c r="A220" t="s">
        <v>848</v>
      </c>
      <c r="B220" s="313">
        <v>38078</v>
      </c>
      <c r="C220">
        <v>82.47555328</v>
      </c>
      <c r="D220">
        <v>0</v>
      </c>
      <c r="E220">
        <v>82.47555328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682</v>
      </c>
    </row>
    <row r="221" spans="1:18">
      <c r="A221" t="s">
        <v>848</v>
      </c>
      <c r="B221" s="313">
        <v>38108</v>
      </c>
      <c r="C221">
        <v>84.736896529999996</v>
      </c>
      <c r="D221">
        <v>0</v>
      </c>
      <c r="E221">
        <v>84.736896529999996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682</v>
      </c>
    </row>
    <row r="222" spans="1:18">
      <c r="A222" t="s">
        <v>848</v>
      </c>
      <c r="B222" s="313">
        <v>38139</v>
      </c>
      <c r="C222">
        <v>81.518411979999996</v>
      </c>
      <c r="D222">
        <v>0</v>
      </c>
      <c r="E222">
        <v>81.518411979999996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682</v>
      </c>
    </row>
    <row r="223" spans="1:18">
      <c r="A223" t="s">
        <v>848</v>
      </c>
      <c r="B223" s="313">
        <v>38169</v>
      </c>
      <c r="C223">
        <v>83.749733120000002</v>
      </c>
      <c r="D223">
        <v>0</v>
      </c>
      <c r="E223">
        <v>83.749733120000002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682</v>
      </c>
    </row>
    <row r="224" spans="1:18">
      <c r="A224" t="s">
        <v>848</v>
      </c>
      <c r="B224" s="313">
        <v>38200</v>
      </c>
      <c r="C224">
        <v>83.245872309999996</v>
      </c>
      <c r="D224">
        <v>0</v>
      </c>
      <c r="E224">
        <v>83.245872309999996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682</v>
      </c>
    </row>
    <row r="225" spans="1:18">
      <c r="A225" t="s">
        <v>848</v>
      </c>
      <c r="B225" s="313">
        <v>38231</v>
      </c>
      <c r="C225">
        <v>80.075475710000006</v>
      </c>
      <c r="D225">
        <v>0</v>
      </c>
      <c r="E225">
        <v>80.075475710000006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682</v>
      </c>
    </row>
    <row r="226" spans="1:18">
      <c r="A226" t="s">
        <v>848</v>
      </c>
      <c r="B226" s="313">
        <v>38261</v>
      </c>
      <c r="C226">
        <v>82.262121759999999</v>
      </c>
      <c r="D226">
        <v>0</v>
      </c>
      <c r="E226">
        <v>82.262121759999999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682</v>
      </c>
    </row>
    <row r="227" spans="1:18">
      <c r="A227" t="s">
        <v>848</v>
      </c>
      <c r="B227" s="313">
        <v>38292</v>
      </c>
      <c r="C227">
        <v>79.128467270000002</v>
      </c>
      <c r="D227">
        <v>0</v>
      </c>
      <c r="E227">
        <v>79.128467270000002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682</v>
      </c>
    </row>
    <row r="228" spans="1:18">
      <c r="A228" t="s">
        <v>848</v>
      </c>
      <c r="B228" s="313">
        <v>38322</v>
      </c>
      <c r="C228">
        <v>81.288533549999997</v>
      </c>
      <c r="D228">
        <v>0</v>
      </c>
      <c r="E228">
        <v>81.288533549999997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682</v>
      </c>
    </row>
    <row r="229" spans="1:18">
      <c r="A229" t="s">
        <v>848</v>
      </c>
      <c r="B229" s="313">
        <v>38353</v>
      </c>
      <c r="C229">
        <v>80.797626359999995</v>
      </c>
      <c r="D229">
        <v>0</v>
      </c>
      <c r="E229">
        <v>80.797626359999995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682</v>
      </c>
    </row>
    <row r="230" spans="1:18">
      <c r="A230" t="s">
        <v>848</v>
      </c>
      <c r="B230" s="313">
        <v>38384</v>
      </c>
      <c r="C230">
        <v>72.537441749999999</v>
      </c>
      <c r="D230">
        <v>0</v>
      </c>
      <c r="E230">
        <v>72.537441749999999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682</v>
      </c>
    </row>
    <row r="231" spans="1:18">
      <c r="A231" t="s">
        <v>848</v>
      </c>
      <c r="B231" s="313">
        <v>38412</v>
      </c>
      <c r="C231">
        <v>79.870469099999994</v>
      </c>
      <c r="D231">
        <v>0</v>
      </c>
      <c r="E231">
        <v>79.870469099999994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682</v>
      </c>
    </row>
    <row r="232" spans="1:18">
      <c r="A232" t="s">
        <v>848</v>
      </c>
      <c r="B232" s="313">
        <v>38443</v>
      </c>
      <c r="C232">
        <v>76.826181739999996</v>
      </c>
      <c r="D232">
        <v>0</v>
      </c>
      <c r="E232">
        <v>76.826181739999996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682</v>
      </c>
    </row>
    <row r="233" spans="1:18">
      <c r="A233" t="s">
        <v>848</v>
      </c>
      <c r="B233" s="313">
        <v>38473</v>
      </c>
      <c r="C233">
        <v>78.921670590000005</v>
      </c>
      <c r="D233">
        <v>0</v>
      </c>
      <c r="E233">
        <v>78.921670590000005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682</v>
      </c>
    </row>
    <row r="234" spans="1:18">
      <c r="A234" t="s">
        <v>848</v>
      </c>
      <c r="B234" s="313">
        <v>38504</v>
      </c>
      <c r="C234">
        <v>75.912852720000004</v>
      </c>
      <c r="D234">
        <v>0</v>
      </c>
      <c r="E234">
        <v>75.912852720000004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682</v>
      </c>
    </row>
    <row r="235" spans="1:18">
      <c r="A235" t="s">
        <v>848</v>
      </c>
      <c r="B235" s="313">
        <v>38534</v>
      </c>
      <c r="C235">
        <v>77.982739699999996</v>
      </c>
      <c r="D235">
        <v>0</v>
      </c>
      <c r="E235">
        <v>77.982739699999996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682</v>
      </c>
    </row>
    <row r="236" spans="1:18">
      <c r="A236" t="s">
        <v>848</v>
      </c>
      <c r="B236" s="313">
        <v>38565</v>
      </c>
      <c r="C236">
        <v>77.508500429999998</v>
      </c>
      <c r="D236">
        <v>0</v>
      </c>
      <c r="E236">
        <v>77.508500429999998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682</v>
      </c>
    </row>
    <row r="237" spans="1:18">
      <c r="A237" t="s">
        <v>848</v>
      </c>
      <c r="B237" s="313">
        <v>38596</v>
      </c>
      <c r="C237">
        <v>74.547468859999995</v>
      </c>
      <c r="D237">
        <v>0</v>
      </c>
      <c r="E237">
        <v>74.547468859999995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682</v>
      </c>
    </row>
    <row r="238" spans="1:18">
      <c r="A238" t="s">
        <v>848</v>
      </c>
      <c r="B238" s="313">
        <v>38626</v>
      </c>
      <c r="C238">
        <v>76.573909139999998</v>
      </c>
      <c r="D238">
        <v>0</v>
      </c>
      <c r="E238">
        <v>76.573909139999998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682</v>
      </c>
    </row>
    <row r="239" spans="1:18">
      <c r="A239" t="s">
        <v>848</v>
      </c>
      <c r="B239" s="313">
        <v>38657</v>
      </c>
      <c r="C239">
        <v>73.647581959999997</v>
      </c>
      <c r="D239">
        <v>0</v>
      </c>
      <c r="E239">
        <v>73.647581959999997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682</v>
      </c>
    </row>
    <row r="240" spans="1:18">
      <c r="A240" t="s">
        <v>848</v>
      </c>
      <c r="B240" s="313">
        <v>38687</v>
      </c>
      <c r="C240">
        <v>75.648566900000006</v>
      </c>
      <c r="D240">
        <v>0</v>
      </c>
      <c r="E240">
        <v>75.648566900000006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682</v>
      </c>
    </row>
    <row r="241" spans="1:18">
      <c r="A241" t="s">
        <v>848</v>
      </c>
      <c r="B241" s="313">
        <v>38718</v>
      </c>
      <c r="C241">
        <v>75.181835489999997</v>
      </c>
      <c r="D241">
        <v>0</v>
      </c>
      <c r="E241">
        <v>75.181835489999997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682</v>
      </c>
    </row>
    <row r="242" spans="1:18">
      <c r="A242" t="s">
        <v>848</v>
      </c>
      <c r="B242" s="313">
        <v>38749</v>
      </c>
      <c r="C242">
        <v>67.486745659999997</v>
      </c>
      <c r="D242">
        <v>0</v>
      </c>
      <c r="E242">
        <v>67.486745659999997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682</v>
      </c>
    </row>
    <row r="243" spans="1:18">
      <c r="A243" t="s">
        <v>848</v>
      </c>
      <c r="B243" s="313">
        <v>38777</v>
      </c>
      <c r="C243">
        <v>74.300065470000007</v>
      </c>
      <c r="D243">
        <v>0</v>
      </c>
      <c r="E243">
        <v>74.300065470000007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682</v>
      </c>
    </row>
    <row r="244" spans="1:18">
      <c r="A244" t="s">
        <v>848</v>
      </c>
      <c r="B244" s="313">
        <v>38808</v>
      </c>
      <c r="C244">
        <v>71.458234469999994</v>
      </c>
      <c r="D244">
        <v>0</v>
      </c>
      <c r="E244">
        <v>71.458234469999994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682</v>
      </c>
    </row>
    <row r="245" spans="1:18">
      <c r="A245" t="s">
        <v>848</v>
      </c>
      <c r="B245" s="313">
        <v>38838</v>
      </c>
      <c r="C245">
        <v>73.397349500000004</v>
      </c>
      <c r="D245">
        <v>0</v>
      </c>
      <c r="E245">
        <v>73.397349500000004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682</v>
      </c>
    </row>
    <row r="246" spans="1:18">
      <c r="A246" t="s">
        <v>848</v>
      </c>
      <c r="B246" s="313">
        <v>38869</v>
      </c>
      <c r="C246">
        <v>70.589087809999995</v>
      </c>
      <c r="D246">
        <v>0</v>
      </c>
      <c r="E246">
        <v>70.589087809999995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682</v>
      </c>
    </row>
    <row r="247" spans="1:18">
      <c r="A247" t="s">
        <v>848</v>
      </c>
      <c r="B247" s="313">
        <v>38899</v>
      </c>
      <c r="C247">
        <v>72.503665369999993</v>
      </c>
      <c r="D247">
        <v>0</v>
      </c>
      <c r="E247">
        <v>72.503665369999993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682</v>
      </c>
    </row>
    <row r="248" spans="1:18">
      <c r="A248" t="s">
        <v>848</v>
      </c>
      <c r="B248" s="313">
        <v>38930</v>
      </c>
      <c r="C248">
        <v>72.052939300000006</v>
      </c>
      <c r="D248">
        <v>0</v>
      </c>
      <c r="E248">
        <v>72.052939300000006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682</v>
      </c>
    </row>
    <row r="249" spans="1:18">
      <c r="A249" t="s">
        <v>848</v>
      </c>
      <c r="B249" s="313">
        <v>38961</v>
      </c>
      <c r="C249">
        <v>69.294698240000002</v>
      </c>
      <c r="D249">
        <v>0</v>
      </c>
      <c r="E249">
        <v>69.294698240000002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682</v>
      </c>
    </row>
    <row r="250" spans="1:18">
      <c r="A250" t="s">
        <v>848</v>
      </c>
      <c r="B250" s="313">
        <v>38991</v>
      </c>
      <c r="C250">
        <v>71.172758900000005</v>
      </c>
      <c r="D250">
        <v>0</v>
      </c>
      <c r="E250">
        <v>71.172758900000005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682</v>
      </c>
    </row>
    <row r="251" spans="1:18">
      <c r="A251" t="s">
        <v>848</v>
      </c>
      <c r="B251" s="313">
        <v>39022</v>
      </c>
      <c r="C251">
        <v>68.447283220000003</v>
      </c>
      <c r="D251">
        <v>0</v>
      </c>
      <c r="E251">
        <v>68.447283220000003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682</v>
      </c>
    </row>
    <row r="252" spans="1:18">
      <c r="A252" t="s">
        <v>848</v>
      </c>
      <c r="B252" s="313">
        <v>39052</v>
      </c>
      <c r="C252">
        <v>70.301453850000001</v>
      </c>
      <c r="D252">
        <v>0</v>
      </c>
      <c r="E252">
        <v>70.301453850000001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682</v>
      </c>
    </row>
    <row r="253" spans="1:18">
      <c r="A253" t="s">
        <v>848</v>
      </c>
      <c r="B253" s="313">
        <v>39083</v>
      </c>
      <c r="C253">
        <v>69.862040820000004</v>
      </c>
      <c r="D253">
        <v>0</v>
      </c>
      <c r="E253">
        <v>69.862040820000004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682</v>
      </c>
    </row>
    <row r="254" spans="1:18">
      <c r="A254" t="s">
        <v>848</v>
      </c>
      <c r="B254" s="313">
        <v>39114</v>
      </c>
      <c r="C254">
        <v>62.706357410000003</v>
      </c>
      <c r="D254">
        <v>0</v>
      </c>
      <c r="E254">
        <v>62.706357410000003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682</v>
      </c>
    </row>
    <row r="255" spans="1:18">
      <c r="A255" t="s">
        <v>848</v>
      </c>
      <c r="B255" s="313">
        <v>39142</v>
      </c>
      <c r="C255">
        <v>69.031997480000001</v>
      </c>
      <c r="D255">
        <v>0</v>
      </c>
      <c r="E255">
        <v>69.031997480000001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682</v>
      </c>
    </row>
    <row r="256" spans="1:18">
      <c r="A256" t="s">
        <v>848</v>
      </c>
      <c r="B256" s="313">
        <v>39173</v>
      </c>
      <c r="C256">
        <v>66.386270469999999</v>
      </c>
      <c r="D256">
        <v>0</v>
      </c>
      <c r="E256">
        <v>66.386270469999999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682</v>
      </c>
    </row>
    <row r="257" spans="1:18">
      <c r="A257" t="s">
        <v>848</v>
      </c>
      <c r="B257" s="313">
        <v>39203</v>
      </c>
      <c r="C257">
        <v>68.182394650000006</v>
      </c>
      <c r="D257">
        <v>0</v>
      </c>
      <c r="E257">
        <v>68.182394650000006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682</v>
      </c>
    </row>
    <row r="258" spans="1:18">
      <c r="A258" t="s">
        <v>848</v>
      </c>
      <c r="B258" s="313">
        <v>39234</v>
      </c>
      <c r="C258">
        <v>65.568340259999999</v>
      </c>
      <c r="D258">
        <v>0</v>
      </c>
      <c r="E258">
        <v>65.568340259999999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682</v>
      </c>
    </row>
    <row r="259" spans="1:18">
      <c r="A259" t="s">
        <v>848</v>
      </c>
      <c r="B259" s="313">
        <v>39264</v>
      </c>
      <c r="C259">
        <v>67.341450890000004</v>
      </c>
      <c r="D259">
        <v>0</v>
      </c>
      <c r="E259">
        <v>67.341450890000004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682</v>
      </c>
    </row>
    <row r="260" spans="1:18">
      <c r="A260" t="s">
        <v>848</v>
      </c>
      <c r="B260" s="313">
        <v>39295</v>
      </c>
      <c r="C260">
        <v>66.920494649999995</v>
      </c>
      <c r="D260">
        <v>0</v>
      </c>
      <c r="E260">
        <v>66.920494649999995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682</v>
      </c>
    </row>
    <row r="261" spans="1:18">
      <c r="A261" t="s">
        <v>848</v>
      </c>
      <c r="B261" s="313">
        <v>39326</v>
      </c>
      <c r="C261">
        <v>64.372310440000007</v>
      </c>
      <c r="D261">
        <v>0</v>
      </c>
      <c r="E261">
        <v>64.372310440000007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682</v>
      </c>
    </row>
    <row r="262" spans="1:18">
      <c r="A262" t="s">
        <v>848</v>
      </c>
      <c r="B262" s="313">
        <v>39356</v>
      </c>
      <c r="C262">
        <v>66.130904580000006</v>
      </c>
      <c r="D262">
        <v>0</v>
      </c>
      <c r="E262">
        <v>66.130904580000006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682</v>
      </c>
    </row>
    <row r="263" spans="1:18">
      <c r="A263" t="s">
        <v>849</v>
      </c>
      <c r="B263" s="313">
        <v>36708</v>
      </c>
      <c r="C263">
        <v>64.514099999999999</v>
      </c>
      <c r="D263">
        <v>0</v>
      </c>
      <c r="E263">
        <v>64.514099999999999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682</v>
      </c>
    </row>
    <row r="264" spans="1:18">
      <c r="A264" t="s">
        <v>849</v>
      </c>
      <c r="B264" s="313">
        <v>36739</v>
      </c>
      <c r="C264">
        <v>-44.152775320000003</v>
      </c>
      <c r="D264">
        <v>0</v>
      </c>
      <c r="E264">
        <v>-44.152775320000003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682</v>
      </c>
    </row>
    <row r="265" spans="1:18">
      <c r="A265" t="s">
        <v>849</v>
      </c>
      <c r="B265" s="313">
        <v>36770</v>
      </c>
      <c r="C265">
        <v>181.16728531999999</v>
      </c>
      <c r="D265">
        <v>0</v>
      </c>
      <c r="E265">
        <v>181.16728531999999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682</v>
      </c>
    </row>
    <row r="266" spans="1:18">
      <c r="A266" t="s">
        <v>849</v>
      </c>
      <c r="B266" s="313">
        <v>36800</v>
      </c>
      <c r="C266">
        <v>170.86445929999999</v>
      </c>
      <c r="D266">
        <v>0</v>
      </c>
      <c r="E266">
        <v>170.86445929999999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682</v>
      </c>
    </row>
    <row r="267" spans="1:18">
      <c r="A267" t="s">
        <v>849</v>
      </c>
      <c r="B267" s="313">
        <v>36831</v>
      </c>
      <c r="C267">
        <v>-174.34574784</v>
      </c>
      <c r="D267">
        <v>0</v>
      </c>
      <c r="E267">
        <v>-174.34574784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682</v>
      </c>
    </row>
    <row r="268" spans="1:18">
      <c r="A268" t="s">
        <v>849</v>
      </c>
      <c r="B268" s="313">
        <v>36861</v>
      </c>
      <c r="C268">
        <v>-138.28920608999999</v>
      </c>
      <c r="D268">
        <v>0</v>
      </c>
      <c r="E268">
        <v>-138.28920608999999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682</v>
      </c>
    </row>
    <row r="269" spans="1:18">
      <c r="A269" t="s">
        <v>849</v>
      </c>
      <c r="B269" s="313">
        <v>36892</v>
      </c>
      <c r="C269">
        <v>-137.48439388</v>
      </c>
      <c r="D269">
        <v>0</v>
      </c>
      <c r="E269">
        <v>-137.48439388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682</v>
      </c>
    </row>
    <row r="270" spans="1:18">
      <c r="A270" t="s">
        <v>849</v>
      </c>
      <c r="B270" s="313">
        <v>36923</v>
      </c>
      <c r="C270">
        <v>-123.44842748000001</v>
      </c>
      <c r="D270">
        <v>0</v>
      </c>
      <c r="E270">
        <v>-123.44842748000001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682</v>
      </c>
    </row>
    <row r="271" spans="1:18">
      <c r="A271" t="s">
        <v>849</v>
      </c>
      <c r="B271" s="313">
        <v>36951</v>
      </c>
      <c r="C271">
        <v>-176.11062056</v>
      </c>
      <c r="D271">
        <v>0</v>
      </c>
      <c r="E271">
        <v>-176.11062056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682</v>
      </c>
    </row>
    <row r="272" spans="1:18">
      <c r="A272" t="s">
        <v>849</v>
      </c>
      <c r="B272" s="313">
        <v>36982</v>
      </c>
      <c r="C272">
        <v>59.568071959999997</v>
      </c>
      <c r="D272">
        <v>0</v>
      </c>
      <c r="E272">
        <v>59.568071959999997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682</v>
      </c>
    </row>
    <row r="273" spans="1:18">
      <c r="A273" t="s">
        <v>849</v>
      </c>
      <c r="B273" s="313">
        <v>37012</v>
      </c>
      <c r="C273">
        <v>61.203158639999998</v>
      </c>
      <c r="D273">
        <v>0</v>
      </c>
      <c r="E273">
        <v>61.203158639999998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682</v>
      </c>
    </row>
    <row r="274" spans="1:18">
      <c r="A274" t="s">
        <v>849</v>
      </c>
      <c r="B274" s="313">
        <v>37043</v>
      </c>
      <c r="C274">
        <v>58.879398129999998</v>
      </c>
      <c r="D274">
        <v>0</v>
      </c>
      <c r="E274">
        <v>58.879398129999998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682</v>
      </c>
    </row>
    <row r="275" spans="1:18">
      <c r="A275" t="s">
        <v>849</v>
      </c>
      <c r="B275" s="313">
        <v>37073</v>
      </c>
      <c r="C275">
        <v>60.493985559999999</v>
      </c>
      <c r="D275">
        <v>0</v>
      </c>
      <c r="E275">
        <v>60.493985559999999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682</v>
      </c>
    </row>
    <row r="276" spans="1:18">
      <c r="A276" t="s">
        <v>849</v>
      </c>
      <c r="B276" s="313">
        <v>37104</v>
      </c>
      <c r="C276">
        <v>60.136194230000001</v>
      </c>
      <c r="D276">
        <v>0</v>
      </c>
      <c r="E276">
        <v>60.136194230000001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682</v>
      </c>
    </row>
    <row r="277" spans="1:18">
      <c r="A277" t="s">
        <v>849</v>
      </c>
      <c r="B277" s="313">
        <v>37135</v>
      </c>
      <c r="C277">
        <v>57.851315370000002</v>
      </c>
      <c r="D277">
        <v>0</v>
      </c>
      <c r="E277">
        <v>57.851315370000002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682</v>
      </c>
    </row>
    <row r="278" spans="1:18">
      <c r="A278" t="s">
        <v>849</v>
      </c>
      <c r="B278" s="313">
        <v>37165</v>
      </c>
      <c r="C278">
        <v>59.436467020000002</v>
      </c>
      <c r="D278">
        <v>0</v>
      </c>
      <c r="E278">
        <v>59.436467020000002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682</v>
      </c>
    </row>
    <row r="279" spans="1:18">
      <c r="A279" t="s">
        <v>849</v>
      </c>
      <c r="B279" s="313">
        <v>37196</v>
      </c>
      <c r="C279">
        <v>-11.509264890000001</v>
      </c>
      <c r="D279">
        <v>0</v>
      </c>
      <c r="E279">
        <v>-11.509264890000001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682</v>
      </c>
    </row>
    <row r="280" spans="1:18">
      <c r="A280" t="s">
        <v>849</v>
      </c>
      <c r="B280" s="313">
        <v>37226</v>
      </c>
      <c r="C280">
        <v>-11.824551870000001</v>
      </c>
      <c r="D280">
        <v>0</v>
      </c>
      <c r="E280">
        <v>-11.824551870000001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682</v>
      </c>
    </row>
    <row r="281" spans="1:18">
      <c r="A281" t="s">
        <v>849</v>
      </c>
      <c r="B281" s="313">
        <v>37257</v>
      </c>
      <c r="C281">
        <v>-11.75416716</v>
      </c>
      <c r="D281">
        <v>0</v>
      </c>
      <c r="E281">
        <v>-11.75416716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682</v>
      </c>
    </row>
    <row r="282" spans="1:18">
      <c r="A282" t="s">
        <v>849</v>
      </c>
      <c r="B282" s="313">
        <v>37288</v>
      </c>
      <c r="C282">
        <v>-10.553300159999999</v>
      </c>
      <c r="D282">
        <v>0</v>
      </c>
      <c r="E282">
        <v>-10.553300159999999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682</v>
      </c>
    </row>
    <row r="283" spans="1:18">
      <c r="A283" t="s">
        <v>849</v>
      </c>
      <c r="B283" s="313">
        <v>37316</v>
      </c>
      <c r="C283">
        <v>-11.62089029</v>
      </c>
      <c r="D283">
        <v>0</v>
      </c>
      <c r="E283">
        <v>-11.62089029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682</v>
      </c>
    </row>
    <row r="284" spans="1:18">
      <c r="A284" t="s">
        <v>849</v>
      </c>
      <c r="B284" s="313">
        <v>37347</v>
      </c>
      <c r="C284">
        <v>-11.17900575</v>
      </c>
      <c r="D284">
        <v>0</v>
      </c>
      <c r="E284">
        <v>-11.17900575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682</v>
      </c>
    </row>
    <row r="285" spans="1:18">
      <c r="A285" t="s">
        <v>849</v>
      </c>
      <c r="B285" s="313">
        <v>37377</v>
      </c>
      <c r="C285">
        <v>-11.485479659999999</v>
      </c>
      <c r="D285">
        <v>0</v>
      </c>
      <c r="E285">
        <v>-11.485479659999999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682</v>
      </c>
    </row>
    <row r="286" spans="1:18">
      <c r="A286" t="s">
        <v>849</v>
      </c>
      <c r="B286" s="313">
        <v>37408</v>
      </c>
      <c r="C286">
        <v>-11.049168509999999</v>
      </c>
      <c r="D286">
        <v>0</v>
      </c>
      <c r="E286">
        <v>-11.049168509999999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682</v>
      </c>
    </row>
    <row r="287" spans="1:18">
      <c r="A287" t="s">
        <v>849</v>
      </c>
      <c r="B287" s="313">
        <v>37438</v>
      </c>
      <c r="C287">
        <v>-11.35204388</v>
      </c>
      <c r="D287">
        <v>0</v>
      </c>
      <c r="E287">
        <v>-11.35204388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682</v>
      </c>
    </row>
    <row r="288" spans="1:18">
      <c r="A288" t="s">
        <v>849</v>
      </c>
      <c r="B288" s="313">
        <v>37469</v>
      </c>
      <c r="C288">
        <v>-11.284851809999999</v>
      </c>
      <c r="D288">
        <v>0</v>
      </c>
      <c r="E288">
        <v>-11.284851809999999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682</v>
      </c>
    </row>
    <row r="289" spans="1:18">
      <c r="A289" t="s">
        <v>849</v>
      </c>
      <c r="B289" s="313">
        <v>37500</v>
      </c>
      <c r="C289">
        <v>-10.85615522</v>
      </c>
      <c r="D289">
        <v>0</v>
      </c>
      <c r="E289">
        <v>-10.85615522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682</v>
      </c>
    </row>
    <row r="290" spans="1:18">
      <c r="A290" t="s">
        <v>849</v>
      </c>
      <c r="B290" s="313">
        <v>37530</v>
      </c>
      <c r="C290">
        <v>-11.15375395</v>
      </c>
      <c r="D290">
        <v>0</v>
      </c>
      <c r="E290">
        <v>-11.15375395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682</v>
      </c>
    </row>
    <row r="291" spans="1:18">
      <c r="A291" t="s">
        <v>849</v>
      </c>
      <c r="B291" s="313">
        <v>37561</v>
      </c>
      <c r="C291">
        <v>-10.73010054</v>
      </c>
      <c r="D291">
        <v>0</v>
      </c>
      <c r="E291">
        <v>-10.73010054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682</v>
      </c>
    </row>
    <row r="292" spans="1:18">
      <c r="A292" t="s">
        <v>849</v>
      </c>
      <c r="B292" s="313">
        <v>37591</v>
      </c>
      <c r="C292">
        <v>-11.02426758</v>
      </c>
      <c r="D292">
        <v>0</v>
      </c>
      <c r="E292">
        <v>-11.02426758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682</v>
      </c>
    </row>
    <row r="293" spans="1:18">
      <c r="A293" t="s">
        <v>849</v>
      </c>
      <c r="B293" s="313">
        <v>37622</v>
      </c>
      <c r="C293">
        <v>-10.95884274</v>
      </c>
      <c r="D293">
        <v>0</v>
      </c>
      <c r="E293">
        <v>-10.95884274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682</v>
      </c>
    </row>
    <row r="294" spans="1:18">
      <c r="A294" t="s">
        <v>849</v>
      </c>
      <c r="B294" s="313">
        <v>37653</v>
      </c>
      <c r="C294">
        <v>-9.8393496900000006</v>
      </c>
      <c r="D294">
        <v>0</v>
      </c>
      <c r="E294">
        <v>-9.8393496900000006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682</v>
      </c>
    </row>
    <row r="295" spans="1:18">
      <c r="A295" t="s">
        <v>849</v>
      </c>
      <c r="B295" s="313">
        <v>37681</v>
      </c>
      <c r="C295">
        <v>-10.83490069</v>
      </c>
      <c r="D295">
        <v>0</v>
      </c>
      <c r="E295">
        <v>-10.83490069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682</v>
      </c>
    </row>
    <row r="296" spans="1:18">
      <c r="A296" t="s">
        <v>849</v>
      </c>
      <c r="B296" s="313">
        <v>37712</v>
      </c>
      <c r="C296">
        <v>-10.42311005</v>
      </c>
      <c r="D296">
        <v>0</v>
      </c>
      <c r="E296">
        <v>-10.42311005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682</v>
      </c>
    </row>
    <row r="297" spans="1:18">
      <c r="A297" t="s">
        <v>849</v>
      </c>
      <c r="B297" s="313">
        <v>37742</v>
      </c>
      <c r="C297">
        <v>-10.70897396</v>
      </c>
      <c r="D297">
        <v>0</v>
      </c>
      <c r="E297">
        <v>-10.70897396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682</v>
      </c>
    </row>
    <row r="298" spans="1:18">
      <c r="A298" t="s">
        <v>849</v>
      </c>
      <c r="B298" s="313">
        <v>37773</v>
      </c>
      <c r="C298">
        <v>-10.302303309999999</v>
      </c>
      <c r="D298">
        <v>0</v>
      </c>
      <c r="E298">
        <v>-10.302303309999999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682</v>
      </c>
    </row>
    <row r="299" spans="1:18">
      <c r="A299" t="s">
        <v>849</v>
      </c>
      <c r="B299" s="313">
        <v>37803</v>
      </c>
      <c r="C299">
        <v>-10.58484337</v>
      </c>
      <c r="D299">
        <v>0</v>
      </c>
      <c r="E299">
        <v>-10.58484337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682</v>
      </c>
    </row>
    <row r="300" spans="1:18">
      <c r="A300" t="s">
        <v>849</v>
      </c>
      <c r="B300" s="313">
        <v>37834</v>
      </c>
      <c r="C300">
        <v>-10.522303129999999</v>
      </c>
      <c r="D300">
        <v>0</v>
      </c>
      <c r="E300">
        <v>-10.522303129999999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682</v>
      </c>
    </row>
    <row r="301" spans="1:18">
      <c r="A301" t="s">
        <v>849</v>
      </c>
      <c r="B301" s="313">
        <v>37865</v>
      </c>
      <c r="C301">
        <v>-10.122703939999999</v>
      </c>
      <c r="D301">
        <v>0</v>
      </c>
      <c r="E301">
        <v>-10.122703939999999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682</v>
      </c>
    </row>
    <row r="302" spans="1:18">
      <c r="A302" t="s">
        <v>849</v>
      </c>
      <c r="B302" s="313">
        <v>37895</v>
      </c>
      <c r="C302">
        <v>-10.40029511</v>
      </c>
      <c r="D302">
        <v>0</v>
      </c>
      <c r="E302">
        <v>-10.40029511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682</v>
      </c>
    </row>
    <row r="303" spans="1:18">
      <c r="A303" t="s">
        <v>849</v>
      </c>
      <c r="B303" s="313">
        <v>37926</v>
      </c>
      <c r="C303">
        <v>-21.94765589</v>
      </c>
      <c r="D303">
        <v>0</v>
      </c>
      <c r="E303">
        <v>-21.94765589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682</v>
      </c>
    </row>
    <row r="304" spans="1:18">
      <c r="A304" t="s">
        <v>849</v>
      </c>
      <c r="B304" s="313">
        <v>37956</v>
      </c>
      <c r="C304">
        <v>-22.549475269999999</v>
      </c>
      <c r="D304">
        <v>0</v>
      </c>
      <c r="E304">
        <v>-22.549475269999999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682</v>
      </c>
    </row>
    <row r="305" spans="1:18">
      <c r="A305" t="s">
        <v>849</v>
      </c>
      <c r="B305" s="313">
        <v>37987</v>
      </c>
      <c r="C305">
        <v>-22.415715049999999</v>
      </c>
      <c r="D305">
        <v>0</v>
      </c>
      <c r="E305">
        <v>-22.415715049999999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682</v>
      </c>
    </row>
    <row r="306" spans="1:18">
      <c r="A306" t="s">
        <v>849</v>
      </c>
      <c r="B306" s="313">
        <v>38018</v>
      </c>
      <c r="C306">
        <v>-20.844679840000001</v>
      </c>
      <c r="D306">
        <v>0</v>
      </c>
      <c r="E306">
        <v>-20.844679840000001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682</v>
      </c>
    </row>
    <row r="307" spans="1:18">
      <c r="A307" t="s">
        <v>849</v>
      </c>
      <c r="B307" s="313">
        <v>38047</v>
      </c>
      <c r="C307">
        <v>-22.158052649999998</v>
      </c>
      <c r="D307">
        <v>0</v>
      </c>
      <c r="E307">
        <v>-22.158052649999998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682</v>
      </c>
    </row>
    <row r="308" spans="1:18">
      <c r="A308" t="s">
        <v>849</v>
      </c>
      <c r="B308" s="313">
        <v>38078</v>
      </c>
      <c r="C308">
        <v>-21.315966110000002</v>
      </c>
      <c r="D308">
        <v>0</v>
      </c>
      <c r="E308">
        <v>-21.315966110000002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682</v>
      </c>
    </row>
    <row r="309" spans="1:18">
      <c r="A309" t="s">
        <v>849</v>
      </c>
      <c r="B309" s="313">
        <v>38108</v>
      </c>
      <c r="C309">
        <v>-21.900414640000001</v>
      </c>
      <c r="D309">
        <v>0</v>
      </c>
      <c r="E309">
        <v>-21.900414640000001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682</v>
      </c>
    </row>
    <row r="310" spans="1:18">
      <c r="A310" t="s">
        <v>849</v>
      </c>
      <c r="B310" s="313">
        <v>38139</v>
      </c>
      <c r="C310">
        <v>-21.068591090000002</v>
      </c>
      <c r="D310">
        <v>0</v>
      </c>
      <c r="E310">
        <v>-21.068591090000002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682</v>
      </c>
    </row>
    <row r="311" spans="1:18">
      <c r="A311" t="s">
        <v>849</v>
      </c>
      <c r="B311" s="313">
        <v>38169</v>
      </c>
      <c r="C311">
        <v>-21.64528035</v>
      </c>
      <c r="D311">
        <v>0</v>
      </c>
      <c r="E311">
        <v>-21.64528035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682</v>
      </c>
    </row>
    <row r="312" spans="1:18">
      <c r="A312" t="s">
        <v>849</v>
      </c>
      <c r="B312" s="313">
        <v>38200</v>
      </c>
      <c r="C312">
        <v>-21.515056550000001</v>
      </c>
      <c r="D312">
        <v>0</v>
      </c>
      <c r="E312">
        <v>-21.515056550000001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682</v>
      </c>
    </row>
    <row r="313" spans="1:18">
      <c r="A313" t="s">
        <v>849</v>
      </c>
      <c r="B313" s="313">
        <v>38231</v>
      </c>
      <c r="C313">
        <v>-20.69566142</v>
      </c>
      <c r="D313">
        <v>0</v>
      </c>
      <c r="E313">
        <v>-20.69566142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682</v>
      </c>
    </row>
    <row r="314" spans="1:18">
      <c r="A314" t="s">
        <v>849</v>
      </c>
      <c r="B314" s="313">
        <v>38261</v>
      </c>
      <c r="C314">
        <v>-21.260804319999998</v>
      </c>
      <c r="D314">
        <v>0</v>
      </c>
      <c r="E314">
        <v>-21.260804319999998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682</v>
      </c>
    </row>
    <row r="315" spans="1:18">
      <c r="A315" t="s">
        <v>849</v>
      </c>
      <c r="B315" s="313">
        <v>38292</v>
      </c>
      <c r="C315">
        <v>-20.450905259999999</v>
      </c>
      <c r="D315">
        <v>0</v>
      </c>
      <c r="E315">
        <v>-20.450905259999999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682</v>
      </c>
    </row>
    <row r="316" spans="1:18">
      <c r="A316" t="s">
        <v>849</v>
      </c>
      <c r="B316" s="313">
        <v>38322</v>
      </c>
      <c r="C316">
        <v>-21.00917857</v>
      </c>
      <c r="D316">
        <v>0</v>
      </c>
      <c r="E316">
        <v>-21.00917857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682</v>
      </c>
    </row>
    <row r="317" spans="1:18">
      <c r="A317" t="s">
        <v>849</v>
      </c>
      <c r="B317" s="313">
        <v>38353</v>
      </c>
      <c r="C317">
        <v>-20.88230265</v>
      </c>
      <c r="D317">
        <v>0</v>
      </c>
      <c r="E317">
        <v>-20.88230265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682</v>
      </c>
    </row>
    <row r="318" spans="1:18">
      <c r="A318" t="s">
        <v>849</v>
      </c>
      <c r="B318" s="313">
        <v>38384</v>
      </c>
      <c r="C318">
        <v>-18.747441980000001</v>
      </c>
      <c r="D318">
        <v>0</v>
      </c>
      <c r="E318">
        <v>-18.747441980000001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682</v>
      </c>
    </row>
    <row r="319" spans="1:18">
      <c r="A319" t="s">
        <v>849</v>
      </c>
      <c r="B319" s="313">
        <v>38412</v>
      </c>
      <c r="C319">
        <v>-20.642677070000001</v>
      </c>
      <c r="D319">
        <v>0</v>
      </c>
      <c r="E319">
        <v>-20.642677070000001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682</v>
      </c>
    </row>
    <row r="320" spans="1:18">
      <c r="A320" t="s">
        <v>849</v>
      </c>
      <c r="B320" s="313">
        <v>38443</v>
      </c>
      <c r="C320">
        <v>-19.85587512</v>
      </c>
      <c r="D320">
        <v>0</v>
      </c>
      <c r="E320">
        <v>-19.85587512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682</v>
      </c>
    </row>
    <row r="321" spans="1:18">
      <c r="A321" t="s">
        <v>849</v>
      </c>
      <c r="B321" s="313">
        <v>38473</v>
      </c>
      <c r="C321">
        <v>-20.397458260000001</v>
      </c>
      <c r="D321">
        <v>0</v>
      </c>
      <c r="E321">
        <v>-20.397458260000001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682</v>
      </c>
    </row>
    <row r="322" spans="1:18">
      <c r="A322" t="s">
        <v>849</v>
      </c>
      <c r="B322" s="313">
        <v>38504</v>
      </c>
      <c r="C322">
        <v>-19.61982347</v>
      </c>
      <c r="D322">
        <v>0</v>
      </c>
      <c r="E322">
        <v>-19.61982347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682</v>
      </c>
    </row>
    <row r="323" spans="1:18">
      <c r="A323" t="s">
        <v>849</v>
      </c>
      <c r="B323" s="313">
        <v>38534</v>
      </c>
      <c r="C323">
        <v>-20.15478976</v>
      </c>
      <c r="D323">
        <v>0</v>
      </c>
      <c r="E323">
        <v>-20.15478976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682</v>
      </c>
    </row>
    <row r="324" spans="1:18">
      <c r="A324" t="s">
        <v>849</v>
      </c>
      <c r="B324" s="313">
        <v>38565</v>
      </c>
      <c r="C324">
        <v>-20.032221700000001</v>
      </c>
      <c r="D324">
        <v>0</v>
      </c>
      <c r="E324">
        <v>-20.032221700000001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682</v>
      </c>
    </row>
    <row r="325" spans="1:18">
      <c r="A325" t="s">
        <v>849</v>
      </c>
      <c r="B325" s="313">
        <v>38596</v>
      </c>
      <c r="C325">
        <v>-19.266937370000001</v>
      </c>
      <c r="D325">
        <v>0</v>
      </c>
      <c r="E325">
        <v>-19.266937370000001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682</v>
      </c>
    </row>
    <row r="326" spans="1:18">
      <c r="A326" t="s">
        <v>849</v>
      </c>
      <c r="B326" s="313">
        <v>38626</v>
      </c>
      <c r="C326">
        <v>-19.79067478</v>
      </c>
      <c r="D326">
        <v>0</v>
      </c>
      <c r="E326">
        <v>-19.79067478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682</v>
      </c>
    </row>
    <row r="327" spans="1:18">
      <c r="A327" t="s">
        <v>849</v>
      </c>
      <c r="B327" s="313">
        <v>38657</v>
      </c>
      <c r="C327">
        <v>-19.034359859999999</v>
      </c>
      <c r="D327">
        <v>0</v>
      </c>
      <c r="E327">
        <v>-19.034359859999999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682</v>
      </c>
    </row>
    <row r="328" spans="1:18">
      <c r="A328" t="s">
        <v>849</v>
      </c>
      <c r="B328" s="313">
        <v>38687</v>
      </c>
      <c r="C328">
        <v>-19.551518290000001</v>
      </c>
      <c r="D328">
        <v>0</v>
      </c>
      <c r="E328">
        <v>-19.551518290000001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682</v>
      </c>
    </row>
    <row r="329" spans="1:18">
      <c r="A329" t="s">
        <v>849</v>
      </c>
      <c r="B329" s="313">
        <v>38718</v>
      </c>
      <c r="C329">
        <v>-19.430890649999998</v>
      </c>
      <c r="D329">
        <v>0</v>
      </c>
      <c r="E329">
        <v>-19.430890649999998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682</v>
      </c>
    </row>
    <row r="330" spans="1:18">
      <c r="A330" t="s">
        <v>849</v>
      </c>
      <c r="B330" s="313">
        <v>38749</v>
      </c>
      <c r="C330">
        <v>-17.44207982</v>
      </c>
      <c r="D330">
        <v>0</v>
      </c>
      <c r="E330">
        <v>-17.44207982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682</v>
      </c>
    </row>
    <row r="331" spans="1:18">
      <c r="A331" t="s">
        <v>849</v>
      </c>
      <c r="B331" s="313">
        <v>38777</v>
      </c>
      <c r="C331">
        <v>-19.202995489999999</v>
      </c>
      <c r="D331">
        <v>0</v>
      </c>
      <c r="E331">
        <v>-19.202995489999999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682</v>
      </c>
    </row>
    <row r="332" spans="1:18">
      <c r="A332" t="s">
        <v>849</v>
      </c>
      <c r="B332" s="313">
        <v>38808</v>
      </c>
      <c r="C332">
        <v>-18.468518769999999</v>
      </c>
      <c r="D332">
        <v>0</v>
      </c>
      <c r="E332">
        <v>-18.468518769999999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682</v>
      </c>
    </row>
    <row r="333" spans="1:18">
      <c r="A333" t="s">
        <v>849</v>
      </c>
      <c r="B333" s="313">
        <v>38838</v>
      </c>
      <c r="C333">
        <v>-18.969686800000002</v>
      </c>
      <c r="D333">
        <v>0</v>
      </c>
      <c r="E333">
        <v>-18.969686800000002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682</v>
      </c>
    </row>
    <row r="334" spans="1:18">
      <c r="A334" t="s">
        <v>849</v>
      </c>
      <c r="B334" s="313">
        <v>38869</v>
      </c>
      <c r="C334">
        <v>-18.243886140000001</v>
      </c>
      <c r="D334">
        <v>0</v>
      </c>
      <c r="E334">
        <v>-18.243886140000001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682</v>
      </c>
    </row>
    <row r="335" spans="1:18">
      <c r="A335" t="s">
        <v>849</v>
      </c>
      <c r="B335" s="313">
        <v>38899</v>
      </c>
      <c r="C335">
        <v>-18.738712410000002</v>
      </c>
      <c r="D335">
        <v>0</v>
      </c>
      <c r="E335">
        <v>-18.738712410000002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682</v>
      </c>
    </row>
    <row r="336" spans="1:18">
      <c r="A336" t="s">
        <v>849</v>
      </c>
      <c r="B336" s="313">
        <v>38930</v>
      </c>
      <c r="C336">
        <v>-18.62222139</v>
      </c>
      <c r="D336">
        <v>0</v>
      </c>
      <c r="E336">
        <v>-18.62222139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682</v>
      </c>
    </row>
    <row r="337" spans="1:18">
      <c r="A337" t="s">
        <v>849</v>
      </c>
      <c r="B337" s="313">
        <v>38961</v>
      </c>
      <c r="C337">
        <v>-17.909348659999999</v>
      </c>
      <c r="D337">
        <v>0</v>
      </c>
      <c r="E337">
        <v>-17.909348659999999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682</v>
      </c>
    </row>
    <row r="338" spans="1:18">
      <c r="A338" t="s">
        <v>849</v>
      </c>
      <c r="B338" s="313">
        <v>38991</v>
      </c>
      <c r="C338">
        <v>-18.394737060000001</v>
      </c>
      <c r="D338">
        <v>0</v>
      </c>
      <c r="E338">
        <v>-18.394737060000001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682</v>
      </c>
    </row>
    <row r="339" spans="1:18">
      <c r="A339" t="s">
        <v>849</v>
      </c>
      <c r="B339" s="313">
        <v>39022</v>
      </c>
      <c r="C339">
        <v>-17.690332609999999</v>
      </c>
      <c r="D339">
        <v>0</v>
      </c>
      <c r="E339">
        <v>-17.690332609999999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682</v>
      </c>
    </row>
    <row r="340" spans="1:18">
      <c r="A340" t="s">
        <v>849</v>
      </c>
      <c r="B340" s="313">
        <v>39052</v>
      </c>
      <c r="C340">
        <v>-18.169546589999999</v>
      </c>
      <c r="D340">
        <v>0</v>
      </c>
      <c r="E340">
        <v>-18.169546589999999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682</v>
      </c>
    </row>
    <row r="341" spans="1:18">
      <c r="A341" t="s">
        <v>849</v>
      </c>
      <c r="B341" s="313">
        <v>39083</v>
      </c>
      <c r="C341">
        <v>-18.055979440000002</v>
      </c>
      <c r="D341">
        <v>0</v>
      </c>
      <c r="E341">
        <v>-18.055979440000002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682</v>
      </c>
    </row>
    <row r="342" spans="1:18">
      <c r="A342" t="s">
        <v>849</v>
      </c>
      <c r="B342" s="313">
        <v>39114</v>
      </c>
      <c r="C342">
        <v>-16.20657924</v>
      </c>
      <c r="D342">
        <v>0</v>
      </c>
      <c r="E342">
        <v>-16.20657924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682</v>
      </c>
    </row>
    <row r="343" spans="1:18">
      <c r="A343" t="s">
        <v>849</v>
      </c>
      <c r="B343" s="313">
        <v>39142</v>
      </c>
      <c r="C343">
        <v>-17.841453139999999</v>
      </c>
      <c r="D343">
        <v>0</v>
      </c>
      <c r="E343">
        <v>-17.841453139999999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682</v>
      </c>
    </row>
    <row r="344" spans="1:18">
      <c r="A344" t="s">
        <v>849</v>
      </c>
      <c r="B344" s="313">
        <v>39173</v>
      </c>
      <c r="C344">
        <v>-17.157659880000001</v>
      </c>
      <c r="D344">
        <v>0</v>
      </c>
      <c r="E344">
        <v>-17.157659880000001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682</v>
      </c>
    </row>
    <row r="345" spans="1:18">
      <c r="A345" t="s">
        <v>849</v>
      </c>
      <c r="B345" s="313">
        <v>39203</v>
      </c>
      <c r="C345">
        <v>-17.621871649999999</v>
      </c>
      <c r="D345">
        <v>0</v>
      </c>
      <c r="E345">
        <v>-17.621871649999999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682</v>
      </c>
    </row>
    <row r="346" spans="1:18">
      <c r="A346" t="s">
        <v>849</v>
      </c>
      <c r="B346" s="313">
        <v>39234</v>
      </c>
      <c r="C346">
        <v>-16.946264240000001</v>
      </c>
      <c r="D346">
        <v>0</v>
      </c>
      <c r="E346">
        <v>-16.946264240000001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682</v>
      </c>
    </row>
    <row r="347" spans="1:18">
      <c r="A347" t="s">
        <v>849</v>
      </c>
      <c r="B347" s="313">
        <v>39264</v>
      </c>
      <c r="C347">
        <v>-17.4045281</v>
      </c>
      <c r="D347">
        <v>0</v>
      </c>
      <c r="E347">
        <v>-17.4045281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682</v>
      </c>
    </row>
    <row r="348" spans="1:18">
      <c r="A348" t="s">
        <v>849</v>
      </c>
      <c r="B348" s="313">
        <v>39295</v>
      </c>
      <c r="C348">
        <v>-17.295731150000002</v>
      </c>
      <c r="D348">
        <v>0</v>
      </c>
      <c r="E348">
        <v>-17.295731150000002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682</v>
      </c>
    </row>
    <row r="349" spans="1:18">
      <c r="A349" t="s">
        <v>849</v>
      </c>
      <c r="B349" s="313">
        <v>39326</v>
      </c>
      <c r="C349">
        <v>-16.637148020000001</v>
      </c>
      <c r="D349">
        <v>0</v>
      </c>
      <c r="E349">
        <v>-16.637148020000001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682</v>
      </c>
    </row>
    <row r="350" spans="1:18">
      <c r="A350" t="s">
        <v>849</v>
      </c>
      <c r="B350" s="313">
        <v>39356</v>
      </c>
      <c r="C350">
        <v>-17.09166007</v>
      </c>
      <c r="D350">
        <v>0</v>
      </c>
      <c r="E350">
        <v>-17.09166007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682</v>
      </c>
    </row>
    <row r="351" spans="1:18">
      <c r="A351" t="s">
        <v>849</v>
      </c>
      <c r="B351" s="313">
        <v>39387</v>
      </c>
      <c r="C351">
        <v>-16.44084986</v>
      </c>
      <c r="D351">
        <v>0</v>
      </c>
      <c r="E351">
        <v>-16.44084986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682</v>
      </c>
    </row>
    <row r="352" spans="1:18">
      <c r="A352" t="s">
        <v>849</v>
      </c>
      <c r="B352" s="313">
        <v>39417</v>
      </c>
      <c r="C352">
        <v>-16.890001550000001</v>
      </c>
      <c r="D352">
        <v>0</v>
      </c>
      <c r="E352">
        <v>-16.890001550000001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682</v>
      </c>
    </row>
    <row r="353" spans="1:18">
      <c r="A353" t="s">
        <v>849</v>
      </c>
      <c r="B353" s="313">
        <v>39448</v>
      </c>
      <c r="C353">
        <v>-16.78843474</v>
      </c>
      <c r="D353">
        <v>0</v>
      </c>
      <c r="E353">
        <v>-16.78843474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682</v>
      </c>
    </row>
    <row r="354" spans="1:18">
      <c r="A354" t="s">
        <v>849</v>
      </c>
      <c r="B354" s="313">
        <v>39479</v>
      </c>
      <c r="C354">
        <v>-15.6108683</v>
      </c>
      <c r="D354">
        <v>0</v>
      </c>
      <c r="E354">
        <v>-15.6108683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682</v>
      </c>
    </row>
    <row r="355" spans="1:18">
      <c r="A355" t="s">
        <v>849</v>
      </c>
      <c r="B355" s="313">
        <v>39508</v>
      </c>
      <c r="C355">
        <v>-16.59358903</v>
      </c>
      <c r="D355">
        <v>0</v>
      </c>
      <c r="E355">
        <v>-16.59358903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682</v>
      </c>
    </row>
    <row r="356" spans="1:18">
      <c r="A356" t="s">
        <v>849</v>
      </c>
      <c r="B356" s="313">
        <v>39539</v>
      </c>
      <c r="C356">
        <v>-15.961749859999999</v>
      </c>
      <c r="D356">
        <v>0</v>
      </c>
      <c r="E356">
        <v>-15.961749859999999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682</v>
      </c>
    </row>
    <row r="357" spans="1:18">
      <c r="A357" t="s">
        <v>849</v>
      </c>
      <c r="B357" s="313">
        <v>39569</v>
      </c>
      <c r="C357">
        <v>-16.397818520000001</v>
      </c>
      <c r="D357">
        <v>0</v>
      </c>
      <c r="E357">
        <v>-16.397818520000001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682</v>
      </c>
    </row>
    <row r="358" spans="1:18">
      <c r="A358" t="s">
        <v>849</v>
      </c>
      <c r="B358" s="313">
        <v>39600</v>
      </c>
      <c r="C358">
        <v>-15.773436009999999</v>
      </c>
      <c r="D358">
        <v>0</v>
      </c>
      <c r="E358">
        <v>-15.773436009999999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682</v>
      </c>
    </row>
    <row r="359" spans="1:18">
      <c r="A359" t="s">
        <v>849</v>
      </c>
      <c r="B359" s="313">
        <v>39630</v>
      </c>
      <c r="C359">
        <v>-16.204362249999999</v>
      </c>
      <c r="D359">
        <v>0</v>
      </c>
      <c r="E359">
        <v>-16.204362249999999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682</v>
      </c>
    </row>
    <row r="360" spans="1:18">
      <c r="A360" t="s">
        <v>849</v>
      </c>
      <c r="B360" s="313">
        <v>39661</v>
      </c>
      <c r="C360">
        <v>-16.1069265</v>
      </c>
      <c r="D360">
        <v>0</v>
      </c>
      <c r="E360">
        <v>-16.1069265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682</v>
      </c>
    </row>
    <row r="361" spans="1:18">
      <c r="A361" t="s">
        <v>849</v>
      </c>
      <c r="B361" s="313">
        <v>39692</v>
      </c>
      <c r="C361">
        <v>-15.49362365</v>
      </c>
      <c r="D361">
        <v>0</v>
      </c>
      <c r="E361">
        <v>-15.49362365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682</v>
      </c>
    </row>
    <row r="362" spans="1:18">
      <c r="A362" t="s">
        <v>849</v>
      </c>
      <c r="B362" s="313">
        <v>39722</v>
      </c>
      <c r="C362">
        <v>-15.9169088</v>
      </c>
      <c r="D362">
        <v>0</v>
      </c>
      <c r="E362">
        <v>-15.9169088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682</v>
      </c>
    </row>
    <row r="363" spans="1:18">
      <c r="A363" t="s">
        <v>850</v>
      </c>
      <c r="B363" s="313">
        <v>36708</v>
      </c>
      <c r="C363">
        <v>-13.497400000000001</v>
      </c>
      <c r="D363">
        <v>0</v>
      </c>
      <c r="E363">
        <v>-13.497400000000001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682</v>
      </c>
    </row>
    <row r="364" spans="1:18">
      <c r="A364" t="s">
        <v>850</v>
      </c>
      <c r="B364" s="313">
        <v>36739</v>
      </c>
      <c r="C364">
        <v>-41.047436730000001</v>
      </c>
      <c r="D364">
        <v>0</v>
      </c>
      <c r="E364">
        <v>-41.047436730000001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682</v>
      </c>
    </row>
    <row r="365" spans="1:18">
      <c r="A365" t="s">
        <v>850</v>
      </c>
      <c r="B365" s="313">
        <v>36770</v>
      </c>
      <c r="C365">
        <v>-39.498049180000002</v>
      </c>
      <c r="D365">
        <v>0</v>
      </c>
      <c r="E365">
        <v>-39.498049180000002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682</v>
      </c>
    </row>
    <row r="366" spans="1:18">
      <c r="A366" t="s">
        <v>850</v>
      </c>
      <c r="B366" s="313">
        <v>36800</v>
      </c>
      <c r="C366">
        <v>-40.589149110000001</v>
      </c>
      <c r="D366">
        <v>0</v>
      </c>
      <c r="E366">
        <v>-40.589149110000001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682</v>
      </c>
    </row>
    <row r="367" spans="1:18">
      <c r="A367" t="s">
        <v>850</v>
      </c>
      <c r="B367" s="313">
        <v>36831</v>
      </c>
      <c r="C367">
        <v>-22.97844495</v>
      </c>
      <c r="D367">
        <v>0</v>
      </c>
      <c r="E367">
        <v>-22.97844495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682</v>
      </c>
    </row>
    <row r="368" spans="1:18">
      <c r="A368" t="s">
        <v>850</v>
      </c>
      <c r="B368" s="313">
        <v>36861</v>
      </c>
      <c r="C368">
        <v>-23.611681099999998</v>
      </c>
      <c r="D368">
        <v>0</v>
      </c>
      <c r="E368">
        <v>-23.611681099999998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682</v>
      </c>
    </row>
    <row r="369" spans="1:18">
      <c r="A369" t="s">
        <v>850</v>
      </c>
      <c r="B369" s="313">
        <v>36892</v>
      </c>
      <c r="C369">
        <v>-23.47426638</v>
      </c>
      <c r="D369">
        <v>0</v>
      </c>
      <c r="E369">
        <v>-23.47426638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682</v>
      </c>
    </row>
    <row r="370" spans="1:18">
      <c r="A370" t="s">
        <v>850</v>
      </c>
      <c r="B370" s="313">
        <v>36923</v>
      </c>
      <c r="C370">
        <v>-21.077746999999999</v>
      </c>
      <c r="D370">
        <v>0</v>
      </c>
      <c r="E370">
        <v>-21.077746999999999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682</v>
      </c>
    </row>
    <row r="371" spans="1:18">
      <c r="A371" t="s">
        <v>850</v>
      </c>
      <c r="B371" s="313">
        <v>36951</v>
      </c>
      <c r="C371">
        <v>-23.211051909999998</v>
      </c>
      <c r="D371">
        <v>0</v>
      </c>
      <c r="E371">
        <v>-23.211051909999998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682</v>
      </c>
    </row>
    <row r="372" spans="1:18">
      <c r="A372" t="s">
        <v>850</v>
      </c>
      <c r="B372" s="313">
        <v>36982</v>
      </c>
      <c r="C372">
        <v>-79.575799750000002</v>
      </c>
      <c r="D372">
        <v>0</v>
      </c>
      <c r="E372">
        <v>-79.575799750000002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682</v>
      </c>
    </row>
    <row r="373" spans="1:18">
      <c r="A373" t="s">
        <v>850</v>
      </c>
      <c r="B373" s="313">
        <v>37012</v>
      </c>
      <c r="C373">
        <v>-81.760079450000006</v>
      </c>
      <c r="D373">
        <v>0</v>
      </c>
      <c r="E373">
        <v>-81.760079450000006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682</v>
      </c>
    </row>
    <row r="374" spans="1:18">
      <c r="A374" t="s">
        <v>850</v>
      </c>
      <c r="B374" s="313">
        <v>37043</v>
      </c>
      <c r="C374">
        <v>-78.655814129999996</v>
      </c>
      <c r="D374">
        <v>0</v>
      </c>
      <c r="E374">
        <v>-78.655814129999996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682</v>
      </c>
    </row>
    <row r="375" spans="1:18">
      <c r="A375" t="s">
        <v>850</v>
      </c>
      <c r="B375" s="313">
        <v>37073</v>
      </c>
      <c r="C375">
        <v>-80.812709290000001</v>
      </c>
      <c r="D375">
        <v>0</v>
      </c>
      <c r="E375">
        <v>-80.812709290000001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682</v>
      </c>
    </row>
    <row r="376" spans="1:18">
      <c r="A376" t="s">
        <v>850</v>
      </c>
      <c r="B376" s="313">
        <v>37104</v>
      </c>
      <c r="C376">
        <v>-80.334742969999994</v>
      </c>
      <c r="D376">
        <v>0</v>
      </c>
      <c r="E376">
        <v>-80.334742969999994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682</v>
      </c>
    </row>
    <row r="377" spans="1:18">
      <c r="A377" t="s">
        <v>850</v>
      </c>
      <c r="B377" s="313">
        <v>37135</v>
      </c>
      <c r="C377">
        <v>-77.282418860000007</v>
      </c>
      <c r="D377">
        <v>0</v>
      </c>
      <c r="E377">
        <v>-77.282418860000007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682</v>
      </c>
    </row>
    <row r="378" spans="1:18">
      <c r="A378" t="s">
        <v>850</v>
      </c>
      <c r="B378" s="313">
        <v>37165</v>
      </c>
      <c r="C378">
        <v>-79.399991290000003</v>
      </c>
      <c r="D378">
        <v>0</v>
      </c>
      <c r="E378">
        <v>-79.399991290000003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682</v>
      </c>
    </row>
    <row r="379" spans="1:18">
      <c r="A379" t="s">
        <v>850</v>
      </c>
      <c r="B379" s="313">
        <v>37196</v>
      </c>
      <c r="C379">
        <v>-88.95021509</v>
      </c>
      <c r="D379">
        <v>0</v>
      </c>
      <c r="E379">
        <v>-88.95021509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682</v>
      </c>
    </row>
    <row r="380" spans="1:18">
      <c r="A380" t="s">
        <v>850</v>
      </c>
      <c r="B380" s="313">
        <v>37226</v>
      </c>
      <c r="C380">
        <v>-91.386934049999994</v>
      </c>
      <c r="D380">
        <v>0</v>
      </c>
      <c r="E380">
        <v>-91.386934049999994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682</v>
      </c>
    </row>
    <row r="381" spans="1:18">
      <c r="A381" t="s">
        <v>850</v>
      </c>
      <c r="B381" s="313">
        <v>37257</v>
      </c>
      <c r="C381">
        <v>-90.842960570000002</v>
      </c>
      <c r="D381">
        <v>0</v>
      </c>
      <c r="E381">
        <v>-90.842960570000002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682</v>
      </c>
    </row>
    <row r="382" spans="1:18">
      <c r="A382" t="s">
        <v>850</v>
      </c>
      <c r="B382" s="313">
        <v>37288</v>
      </c>
      <c r="C382">
        <v>-81.561970070000001</v>
      </c>
      <c r="D382">
        <v>0</v>
      </c>
      <c r="E382">
        <v>-81.561970070000001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682</v>
      </c>
    </row>
    <row r="383" spans="1:18">
      <c r="A383" t="s">
        <v>850</v>
      </c>
      <c r="B383" s="313">
        <v>37316</v>
      </c>
      <c r="C383">
        <v>-89.812920329999997</v>
      </c>
      <c r="D383">
        <v>0</v>
      </c>
      <c r="E383">
        <v>-89.812920329999997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682</v>
      </c>
    </row>
    <row r="384" spans="1:18">
      <c r="A384" t="s">
        <v>850</v>
      </c>
      <c r="B384" s="313">
        <v>37347</v>
      </c>
      <c r="C384">
        <v>-85.701262970000002</v>
      </c>
      <c r="D384">
        <v>0</v>
      </c>
      <c r="E384">
        <v>-85.701262970000002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682</v>
      </c>
    </row>
    <row r="385" spans="1:18">
      <c r="A385" t="s">
        <v>850</v>
      </c>
      <c r="B385" s="313">
        <v>37377</v>
      </c>
      <c r="C385">
        <v>-88.050774390000001</v>
      </c>
      <c r="D385">
        <v>0</v>
      </c>
      <c r="E385">
        <v>-88.050774390000001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682</v>
      </c>
    </row>
    <row r="386" spans="1:18">
      <c r="A386" t="s">
        <v>850</v>
      </c>
      <c r="B386" s="313">
        <v>37408</v>
      </c>
      <c r="C386">
        <v>-84.705895830000003</v>
      </c>
      <c r="D386">
        <v>0</v>
      </c>
      <c r="E386">
        <v>-84.705895830000003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682</v>
      </c>
    </row>
    <row r="387" spans="1:18">
      <c r="A387" t="s">
        <v>850</v>
      </c>
      <c r="B387" s="313">
        <v>37438</v>
      </c>
      <c r="C387">
        <v>-87.027819809999997</v>
      </c>
      <c r="D387">
        <v>0</v>
      </c>
      <c r="E387">
        <v>-87.027819809999997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682</v>
      </c>
    </row>
    <row r="388" spans="1:18">
      <c r="A388" t="s">
        <v>850</v>
      </c>
      <c r="B388" s="313">
        <v>37469</v>
      </c>
      <c r="C388">
        <v>-86.512707320000004</v>
      </c>
      <c r="D388">
        <v>0</v>
      </c>
      <c r="E388">
        <v>-86.512707320000004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682</v>
      </c>
    </row>
    <row r="389" spans="1:18">
      <c r="A389" t="s">
        <v>850</v>
      </c>
      <c r="B389" s="313">
        <v>37500</v>
      </c>
      <c r="C389">
        <v>-83.226204030000005</v>
      </c>
      <c r="D389">
        <v>0</v>
      </c>
      <c r="E389">
        <v>-83.226204030000005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682</v>
      </c>
    </row>
    <row r="390" spans="1:18">
      <c r="A390" t="s">
        <v>850</v>
      </c>
      <c r="B390" s="313">
        <v>37530</v>
      </c>
      <c r="C390">
        <v>-85.50767587</v>
      </c>
      <c r="D390">
        <v>0</v>
      </c>
      <c r="E390">
        <v>-85.50767587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682</v>
      </c>
    </row>
    <row r="391" spans="1:18">
      <c r="A391" t="s">
        <v>850</v>
      </c>
      <c r="B391" s="313">
        <v>37561</v>
      </c>
      <c r="C391">
        <v>-25.38697217</v>
      </c>
      <c r="D391">
        <v>0</v>
      </c>
      <c r="E391">
        <v>-25.38697217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682</v>
      </c>
    </row>
    <row r="392" spans="1:18">
      <c r="A392" t="s">
        <v>850</v>
      </c>
      <c r="B392" s="313">
        <v>37591</v>
      </c>
      <c r="C392">
        <v>-26.082959169999999</v>
      </c>
      <c r="D392">
        <v>0</v>
      </c>
      <c r="E392">
        <v>-26.082959169999999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682</v>
      </c>
    </row>
    <row r="393" spans="1:18">
      <c r="A393" t="s">
        <v>850</v>
      </c>
      <c r="B393" s="313">
        <v>37622</v>
      </c>
      <c r="C393">
        <v>-25.928166749999999</v>
      </c>
      <c r="D393">
        <v>0</v>
      </c>
      <c r="E393">
        <v>-25.928166749999999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682</v>
      </c>
    </row>
    <row r="394" spans="1:18">
      <c r="A394" t="s">
        <v>850</v>
      </c>
      <c r="B394" s="313">
        <v>37653</v>
      </c>
      <c r="C394">
        <v>-23.279492650000002</v>
      </c>
      <c r="D394">
        <v>0</v>
      </c>
      <c r="E394">
        <v>-23.279492650000002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682</v>
      </c>
    </row>
    <row r="395" spans="1:18">
      <c r="A395" t="s">
        <v>850</v>
      </c>
      <c r="B395" s="313">
        <v>37681</v>
      </c>
      <c r="C395">
        <v>-25.634924999999999</v>
      </c>
      <c r="D395">
        <v>0</v>
      </c>
      <c r="E395">
        <v>-25.634924999999999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682</v>
      </c>
    </row>
    <row r="396" spans="1:18">
      <c r="A396" t="s">
        <v>850</v>
      </c>
      <c r="B396" s="313">
        <v>37712</v>
      </c>
      <c r="C396">
        <v>-24.66064544</v>
      </c>
      <c r="D396">
        <v>0</v>
      </c>
      <c r="E396">
        <v>-24.66064544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682</v>
      </c>
    </row>
    <row r="397" spans="1:18">
      <c r="A397" t="s">
        <v>850</v>
      </c>
      <c r="B397" s="313">
        <v>37742</v>
      </c>
      <c r="C397">
        <v>-25.336987579999999</v>
      </c>
      <c r="D397">
        <v>0</v>
      </c>
      <c r="E397">
        <v>-25.336987579999999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682</v>
      </c>
    </row>
    <row r="398" spans="1:18">
      <c r="A398" t="s">
        <v>850</v>
      </c>
      <c r="B398" s="313">
        <v>37773</v>
      </c>
      <c r="C398">
        <v>-24.37482168</v>
      </c>
      <c r="D398">
        <v>0</v>
      </c>
      <c r="E398">
        <v>-24.37482168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682</v>
      </c>
    </row>
    <row r="399" spans="1:18">
      <c r="A399" t="s">
        <v>850</v>
      </c>
      <c r="B399" s="313">
        <v>37803</v>
      </c>
      <c r="C399">
        <v>-25.04329976</v>
      </c>
      <c r="D399">
        <v>0</v>
      </c>
      <c r="E399">
        <v>-25.04329976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682</v>
      </c>
    </row>
    <row r="400" spans="1:18">
      <c r="A400" t="s">
        <v>850</v>
      </c>
      <c r="B400" s="313">
        <v>37834</v>
      </c>
      <c r="C400">
        <v>-24.89533213</v>
      </c>
      <c r="D400">
        <v>0</v>
      </c>
      <c r="E400">
        <v>-24.89533213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682</v>
      </c>
    </row>
    <row r="401" spans="1:18">
      <c r="A401" t="s">
        <v>850</v>
      </c>
      <c r="B401" s="313">
        <v>37865</v>
      </c>
      <c r="C401">
        <v>-23.949897060000001</v>
      </c>
      <c r="D401">
        <v>0</v>
      </c>
      <c r="E401">
        <v>-23.949897060000001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682</v>
      </c>
    </row>
    <row r="402" spans="1:18">
      <c r="A402" t="s">
        <v>850</v>
      </c>
      <c r="B402" s="313">
        <v>37895</v>
      </c>
      <c r="C402">
        <v>-24.606666229999998</v>
      </c>
      <c r="D402">
        <v>0</v>
      </c>
      <c r="E402">
        <v>-24.606666229999998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682</v>
      </c>
    </row>
    <row r="403" spans="1:18">
      <c r="A403" t="s">
        <v>850</v>
      </c>
      <c r="B403" s="313">
        <v>37926</v>
      </c>
      <c r="C403">
        <v>2.3430895999999999</v>
      </c>
      <c r="D403">
        <v>0</v>
      </c>
      <c r="E403">
        <v>2.3430895999999999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682</v>
      </c>
    </row>
    <row r="404" spans="1:18">
      <c r="A404" t="s">
        <v>850</v>
      </c>
      <c r="B404" s="313">
        <v>37956</v>
      </c>
      <c r="C404">
        <v>2.40733869</v>
      </c>
      <c r="D404">
        <v>0</v>
      </c>
      <c r="E404">
        <v>2.40733869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682</v>
      </c>
    </row>
    <row r="405" spans="1:18">
      <c r="A405" t="s">
        <v>850</v>
      </c>
      <c r="B405" s="313">
        <v>37987</v>
      </c>
      <c r="C405">
        <v>2.39305871</v>
      </c>
      <c r="D405">
        <v>0</v>
      </c>
      <c r="E405">
        <v>2.39305871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682</v>
      </c>
    </row>
    <row r="406" spans="1:18">
      <c r="A406" t="s">
        <v>850</v>
      </c>
      <c r="B406" s="313">
        <v>38018</v>
      </c>
      <c r="C406">
        <v>2.2253379999999998</v>
      </c>
      <c r="D406">
        <v>0</v>
      </c>
      <c r="E406">
        <v>2.2253379999999998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682</v>
      </c>
    </row>
    <row r="407" spans="1:18">
      <c r="A407" t="s">
        <v>850</v>
      </c>
      <c r="B407" s="313">
        <v>38047</v>
      </c>
      <c r="C407">
        <v>2.3655511599999999</v>
      </c>
      <c r="D407">
        <v>0</v>
      </c>
      <c r="E407">
        <v>2.3655511599999999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682</v>
      </c>
    </row>
    <row r="408" spans="1:18">
      <c r="A408" t="s">
        <v>850</v>
      </c>
      <c r="B408" s="313">
        <v>38078</v>
      </c>
      <c r="C408">
        <v>2.2756516200000001</v>
      </c>
      <c r="D408">
        <v>0</v>
      </c>
      <c r="E408">
        <v>2.2756516200000001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682</v>
      </c>
    </row>
    <row r="409" spans="1:18">
      <c r="A409" t="s">
        <v>850</v>
      </c>
      <c r="B409" s="313">
        <v>38108</v>
      </c>
      <c r="C409">
        <v>2.3380462199999998</v>
      </c>
      <c r="D409">
        <v>0</v>
      </c>
      <c r="E409">
        <v>2.3380462199999998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682</v>
      </c>
    </row>
    <row r="410" spans="1:18">
      <c r="A410" t="s">
        <v>850</v>
      </c>
      <c r="B410" s="313">
        <v>38139</v>
      </c>
      <c r="C410">
        <v>2.2492423399999999</v>
      </c>
      <c r="D410">
        <v>0</v>
      </c>
      <c r="E410">
        <v>2.2492423399999999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682</v>
      </c>
    </row>
    <row r="411" spans="1:18">
      <c r="A411" t="s">
        <v>850</v>
      </c>
      <c r="B411" s="313">
        <v>38169</v>
      </c>
      <c r="C411">
        <v>2.3108085799999998</v>
      </c>
      <c r="D411">
        <v>0</v>
      </c>
      <c r="E411">
        <v>2.3108085799999998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682</v>
      </c>
    </row>
    <row r="412" spans="1:18">
      <c r="A412" t="s">
        <v>850</v>
      </c>
      <c r="B412" s="313">
        <v>38200</v>
      </c>
      <c r="C412">
        <v>2.29690613</v>
      </c>
      <c r="D412">
        <v>0</v>
      </c>
      <c r="E412">
        <v>2.29690613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682</v>
      </c>
    </row>
    <row r="413" spans="1:18">
      <c r="A413" t="s">
        <v>850</v>
      </c>
      <c r="B413" s="313">
        <v>38231</v>
      </c>
      <c r="C413">
        <v>2.20942908</v>
      </c>
      <c r="D413">
        <v>0</v>
      </c>
      <c r="E413">
        <v>2.20942908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682</v>
      </c>
    </row>
    <row r="414" spans="1:18">
      <c r="A414" t="s">
        <v>850</v>
      </c>
      <c r="B414" s="313">
        <v>38261</v>
      </c>
      <c r="C414">
        <v>2.26976266</v>
      </c>
      <c r="D414">
        <v>0</v>
      </c>
      <c r="E414">
        <v>2.26976266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682</v>
      </c>
    </row>
    <row r="415" spans="1:18">
      <c r="A415" t="s">
        <v>850</v>
      </c>
      <c r="B415" s="313">
        <v>38292</v>
      </c>
      <c r="C415">
        <v>2.1832993799999998</v>
      </c>
      <c r="D415">
        <v>0</v>
      </c>
      <c r="E415">
        <v>2.1832993799999998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682</v>
      </c>
    </row>
    <row r="416" spans="1:18">
      <c r="A416" t="s">
        <v>850</v>
      </c>
      <c r="B416" s="313">
        <v>38322</v>
      </c>
      <c r="C416">
        <v>2.2428995700000001</v>
      </c>
      <c r="D416">
        <v>0</v>
      </c>
      <c r="E416">
        <v>2.2428995700000001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682</v>
      </c>
    </row>
    <row r="417" spans="1:18">
      <c r="A417" t="s">
        <v>850</v>
      </c>
      <c r="B417" s="313">
        <v>38353</v>
      </c>
      <c r="C417">
        <v>2.2293545400000001</v>
      </c>
      <c r="D417">
        <v>0</v>
      </c>
      <c r="E417">
        <v>2.2293545400000001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682</v>
      </c>
    </row>
    <row r="418" spans="1:18">
      <c r="A418" t="s">
        <v>850</v>
      </c>
      <c r="B418" s="313">
        <v>38384</v>
      </c>
      <c r="C418">
        <v>2.0014409199999998</v>
      </c>
      <c r="D418">
        <v>0</v>
      </c>
      <c r="E418">
        <v>2.0014409199999998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682</v>
      </c>
    </row>
    <row r="419" spans="1:18">
      <c r="A419" t="s">
        <v>850</v>
      </c>
      <c r="B419" s="313">
        <v>38412</v>
      </c>
      <c r="C419">
        <v>2.2037725699999999</v>
      </c>
      <c r="D419">
        <v>0</v>
      </c>
      <c r="E419">
        <v>2.2037725699999999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682</v>
      </c>
    </row>
    <row r="420" spans="1:18">
      <c r="A420" t="s">
        <v>850</v>
      </c>
      <c r="B420" s="313">
        <v>38443</v>
      </c>
      <c r="C420">
        <v>7.0464695600000002</v>
      </c>
      <c r="D420">
        <v>0</v>
      </c>
      <c r="E420">
        <v>7.0464695600000002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682</v>
      </c>
    </row>
    <row r="421" spans="1:18">
      <c r="A421" t="s">
        <v>850</v>
      </c>
      <c r="B421" s="313">
        <v>38473</v>
      </c>
      <c r="C421">
        <v>7.2386670300000002</v>
      </c>
      <c r="D421">
        <v>0</v>
      </c>
      <c r="E421">
        <v>7.2386670300000002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682</v>
      </c>
    </row>
    <row r="422" spans="1:18">
      <c r="A422" t="s">
        <v>850</v>
      </c>
      <c r="B422" s="313">
        <v>38504</v>
      </c>
      <c r="C422">
        <v>6.9626993500000003</v>
      </c>
      <c r="D422">
        <v>0</v>
      </c>
      <c r="E422">
        <v>6.9626993500000003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682</v>
      </c>
    </row>
    <row r="423" spans="1:18">
      <c r="A423" t="s">
        <v>850</v>
      </c>
      <c r="B423" s="313">
        <v>38534</v>
      </c>
      <c r="C423">
        <v>7.15254864</v>
      </c>
      <c r="D423">
        <v>0</v>
      </c>
      <c r="E423">
        <v>7.15254864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682</v>
      </c>
    </row>
    <row r="424" spans="1:18">
      <c r="A424" t="s">
        <v>850</v>
      </c>
      <c r="B424" s="313">
        <v>38565</v>
      </c>
      <c r="C424">
        <v>7.10905158</v>
      </c>
      <c r="D424">
        <v>0</v>
      </c>
      <c r="E424">
        <v>7.10905158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682</v>
      </c>
    </row>
    <row r="425" spans="1:18">
      <c r="A425" t="s">
        <v>850</v>
      </c>
      <c r="B425" s="313">
        <v>38596</v>
      </c>
      <c r="C425">
        <v>6.8374668400000003</v>
      </c>
      <c r="D425">
        <v>0</v>
      </c>
      <c r="E425">
        <v>6.8374668400000003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682</v>
      </c>
    </row>
    <row r="426" spans="1:18">
      <c r="A426" t="s">
        <v>850</v>
      </c>
      <c r="B426" s="313">
        <v>38626</v>
      </c>
      <c r="C426">
        <v>7.0233312000000003</v>
      </c>
      <c r="D426">
        <v>0</v>
      </c>
      <c r="E426">
        <v>7.0233312000000003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682</v>
      </c>
    </row>
    <row r="427" spans="1:18">
      <c r="A427" t="s">
        <v>850</v>
      </c>
      <c r="B427" s="313">
        <v>38657</v>
      </c>
      <c r="C427">
        <v>6.75492954</v>
      </c>
      <c r="D427">
        <v>0</v>
      </c>
      <c r="E427">
        <v>6.75492954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682</v>
      </c>
    </row>
    <row r="428" spans="1:18">
      <c r="A428" t="s">
        <v>850</v>
      </c>
      <c r="B428" s="313">
        <v>38687</v>
      </c>
      <c r="C428">
        <v>6.9384591499999999</v>
      </c>
      <c r="D428">
        <v>0</v>
      </c>
      <c r="E428">
        <v>6.9384591499999999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682</v>
      </c>
    </row>
    <row r="429" spans="1:18">
      <c r="A429" t="s">
        <v>850</v>
      </c>
      <c r="B429" s="313">
        <v>38718</v>
      </c>
      <c r="C429">
        <v>6.8956507199999999</v>
      </c>
      <c r="D429">
        <v>0</v>
      </c>
      <c r="E429">
        <v>6.8956507199999999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682</v>
      </c>
    </row>
    <row r="430" spans="1:18">
      <c r="A430" t="s">
        <v>850</v>
      </c>
      <c r="B430" s="313">
        <v>38749</v>
      </c>
      <c r="C430">
        <v>6.1898598700000003</v>
      </c>
      <c r="D430">
        <v>0</v>
      </c>
      <c r="E430">
        <v>6.1898598700000003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682</v>
      </c>
    </row>
    <row r="431" spans="1:18">
      <c r="A431" t="s">
        <v>850</v>
      </c>
      <c r="B431" s="313">
        <v>38777</v>
      </c>
      <c r="C431">
        <v>6.8147750800000004</v>
      </c>
      <c r="D431">
        <v>0</v>
      </c>
      <c r="E431">
        <v>6.8147750800000004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682</v>
      </c>
    </row>
    <row r="432" spans="1:18">
      <c r="A432" t="s">
        <v>850</v>
      </c>
      <c r="B432" s="313">
        <v>38808</v>
      </c>
      <c r="C432">
        <v>6.5541233800000001</v>
      </c>
      <c r="D432">
        <v>0</v>
      </c>
      <c r="E432">
        <v>6.5541233800000001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682</v>
      </c>
    </row>
    <row r="433" spans="1:18">
      <c r="A433" t="s">
        <v>850</v>
      </c>
      <c r="B433" s="313">
        <v>38838</v>
      </c>
      <c r="C433">
        <v>6.7319782999999997</v>
      </c>
      <c r="D433">
        <v>0</v>
      </c>
      <c r="E433">
        <v>6.7319782999999997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682</v>
      </c>
    </row>
    <row r="434" spans="1:18">
      <c r="A434" t="s">
        <v>850</v>
      </c>
      <c r="B434" s="313">
        <v>38869</v>
      </c>
      <c r="C434">
        <v>6.4744055600000001</v>
      </c>
      <c r="D434">
        <v>0</v>
      </c>
      <c r="E434">
        <v>6.4744055600000001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682</v>
      </c>
    </row>
    <row r="435" spans="1:18">
      <c r="A435" t="s">
        <v>850</v>
      </c>
      <c r="B435" s="313">
        <v>38899</v>
      </c>
      <c r="C435">
        <v>6.6500099300000004</v>
      </c>
      <c r="D435">
        <v>0</v>
      </c>
      <c r="E435">
        <v>6.6500099300000004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682</v>
      </c>
    </row>
    <row r="436" spans="1:18">
      <c r="A436" t="s">
        <v>850</v>
      </c>
      <c r="B436" s="313">
        <v>38930</v>
      </c>
      <c r="C436">
        <v>6.6086694899999996</v>
      </c>
      <c r="D436">
        <v>0</v>
      </c>
      <c r="E436">
        <v>6.6086694899999996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682</v>
      </c>
    </row>
    <row r="437" spans="1:18">
      <c r="A437" t="s">
        <v>850</v>
      </c>
      <c r="B437" s="313">
        <v>38961</v>
      </c>
      <c r="C437">
        <v>6.3556846199999999</v>
      </c>
      <c r="D437">
        <v>0</v>
      </c>
      <c r="E437">
        <v>6.3556846199999999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682</v>
      </c>
    </row>
    <row r="438" spans="1:18">
      <c r="A438" t="s">
        <v>850</v>
      </c>
      <c r="B438" s="313">
        <v>38991</v>
      </c>
      <c r="C438">
        <v>6.5279396600000004</v>
      </c>
      <c r="D438">
        <v>0</v>
      </c>
      <c r="E438">
        <v>6.5279396600000004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682</v>
      </c>
    </row>
    <row r="439" spans="1:18">
      <c r="A439" t="s">
        <v>850</v>
      </c>
      <c r="B439" s="313">
        <v>39022</v>
      </c>
      <c r="C439">
        <v>-9.1233525100000001</v>
      </c>
      <c r="D439">
        <v>0</v>
      </c>
      <c r="E439">
        <v>-9.1233525100000001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682</v>
      </c>
    </row>
    <row r="440" spans="1:18">
      <c r="A440" t="s">
        <v>850</v>
      </c>
      <c r="B440" s="313">
        <v>39052</v>
      </c>
      <c r="C440">
        <v>-9.3704953</v>
      </c>
      <c r="D440">
        <v>0</v>
      </c>
      <c r="E440">
        <v>-9.3704953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682</v>
      </c>
    </row>
    <row r="441" spans="1:18">
      <c r="A441" t="s">
        <v>850</v>
      </c>
      <c r="B441" s="313">
        <v>39083</v>
      </c>
      <c r="C441">
        <v>-9.3119258400000007</v>
      </c>
      <c r="D441">
        <v>0</v>
      </c>
      <c r="E441">
        <v>-9.3119258400000007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682</v>
      </c>
    </row>
    <row r="442" spans="1:18">
      <c r="A442" t="s">
        <v>850</v>
      </c>
      <c r="B442" s="313">
        <v>39114</v>
      </c>
      <c r="C442">
        <v>-8.3581433199999999</v>
      </c>
      <c r="D442">
        <v>0</v>
      </c>
      <c r="E442">
        <v>-8.3581433199999999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682</v>
      </c>
    </row>
    <row r="443" spans="1:18">
      <c r="A443" t="s">
        <v>850</v>
      </c>
      <c r="B443" s="313">
        <v>39142</v>
      </c>
      <c r="C443">
        <v>-9.2012891999999997</v>
      </c>
      <c r="D443">
        <v>0</v>
      </c>
      <c r="E443">
        <v>-9.2012891999999997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682</v>
      </c>
    </row>
    <row r="444" spans="1:18">
      <c r="A444" t="s">
        <v>850</v>
      </c>
      <c r="B444" s="313">
        <v>39173</v>
      </c>
      <c r="C444">
        <v>-8.8486396999999997</v>
      </c>
      <c r="D444">
        <v>0</v>
      </c>
      <c r="E444">
        <v>-8.8486396999999997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682</v>
      </c>
    </row>
    <row r="445" spans="1:18">
      <c r="A445" t="s">
        <v>850</v>
      </c>
      <c r="B445" s="313">
        <v>39203</v>
      </c>
      <c r="C445">
        <v>-9.08804546</v>
      </c>
      <c r="D445">
        <v>0</v>
      </c>
      <c r="E445">
        <v>-9.08804546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682</v>
      </c>
    </row>
    <row r="446" spans="1:18">
      <c r="A446" t="s">
        <v>850</v>
      </c>
      <c r="B446" s="313">
        <v>39234</v>
      </c>
      <c r="C446">
        <v>-8.7396176099999998</v>
      </c>
      <c r="D446">
        <v>0</v>
      </c>
      <c r="E446">
        <v>-8.7396176099999998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682</v>
      </c>
    </row>
    <row r="447" spans="1:18">
      <c r="A447" t="s">
        <v>850</v>
      </c>
      <c r="B447" s="313">
        <v>39264</v>
      </c>
      <c r="C447">
        <v>-8.9759558899999998</v>
      </c>
      <c r="D447">
        <v>0</v>
      </c>
      <c r="E447">
        <v>-8.9759558899999998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682</v>
      </c>
    </row>
    <row r="448" spans="1:18">
      <c r="A448" t="s">
        <v>850</v>
      </c>
      <c r="B448" s="313">
        <v>39295</v>
      </c>
      <c r="C448">
        <v>-8.9198465500000008</v>
      </c>
      <c r="D448">
        <v>0</v>
      </c>
      <c r="E448">
        <v>-8.9198465500000008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682</v>
      </c>
    </row>
    <row r="449" spans="1:18">
      <c r="A449" t="s">
        <v>850</v>
      </c>
      <c r="B449" s="313">
        <v>39326</v>
      </c>
      <c r="C449">
        <v>-8.5801985500000004</v>
      </c>
      <c r="D449">
        <v>0</v>
      </c>
      <c r="E449">
        <v>-8.5801985500000004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682</v>
      </c>
    </row>
    <row r="450" spans="1:18">
      <c r="A450" t="s">
        <v>850</v>
      </c>
      <c r="B450" s="313">
        <v>39356</v>
      </c>
      <c r="C450">
        <v>-8.8146019199999994</v>
      </c>
      <c r="D450">
        <v>0</v>
      </c>
      <c r="E450">
        <v>-8.8146019199999994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682</v>
      </c>
    </row>
    <row r="451" spans="1:18">
      <c r="A451" t="s">
        <v>851</v>
      </c>
      <c r="B451" s="313">
        <v>36708</v>
      </c>
      <c r="C451">
        <v>28.485900000000001</v>
      </c>
      <c r="D451">
        <v>0</v>
      </c>
      <c r="E451">
        <v>28.485900000000001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682</v>
      </c>
    </row>
    <row r="452" spans="1:18">
      <c r="A452" t="s">
        <v>851</v>
      </c>
      <c r="B452" s="313">
        <v>36739</v>
      </c>
      <c r="C452">
        <v>28.449607490000002</v>
      </c>
      <c r="D452">
        <v>0</v>
      </c>
      <c r="E452">
        <v>28.449607490000002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682</v>
      </c>
    </row>
    <row r="453" spans="1:18">
      <c r="A453" t="s">
        <v>851</v>
      </c>
      <c r="B453" s="313">
        <v>36770</v>
      </c>
      <c r="C453">
        <v>27.37574098</v>
      </c>
      <c r="D453">
        <v>0</v>
      </c>
      <c r="E453">
        <v>27.37574098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682</v>
      </c>
    </row>
    <row r="454" spans="1:18">
      <c r="A454" t="s">
        <v>851</v>
      </c>
      <c r="B454" s="313">
        <v>36800</v>
      </c>
      <c r="C454">
        <v>28.131972489999999</v>
      </c>
      <c r="D454">
        <v>0</v>
      </c>
      <c r="E454">
        <v>28.131972489999999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682</v>
      </c>
    </row>
    <row r="455" spans="1:18">
      <c r="A455" t="s">
        <v>851</v>
      </c>
      <c r="B455" s="313">
        <v>36831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682</v>
      </c>
    </row>
    <row r="456" spans="1:18">
      <c r="A456" t="s">
        <v>851</v>
      </c>
      <c r="B456" s="313">
        <v>36861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682</v>
      </c>
    </row>
    <row r="457" spans="1:18">
      <c r="A457" t="s">
        <v>851</v>
      </c>
      <c r="B457" s="313">
        <v>36892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682</v>
      </c>
    </row>
    <row r="458" spans="1:18">
      <c r="A458" t="s">
        <v>851</v>
      </c>
      <c r="B458" s="313">
        <v>36923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682</v>
      </c>
    </row>
    <row r="459" spans="1:18">
      <c r="A459" t="s">
        <v>851</v>
      </c>
      <c r="B459" s="313">
        <v>36951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682</v>
      </c>
    </row>
    <row r="460" spans="1:18">
      <c r="A460" t="s">
        <v>851</v>
      </c>
      <c r="B460" s="313">
        <v>36982</v>
      </c>
      <c r="C460">
        <v>26.30200439</v>
      </c>
      <c r="D460">
        <v>0</v>
      </c>
      <c r="E460">
        <v>26.30200439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682</v>
      </c>
    </row>
    <row r="461" spans="1:18">
      <c r="A461" t="s">
        <v>851</v>
      </c>
      <c r="B461" s="313">
        <v>37012</v>
      </c>
      <c r="C461">
        <v>27.023969279999999</v>
      </c>
      <c r="D461">
        <v>0</v>
      </c>
      <c r="E461">
        <v>27.023969279999999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682</v>
      </c>
    </row>
    <row r="462" spans="1:18">
      <c r="A462" t="s">
        <v>851</v>
      </c>
      <c r="B462" s="313">
        <v>37043</v>
      </c>
      <c r="C462">
        <v>25.997923669999999</v>
      </c>
      <c r="D462">
        <v>0</v>
      </c>
      <c r="E462">
        <v>25.997923669999999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682</v>
      </c>
    </row>
    <row r="463" spans="1:18">
      <c r="A463" t="s">
        <v>851</v>
      </c>
      <c r="B463" s="313">
        <v>37073</v>
      </c>
      <c r="C463">
        <v>26.710837229999999</v>
      </c>
      <c r="D463">
        <v>0</v>
      </c>
      <c r="E463">
        <v>26.710837229999999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682</v>
      </c>
    </row>
    <row r="464" spans="1:18">
      <c r="A464" t="s">
        <v>851</v>
      </c>
      <c r="B464" s="313">
        <v>37104</v>
      </c>
      <c r="C464">
        <v>26.552856129999999</v>
      </c>
      <c r="D464">
        <v>0</v>
      </c>
      <c r="E464">
        <v>26.552856129999999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682</v>
      </c>
    </row>
    <row r="465" spans="1:18">
      <c r="A465" t="s">
        <v>851</v>
      </c>
      <c r="B465" s="313">
        <v>37135</v>
      </c>
      <c r="C465">
        <v>25.54397852</v>
      </c>
      <c r="D465">
        <v>0</v>
      </c>
      <c r="E465">
        <v>25.54397852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682</v>
      </c>
    </row>
    <row r="466" spans="1:18">
      <c r="A466" t="s">
        <v>851</v>
      </c>
      <c r="B466" s="313">
        <v>37165</v>
      </c>
      <c r="C466">
        <v>26.243894829999999</v>
      </c>
      <c r="D466">
        <v>0</v>
      </c>
      <c r="E466">
        <v>26.243894829999999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682</v>
      </c>
    </row>
    <row r="467" spans="1:18">
      <c r="A467" t="s">
        <v>851</v>
      </c>
      <c r="B467" s="313">
        <v>37196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682</v>
      </c>
    </row>
    <row r="468" spans="1:18">
      <c r="A468" t="s">
        <v>851</v>
      </c>
      <c r="B468" s="313">
        <v>37226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682</v>
      </c>
    </row>
    <row r="469" spans="1:18">
      <c r="A469" t="s">
        <v>851</v>
      </c>
      <c r="B469" s="313">
        <v>37257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682</v>
      </c>
    </row>
    <row r="470" spans="1:18">
      <c r="A470" t="s">
        <v>851</v>
      </c>
      <c r="B470" s="313">
        <v>37288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682</v>
      </c>
    </row>
    <row r="471" spans="1:18">
      <c r="A471" t="s">
        <v>851</v>
      </c>
      <c r="B471" s="313">
        <v>37316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682</v>
      </c>
    </row>
    <row r="472" spans="1:18">
      <c r="A472" t="s">
        <v>851</v>
      </c>
      <c r="B472" s="313">
        <v>37347</v>
      </c>
      <c r="C472">
        <v>24.522292629999999</v>
      </c>
      <c r="D472">
        <v>0</v>
      </c>
      <c r="E472">
        <v>24.522292629999999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682</v>
      </c>
    </row>
    <row r="473" spans="1:18">
      <c r="A473" t="s">
        <v>851</v>
      </c>
      <c r="B473" s="313">
        <v>37377</v>
      </c>
      <c r="C473">
        <v>25.194574509999999</v>
      </c>
      <c r="D473">
        <v>0</v>
      </c>
      <c r="E473">
        <v>25.194574509999999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682</v>
      </c>
    </row>
    <row r="474" spans="1:18">
      <c r="A474" t="s">
        <v>851</v>
      </c>
      <c r="B474" s="313">
        <v>37408</v>
      </c>
      <c r="C474">
        <v>24.237481370000001</v>
      </c>
      <c r="D474">
        <v>0</v>
      </c>
      <c r="E474">
        <v>24.237481370000001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682</v>
      </c>
    </row>
    <row r="475" spans="1:18">
      <c r="A475" t="s">
        <v>851</v>
      </c>
      <c r="B475" s="313">
        <v>37438</v>
      </c>
      <c r="C475">
        <v>24.901869470000001</v>
      </c>
      <c r="D475">
        <v>0</v>
      </c>
      <c r="E475">
        <v>24.901869470000001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682</v>
      </c>
    </row>
    <row r="476" spans="1:18">
      <c r="A476" t="s">
        <v>851</v>
      </c>
      <c r="B476" s="313">
        <v>37469</v>
      </c>
      <c r="C476">
        <v>24.754476789999998</v>
      </c>
      <c r="D476">
        <v>0</v>
      </c>
      <c r="E476">
        <v>24.754476789999998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682</v>
      </c>
    </row>
    <row r="477" spans="1:18">
      <c r="A477" t="s">
        <v>851</v>
      </c>
      <c r="B477" s="313">
        <v>37500</v>
      </c>
      <c r="C477">
        <v>23.814086970000002</v>
      </c>
      <c r="D477">
        <v>0</v>
      </c>
      <c r="E477">
        <v>23.814086970000002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682</v>
      </c>
    </row>
    <row r="478" spans="1:18">
      <c r="A478" t="s">
        <v>851</v>
      </c>
      <c r="B478" s="313">
        <v>37530</v>
      </c>
      <c r="C478">
        <v>24.466900219999999</v>
      </c>
      <c r="D478">
        <v>0</v>
      </c>
      <c r="E478">
        <v>24.466900219999999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682</v>
      </c>
    </row>
    <row r="479" spans="1:18">
      <c r="A479" t="s">
        <v>851</v>
      </c>
      <c r="B479" s="313">
        <v>37561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682</v>
      </c>
    </row>
    <row r="480" spans="1:18">
      <c r="A480" t="s">
        <v>851</v>
      </c>
      <c r="B480" s="313">
        <v>37591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682</v>
      </c>
    </row>
    <row r="481" spans="1:18">
      <c r="A481" t="s">
        <v>851</v>
      </c>
      <c r="B481" s="313">
        <v>37622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682</v>
      </c>
    </row>
    <row r="482" spans="1:18">
      <c r="A482" t="s">
        <v>851</v>
      </c>
      <c r="B482" s="313">
        <v>37653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682</v>
      </c>
    </row>
    <row r="483" spans="1:18">
      <c r="A483" t="s">
        <v>851</v>
      </c>
      <c r="B483" s="313">
        <v>37681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682</v>
      </c>
    </row>
    <row r="484" spans="1:18">
      <c r="A484" t="s">
        <v>851</v>
      </c>
      <c r="B484" s="313">
        <v>37712</v>
      </c>
      <c r="C484">
        <v>22.864158100000001</v>
      </c>
      <c r="D484">
        <v>0</v>
      </c>
      <c r="E484">
        <v>22.864158100000001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682</v>
      </c>
    </row>
    <row r="485" spans="1:18">
      <c r="A485" t="s">
        <v>851</v>
      </c>
      <c r="B485" s="313">
        <v>37742</v>
      </c>
      <c r="C485">
        <v>23.491229830000002</v>
      </c>
      <c r="D485">
        <v>0</v>
      </c>
      <c r="E485">
        <v>23.491229830000002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682</v>
      </c>
    </row>
    <row r="486" spans="1:18">
      <c r="A486" t="s">
        <v>851</v>
      </c>
      <c r="B486" s="313">
        <v>37773</v>
      </c>
      <c r="C486">
        <v>22.599156140000002</v>
      </c>
      <c r="D486">
        <v>0</v>
      </c>
      <c r="E486">
        <v>22.599156140000002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682</v>
      </c>
    </row>
    <row r="487" spans="1:18">
      <c r="A487" t="s">
        <v>851</v>
      </c>
      <c r="B487" s="313">
        <v>37803</v>
      </c>
      <c r="C487">
        <v>23.218936679999999</v>
      </c>
      <c r="D487">
        <v>0</v>
      </c>
      <c r="E487">
        <v>23.218936679999999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682</v>
      </c>
    </row>
    <row r="488" spans="1:18">
      <c r="A488" t="s">
        <v>851</v>
      </c>
      <c r="B488" s="313">
        <v>37834</v>
      </c>
      <c r="C488">
        <v>23.08174825</v>
      </c>
      <c r="D488">
        <v>0</v>
      </c>
      <c r="E488">
        <v>23.08174825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682</v>
      </c>
    </row>
    <row r="489" spans="1:18">
      <c r="A489" t="s">
        <v>851</v>
      </c>
      <c r="B489" s="313">
        <v>37865</v>
      </c>
      <c r="C489">
        <v>22.205186560000001</v>
      </c>
      <c r="D489">
        <v>0</v>
      </c>
      <c r="E489">
        <v>22.205186560000001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682</v>
      </c>
    </row>
    <row r="490" spans="1:18">
      <c r="A490" t="s">
        <v>851</v>
      </c>
      <c r="B490" s="313">
        <v>37895</v>
      </c>
      <c r="C490">
        <v>22.814111180000001</v>
      </c>
      <c r="D490">
        <v>0</v>
      </c>
      <c r="E490">
        <v>22.814111180000001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682</v>
      </c>
    </row>
    <row r="491" spans="1:18">
      <c r="A491" t="s">
        <v>851</v>
      </c>
      <c r="B491" s="313">
        <v>37926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682</v>
      </c>
    </row>
    <row r="492" spans="1:18">
      <c r="A492" t="s">
        <v>851</v>
      </c>
      <c r="B492" s="313">
        <v>37956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682</v>
      </c>
    </row>
    <row r="493" spans="1:18">
      <c r="A493" t="s">
        <v>851</v>
      </c>
      <c r="B493" s="313">
        <v>37987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682</v>
      </c>
    </row>
    <row r="494" spans="1:18">
      <c r="A494" t="s">
        <v>851</v>
      </c>
      <c r="B494" s="313">
        <v>38018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682</v>
      </c>
    </row>
    <row r="495" spans="1:18">
      <c r="A495" t="s">
        <v>851</v>
      </c>
      <c r="B495" s="313">
        <v>38047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682</v>
      </c>
    </row>
    <row r="496" spans="1:18">
      <c r="A496" t="s">
        <v>851</v>
      </c>
      <c r="B496" s="313">
        <v>38078</v>
      </c>
      <c r="C496">
        <v>21.315966110000002</v>
      </c>
      <c r="D496">
        <v>0</v>
      </c>
      <c r="E496">
        <v>21.315966110000002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682</v>
      </c>
    </row>
    <row r="497" spans="1:18">
      <c r="A497" t="s">
        <v>851</v>
      </c>
      <c r="B497" s="313">
        <v>38108</v>
      </c>
      <c r="C497">
        <v>21.900414640000001</v>
      </c>
      <c r="D497">
        <v>0</v>
      </c>
      <c r="E497">
        <v>21.900414640000001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682</v>
      </c>
    </row>
    <row r="498" spans="1:18">
      <c r="A498" t="s">
        <v>851</v>
      </c>
      <c r="B498" s="313">
        <v>38139</v>
      </c>
      <c r="C498">
        <v>21.068591090000002</v>
      </c>
      <c r="D498">
        <v>0</v>
      </c>
      <c r="E498">
        <v>21.068591090000002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682</v>
      </c>
    </row>
    <row r="499" spans="1:18">
      <c r="A499" t="s">
        <v>851</v>
      </c>
      <c r="B499" s="313">
        <v>38169</v>
      </c>
      <c r="C499">
        <v>21.64528035</v>
      </c>
      <c r="D499">
        <v>0</v>
      </c>
      <c r="E499">
        <v>21.64528035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682</v>
      </c>
    </row>
    <row r="500" spans="1:18">
      <c r="A500" t="s">
        <v>851</v>
      </c>
      <c r="B500" s="313">
        <v>38200</v>
      </c>
      <c r="C500">
        <v>21.515056550000001</v>
      </c>
      <c r="D500">
        <v>0</v>
      </c>
      <c r="E500">
        <v>21.515056550000001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682</v>
      </c>
    </row>
    <row r="501" spans="1:18">
      <c r="A501" t="s">
        <v>851</v>
      </c>
      <c r="B501" s="313">
        <v>38231</v>
      </c>
      <c r="C501">
        <v>20.69566142</v>
      </c>
      <c r="D501">
        <v>0</v>
      </c>
      <c r="E501">
        <v>20.69566142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682</v>
      </c>
    </row>
    <row r="502" spans="1:18">
      <c r="A502" t="s">
        <v>851</v>
      </c>
      <c r="B502" s="313">
        <v>38261</v>
      </c>
      <c r="C502">
        <v>21.260804319999998</v>
      </c>
      <c r="D502">
        <v>0</v>
      </c>
      <c r="E502">
        <v>21.260804319999998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682</v>
      </c>
    </row>
    <row r="503" spans="1:18">
      <c r="A503" t="s">
        <v>851</v>
      </c>
      <c r="B503" s="313">
        <v>38292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682</v>
      </c>
    </row>
    <row r="504" spans="1:18">
      <c r="A504" t="s">
        <v>851</v>
      </c>
      <c r="B504" s="313">
        <v>38322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682</v>
      </c>
    </row>
    <row r="505" spans="1:18">
      <c r="A505" t="s">
        <v>851</v>
      </c>
      <c r="B505" s="313">
        <v>38353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682</v>
      </c>
    </row>
    <row r="506" spans="1:18">
      <c r="A506" t="s">
        <v>851</v>
      </c>
      <c r="B506" s="313">
        <v>38384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682</v>
      </c>
    </row>
    <row r="507" spans="1:18">
      <c r="A507" t="s">
        <v>851</v>
      </c>
      <c r="B507" s="313">
        <v>38412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682</v>
      </c>
    </row>
    <row r="508" spans="1:18">
      <c r="A508" t="s">
        <v>851</v>
      </c>
      <c r="B508" s="313">
        <v>38443</v>
      </c>
      <c r="C508">
        <v>19.85587512</v>
      </c>
      <c r="D508">
        <v>0</v>
      </c>
      <c r="E508">
        <v>19.85587512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682</v>
      </c>
    </row>
    <row r="509" spans="1:18">
      <c r="A509" t="s">
        <v>851</v>
      </c>
      <c r="B509" s="313">
        <v>38473</v>
      </c>
      <c r="C509">
        <v>20.397458260000001</v>
      </c>
      <c r="D509">
        <v>0</v>
      </c>
      <c r="E509">
        <v>20.397458260000001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682</v>
      </c>
    </row>
    <row r="510" spans="1:18">
      <c r="A510" t="s">
        <v>851</v>
      </c>
      <c r="B510" s="313">
        <v>38504</v>
      </c>
      <c r="C510">
        <v>19.61982347</v>
      </c>
      <c r="D510">
        <v>0</v>
      </c>
      <c r="E510">
        <v>19.61982347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682</v>
      </c>
    </row>
    <row r="511" spans="1:18">
      <c r="A511" t="s">
        <v>851</v>
      </c>
      <c r="B511" s="313">
        <v>38534</v>
      </c>
      <c r="C511">
        <v>20.15478976</v>
      </c>
      <c r="D511">
        <v>0</v>
      </c>
      <c r="E511">
        <v>20.15478976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682</v>
      </c>
    </row>
    <row r="512" spans="1:18">
      <c r="A512" t="s">
        <v>851</v>
      </c>
      <c r="B512" s="313">
        <v>38565</v>
      </c>
      <c r="C512">
        <v>20.032221700000001</v>
      </c>
      <c r="D512">
        <v>0</v>
      </c>
      <c r="E512">
        <v>20.032221700000001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682</v>
      </c>
    </row>
    <row r="513" spans="1:18">
      <c r="A513" t="s">
        <v>851</v>
      </c>
      <c r="B513" s="313">
        <v>38596</v>
      </c>
      <c r="C513">
        <v>19.266937370000001</v>
      </c>
      <c r="D513">
        <v>0</v>
      </c>
      <c r="E513">
        <v>19.266937370000001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682</v>
      </c>
    </row>
    <row r="514" spans="1:18">
      <c r="A514" t="s">
        <v>851</v>
      </c>
      <c r="B514" s="313">
        <v>38626</v>
      </c>
      <c r="C514">
        <v>19.79067478</v>
      </c>
      <c r="D514">
        <v>0</v>
      </c>
      <c r="E514">
        <v>19.79067478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682</v>
      </c>
    </row>
    <row r="515" spans="1:18">
      <c r="A515" t="s">
        <v>851</v>
      </c>
      <c r="B515" s="313">
        <v>38657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682</v>
      </c>
    </row>
    <row r="516" spans="1:18">
      <c r="A516" t="s">
        <v>851</v>
      </c>
      <c r="B516" s="313">
        <v>38687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682</v>
      </c>
    </row>
    <row r="517" spans="1:18">
      <c r="A517" t="s">
        <v>851</v>
      </c>
      <c r="B517" s="313">
        <v>38718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682</v>
      </c>
    </row>
    <row r="518" spans="1:18">
      <c r="A518" t="s">
        <v>851</v>
      </c>
      <c r="B518" s="313">
        <v>38749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682</v>
      </c>
    </row>
    <row r="519" spans="1:18">
      <c r="A519" t="s">
        <v>851</v>
      </c>
      <c r="B519" s="313">
        <v>38777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682</v>
      </c>
    </row>
    <row r="520" spans="1:18">
      <c r="A520" t="s">
        <v>851</v>
      </c>
      <c r="B520" s="313">
        <v>38808</v>
      </c>
      <c r="C520">
        <v>18.468518769999999</v>
      </c>
      <c r="D520">
        <v>0</v>
      </c>
      <c r="E520">
        <v>18.468518769999999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682</v>
      </c>
    </row>
    <row r="521" spans="1:18">
      <c r="A521" t="s">
        <v>851</v>
      </c>
      <c r="B521" s="313">
        <v>38838</v>
      </c>
      <c r="C521">
        <v>18.969686800000002</v>
      </c>
      <c r="D521">
        <v>0</v>
      </c>
      <c r="E521">
        <v>18.969686800000002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682</v>
      </c>
    </row>
    <row r="522" spans="1:18">
      <c r="A522" t="s">
        <v>851</v>
      </c>
      <c r="B522" s="313">
        <v>38869</v>
      </c>
      <c r="C522">
        <v>18.243886140000001</v>
      </c>
      <c r="D522">
        <v>0</v>
      </c>
      <c r="E522">
        <v>18.243886140000001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682</v>
      </c>
    </row>
    <row r="523" spans="1:18">
      <c r="A523" t="s">
        <v>851</v>
      </c>
      <c r="B523" s="313">
        <v>38899</v>
      </c>
      <c r="C523">
        <v>18.738712410000002</v>
      </c>
      <c r="D523">
        <v>0</v>
      </c>
      <c r="E523">
        <v>18.738712410000002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682</v>
      </c>
    </row>
    <row r="524" spans="1:18">
      <c r="A524" t="s">
        <v>851</v>
      </c>
      <c r="B524" s="313">
        <v>38930</v>
      </c>
      <c r="C524">
        <v>18.62222139</v>
      </c>
      <c r="D524">
        <v>0</v>
      </c>
      <c r="E524">
        <v>18.62222139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682</v>
      </c>
    </row>
    <row r="525" spans="1:18">
      <c r="A525" t="s">
        <v>851</v>
      </c>
      <c r="B525" s="313">
        <v>38961</v>
      </c>
      <c r="C525">
        <v>17.909348659999999</v>
      </c>
      <c r="D525">
        <v>0</v>
      </c>
      <c r="E525">
        <v>17.909348659999999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682</v>
      </c>
    </row>
    <row r="526" spans="1:18">
      <c r="A526" t="s">
        <v>851</v>
      </c>
      <c r="B526" s="313">
        <v>38991</v>
      </c>
      <c r="C526">
        <v>18.394737060000001</v>
      </c>
      <c r="D526">
        <v>0</v>
      </c>
      <c r="E526">
        <v>18.394737060000001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682</v>
      </c>
    </row>
    <row r="527" spans="1:18">
      <c r="A527" t="s">
        <v>851</v>
      </c>
      <c r="B527" s="313">
        <v>39022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682</v>
      </c>
    </row>
    <row r="528" spans="1:18">
      <c r="A528" t="s">
        <v>851</v>
      </c>
      <c r="B528" s="313">
        <v>39052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682</v>
      </c>
    </row>
    <row r="529" spans="1:18">
      <c r="A529" t="s">
        <v>851</v>
      </c>
      <c r="B529" s="313">
        <v>39083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682</v>
      </c>
    </row>
    <row r="530" spans="1:18">
      <c r="A530" t="s">
        <v>851</v>
      </c>
      <c r="B530" s="313">
        <v>39114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682</v>
      </c>
    </row>
    <row r="531" spans="1:18">
      <c r="A531" t="s">
        <v>851</v>
      </c>
      <c r="B531" s="313">
        <v>39142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682</v>
      </c>
    </row>
    <row r="532" spans="1:18">
      <c r="A532" t="s">
        <v>851</v>
      </c>
      <c r="B532" s="313">
        <v>39173</v>
      </c>
      <c r="C532">
        <v>17.157659880000001</v>
      </c>
      <c r="D532">
        <v>0</v>
      </c>
      <c r="E532">
        <v>17.157659880000001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682</v>
      </c>
    </row>
    <row r="533" spans="1:18">
      <c r="A533" t="s">
        <v>851</v>
      </c>
      <c r="B533" s="313">
        <v>39203</v>
      </c>
      <c r="C533">
        <v>17.621871649999999</v>
      </c>
      <c r="D533">
        <v>0</v>
      </c>
      <c r="E533">
        <v>17.621871649999999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682</v>
      </c>
    </row>
    <row r="534" spans="1:18">
      <c r="A534" t="s">
        <v>851</v>
      </c>
      <c r="B534" s="313">
        <v>39234</v>
      </c>
      <c r="C534">
        <v>16.946264240000001</v>
      </c>
      <c r="D534">
        <v>0</v>
      </c>
      <c r="E534">
        <v>16.946264240000001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682</v>
      </c>
    </row>
    <row r="535" spans="1:18">
      <c r="A535" t="s">
        <v>851</v>
      </c>
      <c r="B535" s="313">
        <v>39264</v>
      </c>
      <c r="C535">
        <v>17.4045281</v>
      </c>
      <c r="D535">
        <v>0</v>
      </c>
      <c r="E535">
        <v>17.4045281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682</v>
      </c>
    </row>
    <row r="536" spans="1:18">
      <c r="A536" t="s">
        <v>851</v>
      </c>
      <c r="B536" s="313">
        <v>39295</v>
      </c>
      <c r="C536">
        <v>17.295731150000002</v>
      </c>
      <c r="D536">
        <v>0</v>
      </c>
      <c r="E536">
        <v>17.295731150000002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682</v>
      </c>
    </row>
    <row r="537" spans="1:18">
      <c r="A537" t="s">
        <v>851</v>
      </c>
      <c r="B537" s="313">
        <v>39326</v>
      </c>
      <c r="C537">
        <v>16.637148020000001</v>
      </c>
      <c r="D537">
        <v>0</v>
      </c>
      <c r="E537">
        <v>16.637148020000001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682</v>
      </c>
    </row>
    <row r="538" spans="1:18">
      <c r="A538" t="s">
        <v>851</v>
      </c>
      <c r="B538" s="313">
        <v>39356</v>
      </c>
      <c r="C538">
        <v>17.09166007</v>
      </c>
      <c r="D538">
        <v>0</v>
      </c>
      <c r="E538">
        <v>17.09166007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682</v>
      </c>
    </row>
    <row r="539" spans="1:18">
      <c r="A539" t="s">
        <v>851</v>
      </c>
      <c r="B539" s="313">
        <v>39387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682</v>
      </c>
    </row>
    <row r="540" spans="1:18">
      <c r="A540" t="s">
        <v>851</v>
      </c>
      <c r="B540" s="313">
        <v>39417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682</v>
      </c>
    </row>
    <row r="541" spans="1:18">
      <c r="A541" t="s">
        <v>851</v>
      </c>
      <c r="B541" s="313">
        <v>39448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682</v>
      </c>
    </row>
    <row r="542" spans="1:18">
      <c r="A542" t="s">
        <v>851</v>
      </c>
      <c r="B542" s="313">
        <v>39479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682</v>
      </c>
    </row>
    <row r="543" spans="1:18">
      <c r="A543" t="s">
        <v>851</v>
      </c>
      <c r="B543" s="313">
        <v>39508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682</v>
      </c>
    </row>
    <row r="544" spans="1:18">
      <c r="A544" t="s">
        <v>851</v>
      </c>
      <c r="B544" s="313">
        <v>39539</v>
      </c>
      <c r="C544">
        <v>15.961749859999999</v>
      </c>
      <c r="D544">
        <v>0</v>
      </c>
      <c r="E544">
        <v>15.961749859999999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682</v>
      </c>
    </row>
    <row r="545" spans="1:18">
      <c r="A545" t="s">
        <v>851</v>
      </c>
      <c r="B545" s="313">
        <v>39569</v>
      </c>
      <c r="C545">
        <v>16.397818520000001</v>
      </c>
      <c r="D545">
        <v>0</v>
      </c>
      <c r="E545">
        <v>16.397818520000001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682</v>
      </c>
    </row>
    <row r="546" spans="1:18">
      <c r="A546" t="s">
        <v>851</v>
      </c>
      <c r="B546" s="313">
        <v>39600</v>
      </c>
      <c r="C546">
        <v>15.773436009999999</v>
      </c>
      <c r="D546">
        <v>0</v>
      </c>
      <c r="E546">
        <v>15.773436009999999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682</v>
      </c>
    </row>
    <row r="547" spans="1:18">
      <c r="A547" t="s">
        <v>851</v>
      </c>
      <c r="B547" s="313">
        <v>39630</v>
      </c>
      <c r="C547">
        <v>16.204362249999999</v>
      </c>
      <c r="D547">
        <v>0</v>
      </c>
      <c r="E547">
        <v>16.204362249999999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682</v>
      </c>
    </row>
    <row r="548" spans="1:18">
      <c r="A548" t="s">
        <v>851</v>
      </c>
      <c r="B548" s="313">
        <v>39661</v>
      </c>
      <c r="C548">
        <v>16.1069265</v>
      </c>
      <c r="D548">
        <v>0</v>
      </c>
      <c r="E548">
        <v>16.1069265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682</v>
      </c>
    </row>
    <row r="549" spans="1:18">
      <c r="A549" t="s">
        <v>851</v>
      </c>
      <c r="B549" s="313">
        <v>39692</v>
      </c>
      <c r="C549">
        <v>15.49362365</v>
      </c>
      <c r="D549">
        <v>0</v>
      </c>
      <c r="E549">
        <v>15.49362365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682</v>
      </c>
    </row>
    <row r="550" spans="1:18">
      <c r="A550" t="s">
        <v>851</v>
      </c>
      <c r="B550" s="313">
        <v>39722</v>
      </c>
      <c r="C550">
        <v>15.9169088</v>
      </c>
      <c r="D550">
        <v>0</v>
      </c>
      <c r="E550">
        <v>15.9169088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682</v>
      </c>
    </row>
    <row r="551" spans="1:18">
      <c r="A551" t="s">
        <v>852</v>
      </c>
      <c r="B551" s="313">
        <v>36708</v>
      </c>
      <c r="C551">
        <v>40.299999999999997</v>
      </c>
      <c r="D551">
        <v>0</v>
      </c>
      <c r="E551">
        <v>40.299999999999997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682</v>
      </c>
    </row>
    <row r="552" spans="1:18">
      <c r="A552" t="s">
        <v>852</v>
      </c>
      <c r="B552" s="313">
        <v>36739</v>
      </c>
      <c r="C552">
        <v>-68.113109679999994</v>
      </c>
      <c r="D552">
        <v>0</v>
      </c>
      <c r="E552">
        <v>-68.113109679999994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682</v>
      </c>
    </row>
    <row r="553" spans="1:18">
      <c r="A553" t="s">
        <v>852</v>
      </c>
      <c r="B553" s="313">
        <v>36770</v>
      </c>
      <c r="C553">
        <v>53.625349620000001</v>
      </c>
      <c r="D553">
        <v>0</v>
      </c>
      <c r="E553">
        <v>53.625349620000001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682</v>
      </c>
    </row>
    <row r="554" spans="1:18">
      <c r="A554" t="s">
        <v>852</v>
      </c>
      <c r="B554" s="313">
        <v>36800</v>
      </c>
      <c r="C554">
        <v>55.106704190000002</v>
      </c>
      <c r="D554">
        <v>0</v>
      </c>
      <c r="E554">
        <v>55.106704190000002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682</v>
      </c>
    </row>
    <row r="555" spans="1:18">
      <c r="A555" t="s">
        <v>852</v>
      </c>
      <c r="B555" s="313">
        <v>36831</v>
      </c>
      <c r="C555">
        <v>-29.455768450000001</v>
      </c>
      <c r="D555">
        <v>0</v>
      </c>
      <c r="E555">
        <v>-29.455768450000001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682</v>
      </c>
    </row>
    <row r="556" spans="1:18">
      <c r="A556" t="s">
        <v>852</v>
      </c>
      <c r="B556" s="313">
        <v>36861</v>
      </c>
      <c r="C556">
        <v>-30.267505549999999</v>
      </c>
      <c r="D556">
        <v>0</v>
      </c>
      <c r="E556">
        <v>-30.267505549999999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682</v>
      </c>
    </row>
    <row r="557" spans="1:18">
      <c r="A557" t="s">
        <v>852</v>
      </c>
      <c r="B557" s="313">
        <v>36892</v>
      </c>
      <c r="C557">
        <v>-30.091355440000001</v>
      </c>
      <c r="D557">
        <v>0</v>
      </c>
      <c r="E557">
        <v>-30.091355440000001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682</v>
      </c>
    </row>
    <row r="558" spans="1:18">
      <c r="A558" t="s">
        <v>852</v>
      </c>
      <c r="B558" s="313">
        <v>36923</v>
      </c>
      <c r="C558">
        <v>-27.019288549999999</v>
      </c>
      <c r="D558">
        <v>0</v>
      </c>
      <c r="E558">
        <v>-27.019288549999999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682</v>
      </c>
    </row>
    <row r="559" spans="1:18">
      <c r="A559" t="s">
        <v>852</v>
      </c>
      <c r="B559" s="313">
        <v>36951</v>
      </c>
      <c r="C559">
        <v>-29.753944239999999</v>
      </c>
      <c r="D559">
        <v>0</v>
      </c>
      <c r="E559">
        <v>-29.753944239999999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682</v>
      </c>
    </row>
    <row r="560" spans="1:18">
      <c r="A560" t="s">
        <v>852</v>
      </c>
      <c r="B560" s="313">
        <v>36982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682</v>
      </c>
    </row>
    <row r="561" spans="1:18">
      <c r="A561" t="s">
        <v>852</v>
      </c>
      <c r="B561" s="313">
        <v>37012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682</v>
      </c>
    </row>
    <row r="562" spans="1:18">
      <c r="A562" t="s">
        <v>852</v>
      </c>
      <c r="B562" s="313">
        <v>37043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682</v>
      </c>
    </row>
    <row r="563" spans="1:18">
      <c r="A563" t="s">
        <v>852</v>
      </c>
      <c r="B563" s="313">
        <v>37073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682</v>
      </c>
    </row>
    <row r="564" spans="1:18">
      <c r="A564" t="s">
        <v>852</v>
      </c>
      <c r="B564" s="313">
        <v>37104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682</v>
      </c>
    </row>
    <row r="565" spans="1:18">
      <c r="A565" t="s">
        <v>852</v>
      </c>
      <c r="B565" s="313">
        <v>37135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682</v>
      </c>
    </row>
    <row r="566" spans="1:18">
      <c r="A566" t="s">
        <v>852</v>
      </c>
      <c r="B566" s="313">
        <v>37165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682</v>
      </c>
    </row>
    <row r="567" spans="1:18">
      <c r="A567" t="s">
        <v>852</v>
      </c>
      <c r="B567" s="313">
        <v>37196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682</v>
      </c>
    </row>
    <row r="568" spans="1:18">
      <c r="A568" t="s">
        <v>852</v>
      </c>
      <c r="B568" s="313">
        <v>37226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682</v>
      </c>
    </row>
    <row r="569" spans="1:18">
      <c r="A569" t="s">
        <v>852</v>
      </c>
      <c r="B569" s="313">
        <v>37257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682</v>
      </c>
    </row>
    <row r="570" spans="1:18">
      <c r="A570" t="s">
        <v>852</v>
      </c>
      <c r="B570" s="313">
        <v>37288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682</v>
      </c>
    </row>
    <row r="571" spans="1:18">
      <c r="A571" t="s">
        <v>852</v>
      </c>
      <c r="B571" s="313">
        <v>37316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682</v>
      </c>
    </row>
    <row r="572" spans="1:18">
      <c r="A572" t="s">
        <v>852</v>
      </c>
      <c r="B572" s="313">
        <v>37347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682</v>
      </c>
    </row>
    <row r="573" spans="1:18">
      <c r="A573" t="s">
        <v>852</v>
      </c>
      <c r="B573" s="313">
        <v>37377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682</v>
      </c>
    </row>
    <row r="574" spans="1:18">
      <c r="A574" t="s">
        <v>852</v>
      </c>
      <c r="B574" s="313">
        <v>37408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682</v>
      </c>
    </row>
    <row r="575" spans="1:18">
      <c r="A575" t="s">
        <v>852</v>
      </c>
      <c r="B575" s="313">
        <v>37438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682</v>
      </c>
    </row>
    <row r="576" spans="1:18">
      <c r="A576" t="s">
        <v>852</v>
      </c>
      <c r="B576" s="313">
        <v>37469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682</v>
      </c>
    </row>
    <row r="577" spans="1:18">
      <c r="A577" t="s">
        <v>852</v>
      </c>
      <c r="B577" s="313">
        <v>37500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682</v>
      </c>
    </row>
    <row r="578" spans="1:18">
      <c r="A578" t="s">
        <v>852</v>
      </c>
      <c r="B578" s="313">
        <v>37530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682</v>
      </c>
    </row>
    <row r="579" spans="1:18">
      <c r="A579" t="s">
        <v>852</v>
      </c>
      <c r="B579" s="313">
        <v>37561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682</v>
      </c>
    </row>
    <row r="580" spans="1:18">
      <c r="A580" t="s">
        <v>852</v>
      </c>
      <c r="B580" s="313">
        <v>37591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682</v>
      </c>
    </row>
    <row r="581" spans="1:18">
      <c r="A581" t="s">
        <v>852</v>
      </c>
      <c r="B581" s="313">
        <v>37622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682</v>
      </c>
    </row>
    <row r="582" spans="1:18">
      <c r="A582" t="s">
        <v>852</v>
      </c>
      <c r="B582" s="313">
        <v>37653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682</v>
      </c>
    </row>
    <row r="583" spans="1:18">
      <c r="A583" t="s">
        <v>852</v>
      </c>
      <c r="B583" s="313">
        <v>37681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682</v>
      </c>
    </row>
    <row r="584" spans="1:18">
      <c r="A584" t="s">
        <v>852</v>
      </c>
      <c r="B584" s="313">
        <v>37712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682</v>
      </c>
    </row>
    <row r="585" spans="1:18">
      <c r="A585" t="s">
        <v>852</v>
      </c>
      <c r="B585" s="313">
        <v>37742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682</v>
      </c>
    </row>
    <row r="586" spans="1:18">
      <c r="A586" t="s">
        <v>852</v>
      </c>
      <c r="B586" s="313">
        <v>37773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682</v>
      </c>
    </row>
    <row r="587" spans="1:18">
      <c r="A587" t="s">
        <v>852</v>
      </c>
      <c r="B587" s="313">
        <v>37803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682</v>
      </c>
    </row>
    <row r="588" spans="1:18">
      <c r="A588" t="s">
        <v>852</v>
      </c>
      <c r="B588" s="313">
        <v>37834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682</v>
      </c>
    </row>
    <row r="589" spans="1:18">
      <c r="A589" t="s">
        <v>852</v>
      </c>
      <c r="B589" s="313">
        <v>37865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682</v>
      </c>
    </row>
    <row r="590" spans="1:18">
      <c r="A590" t="s">
        <v>852</v>
      </c>
      <c r="B590" s="313">
        <v>37895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682</v>
      </c>
    </row>
    <row r="591" spans="1:18">
      <c r="A591" t="s">
        <v>852</v>
      </c>
      <c r="B591" s="313">
        <v>37926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682</v>
      </c>
    </row>
    <row r="592" spans="1:18">
      <c r="A592" t="s">
        <v>852</v>
      </c>
      <c r="B592" s="313">
        <v>37956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682</v>
      </c>
    </row>
    <row r="593" spans="1:18">
      <c r="A593" t="s">
        <v>852</v>
      </c>
      <c r="B593" s="313">
        <v>37987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682</v>
      </c>
    </row>
    <row r="594" spans="1:18">
      <c r="A594" t="s">
        <v>852</v>
      </c>
      <c r="B594" s="313">
        <v>38018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682</v>
      </c>
    </row>
    <row r="595" spans="1:18">
      <c r="A595" t="s">
        <v>852</v>
      </c>
      <c r="B595" s="313">
        <v>38047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682</v>
      </c>
    </row>
    <row r="596" spans="1:18">
      <c r="A596" t="s">
        <v>852</v>
      </c>
      <c r="B596" s="313">
        <v>38078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682</v>
      </c>
    </row>
    <row r="597" spans="1:18">
      <c r="A597" t="s">
        <v>852</v>
      </c>
      <c r="B597" s="313">
        <v>38108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682</v>
      </c>
    </row>
    <row r="598" spans="1:18">
      <c r="A598" t="s">
        <v>852</v>
      </c>
      <c r="B598" s="313">
        <v>38139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682</v>
      </c>
    </row>
    <row r="599" spans="1:18">
      <c r="A599" t="s">
        <v>852</v>
      </c>
      <c r="B599" s="313">
        <v>38169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682</v>
      </c>
    </row>
    <row r="600" spans="1:18">
      <c r="A600" t="s">
        <v>852</v>
      </c>
      <c r="B600" s="313">
        <v>38200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682</v>
      </c>
    </row>
    <row r="601" spans="1:18">
      <c r="A601" t="s">
        <v>852</v>
      </c>
      <c r="B601" s="313">
        <v>38231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682</v>
      </c>
    </row>
    <row r="602" spans="1:18">
      <c r="A602" t="s">
        <v>852</v>
      </c>
      <c r="B602" s="313">
        <v>38261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682</v>
      </c>
    </row>
    <row r="603" spans="1:18">
      <c r="A603" t="s">
        <v>852</v>
      </c>
      <c r="B603" s="313">
        <v>38292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682</v>
      </c>
    </row>
    <row r="604" spans="1:18">
      <c r="A604" t="s">
        <v>852</v>
      </c>
      <c r="B604" s="313">
        <v>38322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682</v>
      </c>
    </row>
    <row r="605" spans="1:18">
      <c r="A605" t="s">
        <v>852</v>
      </c>
      <c r="B605" s="313">
        <v>38353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682</v>
      </c>
    </row>
    <row r="606" spans="1:18">
      <c r="A606" t="s">
        <v>852</v>
      </c>
      <c r="B606" s="313">
        <v>38384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682</v>
      </c>
    </row>
    <row r="607" spans="1:18">
      <c r="A607" t="s">
        <v>852</v>
      </c>
      <c r="B607" s="313">
        <v>38412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682</v>
      </c>
    </row>
    <row r="608" spans="1:18">
      <c r="A608" t="s">
        <v>852</v>
      </c>
      <c r="B608" s="313">
        <v>38443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682</v>
      </c>
    </row>
    <row r="609" spans="1:18">
      <c r="A609" t="s">
        <v>852</v>
      </c>
      <c r="B609" s="313">
        <v>38473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682</v>
      </c>
    </row>
    <row r="610" spans="1:18">
      <c r="A610" t="s">
        <v>852</v>
      </c>
      <c r="B610" s="313">
        <v>38504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682</v>
      </c>
    </row>
    <row r="611" spans="1:18">
      <c r="A611" t="s">
        <v>852</v>
      </c>
      <c r="B611" s="313">
        <v>38534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682</v>
      </c>
    </row>
    <row r="612" spans="1:18">
      <c r="A612" t="s">
        <v>852</v>
      </c>
      <c r="B612" s="313">
        <v>38565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682</v>
      </c>
    </row>
    <row r="613" spans="1:18">
      <c r="A613" t="s">
        <v>852</v>
      </c>
      <c r="B613" s="313">
        <v>38596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682</v>
      </c>
    </row>
    <row r="614" spans="1:18">
      <c r="A614" t="s">
        <v>852</v>
      </c>
      <c r="B614" s="313">
        <v>38626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682</v>
      </c>
    </row>
    <row r="615" spans="1:18">
      <c r="A615" t="s">
        <v>852</v>
      </c>
      <c r="B615" s="313">
        <v>38657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682</v>
      </c>
    </row>
    <row r="616" spans="1:18">
      <c r="A616" t="s">
        <v>852</v>
      </c>
      <c r="B616" s="313">
        <v>38687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682</v>
      </c>
    </row>
    <row r="617" spans="1:18">
      <c r="A617" t="s">
        <v>852</v>
      </c>
      <c r="B617" s="313">
        <v>38718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682</v>
      </c>
    </row>
    <row r="618" spans="1:18">
      <c r="A618" t="s">
        <v>852</v>
      </c>
      <c r="B618" s="313">
        <v>38749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682</v>
      </c>
    </row>
    <row r="619" spans="1:18">
      <c r="A619" t="s">
        <v>852</v>
      </c>
      <c r="B619" s="313">
        <v>38777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682</v>
      </c>
    </row>
    <row r="620" spans="1:18">
      <c r="A620" t="s">
        <v>852</v>
      </c>
      <c r="B620" s="313">
        <v>38808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682</v>
      </c>
    </row>
    <row r="621" spans="1:18">
      <c r="A621" t="s">
        <v>852</v>
      </c>
      <c r="B621" s="313">
        <v>38838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682</v>
      </c>
    </row>
    <row r="622" spans="1:18">
      <c r="A622" t="s">
        <v>852</v>
      </c>
      <c r="B622" s="313">
        <v>38869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682</v>
      </c>
    </row>
    <row r="623" spans="1:18">
      <c r="A623" t="s">
        <v>852</v>
      </c>
      <c r="B623" s="313">
        <v>38899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682</v>
      </c>
    </row>
    <row r="624" spans="1:18">
      <c r="A624" t="s">
        <v>852</v>
      </c>
      <c r="B624" s="313">
        <v>38930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682</v>
      </c>
    </row>
    <row r="625" spans="1:18">
      <c r="A625" t="s">
        <v>852</v>
      </c>
      <c r="B625" s="313">
        <v>38961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682</v>
      </c>
    </row>
    <row r="626" spans="1:18">
      <c r="A626" t="s">
        <v>852</v>
      </c>
      <c r="B626" s="313">
        <v>38991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682</v>
      </c>
    </row>
    <row r="627" spans="1:18">
      <c r="A627" t="s">
        <v>852</v>
      </c>
      <c r="B627" s="313">
        <v>39022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682</v>
      </c>
    </row>
    <row r="628" spans="1:18">
      <c r="A628" t="s">
        <v>852</v>
      </c>
      <c r="B628" s="313">
        <v>39052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682</v>
      </c>
    </row>
    <row r="629" spans="1:18">
      <c r="A629" t="s">
        <v>852</v>
      </c>
      <c r="B629" s="313">
        <v>39083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682</v>
      </c>
    </row>
    <row r="630" spans="1:18">
      <c r="A630" t="s">
        <v>852</v>
      </c>
      <c r="B630" s="313">
        <v>39114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682</v>
      </c>
    </row>
    <row r="631" spans="1:18">
      <c r="A631" t="s">
        <v>852</v>
      </c>
      <c r="B631" s="313">
        <v>39142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682</v>
      </c>
    </row>
    <row r="632" spans="1:18">
      <c r="A632" t="s">
        <v>852</v>
      </c>
      <c r="B632" s="313">
        <v>39173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682</v>
      </c>
    </row>
    <row r="633" spans="1:18">
      <c r="A633" t="s">
        <v>852</v>
      </c>
      <c r="B633" s="313">
        <v>39203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682</v>
      </c>
    </row>
    <row r="634" spans="1:18">
      <c r="A634" t="s">
        <v>852</v>
      </c>
      <c r="B634" s="313">
        <v>39234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682</v>
      </c>
    </row>
    <row r="635" spans="1:18">
      <c r="A635" t="s">
        <v>852</v>
      </c>
      <c r="B635" s="313">
        <v>39264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682</v>
      </c>
    </row>
    <row r="636" spans="1:18">
      <c r="A636" t="s">
        <v>852</v>
      </c>
      <c r="B636" s="313">
        <v>39295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682</v>
      </c>
    </row>
    <row r="637" spans="1:18">
      <c r="A637" t="s">
        <v>852</v>
      </c>
      <c r="B637" s="313">
        <v>39326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682</v>
      </c>
    </row>
    <row r="638" spans="1:18">
      <c r="A638" t="s">
        <v>852</v>
      </c>
      <c r="B638" s="313">
        <v>39356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682</v>
      </c>
    </row>
    <row r="639" spans="1:18">
      <c r="A639" t="s">
        <v>852</v>
      </c>
      <c r="B639" s="313">
        <v>39387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682</v>
      </c>
    </row>
    <row r="640" spans="1:18">
      <c r="A640" t="s">
        <v>852</v>
      </c>
      <c r="B640" s="313">
        <v>39417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682</v>
      </c>
    </row>
    <row r="641" spans="1:18">
      <c r="A641" t="s">
        <v>852</v>
      </c>
      <c r="B641" s="313">
        <v>39448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682</v>
      </c>
    </row>
    <row r="642" spans="1:18">
      <c r="A642" t="s">
        <v>852</v>
      </c>
      <c r="B642" s="313">
        <v>39479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682</v>
      </c>
    </row>
    <row r="643" spans="1:18">
      <c r="A643" t="s">
        <v>852</v>
      </c>
      <c r="B643" s="313">
        <v>39508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682</v>
      </c>
    </row>
    <row r="644" spans="1:18">
      <c r="A644" t="s">
        <v>852</v>
      </c>
      <c r="B644" s="313">
        <v>39539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682</v>
      </c>
    </row>
    <row r="645" spans="1:18">
      <c r="A645" t="s">
        <v>852</v>
      </c>
      <c r="B645" s="313">
        <v>39569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682</v>
      </c>
    </row>
    <row r="646" spans="1:18">
      <c r="A646" t="s">
        <v>852</v>
      </c>
      <c r="B646" s="313">
        <v>39600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682</v>
      </c>
    </row>
    <row r="647" spans="1:18">
      <c r="A647" t="s">
        <v>852</v>
      </c>
      <c r="B647" s="313">
        <v>39630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682</v>
      </c>
    </row>
    <row r="648" spans="1:18">
      <c r="A648" t="s">
        <v>852</v>
      </c>
      <c r="B648" s="313">
        <v>39661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682</v>
      </c>
    </row>
    <row r="649" spans="1:18">
      <c r="A649" t="s">
        <v>852</v>
      </c>
      <c r="B649" s="313">
        <v>39692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682</v>
      </c>
    </row>
    <row r="650" spans="1:18">
      <c r="A650" t="s">
        <v>852</v>
      </c>
      <c r="B650" s="313">
        <v>39722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682</v>
      </c>
    </row>
    <row r="651" spans="1:18">
      <c r="A651" t="s">
        <v>852</v>
      </c>
      <c r="B651" s="313">
        <v>39753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682</v>
      </c>
    </row>
    <row r="652" spans="1:18">
      <c r="A652" t="s">
        <v>852</v>
      </c>
      <c r="B652" s="313">
        <v>39783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682</v>
      </c>
    </row>
    <row r="653" spans="1:18">
      <c r="A653" t="s">
        <v>852</v>
      </c>
      <c r="B653" s="313">
        <v>39814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682</v>
      </c>
    </row>
    <row r="654" spans="1:18">
      <c r="A654" t="s">
        <v>852</v>
      </c>
      <c r="B654" s="313">
        <v>39845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682</v>
      </c>
    </row>
    <row r="655" spans="1:18">
      <c r="A655" t="s">
        <v>852</v>
      </c>
      <c r="B655" s="313">
        <v>39873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682</v>
      </c>
    </row>
    <row r="656" spans="1:18">
      <c r="A656" t="s">
        <v>852</v>
      </c>
      <c r="B656" s="313">
        <v>39904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682</v>
      </c>
    </row>
    <row r="657" spans="1:18">
      <c r="A657" t="s">
        <v>852</v>
      </c>
      <c r="B657" s="313">
        <v>39934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682</v>
      </c>
    </row>
    <row r="658" spans="1:18">
      <c r="A658" t="s">
        <v>852</v>
      </c>
      <c r="B658" s="313">
        <v>39965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682</v>
      </c>
    </row>
    <row r="659" spans="1:18">
      <c r="A659" t="s">
        <v>852</v>
      </c>
      <c r="B659" s="313">
        <v>39995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682</v>
      </c>
    </row>
    <row r="660" spans="1:18">
      <c r="A660" t="s">
        <v>852</v>
      </c>
      <c r="B660" s="313">
        <v>40026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682</v>
      </c>
    </row>
    <row r="661" spans="1:18">
      <c r="A661" t="s">
        <v>852</v>
      </c>
      <c r="B661" s="313">
        <v>40057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682</v>
      </c>
    </row>
    <row r="662" spans="1:18">
      <c r="A662" t="s">
        <v>852</v>
      </c>
      <c r="B662" s="313">
        <v>40087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682</v>
      </c>
    </row>
    <row r="663" spans="1:18">
      <c r="A663" t="s">
        <v>853</v>
      </c>
      <c r="B663" s="313">
        <v>36708</v>
      </c>
      <c r="C663">
        <v>-37.565800000000003</v>
      </c>
      <c r="D663">
        <v>0</v>
      </c>
      <c r="E663">
        <v>-37.565800000000003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682</v>
      </c>
    </row>
    <row r="664" spans="1:18">
      <c r="A664" t="s">
        <v>853</v>
      </c>
      <c r="B664" s="313">
        <v>36739</v>
      </c>
      <c r="C664">
        <v>-55.558625149999997</v>
      </c>
      <c r="D664">
        <v>0</v>
      </c>
      <c r="E664">
        <v>-55.558625149999997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682</v>
      </c>
    </row>
    <row r="665" spans="1:18">
      <c r="A665" t="s">
        <v>853</v>
      </c>
      <c r="B665" s="313">
        <v>36770</v>
      </c>
      <c r="C665">
        <v>-53.461494389999999</v>
      </c>
      <c r="D665">
        <v>0</v>
      </c>
      <c r="E665">
        <v>-53.461494389999999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682</v>
      </c>
    </row>
    <row r="666" spans="1:18">
      <c r="A666" t="s">
        <v>853</v>
      </c>
      <c r="B666" s="313">
        <v>36800</v>
      </c>
      <c r="C666">
        <v>-54.938322589999999</v>
      </c>
      <c r="D666">
        <v>0</v>
      </c>
      <c r="E666">
        <v>-54.938322589999999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682</v>
      </c>
    </row>
    <row r="667" spans="1:18">
      <c r="A667" t="s">
        <v>853</v>
      </c>
      <c r="B667" s="313">
        <v>36831</v>
      </c>
      <c r="C667">
        <v>16.271366489999998</v>
      </c>
      <c r="D667">
        <v>0</v>
      </c>
      <c r="E667">
        <v>16.271366489999998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682</v>
      </c>
    </row>
    <row r="668" spans="1:18">
      <c r="A668" t="s">
        <v>853</v>
      </c>
      <c r="B668" s="313">
        <v>36861</v>
      </c>
      <c r="C668">
        <v>16.71977004</v>
      </c>
      <c r="D668">
        <v>0</v>
      </c>
      <c r="E668">
        <v>16.71977004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682</v>
      </c>
    </row>
    <row r="669" spans="1:18">
      <c r="A669" t="s">
        <v>853</v>
      </c>
      <c r="B669" s="313">
        <v>36892</v>
      </c>
      <c r="C669">
        <v>16.622464730000001</v>
      </c>
      <c r="D669">
        <v>0</v>
      </c>
      <c r="E669">
        <v>16.622464730000001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682</v>
      </c>
    </row>
    <row r="670" spans="1:18">
      <c r="A670" t="s">
        <v>853</v>
      </c>
      <c r="B670" s="313">
        <v>36923</v>
      </c>
      <c r="C670">
        <v>14.92545503</v>
      </c>
      <c r="D670">
        <v>0</v>
      </c>
      <c r="E670">
        <v>14.92545503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682</v>
      </c>
    </row>
    <row r="671" spans="1:18">
      <c r="A671" t="s">
        <v>853</v>
      </c>
      <c r="B671" s="313">
        <v>36951</v>
      </c>
      <c r="C671">
        <v>16.436078800000001</v>
      </c>
      <c r="D671">
        <v>0</v>
      </c>
      <c r="E671">
        <v>16.436078800000001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682</v>
      </c>
    </row>
    <row r="672" spans="1:18">
      <c r="A672" t="s">
        <v>853</v>
      </c>
      <c r="B672" s="313">
        <v>36982</v>
      </c>
      <c r="C672">
        <v>-105.83773144</v>
      </c>
      <c r="D672">
        <v>0</v>
      </c>
      <c r="E672">
        <v>-105.83773144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682</v>
      </c>
    </row>
    <row r="673" spans="1:18">
      <c r="A673" t="s">
        <v>853</v>
      </c>
      <c r="B673" s="313">
        <v>37012</v>
      </c>
      <c r="C673">
        <v>-108.74287606</v>
      </c>
      <c r="D673">
        <v>0</v>
      </c>
      <c r="E673">
        <v>-108.74287606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682</v>
      </c>
    </row>
    <row r="674" spans="1:18">
      <c r="A674" t="s">
        <v>853</v>
      </c>
      <c r="B674" s="313">
        <v>37043</v>
      </c>
      <c r="C674">
        <v>-104.61412836</v>
      </c>
      <c r="D674">
        <v>0</v>
      </c>
      <c r="E674">
        <v>-104.61412836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682</v>
      </c>
    </row>
    <row r="675" spans="1:18">
      <c r="A675" t="s">
        <v>853</v>
      </c>
      <c r="B675" s="313">
        <v>37073</v>
      </c>
      <c r="C675">
        <v>-107.48285093</v>
      </c>
      <c r="D675">
        <v>0</v>
      </c>
      <c r="E675">
        <v>-107.48285093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682</v>
      </c>
    </row>
    <row r="676" spans="1:18">
      <c r="A676" t="s">
        <v>853</v>
      </c>
      <c r="B676" s="313">
        <v>37104</v>
      </c>
      <c r="C676">
        <v>-106.84714421</v>
      </c>
      <c r="D676">
        <v>0</v>
      </c>
      <c r="E676">
        <v>-106.84714421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682</v>
      </c>
    </row>
    <row r="677" spans="1:18">
      <c r="A677" t="s">
        <v>853</v>
      </c>
      <c r="B677" s="313">
        <v>37135</v>
      </c>
      <c r="C677">
        <v>-102.78747955999999</v>
      </c>
      <c r="D677">
        <v>0</v>
      </c>
      <c r="E677">
        <v>-102.78747955999999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682</v>
      </c>
    </row>
    <row r="678" spans="1:18">
      <c r="A678" t="s">
        <v>853</v>
      </c>
      <c r="B678" s="313">
        <v>37165</v>
      </c>
      <c r="C678">
        <v>-105.60390197</v>
      </c>
      <c r="D678">
        <v>0</v>
      </c>
      <c r="E678">
        <v>-105.60390197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682</v>
      </c>
    </row>
    <row r="679" spans="1:18">
      <c r="A679" t="s">
        <v>853</v>
      </c>
      <c r="B679" s="313">
        <v>37196</v>
      </c>
      <c r="C679">
        <v>-97.684508019999996</v>
      </c>
      <c r="D679">
        <v>0</v>
      </c>
      <c r="E679">
        <v>-97.684508019999996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682</v>
      </c>
    </row>
    <row r="680" spans="1:18">
      <c r="A680" t="s">
        <v>853</v>
      </c>
      <c r="B680" s="313">
        <v>37226</v>
      </c>
      <c r="C680">
        <v>-100.36049586</v>
      </c>
      <c r="D680">
        <v>0</v>
      </c>
      <c r="E680">
        <v>-100.36049586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682</v>
      </c>
    </row>
    <row r="681" spans="1:18">
      <c r="A681" t="s">
        <v>853</v>
      </c>
      <c r="B681" s="313">
        <v>37257</v>
      </c>
      <c r="C681">
        <v>-99.763107939999998</v>
      </c>
      <c r="D681">
        <v>0</v>
      </c>
      <c r="E681">
        <v>-99.763107939999998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682</v>
      </c>
    </row>
    <row r="682" spans="1:18">
      <c r="A682" t="s">
        <v>853</v>
      </c>
      <c r="B682" s="313">
        <v>37288</v>
      </c>
      <c r="C682">
        <v>-89.570788680000007</v>
      </c>
      <c r="D682">
        <v>0</v>
      </c>
      <c r="E682">
        <v>-89.570788680000007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682</v>
      </c>
    </row>
    <row r="683" spans="1:18">
      <c r="A683" t="s">
        <v>853</v>
      </c>
      <c r="B683" s="313">
        <v>37316</v>
      </c>
      <c r="C683">
        <v>-98.631924920000003</v>
      </c>
      <c r="D683">
        <v>0</v>
      </c>
      <c r="E683">
        <v>-98.631924920000003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682</v>
      </c>
    </row>
    <row r="684" spans="1:18">
      <c r="A684" t="s">
        <v>853</v>
      </c>
      <c r="B684" s="313">
        <v>37347</v>
      </c>
      <c r="C684">
        <v>-94.881444340000002</v>
      </c>
      <c r="D684">
        <v>0</v>
      </c>
      <c r="E684">
        <v>-94.881444340000002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682</v>
      </c>
    </row>
    <row r="685" spans="1:18">
      <c r="A685" t="s">
        <v>853</v>
      </c>
      <c r="B685" s="313">
        <v>37377</v>
      </c>
      <c r="C685">
        <v>-97.482631639999994</v>
      </c>
      <c r="D685">
        <v>0</v>
      </c>
      <c r="E685">
        <v>-97.482631639999994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682</v>
      </c>
    </row>
    <row r="686" spans="1:18">
      <c r="A686" t="s">
        <v>853</v>
      </c>
      <c r="B686" s="313">
        <v>37408</v>
      </c>
      <c r="C686">
        <v>-93.779455080000005</v>
      </c>
      <c r="D686">
        <v>0</v>
      </c>
      <c r="E686">
        <v>-93.779455080000005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682</v>
      </c>
    </row>
    <row r="687" spans="1:18">
      <c r="A687" t="s">
        <v>853</v>
      </c>
      <c r="B687" s="313">
        <v>37438</v>
      </c>
      <c r="C687">
        <v>-96.350099819999997</v>
      </c>
      <c r="D687">
        <v>0</v>
      </c>
      <c r="E687">
        <v>-96.350099819999997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682</v>
      </c>
    </row>
    <row r="688" spans="1:18">
      <c r="A688" t="s">
        <v>853</v>
      </c>
      <c r="B688" s="313">
        <v>37469</v>
      </c>
      <c r="C688">
        <v>-95.779809310000005</v>
      </c>
      <c r="D688">
        <v>0</v>
      </c>
      <c r="E688">
        <v>-95.779809310000005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682</v>
      </c>
    </row>
    <row r="689" spans="1:18">
      <c r="A689" t="s">
        <v>853</v>
      </c>
      <c r="B689" s="313">
        <v>37500</v>
      </c>
      <c r="C689">
        <v>-92.141261069999999</v>
      </c>
      <c r="D689">
        <v>0</v>
      </c>
      <c r="E689">
        <v>-92.141261069999999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682</v>
      </c>
    </row>
    <row r="690" spans="1:18">
      <c r="A690" t="s">
        <v>853</v>
      </c>
      <c r="B690" s="313">
        <v>37530</v>
      </c>
      <c r="C690">
        <v>-94.667120499999996</v>
      </c>
      <c r="D690">
        <v>0</v>
      </c>
      <c r="E690">
        <v>-94.667120499999996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682</v>
      </c>
    </row>
    <row r="691" spans="1:18">
      <c r="A691" t="s">
        <v>853</v>
      </c>
      <c r="B691" s="313">
        <v>37561</v>
      </c>
      <c r="C691">
        <v>-91.071376110000003</v>
      </c>
      <c r="D691">
        <v>0</v>
      </c>
      <c r="E691">
        <v>-91.071376110000003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682</v>
      </c>
    </row>
    <row r="692" spans="1:18">
      <c r="A692" t="s">
        <v>853</v>
      </c>
      <c r="B692" s="313">
        <v>37591</v>
      </c>
      <c r="C692">
        <v>-93.568109190000001</v>
      </c>
      <c r="D692">
        <v>0</v>
      </c>
      <c r="E692">
        <v>-93.568109190000001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682</v>
      </c>
    </row>
    <row r="693" spans="1:18">
      <c r="A693" t="s">
        <v>853</v>
      </c>
      <c r="B693" s="313">
        <v>37622</v>
      </c>
      <c r="C693">
        <v>-93.012818089999996</v>
      </c>
      <c r="D693">
        <v>0</v>
      </c>
      <c r="E693">
        <v>-93.012818089999996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682</v>
      </c>
    </row>
    <row r="694" spans="1:18">
      <c r="A694" t="s">
        <v>853</v>
      </c>
      <c r="B694" s="313">
        <v>37653</v>
      </c>
      <c r="C694">
        <v>-83.511157479999994</v>
      </c>
      <c r="D694">
        <v>0</v>
      </c>
      <c r="E694">
        <v>-83.511157479999994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682</v>
      </c>
    </row>
    <row r="695" spans="1:18">
      <c r="A695" t="s">
        <v>853</v>
      </c>
      <c r="B695" s="313">
        <v>37681</v>
      </c>
      <c r="C695">
        <v>-91.960864000000001</v>
      </c>
      <c r="D695">
        <v>0</v>
      </c>
      <c r="E695">
        <v>-91.960864000000001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682</v>
      </c>
    </row>
    <row r="696" spans="1:18">
      <c r="A696" t="s">
        <v>853</v>
      </c>
      <c r="B696" s="313">
        <v>37712</v>
      </c>
      <c r="C696">
        <v>-88.465804460000001</v>
      </c>
      <c r="D696">
        <v>0</v>
      </c>
      <c r="E696">
        <v>-88.465804460000001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682</v>
      </c>
    </row>
    <row r="697" spans="1:18">
      <c r="A697" t="s">
        <v>853</v>
      </c>
      <c r="B697" s="313">
        <v>37742</v>
      </c>
      <c r="C697">
        <v>-90.892065009999996</v>
      </c>
      <c r="D697">
        <v>0</v>
      </c>
      <c r="E697">
        <v>-90.892065009999996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682</v>
      </c>
    </row>
    <row r="698" spans="1:18">
      <c r="A698" t="s">
        <v>853</v>
      </c>
      <c r="B698" s="313">
        <v>37773</v>
      </c>
      <c r="C698">
        <v>-87.440461119999995</v>
      </c>
      <c r="D698">
        <v>0</v>
      </c>
      <c r="E698">
        <v>-87.440461119999995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682</v>
      </c>
    </row>
    <row r="699" spans="1:18">
      <c r="A699" t="s">
        <v>853</v>
      </c>
      <c r="B699" s="313">
        <v>37803</v>
      </c>
      <c r="C699">
        <v>-89.8385107</v>
      </c>
      <c r="D699">
        <v>0</v>
      </c>
      <c r="E699">
        <v>-89.8385107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682</v>
      </c>
    </row>
    <row r="700" spans="1:18">
      <c r="A700" t="s">
        <v>853</v>
      </c>
      <c r="B700" s="313">
        <v>37834</v>
      </c>
      <c r="C700">
        <v>-89.307702370000001</v>
      </c>
      <c r="D700">
        <v>0</v>
      </c>
      <c r="E700">
        <v>-89.307702370000001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682</v>
      </c>
    </row>
    <row r="701" spans="1:18">
      <c r="A701" t="s">
        <v>853</v>
      </c>
      <c r="B701" s="313">
        <v>37865</v>
      </c>
      <c r="C701">
        <v>-85.91611743</v>
      </c>
      <c r="D701">
        <v>0</v>
      </c>
      <c r="E701">
        <v>-85.91611743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682</v>
      </c>
    </row>
    <row r="702" spans="1:18">
      <c r="A702" t="s">
        <v>853</v>
      </c>
      <c r="B702" s="313">
        <v>37895</v>
      </c>
      <c r="C702">
        <v>-88.272163340000006</v>
      </c>
      <c r="D702">
        <v>0</v>
      </c>
      <c r="E702">
        <v>-88.272163340000006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682</v>
      </c>
    </row>
    <row r="703" spans="1:18">
      <c r="A703" t="s">
        <v>853</v>
      </c>
      <c r="B703" s="313">
        <v>37926</v>
      </c>
      <c r="C703">
        <v>-84.919681949999998</v>
      </c>
      <c r="D703">
        <v>0</v>
      </c>
      <c r="E703">
        <v>-84.919681949999998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682</v>
      </c>
    </row>
    <row r="704" spans="1:18">
      <c r="A704" t="s">
        <v>853</v>
      </c>
      <c r="B704" s="313">
        <v>37956</v>
      </c>
      <c r="C704">
        <v>-87.248236340000005</v>
      </c>
      <c r="D704">
        <v>0</v>
      </c>
      <c r="E704">
        <v>-87.248236340000005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682</v>
      </c>
    </row>
    <row r="705" spans="1:18">
      <c r="A705" t="s">
        <v>853</v>
      </c>
      <c r="B705" s="313">
        <v>37987</v>
      </c>
      <c r="C705">
        <v>-86.730692439999999</v>
      </c>
      <c r="D705">
        <v>0</v>
      </c>
      <c r="E705">
        <v>-86.730692439999999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682</v>
      </c>
    </row>
    <row r="706" spans="1:18">
      <c r="A706" t="s">
        <v>853</v>
      </c>
      <c r="B706" s="313">
        <v>38018</v>
      </c>
      <c r="C706">
        <v>-80.652056490000007</v>
      </c>
      <c r="D706">
        <v>0</v>
      </c>
      <c r="E706">
        <v>-80.652056490000007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682</v>
      </c>
    </row>
    <row r="707" spans="1:18">
      <c r="A707" t="s">
        <v>853</v>
      </c>
      <c r="B707" s="313">
        <v>38047</v>
      </c>
      <c r="C707">
        <v>-85.733747300000005</v>
      </c>
      <c r="D707">
        <v>0</v>
      </c>
      <c r="E707">
        <v>-85.733747300000005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682</v>
      </c>
    </row>
    <row r="708" spans="1:18">
      <c r="A708" t="s">
        <v>853</v>
      </c>
      <c r="B708" s="313">
        <v>38078</v>
      </c>
      <c r="C708">
        <v>-82.47555328</v>
      </c>
      <c r="D708">
        <v>0</v>
      </c>
      <c r="E708">
        <v>-82.47555328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682</v>
      </c>
    </row>
    <row r="709" spans="1:18">
      <c r="A709" t="s">
        <v>853</v>
      </c>
      <c r="B709" s="313">
        <v>38108</v>
      </c>
      <c r="C709">
        <v>-84.736896529999996</v>
      </c>
      <c r="D709">
        <v>0</v>
      </c>
      <c r="E709">
        <v>-84.736896529999996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682</v>
      </c>
    </row>
    <row r="710" spans="1:18">
      <c r="A710" t="s">
        <v>853</v>
      </c>
      <c r="B710" s="313">
        <v>38139</v>
      </c>
      <c r="C710">
        <v>-81.518411979999996</v>
      </c>
      <c r="D710">
        <v>0</v>
      </c>
      <c r="E710">
        <v>-81.518411979999996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682</v>
      </c>
    </row>
    <row r="711" spans="1:18">
      <c r="A711" t="s">
        <v>853</v>
      </c>
      <c r="B711" s="313">
        <v>38169</v>
      </c>
      <c r="C711">
        <v>-83.749733120000002</v>
      </c>
      <c r="D711">
        <v>0</v>
      </c>
      <c r="E711">
        <v>-83.749733120000002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682</v>
      </c>
    </row>
    <row r="712" spans="1:18">
      <c r="A712" t="s">
        <v>853</v>
      </c>
      <c r="B712" s="313">
        <v>38200</v>
      </c>
      <c r="C712">
        <v>-83.245872309999996</v>
      </c>
      <c r="D712">
        <v>0</v>
      </c>
      <c r="E712">
        <v>-83.245872309999996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682</v>
      </c>
    </row>
    <row r="713" spans="1:18">
      <c r="A713" t="s">
        <v>853</v>
      </c>
      <c r="B713" s="313">
        <v>38231</v>
      </c>
      <c r="C713">
        <v>-80.075475710000006</v>
      </c>
      <c r="D713">
        <v>0</v>
      </c>
      <c r="E713">
        <v>-80.075475710000006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682</v>
      </c>
    </row>
    <row r="714" spans="1:18">
      <c r="A714" t="s">
        <v>853</v>
      </c>
      <c r="B714" s="313">
        <v>38261</v>
      </c>
      <c r="C714">
        <v>-82.262121759999999</v>
      </c>
      <c r="D714">
        <v>0</v>
      </c>
      <c r="E714">
        <v>-82.262121759999999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682</v>
      </c>
    </row>
    <row r="715" spans="1:18">
      <c r="A715" t="s">
        <v>853</v>
      </c>
      <c r="B715" s="313">
        <v>38292</v>
      </c>
      <c r="C715">
        <v>-79.128467270000002</v>
      </c>
      <c r="D715">
        <v>0</v>
      </c>
      <c r="E715">
        <v>-79.128467270000002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682</v>
      </c>
    </row>
    <row r="716" spans="1:18">
      <c r="A716" t="s">
        <v>853</v>
      </c>
      <c r="B716" s="313">
        <v>38322</v>
      </c>
      <c r="C716">
        <v>-81.288533549999997</v>
      </c>
      <c r="D716">
        <v>0</v>
      </c>
      <c r="E716">
        <v>-81.288533549999997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682</v>
      </c>
    </row>
    <row r="717" spans="1:18">
      <c r="A717" t="s">
        <v>853</v>
      </c>
      <c r="B717" s="313">
        <v>38353</v>
      </c>
      <c r="C717">
        <v>-80.797626359999995</v>
      </c>
      <c r="D717">
        <v>0</v>
      </c>
      <c r="E717">
        <v>-80.797626359999995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682</v>
      </c>
    </row>
    <row r="718" spans="1:18">
      <c r="A718" t="s">
        <v>853</v>
      </c>
      <c r="B718" s="313">
        <v>38384</v>
      </c>
      <c r="C718">
        <v>-72.537441749999999</v>
      </c>
      <c r="D718">
        <v>0</v>
      </c>
      <c r="E718">
        <v>-72.537441749999999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682</v>
      </c>
    </row>
    <row r="719" spans="1:18">
      <c r="A719" t="s">
        <v>853</v>
      </c>
      <c r="B719" s="313">
        <v>38412</v>
      </c>
      <c r="C719">
        <v>-79.870469099999994</v>
      </c>
      <c r="D719">
        <v>0</v>
      </c>
      <c r="E719">
        <v>-79.870469099999994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682</v>
      </c>
    </row>
    <row r="720" spans="1:18">
      <c r="A720" t="s">
        <v>853</v>
      </c>
      <c r="B720" s="313">
        <v>38443</v>
      </c>
      <c r="C720">
        <v>-76.826181739999996</v>
      </c>
      <c r="D720">
        <v>0</v>
      </c>
      <c r="E720">
        <v>-76.826181739999996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682</v>
      </c>
    </row>
    <row r="721" spans="1:18">
      <c r="A721" t="s">
        <v>853</v>
      </c>
      <c r="B721" s="313">
        <v>38473</v>
      </c>
      <c r="C721">
        <v>-78.921670590000005</v>
      </c>
      <c r="D721">
        <v>0</v>
      </c>
      <c r="E721">
        <v>-78.921670590000005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682</v>
      </c>
    </row>
    <row r="722" spans="1:18">
      <c r="A722" t="s">
        <v>853</v>
      </c>
      <c r="B722" s="313">
        <v>38504</v>
      </c>
      <c r="C722">
        <v>-75.912852720000004</v>
      </c>
      <c r="D722">
        <v>0</v>
      </c>
      <c r="E722">
        <v>-75.912852720000004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682</v>
      </c>
    </row>
    <row r="723" spans="1:18">
      <c r="A723" t="s">
        <v>853</v>
      </c>
      <c r="B723" s="313">
        <v>38534</v>
      </c>
      <c r="C723">
        <v>-77.982739699999996</v>
      </c>
      <c r="D723">
        <v>0</v>
      </c>
      <c r="E723">
        <v>-77.982739699999996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682</v>
      </c>
    </row>
    <row r="724" spans="1:18">
      <c r="A724" t="s">
        <v>853</v>
      </c>
      <c r="B724" s="313">
        <v>38565</v>
      </c>
      <c r="C724">
        <v>-77.508500429999998</v>
      </c>
      <c r="D724">
        <v>0</v>
      </c>
      <c r="E724">
        <v>-77.508500429999998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682</v>
      </c>
    </row>
    <row r="725" spans="1:18">
      <c r="A725" t="s">
        <v>853</v>
      </c>
      <c r="B725" s="313">
        <v>38596</v>
      </c>
      <c r="C725">
        <v>-74.547468859999995</v>
      </c>
      <c r="D725">
        <v>0</v>
      </c>
      <c r="E725">
        <v>-74.547468859999995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682</v>
      </c>
    </row>
    <row r="726" spans="1:18">
      <c r="A726" t="s">
        <v>853</v>
      </c>
      <c r="B726" s="313">
        <v>38626</v>
      </c>
      <c r="C726">
        <v>-76.573909139999998</v>
      </c>
      <c r="D726">
        <v>0</v>
      </c>
      <c r="E726">
        <v>-76.573909139999998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682</v>
      </c>
    </row>
    <row r="727" spans="1:18">
      <c r="A727" t="s">
        <v>853</v>
      </c>
      <c r="B727" s="313">
        <v>38657</v>
      </c>
      <c r="C727">
        <v>-73.647581959999997</v>
      </c>
      <c r="D727">
        <v>0</v>
      </c>
      <c r="E727">
        <v>-73.647581959999997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682</v>
      </c>
    </row>
    <row r="728" spans="1:18">
      <c r="A728" t="s">
        <v>853</v>
      </c>
      <c r="B728" s="313">
        <v>38687</v>
      </c>
      <c r="C728">
        <v>-75.648566900000006</v>
      </c>
      <c r="D728">
        <v>0</v>
      </c>
      <c r="E728">
        <v>-75.648566900000006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682</v>
      </c>
    </row>
    <row r="729" spans="1:18">
      <c r="A729" t="s">
        <v>853</v>
      </c>
      <c r="B729" s="313">
        <v>38718</v>
      </c>
      <c r="C729">
        <v>-75.181835489999997</v>
      </c>
      <c r="D729">
        <v>0</v>
      </c>
      <c r="E729">
        <v>-75.181835489999997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682</v>
      </c>
    </row>
    <row r="730" spans="1:18">
      <c r="A730" t="s">
        <v>853</v>
      </c>
      <c r="B730" s="313">
        <v>38749</v>
      </c>
      <c r="C730">
        <v>-67.486745659999997</v>
      </c>
      <c r="D730">
        <v>0</v>
      </c>
      <c r="E730">
        <v>-67.486745659999997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682</v>
      </c>
    </row>
    <row r="731" spans="1:18">
      <c r="A731" t="s">
        <v>853</v>
      </c>
      <c r="B731" s="313">
        <v>38777</v>
      </c>
      <c r="C731">
        <v>-74.300065470000007</v>
      </c>
      <c r="D731">
        <v>0</v>
      </c>
      <c r="E731">
        <v>-74.300065470000007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682</v>
      </c>
    </row>
    <row r="732" spans="1:18">
      <c r="A732" t="s">
        <v>853</v>
      </c>
      <c r="B732" s="313">
        <v>38808</v>
      </c>
      <c r="C732">
        <v>-71.458234469999994</v>
      </c>
      <c r="D732">
        <v>0</v>
      </c>
      <c r="E732">
        <v>-71.458234469999994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682</v>
      </c>
    </row>
    <row r="733" spans="1:18">
      <c r="A733" t="s">
        <v>853</v>
      </c>
      <c r="B733" s="313">
        <v>38838</v>
      </c>
      <c r="C733">
        <v>-73.397349500000004</v>
      </c>
      <c r="D733">
        <v>0</v>
      </c>
      <c r="E733">
        <v>-73.397349500000004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682</v>
      </c>
    </row>
    <row r="734" spans="1:18">
      <c r="A734" t="s">
        <v>853</v>
      </c>
      <c r="B734" s="313">
        <v>38869</v>
      </c>
      <c r="C734">
        <v>-70.589087809999995</v>
      </c>
      <c r="D734">
        <v>0</v>
      </c>
      <c r="E734">
        <v>-70.589087809999995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682</v>
      </c>
    </row>
    <row r="735" spans="1:18">
      <c r="A735" t="s">
        <v>853</v>
      </c>
      <c r="B735" s="313">
        <v>38899</v>
      </c>
      <c r="C735">
        <v>-72.503665369999993</v>
      </c>
      <c r="D735">
        <v>0</v>
      </c>
      <c r="E735">
        <v>-72.503665369999993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682</v>
      </c>
    </row>
    <row r="736" spans="1:18">
      <c r="A736" t="s">
        <v>853</v>
      </c>
      <c r="B736" s="313">
        <v>38930</v>
      </c>
      <c r="C736">
        <v>-72.052939300000006</v>
      </c>
      <c r="D736">
        <v>0</v>
      </c>
      <c r="E736">
        <v>-72.052939300000006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682</v>
      </c>
    </row>
    <row r="737" spans="1:18">
      <c r="A737" t="s">
        <v>853</v>
      </c>
      <c r="B737" s="313">
        <v>38961</v>
      </c>
      <c r="C737">
        <v>-69.294698240000002</v>
      </c>
      <c r="D737">
        <v>0</v>
      </c>
      <c r="E737">
        <v>-69.294698240000002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682</v>
      </c>
    </row>
    <row r="738" spans="1:18">
      <c r="A738" t="s">
        <v>853</v>
      </c>
      <c r="B738" s="313">
        <v>38991</v>
      </c>
      <c r="C738">
        <v>-71.172758900000005</v>
      </c>
      <c r="D738">
        <v>0</v>
      </c>
      <c r="E738">
        <v>-71.172758900000005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682</v>
      </c>
    </row>
    <row r="739" spans="1:18">
      <c r="A739" t="s">
        <v>853</v>
      </c>
      <c r="B739" s="313">
        <v>39022</v>
      </c>
      <c r="C739">
        <v>-68.447283220000003</v>
      </c>
      <c r="D739">
        <v>0</v>
      </c>
      <c r="E739">
        <v>-68.447283220000003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682</v>
      </c>
    </row>
    <row r="740" spans="1:18">
      <c r="A740" t="s">
        <v>853</v>
      </c>
      <c r="B740" s="313">
        <v>39052</v>
      </c>
      <c r="C740">
        <v>-70.301453850000001</v>
      </c>
      <c r="D740">
        <v>0</v>
      </c>
      <c r="E740">
        <v>-70.301453850000001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682</v>
      </c>
    </row>
    <row r="741" spans="1:18">
      <c r="A741" t="s">
        <v>853</v>
      </c>
      <c r="B741" s="313">
        <v>39083</v>
      </c>
      <c r="C741">
        <v>-69.862040820000004</v>
      </c>
      <c r="D741">
        <v>0</v>
      </c>
      <c r="E741">
        <v>-69.862040820000004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682</v>
      </c>
    </row>
    <row r="742" spans="1:18">
      <c r="A742" t="s">
        <v>853</v>
      </c>
      <c r="B742" s="313">
        <v>39114</v>
      </c>
      <c r="C742">
        <v>-62.706357410000003</v>
      </c>
      <c r="D742">
        <v>0</v>
      </c>
      <c r="E742">
        <v>-62.706357410000003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682</v>
      </c>
    </row>
    <row r="743" spans="1:18">
      <c r="A743" t="s">
        <v>853</v>
      </c>
      <c r="B743" s="313">
        <v>39142</v>
      </c>
      <c r="C743">
        <v>-69.031997480000001</v>
      </c>
      <c r="D743">
        <v>0</v>
      </c>
      <c r="E743">
        <v>-69.031997480000001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682</v>
      </c>
    </row>
    <row r="744" spans="1:18">
      <c r="A744" t="s">
        <v>853</v>
      </c>
      <c r="B744" s="313">
        <v>39173</v>
      </c>
      <c r="C744">
        <v>-66.386270469999999</v>
      </c>
      <c r="D744">
        <v>0</v>
      </c>
      <c r="E744">
        <v>-66.386270469999999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682</v>
      </c>
    </row>
    <row r="745" spans="1:18">
      <c r="A745" t="s">
        <v>853</v>
      </c>
      <c r="B745" s="313">
        <v>39203</v>
      </c>
      <c r="C745">
        <v>-68.182394650000006</v>
      </c>
      <c r="D745">
        <v>0</v>
      </c>
      <c r="E745">
        <v>-68.182394650000006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682</v>
      </c>
    </row>
    <row r="746" spans="1:18">
      <c r="A746" t="s">
        <v>853</v>
      </c>
      <c r="B746" s="313">
        <v>39234</v>
      </c>
      <c r="C746">
        <v>-65.568340259999999</v>
      </c>
      <c r="D746">
        <v>0</v>
      </c>
      <c r="E746">
        <v>-65.568340259999999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682</v>
      </c>
    </row>
    <row r="747" spans="1:18">
      <c r="A747" t="s">
        <v>853</v>
      </c>
      <c r="B747" s="313">
        <v>39264</v>
      </c>
      <c r="C747">
        <v>-67.341450890000004</v>
      </c>
      <c r="D747">
        <v>0</v>
      </c>
      <c r="E747">
        <v>-67.341450890000004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682</v>
      </c>
    </row>
    <row r="748" spans="1:18">
      <c r="A748" t="s">
        <v>853</v>
      </c>
      <c r="B748" s="313">
        <v>39295</v>
      </c>
      <c r="C748">
        <v>-66.920494649999995</v>
      </c>
      <c r="D748">
        <v>0</v>
      </c>
      <c r="E748">
        <v>-66.920494649999995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682</v>
      </c>
    </row>
    <row r="749" spans="1:18">
      <c r="A749" t="s">
        <v>853</v>
      </c>
      <c r="B749" s="313">
        <v>39326</v>
      </c>
      <c r="C749">
        <v>-64.372310440000007</v>
      </c>
      <c r="D749">
        <v>0</v>
      </c>
      <c r="E749">
        <v>-64.372310440000007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682</v>
      </c>
    </row>
    <row r="750" spans="1:18">
      <c r="A750" t="s">
        <v>853</v>
      </c>
      <c r="B750" s="313">
        <v>39356</v>
      </c>
      <c r="C750">
        <v>-66.130904580000006</v>
      </c>
      <c r="D750">
        <v>0</v>
      </c>
      <c r="E750">
        <v>-66.130904580000006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682</v>
      </c>
    </row>
    <row r="751" spans="1:18">
      <c r="A751" t="s">
        <v>854</v>
      </c>
      <c r="B751" s="313">
        <v>36708</v>
      </c>
      <c r="C751">
        <v>-23.200399999999998</v>
      </c>
      <c r="D751">
        <v>0</v>
      </c>
      <c r="E751">
        <v>-23.200399999999998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682</v>
      </c>
    </row>
    <row r="752" spans="1:18">
      <c r="A752" t="s">
        <v>854</v>
      </c>
      <c r="B752" s="313">
        <v>36739</v>
      </c>
      <c r="C752">
        <v>-23.05009553</v>
      </c>
      <c r="D752">
        <v>0</v>
      </c>
      <c r="E752">
        <v>-23.05009553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682</v>
      </c>
    </row>
    <row r="753" spans="1:18">
      <c r="A753" t="s">
        <v>854</v>
      </c>
      <c r="B753" s="313">
        <v>36770</v>
      </c>
      <c r="C753">
        <v>-22.180040429999998</v>
      </c>
      <c r="D753">
        <v>0</v>
      </c>
      <c r="E753">
        <v>-22.180040429999998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682</v>
      </c>
    </row>
    <row r="754" spans="1:18">
      <c r="A754" t="s">
        <v>854</v>
      </c>
      <c r="B754" s="313">
        <v>36800</v>
      </c>
      <c r="C754">
        <v>-22.792745149999998</v>
      </c>
      <c r="D754">
        <v>0</v>
      </c>
      <c r="E754">
        <v>-22.792745149999998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682</v>
      </c>
    </row>
    <row r="755" spans="1:18">
      <c r="A755" t="s">
        <v>854</v>
      </c>
      <c r="B755" s="313">
        <v>36831</v>
      </c>
      <c r="C755">
        <v>9.9678320500000002</v>
      </c>
      <c r="D755">
        <v>0</v>
      </c>
      <c r="E755">
        <v>9.9678320500000002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682</v>
      </c>
    </row>
    <row r="756" spans="1:18">
      <c r="A756" t="s">
        <v>854</v>
      </c>
      <c r="B756" s="313">
        <v>36861</v>
      </c>
      <c r="C756">
        <v>10.24252388</v>
      </c>
      <c r="D756">
        <v>0</v>
      </c>
      <c r="E756">
        <v>10.24252388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682</v>
      </c>
    </row>
    <row r="757" spans="1:18">
      <c r="A757" t="s">
        <v>854</v>
      </c>
      <c r="B757" s="313">
        <v>36892</v>
      </c>
      <c r="C757">
        <v>10.182914670000001</v>
      </c>
      <c r="D757">
        <v>0</v>
      </c>
      <c r="E757">
        <v>10.182914670000001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682</v>
      </c>
    </row>
    <row r="758" spans="1:18">
      <c r="A758" t="s">
        <v>854</v>
      </c>
      <c r="B758" s="313">
        <v>36923</v>
      </c>
      <c r="C758">
        <v>9.1433272399999996</v>
      </c>
      <c r="D758">
        <v>0</v>
      </c>
      <c r="E758">
        <v>9.1433272399999996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682</v>
      </c>
    </row>
    <row r="759" spans="1:18">
      <c r="A759" t="s">
        <v>854</v>
      </c>
      <c r="B759" s="313">
        <v>36951</v>
      </c>
      <c r="C759">
        <v>10.068734729999999</v>
      </c>
      <c r="D759">
        <v>0</v>
      </c>
      <c r="E759">
        <v>10.068734729999999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682</v>
      </c>
    </row>
    <row r="760" spans="1:18">
      <c r="A760" t="s">
        <v>854</v>
      </c>
      <c r="B760" s="313">
        <v>36982</v>
      </c>
      <c r="C760">
        <v>-18.937214170000001</v>
      </c>
      <c r="D760">
        <v>0</v>
      </c>
      <c r="E760">
        <v>-18.937214170000001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682</v>
      </c>
    </row>
    <row r="761" spans="1:18">
      <c r="A761" t="s">
        <v>854</v>
      </c>
      <c r="B761" s="313">
        <v>37012</v>
      </c>
      <c r="C761">
        <v>-19.457022609999999</v>
      </c>
      <c r="D761">
        <v>0</v>
      </c>
      <c r="E761">
        <v>-19.457022609999999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682</v>
      </c>
    </row>
    <row r="762" spans="1:18">
      <c r="A762" t="s">
        <v>854</v>
      </c>
      <c r="B762" s="313">
        <v>37043</v>
      </c>
      <c r="C762">
        <v>-18.718278699999999</v>
      </c>
      <c r="D762">
        <v>0</v>
      </c>
      <c r="E762">
        <v>-18.718278699999999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682</v>
      </c>
    </row>
    <row r="763" spans="1:18">
      <c r="A763" t="s">
        <v>854</v>
      </c>
      <c r="B763" s="313">
        <v>37073</v>
      </c>
      <c r="C763">
        <v>-19.231570260000002</v>
      </c>
      <c r="D763">
        <v>0</v>
      </c>
      <c r="E763">
        <v>-19.231570260000002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682</v>
      </c>
    </row>
    <row r="764" spans="1:18">
      <c r="A764" t="s">
        <v>854</v>
      </c>
      <c r="B764" s="313">
        <v>37104</v>
      </c>
      <c r="C764">
        <v>-19.117825239999998</v>
      </c>
      <c r="D764">
        <v>0</v>
      </c>
      <c r="E764">
        <v>-19.117825239999998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682</v>
      </c>
    </row>
    <row r="765" spans="1:18">
      <c r="A765" t="s">
        <v>854</v>
      </c>
      <c r="B765" s="313">
        <v>37135</v>
      </c>
      <c r="C765">
        <v>-18.39144215</v>
      </c>
      <c r="D765">
        <v>0</v>
      </c>
      <c r="E765">
        <v>-18.39144215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682</v>
      </c>
    </row>
    <row r="766" spans="1:18">
      <c r="A766" t="s">
        <v>854</v>
      </c>
      <c r="B766" s="313">
        <v>37165</v>
      </c>
      <c r="C766">
        <v>-18.8953758</v>
      </c>
      <c r="D766">
        <v>0</v>
      </c>
      <c r="E766">
        <v>-18.8953758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682</v>
      </c>
    </row>
    <row r="767" spans="1:18">
      <c r="A767" t="s">
        <v>854</v>
      </c>
      <c r="B767" s="313">
        <v>37196</v>
      </c>
      <c r="C767">
        <v>-30.027394619999999</v>
      </c>
      <c r="D767">
        <v>0</v>
      </c>
      <c r="E767">
        <v>-30.027394619999999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682</v>
      </c>
    </row>
    <row r="768" spans="1:18">
      <c r="A768" t="s">
        <v>854</v>
      </c>
      <c r="B768" s="313">
        <v>37226</v>
      </c>
      <c r="C768">
        <v>-30.849970729999999</v>
      </c>
      <c r="D768">
        <v>0</v>
      </c>
      <c r="E768">
        <v>-30.849970729999999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682</v>
      </c>
    </row>
    <row r="769" spans="1:18">
      <c r="A769" t="s">
        <v>854</v>
      </c>
      <c r="B769" s="313">
        <v>37257</v>
      </c>
      <c r="C769">
        <v>-30.666338710000002</v>
      </c>
      <c r="D769">
        <v>0</v>
      </c>
      <c r="E769">
        <v>-30.666338710000002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682</v>
      </c>
    </row>
    <row r="770" spans="1:18">
      <c r="A770" t="s">
        <v>854</v>
      </c>
      <c r="B770" s="313">
        <v>37288</v>
      </c>
      <c r="C770">
        <v>-27.53330566</v>
      </c>
      <c r="D770">
        <v>0</v>
      </c>
      <c r="E770">
        <v>-27.53330566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682</v>
      </c>
    </row>
    <row r="771" spans="1:18">
      <c r="A771" t="s">
        <v>854</v>
      </c>
      <c r="B771" s="313">
        <v>37316</v>
      </c>
      <c r="C771">
        <v>-30.31862259</v>
      </c>
      <c r="D771">
        <v>0</v>
      </c>
      <c r="E771">
        <v>-30.31862259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682</v>
      </c>
    </row>
    <row r="772" spans="1:18">
      <c r="A772" t="s">
        <v>854</v>
      </c>
      <c r="B772" s="313">
        <v>37347</v>
      </c>
      <c r="C772">
        <v>-29.165756460000001</v>
      </c>
      <c r="D772">
        <v>0</v>
      </c>
      <c r="E772">
        <v>-29.165756460000001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682</v>
      </c>
    </row>
    <row r="773" spans="1:18">
      <c r="A773" t="s">
        <v>854</v>
      </c>
      <c r="B773" s="313">
        <v>37377</v>
      </c>
      <c r="C773">
        <v>-29.96533951</v>
      </c>
      <c r="D773">
        <v>0</v>
      </c>
      <c r="E773">
        <v>-29.96533951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682</v>
      </c>
    </row>
    <row r="774" spans="1:18">
      <c r="A774" t="s">
        <v>854</v>
      </c>
      <c r="B774" s="313">
        <v>37408</v>
      </c>
      <c r="C774">
        <v>-28.82701424</v>
      </c>
      <c r="D774">
        <v>0</v>
      </c>
      <c r="E774">
        <v>-28.82701424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682</v>
      </c>
    </row>
    <row r="775" spans="1:18">
      <c r="A775" t="s">
        <v>854</v>
      </c>
      <c r="B775" s="313">
        <v>37438</v>
      </c>
      <c r="C775">
        <v>-29.617208779999999</v>
      </c>
      <c r="D775">
        <v>0</v>
      </c>
      <c r="E775">
        <v>-29.617208779999999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682</v>
      </c>
    </row>
    <row r="776" spans="1:18">
      <c r="A776" t="s">
        <v>854</v>
      </c>
      <c r="B776" s="313">
        <v>37469</v>
      </c>
      <c r="C776">
        <v>-29.441906280000001</v>
      </c>
      <c r="D776">
        <v>0</v>
      </c>
      <c r="E776">
        <v>-29.441906280000001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682</v>
      </c>
    </row>
    <row r="777" spans="1:18">
      <c r="A777" t="s">
        <v>854</v>
      </c>
      <c r="B777" s="313">
        <v>37500</v>
      </c>
      <c r="C777">
        <v>-28.323447219999998</v>
      </c>
      <c r="D777">
        <v>0</v>
      </c>
      <c r="E777">
        <v>-28.323447219999998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682</v>
      </c>
    </row>
    <row r="778" spans="1:18">
      <c r="A778" t="s">
        <v>854</v>
      </c>
      <c r="B778" s="313">
        <v>37530</v>
      </c>
      <c r="C778">
        <v>-29.09987512</v>
      </c>
      <c r="D778">
        <v>0</v>
      </c>
      <c r="E778">
        <v>-29.09987512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682</v>
      </c>
    </row>
    <row r="779" spans="1:18">
      <c r="A779" t="s">
        <v>854</v>
      </c>
      <c r="B779" s="313">
        <v>37561</v>
      </c>
      <c r="C779">
        <v>5.7531166899999997</v>
      </c>
      <c r="D779">
        <v>0</v>
      </c>
      <c r="E779">
        <v>5.7531166899999997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682</v>
      </c>
    </row>
    <row r="780" spans="1:18">
      <c r="A780" t="s">
        <v>854</v>
      </c>
      <c r="B780" s="313">
        <v>37591</v>
      </c>
      <c r="C780">
        <v>5.9108390999999996</v>
      </c>
      <c r="D780">
        <v>0</v>
      </c>
      <c r="E780">
        <v>5.9108390999999996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682</v>
      </c>
    </row>
    <row r="781" spans="1:18">
      <c r="A781" t="s">
        <v>854</v>
      </c>
      <c r="B781" s="313">
        <v>37622</v>
      </c>
      <c r="C781">
        <v>5.87576052</v>
      </c>
      <c r="D781">
        <v>0</v>
      </c>
      <c r="E781">
        <v>5.87576052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682</v>
      </c>
    </row>
    <row r="782" spans="1:18">
      <c r="A782" t="s">
        <v>854</v>
      </c>
      <c r="B782" s="313">
        <v>37653</v>
      </c>
      <c r="C782">
        <v>5.2755262299999997</v>
      </c>
      <c r="D782">
        <v>0</v>
      </c>
      <c r="E782">
        <v>5.2755262299999997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682</v>
      </c>
    </row>
    <row r="783" spans="1:18">
      <c r="A783" t="s">
        <v>854</v>
      </c>
      <c r="B783" s="313">
        <v>37681</v>
      </c>
      <c r="C783">
        <v>5.8093069899999996</v>
      </c>
      <c r="D783">
        <v>0</v>
      </c>
      <c r="E783">
        <v>5.8093069899999996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682</v>
      </c>
    </row>
    <row r="784" spans="1:18">
      <c r="A784" t="s">
        <v>854</v>
      </c>
      <c r="B784" s="313">
        <v>37712</v>
      </c>
      <c r="C784">
        <v>5.5885187800000002</v>
      </c>
      <c r="D784">
        <v>0</v>
      </c>
      <c r="E784">
        <v>5.5885187800000002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682</v>
      </c>
    </row>
    <row r="785" spans="1:18">
      <c r="A785" t="s">
        <v>854</v>
      </c>
      <c r="B785" s="313">
        <v>37742</v>
      </c>
      <c r="C785">
        <v>5.7417893400000004</v>
      </c>
      <c r="D785">
        <v>0</v>
      </c>
      <c r="E785">
        <v>5.7417893400000004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682</v>
      </c>
    </row>
    <row r="786" spans="1:18">
      <c r="A786" t="s">
        <v>854</v>
      </c>
      <c r="B786" s="313">
        <v>37773</v>
      </c>
      <c r="C786">
        <v>5.5237462900000001</v>
      </c>
      <c r="D786">
        <v>0</v>
      </c>
      <c r="E786">
        <v>5.5237462900000001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682</v>
      </c>
    </row>
    <row r="787" spans="1:18">
      <c r="A787" t="s">
        <v>854</v>
      </c>
      <c r="B787" s="313">
        <v>37803</v>
      </c>
      <c r="C787">
        <v>5.6752347099999998</v>
      </c>
      <c r="D787">
        <v>0</v>
      </c>
      <c r="E787">
        <v>5.6752347099999998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682</v>
      </c>
    </row>
    <row r="788" spans="1:18">
      <c r="A788" t="s">
        <v>854</v>
      </c>
      <c r="B788" s="313">
        <v>37834</v>
      </c>
      <c r="C788">
        <v>5.6417027500000003</v>
      </c>
      <c r="D788">
        <v>0</v>
      </c>
      <c r="E788">
        <v>5.6417027500000003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682</v>
      </c>
    </row>
    <row r="789" spans="1:18">
      <c r="A789" t="s">
        <v>854</v>
      </c>
      <c r="B789" s="313">
        <v>37865</v>
      </c>
      <c r="C789">
        <v>5.4274511900000002</v>
      </c>
      <c r="D789">
        <v>0</v>
      </c>
      <c r="E789">
        <v>5.4274511900000002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682</v>
      </c>
    </row>
    <row r="790" spans="1:18">
      <c r="A790" t="s">
        <v>854</v>
      </c>
      <c r="B790" s="313">
        <v>37895</v>
      </c>
      <c r="C790">
        <v>5.5762861800000003</v>
      </c>
      <c r="D790">
        <v>0</v>
      </c>
      <c r="E790">
        <v>5.5762861800000003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682</v>
      </c>
    </row>
    <row r="791" spans="1:18">
      <c r="A791" t="s">
        <v>854</v>
      </c>
      <c r="B791" s="313">
        <v>37926</v>
      </c>
      <c r="C791">
        <v>11.94235275</v>
      </c>
      <c r="D791">
        <v>0</v>
      </c>
      <c r="E791">
        <v>11.94235275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682</v>
      </c>
    </row>
    <row r="792" spans="1:18">
      <c r="A792" t="s">
        <v>854</v>
      </c>
      <c r="B792" s="313">
        <v>37956</v>
      </c>
      <c r="C792">
        <v>12.269820040000001</v>
      </c>
      <c r="D792">
        <v>0</v>
      </c>
      <c r="E792">
        <v>12.269820040000001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682</v>
      </c>
    </row>
    <row r="793" spans="1:18">
      <c r="A793" t="s">
        <v>854</v>
      </c>
      <c r="B793" s="313">
        <v>37987</v>
      </c>
      <c r="C793">
        <v>12.19703724</v>
      </c>
      <c r="D793">
        <v>0</v>
      </c>
      <c r="E793">
        <v>12.19703724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682</v>
      </c>
    </row>
    <row r="794" spans="1:18">
      <c r="A794" t="s">
        <v>854</v>
      </c>
      <c r="B794" s="313">
        <v>38018</v>
      </c>
      <c r="C794">
        <v>11.34219167</v>
      </c>
      <c r="D794">
        <v>0</v>
      </c>
      <c r="E794">
        <v>11.34219167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682</v>
      </c>
    </row>
    <row r="795" spans="1:18">
      <c r="A795" t="s">
        <v>854</v>
      </c>
      <c r="B795" s="313">
        <v>38047</v>
      </c>
      <c r="C795">
        <v>12.056835700000001</v>
      </c>
      <c r="D795">
        <v>0</v>
      </c>
      <c r="E795">
        <v>12.056835700000001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682</v>
      </c>
    </row>
    <row r="796" spans="1:18">
      <c r="A796" t="s">
        <v>854</v>
      </c>
      <c r="B796" s="313">
        <v>38078</v>
      </c>
      <c r="C796">
        <v>11.59863212</v>
      </c>
      <c r="D796">
        <v>0</v>
      </c>
      <c r="E796">
        <v>11.59863212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682</v>
      </c>
    </row>
    <row r="797" spans="1:18">
      <c r="A797" t="s">
        <v>854</v>
      </c>
      <c r="B797" s="313">
        <v>38108</v>
      </c>
      <c r="C797">
        <v>11.916647429999999</v>
      </c>
      <c r="D797">
        <v>0</v>
      </c>
      <c r="E797">
        <v>11.916647429999999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682</v>
      </c>
    </row>
    <row r="798" spans="1:18">
      <c r="A798" t="s">
        <v>854</v>
      </c>
      <c r="B798" s="313">
        <v>38139</v>
      </c>
      <c r="C798">
        <v>11.464028239999999</v>
      </c>
      <c r="D798">
        <v>0</v>
      </c>
      <c r="E798">
        <v>11.464028239999999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682</v>
      </c>
    </row>
    <row r="799" spans="1:18">
      <c r="A799" t="s">
        <v>854</v>
      </c>
      <c r="B799" s="313">
        <v>38169</v>
      </c>
      <c r="C799">
        <v>11.7778215</v>
      </c>
      <c r="D799">
        <v>0</v>
      </c>
      <c r="E799">
        <v>11.7778215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682</v>
      </c>
    </row>
    <row r="800" spans="1:18">
      <c r="A800" t="s">
        <v>854</v>
      </c>
      <c r="B800" s="313">
        <v>38200</v>
      </c>
      <c r="C800">
        <v>11.706962969999999</v>
      </c>
      <c r="D800">
        <v>0</v>
      </c>
      <c r="E800">
        <v>11.706962969999999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682</v>
      </c>
    </row>
    <row r="801" spans="1:18">
      <c r="A801" t="s">
        <v>854</v>
      </c>
      <c r="B801" s="313">
        <v>38231</v>
      </c>
      <c r="C801">
        <v>11.26110645</v>
      </c>
      <c r="D801">
        <v>0</v>
      </c>
      <c r="E801">
        <v>11.26110645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682</v>
      </c>
    </row>
    <row r="802" spans="1:18">
      <c r="A802" t="s">
        <v>854</v>
      </c>
      <c r="B802" s="313">
        <v>38261</v>
      </c>
      <c r="C802">
        <v>11.568617</v>
      </c>
      <c r="D802">
        <v>0</v>
      </c>
      <c r="E802">
        <v>11.568617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682</v>
      </c>
    </row>
    <row r="803" spans="1:18">
      <c r="A803" t="s">
        <v>854</v>
      </c>
      <c r="B803" s="313">
        <v>38292</v>
      </c>
      <c r="C803">
        <v>11.12792756</v>
      </c>
      <c r="D803">
        <v>0</v>
      </c>
      <c r="E803">
        <v>11.12792756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682</v>
      </c>
    </row>
    <row r="804" spans="1:18">
      <c r="A804" t="s">
        <v>854</v>
      </c>
      <c r="B804" s="313">
        <v>38322</v>
      </c>
      <c r="C804">
        <v>11.431700169999999</v>
      </c>
      <c r="D804">
        <v>0</v>
      </c>
      <c r="E804">
        <v>11.431700169999999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682</v>
      </c>
    </row>
    <row r="805" spans="1:18">
      <c r="A805" t="s">
        <v>854</v>
      </c>
      <c r="B805" s="313">
        <v>38353</v>
      </c>
      <c r="C805">
        <v>11.362663319999999</v>
      </c>
      <c r="D805">
        <v>0</v>
      </c>
      <c r="E805">
        <v>11.362663319999999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682</v>
      </c>
    </row>
    <row r="806" spans="1:18">
      <c r="A806" t="s">
        <v>854</v>
      </c>
      <c r="B806" s="313">
        <v>38384</v>
      </c>
      <c r="C806">
        <v>10.20102404</v>
      </c>
      <c r="D806">
        <v>0</v>
      </c>
      <c r="E806">
        <v>10.20102404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682</v>
      </c>
    </row>
    <row r="807" spans="1:18">
      <c r="A807" t="s">
        <v>854</v>
      </c>
      <c r="B807" s="313">
        <v>38412</v>
      </c>
      <c r="C807">
        <v>11.232276130000001</v>
      </c>
      <c r="D807">
        <v>0</v>
      </c>
      <c r="E807">
        <v>11.232276130000001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682</v>
      </c>
    </row>
    <row r="808" spans="1:18">
      <c r="A808" t="s">
        <v>854</v>
      </c>
      <c r="B808" s="313">
        <v>38443</v>
      </c>
      <c r="C808">
        <v>10.80415449</v>
      </c>
      <c r="D808">
        <v>0</v>
      </c>
      <c r="E808">
        <v>10.80415449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682</v>
      </c>
    </row>
    <row r="809" spans="1:18">
      <c r="A809" t="s">
        <v>854</v>
      </c>
      <c r="B809" s="313">
        <v>38473</v>
      </c>
      <c r="C809">
        <v>11.098845499999999</v>
      </c>
      <c r="D809">
        <v>0</v>
      </c>
      <c r="E809">
        <v>11.098845499999999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682</v>
      </c>
    </row>
    <row r="810" spans="1:18">
      <c r="A810" t="s">
        <v>854</v>
      </c>
      <c r="B810" s="313">
        <v>38504</v>
      </c>
      <c r="C810">
        <v>10.675711980000001</v>
      </c>
      <c r="D810">
        <v>0</v>
      </c>
      <c r="E810">
        <v>10.675711980000001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682</v>
      </c>
    </row>
    <row r="811" spans="1:18">
      <c r="A811" t="s">
        <v>854</v>
      </c>
      <c r="B811" s="313">
        <v>38534</v>
      </c>
      <c r="C811">
        <v>10.96680257</v>
      </c>
      <c r="D811">
        <v>0</v>
      </c>
      <c r="E811">
        <v>10.96680257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682</v>
      </c>
    </row>
    <row r="812" spans="1:18">
      <c r="A812" t="s">
        <v>854</v>
      </c>
      <c r="B812" s="313">
        <v>38565</v>
      </c>
      <c r="C812">
        <v>10.90010975</v>
      </c>
      <c r="D812">
        <v>0</v>
      </c>
      <c r="E812">
        <v>10.90010975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682</v>
      </c>
    </row>
    <row r="813" spans="1:18">
      <c r="A813" t="s">
        <v>854</v>
      </c>
      <c r="B813" s="313">
        <v>38596</v>
      </c>
      <c r="C813">
        <v>10.48369647</v>
      </c>
      <c r="D813">
        <v>0</v>
      </c>
      <c r="E813">
        <v>10.48369647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682</v>
      </c>
    </row>
    <row r="814" spans="1:18">
      <c r="A814" t="s">
        <v>854</v>
      </c>
      <c r="B814" s="313">
        <v>38626</v>
      </c>
      <c r="C814">
        <v>10.7686771</v>
      </c>
      <c r="D814">
        <v>0</v>
      </c>
      <c r="E814">
        <v>10.7686771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682</v>
      </c>
    </row>
    <row r="815" spans="1:18">
      <c r="A815" t="s">
        <v>854</v>
      </c>
      <c r="B815" s="313">
        <v>38657</v>
      </c>
      <c r="C815">
        <v>10.35714434</v>
      </c>
      <c r="D815">
        <v>0</v>
      </c>
      <c r="E815">
        <v>10.35714434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682</v>
      </c>
    </row>
    <row r="816" spans="1:18">
      <c r="A816" t="s">
        <v>854</v>
      </c>
      <c r="B816" s="313">
        <v>38687</v>
      </c>
      <c r="C816">
        <v>10.63854516</v>
      </c>
      <c r="D816">
        <v>0</v>
      </c>
      <c r="E816">
        <v>10.63854516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682</v>
      </c>
    </row>
    <row r="817" spans="1:18">
      <c r="A817" t="s">
        <v>854</v>
      </c>
      <c r="B817" s="313">
        <v>38718</v>
      </c>
      <c r="C817">
        <v>10.572908180000001</v>
      </c>
      <c r="D817">
        <v>0</v>
      </c>
      <c r="E817">
        <v>10.572908180000001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682</v>
      </c>
    </row>
    <row r="818" spans="1:18">
      <c r="A818" t="s">
        <v>854</v>
      </c>
      <c r="B818" s="313">
        <v>38749</v>
      </c>
      <c r="C818">
        <v>9.4907388299999997</v>
      </c>
      <c r="D818">
        <v>0</v>
      </c>
      <c r="E818">
        <v>9.4907388299999997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682</v>
      </c>
    </row>
    <row r="819" spans="1:18">
      <c r="A819" t="s">
        <v>854</v>
      </c>
      <c r="B819" s="313">
        <v>38777</v>
      </c>
      <c r="C819">
        <v>10.448903850000001</v>
      </c>
      <c r="D819">
        <v>0</v>
      </c>
      <c r="E819">
        <v>10.448903850000001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682</v>
      </c>
    </row>
    <row r="820" spans="1:18">
      <c r="A820" t="s">
        <v>854</v>
      </c>
      <c r="B820" s="313">
        <v>38808</v>
      </c>
      <c r="C820">
        <v>10.04925388</v>
      </c>
      <c r="D820">
        <v>0</v>
      </c>
      <c r="E820">
        <v>10.04925388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682</v>
      </c>
    </row>
    <row r="821" spans="1:18">
      <c r="A821" t="s">
        <v>854</v>
      </c>
      <c r="B821" s="313">
        <v>38838</v>
      </c>
      <c r="C821">
        <v>10.321953860000001</v>
      </c>
      <c r="D821">
        <v>0</v>
      </c>
      <c r="E821">
        <v>10.321953860000001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682</v>
      </c>
    </row>
    <row r="822" spans="1:18">
      <c r="A822" t="s">
        <v>854</v>
      </c>
      <c r="B822" s="313">
        <v>38869</v>
      </c>
      <c r="C822">
        <v>9.92702478</v>
      </c>
      <c r="D822">
        <v>0</v>
      </c>
      <c r="E822">
        <v>9.92702478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682</v>
      </c>
    </row>
    <row r="823" spans="1:18">
      <c r="A823" t="s">
        <v>854</v>
      </c>
      <c r="B823" s="313">
        <v>38899</v>
      </c>
      <c r="C823">
        <v>10.19627403</v>
      </c>
      <c r="D823">
        <v>0</v>
      </c>
      <c r="E823">
        <v>10.19627403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682</v>
      </c>
    </row>
    <row r="824" spans="1:18">
      <c r="A824" t="s">
        <v>854</v>
      </c>
      <c r="B824" s="313">
        <v>38930</v>
      </c>
      <c r="C824">
        <v>10.1328879</v>
      </c>
      <c r="D824">
        <v>0</v>
      </c>
      <c r="E824">
        <v>10.1328879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682</v>
      </c>
    </row>
    <row r="825" spans="1:18">
      <c r="A825" t="s">
        <v>854</v>
      </c>
      <c r="B825" s="313">
        <v>38961</v>
      </c>
      <c r="C825">
        <v>9.7449932799999992</v>
      </c>
      <c r="D825">
        <v>0</v>
      </c>
      <c r="E825">
        <v>9.7449932799999992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682</v>
      </c>
    </row>
    <row r="826" spans="1:18">
      <c r="A826" t="s">
        <v>854</v>
      </c>
      <c r="B826" s="313">
        <v>38991</v>
      </c>
      <c r="C826">
        <v>10.009107119999999</v>
      </c>
      <c r="D826">
        <v>0</v>
      </c>
      <c r="E826">
        <v>10.009107119999999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682</v>
      </c>
    </row>
    <row r="827" spans="1:18">
      <c r="A827" t="s">
        <v>855</v>
      </c>
      <c r="B827" s="313">
        <v>36708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682</v>
      </c>
    </row>
    <row r="828" spans="1:18">
      <c r="A828" t="s">
        <v>855</v>
      </c>
      <c r="B828" s="313">
        <v>36739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682</v>
      </c>
    </row>
    <row r="829" spans="1:18">
      <c r="A829" t="s">
        <v>855</v>
      </c>
      <c r="B829" s="313">
        <v>36770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682</v>
      </c>
    </row>
    <row r="830" spans="1:18">
      <c r="A830" t="s">
        <v>855</v>
      </c>
      <c r="B830" s="313">
        <v>36800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682</v>
      </c>
    </row>
    <row r="831" spans="1:18">
      <c r="A831" t="s">
        <v>855</v>
      </c>
      <c r="B831" s="313">
        <v>36831</v>
      </c>
      <c r="C831">
        <v>29.45576844</v>
      </c>
      <c r="D831">
        <v>0</v>
      </c>
      <c r="E831">
        <v>29.45576844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682</v>
      </c>
    </row>
    <row r="832" spans="1:18">
      <c r="A832" t="s">
        <v>855</v>
      </c>
      <c r="B832" s="313">
        <v>36861</v>
      </c>
      <c r="C832">
        <v>30.267505539999998</v>
      </c>
      <c r="D832">
        <v>0</v>
      </c>
      <c r="E832">
        <v>30.267505539999998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682</v>
      </c>
    </row>
    <row r="833" spans="1:18">
      <c r="A833" t="s">
        <v>855</v>
      </c>
      <c r="B833" s="313">
        <v>36892</v>
      </c>
      <c r="C833">
        <v>30.091355440000001</v>
      </c>
      <c r="D833">
        <v>0</v>
      </c>
      <c r="E833">
        <v>30.091355440000001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682</v>
      </c>
    </row>
    <row r="834" spans="1:18">
      <c r="A834" t="s">
        <v>855</v>
      </c>
      <c r="B834" s="313">
        <v>36923</v>
      </c>
      <c r="C834">
        <v>27.01928856</v>
      </c>
      <c r="D834">
        <v>0</v>
      </c>
      <c r="E834">
        <v>27.01928856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682</v>
      </c>
    </row>
    <row r="835" spans="1:18">
      <c r="A835" t="s">
        <v>855</v>
      </c>
      <c r="B835" s="313">
        <v>36951</v>
      </c>
      <c r="C835">
        <v>29.753944239999999</v>
      </c>
      <c r="D835">
        <v>0</v>
      </c>
      <c r="E835">
        <v>29.753944239999999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682</v>
      </c>
    </row>
    <row r="836" spans="1:18">
      <c r="A836" t="s">
        <v>856</v>
      </c>
      <c r="B836" s="313">
        <v>36708</v>
      </c>
      <c r="C836">
        <v>-15.5</v>
      </c>
      <c r="D836">
        <v>0</v>
      </c>
      <c r="E836">
        <v>-15.5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682</v>
      </c>
    </row>
    <row r="837" spans="1:18">
      <c r="A837" t="s">
        <v>856</v>
      </c>
      <c r="B837" s="313">
        <v>36739</v>
      </c>
      <c r="C837">
        <v>-15.480252200000001</v>
      </c>
      <c r="D837">
        <v>0</v>
      </c>
      <c r="E837">
        <v>-15.480252200000001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682</v>
      </c>
    </row>
    <row r="838" spans="1:18">
      <c r="A838" t="s">
        <v>856</v>
      </c>
      <c r="B838" s="313">
        <v>36770</v>
      </c>
      <c r="C838">
        <v>-14.89593045</v>
      </c>
      <c r="D838">
        <v>0</v>
      </c>
      <c r="E838">
        <v>-14.89593045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682</v>
      </c>
    </row>
    <row r="839" spans="1:18">
      <c r="A839" t="s">
        <v>856</v>
      </c>
      <c r="B839" s="313">
        <v>36800</v>
      </c>
      <c r="C839">
        <v>-15.30741783</v>
      </c>
      <c r="D839">
        <v>0</v>
      </c>
      <c r="E839">
        <v>-15.30741783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682</v>
      </c>
    </row>
    <row r="840" spans="1:18">
      <c r="A840" t="s">
        <v>857</v>
      </c>
      <c r="B840" s="313">
        <v>37196</v>
      </c>
      <c r="C840">
        <v>13.73748496</v>
      </c>
      <c r="D840">
        <v>0</v>
      </c>
      <c r="E840">
        <v>13.73748496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682</v>
      </c>
    </row>
    <row r="841" spans="1:18">
      <c r="A841" t="s">
        <v>857</v>
      </c>
      <c r="B841" s="313">
        <v>37226</v>
      </c>
      <c r="C841">
        <v>14.113812210000001</v>
      </c>
      <c r="D841">
        <v>0</v>
      </c>
      <c r="E841">
        <v>14.113812210000001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682</v>
      </c>
    </row>
    <row r="842" spans="1:18">
      <c r="A842" t="s">
        <v>857</v>
      </c>
      <c r="B842" s="313">
        <v>37257</v>
      </c>
      <c r="C842">
        <v>14.02980086</v>
      </c>
      <c r="D842">
        <v>0</v>
      </c>
      <c r="E842">
        <v>14.02980086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682</v>
      </c>
    </row>
    <row r="843" spans="1:18">
      <c r="A843" t="s">
        <v>857</v>
      </c>
      <c r="B843" s="313">
        <v>37288</v>
      </c>
      <c r="C843">
        <v>12.59644325</v>
      </c>
      <c r="D843">
        <v>0</v>
      </c>
      <c r="E843">
        <v>12.59644325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682</v>
      </c>
    </row>
    <row r="844" spans="1:18">
      <c r="A844" t="s">
        <v>857</v>
      </c>
      <c r="B844" s="313">
        <v>37316</v>
      </c>
      <c r="C844">
        <v>13.870721290000001</v>
      </c>
      <c r="D844">
        <v>0</v>
      </c>
      <c r="E844">
        <v>13.870721290000001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682</v>
      </c>
    </row>
    <row r="845" spans="1:18">
      <c r="A845" t="s">
        <v>857</v>
      </c>
      <c r="B845" s="313">
        <v>37347</v>
      </c>
      <c r="C845">
        <v>13.343286880000001</v>
      </c>
      <c r="D845">
        <v>0</v>
      </c>
      <c r="E845">
        <v>13.343286880000001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682</v>
      </c>
    </row>
    <row r="846" spans="1:18">
      <c r="A846" t="s">
        <v>857</v>
      </c>
      <c r="B846" s="313">
        <v>37377</v>
      </c>
      <c r="C846">
        <v>13.70909485</v>
      </c>
      <c r="D846">
        <v>0</v>
      </c>
      <c r="E846">
        <v>13.70909485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682</v>
      </c>
    </row>
    <row r="847" spans="1:18">
      <c r="A847" t="s">
        <v>857</v>
      </c>
      <c r="B847" s="313">
        <v>37408</v>
      </c>
      <c r="C847">
        <v>13.18831286</v>
      </c>
      <c r="D847">
        <v>0</v>
      </c>
      <c r="E847">
        <v>13.18831286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682</v>
      </c>
    </row>
    <row r="848" spans="1:18">
      <c r="A848" t="s">
        <v>857</v>
      </c>
      <c r="B848" s="313">
        <v>37438</v>
      </c>
      <c r="C848">
        <v>13.549825589999999</v>
      </c>
      <c r="D848">
        <v>0</v>
      </c>
      <c r="E848">
        <v>13.549825589999999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682</v>
      </c>
    </row>
    <row r="849" spans="1:18">
      <c r="A849" t="s">
        <v>857</v>
      </c>
      <c r="B849" s="313">
        <v>37469</v>
      </c>
      <c r="C849">
        <v>13.469624980000001</v>
      </c>
      <c r="D849">
        <v>0</v>
      </c>
      <c r="E849">
        <v>13.469624980000001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682</v>
      </c>
    </row>
    <row r="850" spans="1:18">
      <c r="A850" t="s">
        <v>857</v>
      </c>
      <c r="B850" s="313">
        <v>37500</v>
      </c>
      <c r="C850">
        <v>12.95793175</v>
      </c>
      <c r="D850">
        <v>0</v>
      </c>
      <c r="E850">
        <v>12.95793175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682</v>
      </c>
    </row>
    <row r="851" spans="1:18">
      <c r="A851" t="s">
        <v>857</v>
      </c>
      <c r="B851" s="313">
        <v>37530</v>
      </c>
      <c r="C851">
        <v>13.313146270000001</v>
      </c>
      <c r="D851">
        <v>0</v>
      </c>
      <c r="E851">
        <v>13.313146270000001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682</v>
      </c>
    </row>
    <row r="852" spans="1:18">
      <c r="A852" t="s">
        <v>858</v>
      </c>
      <c r="B852" s="313">
        <v>36708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682</v>
      </c>
    </row>
    <row r="853" spans="1:18">
      <c r="A853" t="s">
        <v>858</v>
      </c>
      <c r="B853" s="313">
        <v>36739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682</v>
      </c>
    </row>
    <row r="854" spans="1:18">
      <c r="A854" t="s">
        <v>858</v>
      </c>
      <c r="B854" s="313">
        <v>36770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682</v>
      </c>
    </row>
    <row r="855" spans="1:18">
      <c r="A855" t="s">
        <v>858</v>
      </c>
      <c r="B855" s="313">
        <v>36800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682</v>
      </c>
    </row>
    <row r="856" spans="1:18">
      <c r="A856" t="s">
        <v>859</v>
      </c>
      <c r="B856" s="313">
        <v>36892</v>
      </c>
      <c r="C856">
        <v>15.04567772</v>
      </c>
      <c r="D856">
        <v>0</v>
      </c>
      <c r="E856">
        <v>15.04567772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682</v>
      </c>
    </row>
    <row r="857" spans="1:18">
      <c r="A857" t="s">
        <v>860</v>
      </c>
      <c r="B857" s="313">
        <v>36831</v>
      </c>
      <c r="C857">
        <v>27.06690562</v>
      </c>
      <c r="D857">
        <v>0</v>
      </c>
      <c r="E857">
        <v>27.06690562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682</v>
      </c>
    </row>
    <row r="858" spans="1:18">
      <c r="A858" t="s">
        <v>860</v>
      </c>
      <c r="B858" s="313">
        <v>36861</v>
      </c>
      <c r="C858">
        <v>27.812810850000002</v>
      </c>
      <c r="D858">
        <v>0</v>
      </c>
      <c r="E858">
        <v>27.812810850000002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682</v>
      </c>
    </row>
    <row r="859" spans="1:18">
      <c r="A859" t="s">
        <v>860</v>
      </c>
      <c r="B859" s="313">
        <v>36892</v>
      </c>
      <c r="C859">
        <v>27.650946520000002</v>
      </c>
      <c r="D859">
        <v>0</v>
      </c>
      <c r="E859">
        <v>27.650946520000002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682</v>
      </c>
    </row>
    <row r="860" spans="1:18">
      <c r="A860" t="s">
        <v>860</v>
      </c>
      <c r="B860" s="313">
        <v>36923</v>
      </c>
      <c r="C860">
        <v>24.828024249999999</v>
      </c>
      <c r="D860">
        <v>0</v>
      </c>
      <c r="E860">
        <v>24.828024249999999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682</v>
      </c>
    </row>
    <row r="861" spans="1:18">
      <c r="A861" t="s">
        <v>860</v>
      </c>
      <c r="B861" s="313">
        <v>36951</v>
      </c>
      <c r="C861">
        <v>27.340899360000002</v>
      </c>
      <c r="D861">
        <v>0</v>
      </c>
      <c r="E861">
        <v>27.340899360000002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682</v>
      </c>
    </row>
    <row r="862" spans="1:18">
      <c r="A862" t="s">
        <v>860</v>
      </c>
      <c r="B862" s="313">
        <v>37196</v>
      </c>
      <c r="C862">
        <v>25.24674985</v>
      </c>
      <c r="D862">
        <v>0</v>
      </c>
      <c r="E862">
        <v>25.24674985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682</v>
      </c>
    </row>
    <row r="863" spans="1:18">
      <c r="A863" t="s">
        <v>860</v>
      </c>
      <c r="B863" s="313">
        <v>37226</v>
      </c>
      <c r="C863">
        <v>25.938364079999999</v>
      </c>
      <c r="D863">
        <v>0</v>
      </c>
      <c r="E863">
        <v>25.938364079999999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682</v>
      </c>
    </row>
    <row r="864" spans="1:18">
      <c r="A864" t="s">
        <v>860</v>
      </c>
      <c r="B864" s="313">
        <v>37257</v>
      </c>
      <c r="C864">
        <v>25.78396802</v>
      </c>
      <c r="D864">
        <v>0</v>
      </c>
      <c r="E864">
        <v>25.78396802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682</v>
      </c>
    </row>
    <row r="865" spans="1:18">
      <c r="A865" t="s">
        <v>860</v>
      </c>
      <c r="B865" s="313">
        <v>37288</v>
      </c>
      <c r="C865">
        <v>23.149743409999999</v>
      </c>
      <c r="D865">
        <v>0</v>
      </c>
      <c r="E865">
        <v>23.149743409999999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682</v>
      </c>
    </row>
    <row r="866" spans="1:18">
      <c r="A866" t="s">
        <v>860</v>
      </c>
      <c r="B866" s="313">
        <v>37316</v>
      </c>
      <c r="C866">
        <v>25.491611580000001</v>
      </c>
      <c r="D866">
        <v>0</v>
      </c>
      <c r="E866">
        <v>25.491611580000001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682</v>
      </c>
    </row>
    <row r="867" spans="1:18">
      <c r="A867" t="s">
        <v>860</v>
      </c>
      <c r="B867" s="313">
        <v>37561</v>
      </c>
      <c r="C867">
        <v>23.537573129999998</v>
      </c>
      <c r="D867">
        <v>0</v>
      </c>
      <c r="E867">
        <v>23.537573129999998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682</v>
      </c>
    </row>
    <row r="868" spans="1:18">
      <c r="A868" t="s">
        <v>860</v>
      </c>
      <c r="B868" s="313">
        <v>37591</v>
      </c>
      <c r="C868">
        <v>24.182858620000001</v>
      </c>
      <c r="D868">
        <v>0</v>
      </c>
      <c r="E868">
        <v>24.182858620000001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682</v>
      </c>
    </row>
    <row r="869" spans="1:18">
      <c r="A869" t="s">
        <v>860</v>
      </c>
      <c r="B869" s="313">
        <v>37622</v>
      </c>
      <c r="C869">
        <v>24.039342560000001</v>
      </c>
      <c r="D869">
        <v>0</v>
      </c>
      <c r="E869">
        <v>24.039342560000001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682</v>
      </c>
    </row>
    <row r="870" spans="1:18">
      <c r="A870" t="s">
        <v>860</v>
      </c>
      <c r="B870" s="313">
        <v>37653</v>
      </c>
      <c r="C870">
        <v>21.583620020000001</v>
      </c>
      <c r="D870">
        <v>0</v>
      </c>
      <c r="E870">
        <v>21.583620020000001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682</v>
      </c>
    </row>
    <row r="871" spans="1:18">
      <c r="A871" t="s">
        <v>860</v>
      </c>
      <c r="B871" s="313">
        <v>37681</v>
      </c>
      <c r="C871">
        <v>23.767462989999999</v>
      </c>
      <c r="D871">
        <v>0</v>
      </c>
      <c r="E871">
        <v>23.767462989999999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682</v>
      </c>
    </row>
    <row r="872" spans="1:18">
      <c r="A872" t="s">
        <v>860</v>
      </c>
      <c r="B872" s="313">
        <v>37926</v>
      </c>
      <c r="C872">
        <v>21.94765589</v>
      </c>
      <c r="D872">
        <v>0</v>
      </c>
      <c r="E872">
        <v>21.94765589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682</v>
      </c>
    </row>
    <row r="873" spans="1:18">
      <c r="A873" t="s">
        <v>860</v>
      </c>
      <c r="B873" s="313">
        <v>37956</v>
      </c>
      <c r="C873">
        <v>22.549475269999999</v>
      </c>
      <c r="D873">
        <v>0</v>
      </c>
      <c r="E873">
        <v>22.549475269999999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682</v>
      </c>
    </row>
    <row r="874" spans="1:18">
      <c r="A874" t="s">
        <v>860</v>
      </c>
      <c r="B874" s="313">
        <v>37987</v>
      </c>
      <c r="C874">
        <v>22.415715049999999</v>
      </c>
      <c r="D874">
        <v>0</v>
      </c>
      <c r="E874">
        <v>22.415715049999999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682</v>
      </c>
    </row>
    <row r="875" spans="1:18">
      <c r="A875" t="s">
        <v>860</v>
      </c>
      <c r="B875" s="313">
        <v>38018</v>
      </c>
      <c r="C875">
        <v>20.844679840000001</v>
      </c>
      <c r="D875">
        <v>0</v>
      </c>
      <c r="E875">
        <v>20.844679840000001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682</v>
      </c>
    </row>
    <row r="876" spans="1:18">
      <c r="A876" t="s">
        <v>860</v>
      </c>
      <c r="B876" s="313">
        <v>38047</v>
      </c>
      <c r="C876">
        <v>22.158052649999998</v>
      </c>
      <c r="D876">
        <v>0</v>
      </c>
      <c r="E876">
        <v>22.158052649999998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682</v>
      </c>
    </row>
    <row r="877" spans="1:18">
      <c r="A877" t="s">
        <v>860</v>
      </c>
      <c r="B877" s="313">
        <v>38292</v>
      </c>
      <c r="C877">
        <v>20.450905259999999</v>
      </c>
      <c r="D877">
        <v>0</v>
      </c>
      <c r="E877">
        <v>20.450905259999999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682</v>
      </c>
    </row>
    <row r="878" spans="1:18">
      <c r="A878" t="s">
        <v>860</v>
      </c>
      <c r="B878" s="313">
        <v>38322</v>
      </c>
      <c r="C878">
        <v>21.00917857</v>
      </c>
      <c r="D878">
        <v>0</v>
      </c>
      <c r="E878">
        <v>21.00917857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682</v>
      </c>
    </row>
    <row r="879" spans="1:18">
      <c r="A879" t="s">
        <v>860</v>
      </c>
      <c r="B879" s="313">
        <v>38353</v>
      </c>
      <c r="C879">
        <v>20.88230265</v>
      </c>
      <c r="D879">
        <v>0</v>
      </c>
      <c r="E879">
        <v>20.88230265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682</v>
      </c>
    </row>
    <row r="880" spans="1:18">
      <c r="A880" t="s">
        <v>860</v>
      </c>
      <c r="B880" s="313">
        <v>38384</v>
      </c>
      <c r="C880">
        <v>18.747441980000001</v>
      </c>
      <c r="D880">
        <v>0</v>
      </c>
      <c r="E880">
        <v>18.747441980000001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682</v>
      </c>
    </row>
    <row r="881" spans="1:18">
      <c r="A881" t="s">
        <v>860</v>
      </c>
      <c r="B881" s="313">
        <v>38412</v>
      </c>
      <c r="C881">
        <v>20.642677070000001</v>
      </c>
      <c r="D881">
        <v>0</v>
      </c>
      <c r="E881">
        <v>20.642677070000001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682</v>
      </c>
    </row>
    <row r="882" spans="1:18">
      <c r="A882" t="s">
        <v>860</v>
      </c>
      <c r="B882" s="313">
        <v>38657</v>
      </c>
      <c r="C882">
        <v>19.034359859999999</v>
      </c>
      <c r="D882">
        <v>0</v>
      </c>
      <c r="E882">
        <v>19.034359859999999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682</v>
      </c>
    </row>
    <row r="883" spans="1:18">
      <c r="A883" t="s">
        <v>860</v>
      </c>
      <c r="B883" s="313">
        <v>38687</v>
      </c>
      <c r="C883">
        <v>19.551518290000001</v>
      </c>
      <c r="D883">
        <v>0</v>
      </c>
      <c r="E883">
        <v>19.551518290000001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682</v>
      </c>
    </row>
    <row r="884" spans="1:18">
      <c r="A884" t="s">
        <v>860</v>
      </c>
      <c r="B884" s="313">
        <v>38718</v>
      </c>
      <c r="C884">
        <v>19.430890649999998</v>
      </c>
      <c r="D884">
        <v>0</v>
      </c>
      <c r="E884">
        <v>19.430890649999998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682</v>
      </c>
    </row>
    <row r="885" spans="1:18">
      <c r="A885" t="s">
        <v>860</v>
      </c>
      <c r="B885" s="313">
        <v>38749</v>
      </c>
      <c r="C885">
        <v>17.44207982</v>
      </c>
      <c r="D885">
        <v>0</v>
      </c>
      <c r="E885">
        <v>17.44207982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682</v>
      </c>
    </row>
    <row r="886" spans="1:18">
      <c r="A886" t="s">
        <v>860</v>
      </c>
      <c r="B886" s="313">
        <v>38777</v>
      </c>
      <c r="C886">
        <v>19.202995489999999</v>
      </c>
      <c r="D886">
        <v>0</v>
      </c>
      <c r="E886">
        <v>19.202995489999999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682</v>
      </c>
    </row>
    <row r="887" spans="1:18">
      <c r="A887" t="s">
        <v>860</v>
      </c>
      <c r="B887" s="313">
        <v>39022</v>
      </c>
      <c r="C887">
        <v>17.690332609999999</v>
      </c>
      <c r="D887">
        <v>0</v>
      </c>
      <c r="E887">
        <v>17.690332609999999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682</v>
      </c>
    </row>
    <row r="888" spans="1:18">
      <c r="A888" t="s">
        <v>860</v>
      </c>
      <c r="B888" s="313">
        <v>39052</v>
      </c>
      <c r="C888">
        <v>18.169546589999999</v>
      </c>
      <c r="D888">
        <v>0</v>
      </c>
      <c r="E888">
        <v>18.169546589999999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682</v>
      </c>
    </row>
    <row r="889" spans="1:18">
      <c r="A889" t="s">
        <v>860</v>
      </c>
      <c r="B889" s="313">
        <v>39083</v>
      </c>
      <c r="C889">
        <v>18.055979440000002</v>
      </c>
      <c r="D889">
        <v>0</v>
      </c>
      <c r="E889">
        <v>18.055979440000002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682</v>
      </c>
    </row>
    <row r="890" spans="1:18">
      <c r="A890" t="s">
        <v>860</v>
      </c>
      <c r="B890" s="313">
        <v>39114</v>
      </c>
      <c r="C890">
        <v>16.20657924</v>
      </c>
      <c r="D890">
        <v>0</v>
      </c>
      <c r="E890">
        <v>16.20657924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682</v>
      </c>
    </row>
    <row r="891" spans="1:18">
      <c r="A891" t="s">
        <v>860</v>
      </c>
      <c r="B891" s="313">
        <v>39142</v>
      </c>
      <c r="C891">
        <v>17.841453139999999</v>
      </c>
      <c r="D891">
        <v>0</v>
      </c>
      <c r="E891">
        <v>17.841453139999999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682</v>
      </c>
    </row>
    <row r="892" spans="1:18">
      <c r="A892" t="s">
        <v>860</v>
      </c>
      <c r="B892" s="313">
        <v>39387</v>
      </c>
      <c r="C892">
        <v>16.44084986</v>
      </c>
      <c r="D892">
        <v>0</v>
      </c>
      <c r="E892">
        <v>16.44084986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682</v>
      </c>
    </row>
    <row r="893" spans="1:18">
      <c r="A893" t="s">
        <v>860</v>
      </c>
      <c r="B893" s="313">
        <v>39417</v>
      </c>
      <c r="C893">
        <v>16.890001550000001</v>
      </c>
      <c r="D893">
        <v>0</v>
      </c>
      <c r="E893">
        <v>16.890001550000001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682</v>
      </c>
    </row>
    <row r="894" spans="1:18">
      <c r="A894" t="s">
        <v>860</v>
      </c>
      <c r="B894" s="313">
        <v>39448</v>
      </c>
      <c r="C894">
        <v>16.78843474</v>
      </c>
      <c r="D894">
        <v>0</v>
      </c>
      <c r="E894">
        <v>16.78843474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682</v>
      </c>
    </row>
    <row r="895" spans="1:18">
      <c r="A895" t="s">
        <v>860</v>
      </c>
      <c r="B895" s="313">
        <v>39479</v>
      </c>
      <c r="C895">
        <v>15.6108683</v>
      </c>
      <c r="D895">
        <v>0</v>
      </c>
      <c r="E895">
        <v>15.6108683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682</v>
      </c>
    </row>
    <row r="896" spans="1:18">
      <c r="A896" t="s">
        <v>860</v>
      </c>
      <c r="B896" s="313">
        <v>39508</v>
      </c>
      <c r="C896">
        <v>16.59358903</v>
      </c>
      <c r="D896">
        <v>0</v>
      </c>
      <c r="E896">
        <v>16.59358903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682</v>
      </c>
    </row>
    <row r="897" spans="2:2">
      <c r="B897" s="313"/>
    </row>
    <row r="898" spans="2:2">
      <c r="B898" s="313"/>
    </row>
    <row r="899" spans="2:2">
      <c r="B899" s="313"/>
    </row>
    <row r="900" spans="2:2">
      <c r="B900" s="313"/>
    </row>
    <row r="901" spans="2:2">
      <c r="B901" s="313"/>
    </row>
    <row r="902" spans="2:2">
      <c r="B902" s="313"/>
    </row>
    <row r="903" spans="2:2">
      <c r="B903" s="313"/>
    </row>
    <row r="904" spans="2:2">
      <c r="B904" s="313"/>
    </row>
    <row r="905" spans="2:2">
      <c r="B905" s="313"/>
    </row>
    <row r="906" spans="2:2">
      <c r="B906" s="313"/>
    </row>
    <row r="907" spans="2:2">
      <c r="B907" s="313"/>
    </row>
    <row r="908" spans="2:2">
      <c r="B908" s="313"/>
    </row>
    <row r="909" spans="2:2">
      <c r="B909" s="313"/>
    </row>
    <row r="910" spans="2:2">
      <c r="B910" s="313"/>
    </row>
    <row r="911" spans="2:2">
      <c r="B911" s="313"/>
    </row>
    <row r="912" spans="2:2">
      <c r="B912" s="313"/>
    </row>
    <row r="913" spans="2:2">
      <c r="B913" s="313"/>
    </row>
    <row r="914" spans="2:2">
      <c r="B914" s="313"/>
    </row>
    <row r="915" spans="2:2">
      <c r="B915" s="313"/>
    </row>
    <row r="916" spans="2:2">
      <c r="B916" s="313"/>
    </row>
    <row r="917" spans="2:2">
      <c r="B917" s="313"/>
    </row>
    <row r="918" spans="2:2">
      <c r="B918" s="313"/>
    </row>
    <row r="919" spans="2:2">
      <c r="B919" s="313"/>
    </row>
    <row r="920" spans="2:2">
      <c r="B920" s="313"/>
    </row>
    <row r="921" spans="2:2">
      <c r="B921" s="313"/>
    </row>
    <row r="922" spans="2:2">
      <c r="B922" s="313"/>
    </row>
    <row r="923" spans="2:2">
      <c r="B923" s="313"/>
    </row>
    <row r="924" spans="2:2">
      <c r="B924" s="313"/>
    </row>
    <row r="925" spans="2:2">
      <c r="B925" s="313"/>
    </row>
    <row r="926" spans="2:2">
      <c r="B926" s="313"/>
    </row>
    <row r="927" spans="2:2">
      <c r="B927" s="313"/>
    </row>
    <row r="928" spans="2:2">
      <c r="B928" s="313"/>
    </row>
    <row r="929" spans="2:2">
      <c r="B929" s="313"/>
    </row>
    <row r="930" spans="2:2">
      <c r="B930" s="313"/>
    </row>
    <row r="931" spans="2:2">
      <c r="B931" s="313"/>
    </row>
    <row r="932" spans="2:2">
      <c r="B932" s="313"/>
    </row>
    <row r="933" spans="2:2">
      <c r="B933" s="313"/>
    </row>
    <row r="934" spans="2:2">
      <c r="B934" s="313"/>
    </row>
    <row r="935" spans="2:2">
      <c r="B935" s="313"/>
    </row>
    <row r="936" spans="2:2">
      <c r="B936" s="3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19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79</vt:i4>
      </vt:variant>
    </vt:vector>
  </HeadingPairs>
  <TitlesOfParts>
    <vt:vector size="99" baseType="lpstr">
      <vt:lpstr>summary</vt:lpstr>
      <vt:lpstr>positions</vt:lpstr>
      <vt:lpstr>Spread Opt</vt:lpstr>
      <vt:lpstr>Transport Pos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gdspreadoptcount</vt:lpstr>
      <vt:lpstr>gdspreadoptmonths</vt:lpstr>
      <vt:lpstr>gdspreadoptpos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spreadcount</vt:lpstr>
      <vt:lpstr>spreadmonths</vt:lpstr>
      <vt:lpstr>spreadpos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Havlíček Jan</cp:lastModifiedBy>
  <cp:lastPrinted>2000-07-17T23:45:27Z</cp:lastPrinted>
  <dcterms:created xsi:type="dcterms:W3CDTF">1998-02-04T17:03:27Z</dcterms:created>
  <dcterms:modified xsi:type="dcterms:W3CDTF">2023-09-10T12:18:54Z</dcterms:modified>
</cp:coreProperties>
</file>