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Value'!$A$2:$I$13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L28" i="49" l="1"/>
  <c r="L30" i="49"/>
  <c r="H6" i="48"/>
  <c r="I6" i="48"/>
  <c r="H7" i="48"/>
  <c r="I7" i="48"/>
  <c r="B8" i="48"/>
  <c r="C8" i="48"/>
  <c r="D8" i="48"/>
  <c r="E8" i="48"/>
  <c r="F8" i="48"/>
  <c r="G8" i="48"/>
  <c r="H8" i="48"/>
  <c r="I8" i="48"/>
  <c r="H9" i="48"/>
  <c r="I9" i="48"/>
  <c r="B10" i="48"/>
  <c r="C10" i="48"/>
  <c r="D10" i="48"/>
  <c r="E10" i="48"/>
  <c r="F10" i="48"/>
  <c r="G10" i="48"/>
  <c r="H10" i="48"/>
  <c r="I10" i="48"/>
  <c r="G11" i="48"/>
  <c r="H11" i="48"/>
  <c r="I11" i="48"/>
  <c r="H12" i="48"/>
  <c r="I12" i="48"/>
  <c r="B13" i="48"/>
  <c r="C13" i="48"/>
  <c r="D13" i="48"/>
  <c r="E13" i="48"/>
  <c r="F13" i="48"/>
  <c r="G13" i="48"/>
  <c r="H13" i="48"/>
  <c r="I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M70" i="46"/>
  <c r="D71" i="46"/>
  <c r="E71" i="46"/>
  <c r="I71" i="46"/>
  <c r="K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L73" i="46"/>
  <c r="M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8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1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Jan. amt since flashed by Eco.</t>
        </r>
      </text>
    </comment>
  </commentList>
</comments>
</file>

<file path=xl/sharedStrings.xml><?xml version="1.0" encoding="utf-8"?>
<sst xmlns="http://schemas.openxmlformats.org/spreadsheetml/2006/main" count="683" uniqueCount="132">
  <si>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</si>
  <si>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</si>
  <si>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</si>
  <si>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</si>
  <si>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</si>
  <si>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</si>
  <si>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</si>
  <si>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</si>
  <si>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</si>
  <si>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</si>
  <si>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</si>
  <si>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</si>
  <si>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</si>
  <si>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</si>
  <si>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</si>
  <si>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</si>
  <si>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</si>
  <si>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</si>
  <si>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</si>
  <si>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</si>
  <si>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</si>
  <si>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</si>
  <si>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</si>
  <si>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</si>
  <si>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</si>
  <si>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</si>
  <si>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</si>
  <si>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</si>
  <si>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</si>
  <si>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</si>
  <si>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</si>
  <si>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</si>
  <si>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</si>
  <si>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</si>
  <si>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</si>
  <si>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</si>
  <si>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</si>
  <si>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</si>
  <si>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</si>
  <si>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</si>
  <si>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</si>
  <si>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</si>
  <si>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</si>
  <si>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</si>
  <si>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</si>
  <si>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</si>
  <si>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</si>
  <si>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</si>
  <si>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</si>
  <si>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</si>
  <si>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</si>
  <si>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</si>
  <si>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</si>
  <si>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</si>
  <si>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</si>
  <si>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</si>
  <si>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</si>
  <si>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</si>
  <si>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</si>
  <si>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</si>
  <si>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</si>
  <si>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</si>
  <si>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</si>
  <si>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</si>
  <si>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</si>
  <si>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</si>
  <si>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</si>
  <si>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</si>
  <si>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</si>
  <si>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</si>
  <si>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</si>
  <si>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</si>
  <si>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</si>
  <si>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</si>
  <si>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</si>
  <si>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</si>
  <si>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</si>
  <si>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</si>
  <si>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</si>
  <si>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</si>
  <si>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</si>
  <si>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</si>
  <si>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</si>
  <si>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</si>
  <si>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</si>
  <si>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</si>
  <si>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</si>
  <si>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</si>
  <si>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</si>
  <si>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</si>
  <si>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</si>
  <si>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</si>
  <si>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</si>
  <si>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</si>
  <si>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</si>
  <si>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</si>
  <si>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</si>
  <si>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</si>
  <si>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</si>
  <si>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</si>
  <si>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</si>
  <si>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</si>
  <si>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</si>
  <si>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</si>
  <si>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</si>
  <si>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</si>
  <si>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</si>
  <si>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</si>
  <si>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</si>
  <si>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</si>
  <si>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</si>
  <si>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</si>
  <si>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</si>
  <si>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</si>
  <si>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</si>
  <si>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</si>
  <si>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</si>
  <si>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</si>
  <si>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</si>
  <si>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</si>
  <si>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</si>
  <si>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</si>
  <si>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</si>
  <si>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</si>
  <si>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March</t>
  </si>
  <si>
    <t>As of Mar - 2000 GL</t>
  </si>
  <si>
    <t>200003</t>
  </si>
  <si>
    <t>0002TX COMPR</t>
  </si>
  <si>
    <t>0002TX T&amp;E</t>
  </si>
  <si>
    <t>PRODUCTION MONTH 0002</t>
  </si>
  <si>
    <t>0002TX UA4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</si>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</sst>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9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0" fontId="0" fillId="0" borderId="0" xfId="0" applyFill="1" applyBorder="1"/>
    <xf numFmtId="177" fontId="13" fillId="5" borderId="18" xfId="2" applyNumberFormat="1" applyFont="1" applyFill="1" applyBorder="1" applyAlignment="1">
      <alignment horizontal="right" wrapText="1"/>
    </xf>
    <xf numFmtId="177" fontId="0" fillId="2" borderId="0" xfId="0" applyNumberFormat="1" applyFill="1" applyBorder="1"/>
    <xf numFmtId="177" fontId="0" fillId="6" borderId="0" xfId="0" applyNumberFormat="1" applyFill="1" applyBorder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on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A62" zoomScale="75" workbookViewId="0">
      <selection activeCell="E79" sqref="E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23" customWidth="1"/>
    <col min="10" max="19" width="15.44140625" customWidth="1"/>
  </cols>
  <sheetData>
    <row r="1" spans="1:26" x14ac:dyDescent="0.25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5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5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5">
      <c r="A5" s="5" t="s">
        <v>129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5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5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5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5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5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5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5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5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5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5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5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5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5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5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5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5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5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5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5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5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5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5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5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5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5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5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5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5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5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5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5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5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5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5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5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5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5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5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5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5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5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5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5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5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5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5">
      <c r="A69" s="9">
        <v>30</v>
      </c>
      <c r="B69" s="4"/>
      <c r="C69" s="3" t="s">
        <v>68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5">
      <c r="A70" s="9">
        <v>31</v>
      </c>
      <c r="B70" s="4"/>
      <c r="C70" s="3" t="s">
        <v>69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5">
      <c r="A71" s="9">
        <v>32</v>
      </c>
      <c r="B71" s="3"/>
      <c r="C71" s="67" t="s">
        <v>70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5">
      <c r="A72" s="9">
        <v>33</v>
      </c>
      <c r="B72" s="3"/>
      <c r="C72" s="67" t="s">
        <v>71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5">
      <c r="A73" s="9">
        <v>34</v>
      </c>
      <c r="B73" s="3"/>
      <c r="C73" s="67" t="s">
        <v>72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5">
      <c r="A74" s="9">
        <v>35</v>
      </c>
      <c r="B74" s="3"/>
      <c r="C74" s="67" t="s">
        <v>73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5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5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5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5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5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3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62" activePane="bottomRight" state="frozen"/>
      <selection activeCell="K5" sqref="K5"/>
      <selection pane="topRight" activeCell="K5" sqref="K5"/>
      <selection pane="bottomLeft" activeCell="K5" sqref="K5"/>
      <selection pane="bottomRight" activeCell="H77" sqref="H77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23" customWidth="1"/>
    <col min="6" max="10" width="15.44140625" customWidth="1"/>
    <col min="11" max="11" width="15.44140625" style="62" customWidth="1"/>
    <col min="12" max="13" width="15.44140625" customWidth="1"/>
    <col min="14" max="41" width="15.44140625" hidden="1" customWidth="1"/>
    <col min="42" max="42" width="9.109375" hidden="1" customWidth="1"/>
    <col min="43" max="82" width="0" hidden="1" customWidth="1"/>
  </cols>
  <sheetData>
    <row r="1" spans="1:41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">
        <v>129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6"/>
      <c r="C7" s="16"/>
    </row>
    <row r="8" spans="1:41" x14ac:dyDescent="0.25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67</v>
      </c>
      <c r="I8" s="19"/>
      <c r="J8" s="18" t="s">
        <v>124</v>
      </c>
      <c r="K8" s="63"/>
      <c r="L8" s="18" t="s">
        <v>131</v>
      </c>
      <c r="M8" s="19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5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5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5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5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5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5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5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5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5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5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5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5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5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5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5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5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5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5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5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5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5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5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5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5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5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5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5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5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5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5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5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5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5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5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5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5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5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5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5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5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5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1248939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1071939</v>
      </c>
      <c r="L69" s="91">
        <v>0</v>
      </c>
      <c r="M69" s="89">
        <v>177000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5">
      <c r="A70" s="9">
        <v>31</v>
      </c>
      <c r="B70" s="4"/>
      <c r="C70" s="3" t="s">
        <v>69</v>
      </c>
      <c r="D70" s="41">
        <f t="shared" si="13"/>
        <v>10713732</v>
      </c>
      <c r="E70" s="30">
        <f t="shared" si="13"/>
        <v>1242345</v>
      </c>
      <c r="F70" s="41">
        <v>0</v>
      </c>
      <c r="G70" s="30">
        <v>1024412</v>
      </c>
      <c r="H70" s="90">
        <v>239260</v>
      </c>
      <c r="I70" s="89">
        <v>-17697</v>
      </c>
      <c r="J70" s="90">
        <v>10474939</v>
      </c>
      <c r="K70" s="89">
        <v>156429</v>
      </c>
      <c r="L70" s="90">
        <v>-467</v>
      </c>
      <c r="M70" s="89">
        <f>10243+68958</f>
        <v>79201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5">
      <c r="A71" s="9">
        <v>32</v>
      </c>
      <c r="B71" s="3"/>
      <c r="C71" s="67" t="s">
        <v>70</v>
      </c>
      <c r="D71" s="41">
        <f t="shared" si="13"/>
        <v>44259180</v>
      </c>
      <c r="E71" s="30">
        <f t="shared" si="13"/>
        <v>617778</v>
      </c>
      <c r="F71" s="41">
        <v>0</v>
      </c>
      <c r="G71" s="30">
        <v>0</v>
      </c>
      <c r="H71" s="90">
        <v>43046718</v>
      </c>
      <c r="I71" s="89">
        <f>750+665161</f>
        <v>665911</v>
      </c>
      <c r="J71" s="90">
        <v>1036690</v>
      </c>
      <c r="K71" s="89">
        <f>-19775-30842</f>
        <v>-50617</v>
      </c>
      <c r="L71" s="90">
        <v>175772</v>
      </c>
      <c r="M71" s="89">
        <v>2484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5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-438610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88">
        <v>-438610</v>
      </c>
      <c r="L72" s="91">
        <v>0</v>
      </c>
      <c r="M72" s="92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5">
      <c r="A73" s="9">
        <v>34</v>
      </c>
      <c r="B73" s="3"/>
      <c r="C73" s="67" t="s">
        <v>72</v>
      </c>
      <c r="D73" s="41">
        <f t="shared" si="15"/>
        <v>-15193522</v>
      </c>
      <c r="E73" s="30">
        <f t="shared" si="15"/>
        <v>-462485</v>
      </c>
      <c r="F73" s="41">
        <v>0</v>
      </c>
      <c r="G73" s="30">
        <v>0</v>
      </c>
      <c r="H73" s="90">
        <v>-10978559</v>
      </c>
      <c r="I73" s="89">
        <v>-248727</v>
      </c>
      <c r="J73" s="90">
        <f>4694-51148</f>
        <v>-46454</v>
      </c>
      <c r="K73" s="89">
        <f>12828-131962</f>
        <v>-119134</v>
      </c>
      <c r="L73" s="90">
        <f>-4168463-46</f>
        <v>-4168509</v>
      </c>
      <c r="M73" s="89">
        <f>-119-94505</f>
        <v>-94624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5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-192863.95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89">
        <v>-377400</v>
      </c>
      <c r="L74" s="91">
        <v>0</v>
      </c>
      <c r="M74" s="89">
        <v>184536.05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5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89919</v>
      </c>
      <c r="F75" s="41">
        <v>0</v>
      </c>
      <c r="G75" s="45">
        <v>0</v>
      </c>
      <c r="H75" s="41">
        <v>0</v>
      </c>
      <c r="I75" s="45">
        <v>89919</v>
      </c>
      <c r="J75" s="41">
        <v>0</v>
      </c>
      <c r="K75" s="45">
        <v>0</v>
      </c>
      <c r="L75" s="91">
        <v>0</v>
      </c>
      <c r="M75" s="92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5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5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5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5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2105022.0499999998</v>
      </c>
      <c r="F80" s="68">
        <f>F16+F24+F29+F36+F43+F45+F47+F49</f>
        <v>0</v>
      </c>
      <c r="G80" s="66">
        <f>SUM(G69:G79)+G16+G24+G29+G36+G43+G45+G47+G49+G51+G56+G61+G66</f>
        <v>1024412</v>
      </c>
      <c r="H80" s="68">
        <f>H16+H24+H29+H36+H43+H45+H47+H49</f>
        <v>0</v>
      </c>
      <c r="I80" s="66">
        <f>SUM(I69:I79)+I16+I24+I29+I36+I43+I45+I47+I49+I51+I56+I61+I66</f>
        <v>489406</v>
      </c>
      <c r="J80" s="68">
        <f>J16+J24+J29+J36+J43+J45+J47+J49</f>
        <v>0</v>
      </c>
      <c r="K80" s="66">
        <f>SUM(K69:K79)+K16+K24+K29+K36+K43+K45+K47+K49+K51+K56+K61+K66</f>
        <v>242607</v>
      </c>
      <c r="L80" s="54">
        <f>L16+L24+L29+L36+L43+L45+L47+L49</f>
        <v>0</v>
      </c>
      <c r="M80" s="66">
        <f>SUM(M71:M79)+M16+M24+M29+M36+M43+M45+M47+M49+M51+M56+M61+M66</f>
        <v>92396.049999999988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62" zoomScale="75" workbookViewId="0">
      <selection activeCell="I73" sqref="I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23" customWidth="1"/>
    <col min="6" max="15" width="15.44140625" customWidth="1"/>
  </cols>
  <sheetData>
    <row r="1" spans="1:22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5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5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5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5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5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5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5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5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5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5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5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5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5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5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5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5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5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5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5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5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5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5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5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5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5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5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5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5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5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5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5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5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5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5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5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5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5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5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5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5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5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5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5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5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5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5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5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5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5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5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5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5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5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5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5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1071939</v>
      </c>
      <c r="F69" s="41">
        <f>'TX-HPLC-GL'!D69</f>
        <v>0</v>
      </c>
      <c r="G69" s="30">
        <f>'TX-HPLC-GL'!E69</f>
        <v>1248939</v>
      </c>
      <c r="H69" s="41">
        <f>F69-D69</f>
        <v>0</v>
      </c>
      <c r="I69" s="30">
        <f>G69-E69</f>
        <v>177000</v>
      </c>
    </row>
    <row r="70" spans="1:63" x14ac:dyDescent="0.25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1268208</v>
      </c>
      <c r="F70" s="41">
        <f>'TX-HPLC-GL'!D70</f>
        <v>10713732</v>
      </c>
      <c r="G70" s="30">
        <f>'TX-HPLC-GL'!E70</f>
        <v>1242345</v>
      </c>
      <c r="H70" s="41">
        <f>F70-D70</f>
        <v>10713732</v>
      </c>
      <c r="I70" s="30">
        <f t="shared" ref="I70:I75" si="13">G70-E70</f>
        <v>-25863</v>
      </c>
    </row>
    <row r="71" spans="1:63" x14ac:dyDescent="0.25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667692</v>
      </c>
      <c r="F71" s="41">
        <f>'TX-HPLC-GL'!D71</f>
        <v>44259180</v>
      </c>
      <c r="G71" s="30">
        <f>'TX-HPLC-GL'!E71</f>
        <v>617778</v>
      </c>
      <c r="H71" s="41">
        <f>F71-D71</f>
        <v>44259180</v>
      </c>
      <c r="I71" s="30">
        <f t="shared" si="13"/>
        <v>-49914</v>
      </c>
    </row>
    <row r="72" spans="1:63" x14ac:dyDescent="0.25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-357750</v>
      </c>
      <c r="F72" s="41">
        <f>'TX-HPLC-GL'!D72</f>
        <v>0</v>
      </c>
      <c r="G72" s="30">
        <f>'TX-HPLC-GL'!E72</f>
        <v>-438610</v>
      </c>
      <c r="H72" s="41">
        <f>F72-D72</f>
        <v>0</v>
      </c>
      <c r="I72" s="30">
        <f t="shared" si="13"/>
        <v>-80860</v>
      </c>
    </row>
    <row r="73" spans="1:63" x14ac:dyDescent="0.25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-18849</v>
      </c>
      <c r="F73" s="41">
        <f>'TX-HPLC-GL'!D73</f>
        <v>-15193522</v>
      </c>
      <c r="G73" s="30">
        <f>'TX-HPLC-GL'!E73</f>
        <v>-462485</v>
      </c>
      <c r="H73" s="41">
        <f t="shared" ref="H73:I78" si="14">F73-D73</f>
        <v>-15193522</v>
      </c>
      <c r="I73" s="30">
        <f t="shared" si="13"/>
        <v>-443636</v>
      </c>
    </row>
    <row r="74" spans="1:63" x14ac:dyDescent="0.25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-382500</v>
      </c>
      <c r="F74" s="41">
        <f>'TX-HPLC-GL'!D74</f>
        <v>0</v>
      </c>
      <c r="G74" s="30">
        <f>'TX-HPLC-GL'!E74</f>
        <v>-192863.95</v>
      </c>
      <c r="H74" s="41">
        <f t="shared" si="14"/>
        <v>0</v>
      </c>
      <c r="I74" s="30">
        <f t="shared" si="13"/>
        <v>189636.05</v>
      </c>
    </row>
    <row r="75" spans="1:63" x14ac:dyDescent="0.25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89919</v>
      </c>
      <c r="F75" s="41">
        <f>'TX-HPLC-GL'!D75</f>
        <v>0</v>
      </c>
      <c r="G75" s="45">
        <f>'TX-HPLC-GL'!E75</f>
        <v>89919</v>
      </c>
      <c r="H75" s="41">
        <f t="shared" si="14"/>
        <v>0</v>
      </c>
      <c r="I75" s="30">
        <f t="shared" si="13"/>
        <v>0</v>
      </c>
    </row>
    <row r="76" spans="1:63" x14ac:dyDescent="0.25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5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5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5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2105022.0499999998</v>
      </c>
      <c r="H80" s="68">
        <f>H16+H24+H29+H36+H43+H45+H47+H49</f>
        <v>0</v>
      </c>
      <c r="I80" s="66">
        <f>SUM(I69:I79)+I16+I24+I29+I36+I43+I45+I47+I49+I51+I56+I61+I66</f>
        <v>-233636.95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8" thickTop="1" x14ac:dyDescent="0.25">
      <c r="A81" s="4"/>
      <c r="B81" s="3"/>
    </row>
    <row r="82" spans="1:7" x14ac:dyDescent="0.25">
      <c r="A82" s="4"/>
      <c r="B82" s="3"/>
      <c r="G82" s="83"/>
    </row>
    <row r="83" spans="1:7" x14ac:dyDescent="0.25">
      <c r="A83" s="4"/>
      <c r="B83" s="3"/>
    </row>
    <row r="84" spans="1:7" x14ac:dyDescent="0.25">
      <c r="A84" s="4"/>
      <c r="B84" s="3"/>
    </row>
    <row r="85" spans="1:7" x14ac:dyDescent="0.25">
      <c r="A85" s="4"/>
      <c r="B85" s="3"/>
    </row>
    <row r="86" spans="1:7" x14ac:dyDescent="0.25">
      <c r="A86" s="4"/>
      <c r="B86" s="3"/>
    </row>
    <row r="87" spans="1:7" x14ac:dyDescent="0.25">
      <c r="A87" s="4"/>
      <c r="B87" s="3"/>
    </row>
    <row r="88" spans="1:7" x14ac:dyDescent="0.25">
      <c r="A88" s="4"/>
      <c r="B88" s="3"/>
    </row>
    <row r="89" spans="1:7" x14ac:dyDescent="0.25">
      <c r="A89" s="4"/>
      <c r="B89" s="3"/>
    </row>
    <row r="90" spans="1:7" x14ac:dyDescent="0.25">
      <c r="A90" s="4"/>
      <c r="B90" s="3"/>
    </row>
    <row r="91" spans="1:7" x14ac:dyDescent="0.25">
      <c r="A91" s="4"/>
      <c r="B91" s="3"/>
    </row>
    <row r="92" spans="1:7" x14ac:dyDescent="0.25">
      <c r="A92" s="4"/>
      <c r="B92" s="3"/>
    </row>
    <row r="93" spans="1:7" x14ac:dyDescent="0.25">
      <c r="A93" s="4"/>
      <c r="B93" s="3"/>
    </row>
    <row r="94" spans="1:7" x14ac:dyDescent="0.25">
      <c r="A94" s="4"/>
      <c r="B94" s="3"/>
    </row>
    <row r="95" spans="1:7" x14ac:dyDescent="0.25">
      <c r="A95" s="4"/>
      <c r="B95" s="3"/>
    </row>
    <row r="96" spans="1: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opLeftCell="B1" workbookViewId="0">
      <selection activeCell="F15" sqref="F15"/>
    </sheetView>
  </sheetViews>
  <sheetFormatPr defaultRowHeight="13.2" x14ac:dyDescent="0.25"/>
  <cols>
    <col min="1" max="1" width="29.6640625" customWidth="1"/>
    <col min="2" max="2" width="11.6640625" style="12" customWidth="1"/>
    <col min="3" max="3" width="11.6640625" style="71" customWidth="1"/>
    <col min="4" max="4" width="11.6640625" style="12" customWidth="1"/>
    <col min="5" max="5" width="11.6640625" style="71" customWidth="1"/>
    <col min="6" max="6" width="11.6640625" style="12" customWidth="1"/>
    <col min="7" max="7" width="11.6640625" style="71" customWidth="1"/>
    <col min="8" max="9" width="11.6640625" customWidth="1"/>
  </cols>
  <sheetData>
    <row r="1" spans="1:9" x14ac:dyDescent="0.25">
      <c r="A1" t="s">
        <v>123</v>
      </c>
    </row>
    <row r="2" spans="1:9" x14ac:dyDescent="0.25">
      <c r="A2" s="82" t="s">
        <v>125</v>
      </c>
    </row>
    <row r="3" spans="1:9" x14ac:dyDescent="0.25">
      <c r="A3" s="82"/>
    </row>
    <row r="4" spans="1:9" x14ac:dyDescent="0.25">
      <c r="B4" s="93" t="s">
        <v>66</v>
      </c>
      <c r="C4" s="93"/>
      <c r="D4" s="93" t="s">
        <v>67</v>
      </c>
      <c r="E4" s="93"/>
      <c r="F4" s="93" t="s">
        <v>124</v>
      </c>
      <c r="G4" s="93"/>
      <c r="H4" s="93" t="s">
        <v>52</v>
      </c>
      <c r="I4" s="93"/>
    </row>
    <row r="5" spans="1:9" s="69" customFormat="1" x14ac:dyDescent="0.25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  <c r="H5" s="72" t="s">
        <v>75</v>
      </c>
      <c r="I5" s="70" t="s">
        <v>64</v>
      </c>
    </row>
    <row r="6" spans="1:9" x14ac:dyDescent="0.25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f>+B6+F6+D6</f>
        <v>0</v>
      </c>
      <c r="I6" s="12">
        <f>+C6+G6+E6</f>
        <v>0</v>
      </c>
    </row>
    <row r="7" spans="1:9" x14ac:dyDescent="0.25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12">
        <f t="shared" ref="H7:I12" si="0">+B7+F7+D7</f>
        <v>0</v>
      </c>
      <c r="I7" s="12">
        <f t="shared" si="0"/>
        <v>37174</v>
      </c>
    </row>
    <row r="8" spans="1:9" x14ac:dyDescent="0.25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12">
        <f t="shared" si="0"/>
        <v>-6733838</v>
      </c>
      <c r="I8" s="12">
        <f t="shared" si="0"/>
        <v>21729</v>
      </c>
    </row>
    <row r="9" spans="1:9" x14ac:dyDescent="0.25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v>0</v>
      </c>
      <c r="G9" s="71">
        <v>-26524.27</v>
      </c>
      <c r="H9" s="12">
        <f t="shared" si="0"/>
        <v>0</v>
      </c>
      <c r="I9" s="12">
        <f t="shared" si="0"/>
        <v>-1200198.05</v>
      </c>
    </row>
    <row r="10" spans="1:9" x14ac:dyDescent="0.25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12">
        <f t="shared" si="0"/>
        <v>-7568055</v>
      </c>
      <c r="I10" s="12">
        <f t="shared" si="0"/>
        <v>47890</v>
      </c>
    </row>
    <row r="11" spans="1:9" x14ac:dyDescent="0.25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v>0</v>
      </c>
      <c r="G11" s="71">
        <f>307050</f>
        <v>307050</v>
      </c>
      <c r="H11" s="12">
        <f t="shared" si="0"/>
        <v>0</v>
      </c>
      <c r="I11" s="12">
        <f t="shared" si="0"/>
        <v>0</v>
      </c>
    </row>
    <row r="12" spans="1:9" x14ac:dyDescent="0.25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f t="shared" si="0"/>
        <v>0</v>
      </c>
      <c r="I12" s="12">
        <f t="shared" si="0"/>
        <v>0</v>
      </c>
    </row>
    <row r="13" spans="1:9" ht="13.8" thickBot="1" x14ac:dyDescent="0.3">
      <c r="B13" s="73">
        <f t="shared" ref="B13:I13" si="1">SUM(B6:B12)</f>
        <v>-909405</v>
      </c>
      <c r="C13" s="73">
        <f t="shared" si="1"/>
        <v>-610608</v>
      </c>
      <c r="D13" s="73">
        <f>SUM(D6:D12)</f>
        <v>-3690258</v>
      </c>
      <c r="E13" s="73">
        <f>SUM(E6:E12)</f>
        <v>-856466.78</v>
      </c>
      <c r="F13" s="73">
        <f t="shared" si="1"/>
        <v>-9702230</v>
      </c>
      <c r="G13" s="73">
        <f t="shared" si="1"/>
        <v>373669.73</v>
      </c>
      <c r="H13" s="73">
        <f t="shared" si="1"/>
        <v>-14301893</v>
      </c>
      <c r="I13" s="73">
        <f t="shared" si="1"/>
        <v>-1093405.05</v>
      </c>
    </row>
    <row r="14" spans="1:9" ht="13.8" thickTop="1" x14ac:dyDescent="0.25"/>
  </sheetData>
  <mergeCells count="4">
    <mergeCell ref="B4:C4"/>
    <mergeCell ref="F4:G4"/>
    <mergeCell ref="H4:I4"/>
    <mergeCell ref="D4:E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9"/>
  <sheetViews>
    <sheetView topLeftCell="A27" zoomScale="75" workbookViewId="0">
      <selection activeCell="I44" sqref="I44"/>
    </sheetView>
  </sheetViews>
  <sheetFormatPr defaultColWidth="9.109375" defaultRowHeight="13.2" x14ac:dyDescent="0.25"/>
  <cols>
    <col min="1" max="7" width="9.109375" style="3"/>
    <col min="8" max="8" width="4.88671875" style="3" customWidth="1"/>
    <col min="9" max="10" width="16" style="3" bestFit="1" customWidth="1"/>
    <col min="11" max="11" width="16.44140625" style="3" customWidth="1"/>
    <col min="12" max="12" width="10.88671875" style="3" bestFit="1" customWidth="1"/>
    <col min="13" max="16384" width="9.109375" style="3"/>
  </cols>
  <sheetData>
    <row r="4" spans="1:11" s="84" customFormat="1" x14ac:dyDescent="0.25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6.4" x14ac:dyDescent="0.25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6.4" x14ac:dyDescent="0.25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6.4" x14ac:dyDescent="0.25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6.4" x14ac:dyDescent="0.25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6">
        <v>429411.06</v>
      </c>
    </row>
    <row r="9" spans="1:11" ht="26.4" x14ac:dyDescent="0.25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6">
        <v>-14367.6</v>
      </c>
    </row>
    <row r="10" spans="1:11" ht="26.4" x14ac:dyDescent="0.25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6.4" x14ac:dyDescent="0.25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6.4" x14ac:dyDescent="0.25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6.4" x14ac:dyDescent="0.25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6.4" x14ac:dyDescent="0.25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6.4" x14ac:dyDescent="0.25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6.4" x14ac:dyDescent="0.25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2" ht="26.4" x14ac:dyDescent="0.25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2" ht="26.4" x14ac:dyDescent="0.25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2" ht="26.4" x14ac:dyDescent="0.25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2" ht="26.4" x14ac:dyDescent="0.25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2" ht="26.4" x14ac:dyDescent="0.25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2" ht="26.4" x14ac:dyDescent="0.25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2" ht="26.4" x14ac:dyDescent="0.25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2" ht="26.4" x14ac:dyDescent="0.25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2" ht="26.4" x14ac:dyDescent="0.25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2" ht="26.4" x14ac:dyDescent="0.25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2" ht="26.4" x14ac:dyDescent="0.25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2" ht="26.4" x14ac:dyDescent="0.25">
      <c r="A28" s="75" t="s">
        <v>87</v>
      </c>
      <c r="B28" s="75" t="s">
        <v>126</v>
      </c>
      <c r="C28" s="75" t="s">
        <v>89</v>
      </c>
      <c r="D28" s="75" t="s">
        <v>90</v>
      </c>
      <c r="E28" s="75" t="s">
        <v>91</v>
      </c>
      <c r="F28" s="75" t="s">
        <v>92</v>
      </c>
      <c r="G28" s="75" t="s">
        <v>93</v>
      </c>
      <c r="H28" s="75" t="s">
        <v>0</v>
      </c>
      <c r="I28" s="75" t="s">
        <v>114</v>
      </c>
      <c r="J28" s="75" t="s">
        <v>95</v>
      </c>
      <c r="K28" s="85">
        <v>-10644.66</v>
      </c>
      <c r="L28" s="87">
        <f>+K28</f>
        <v>-10644.66</v>
      </c>
    </row>
    <row r="29" spans="1:12" ht="26.4" x14ac:dyDescent="0.25">
      <c r="A29" s="75" t="s">
        <v>87</v>
      </c>
      <c r="B29" s="75" t="s">
        <v>126</v>
      </c>
      <c r="C29" s="75" t="s">
        <v>89</v>
      </c>
      <c r="D29" s="75" t="s">
        <v>90</v>
      </c>
      <c r="E29" s="75" t="s">
        <v>91</v>
      </c>
      <c r="F29" s="75" t="s">
        <v>92</v>
      </c>
      <c r="G29" s="75" t="s">
        <v>93</v>
      </c>
      <c r="H29" s="75" t="s">
        <v>0</v>
      </c>
      <c r="I29" s="75" t="s">
        <v>127</v>
      </c>
      <c r="J29" s="75" t="s">
        <v>95</v>
      </c>
      <c r="K29" s="78">
        <v>445844.64</v>
      </c>
    </row>
    <row r="30" spans="1:12" ht="26.4" x14ac:dyDescent="0.25">
      <c r="A30" s="75" t="s">
        <v>87</v>
      </c>
      <c r="B30" s="75" t="s">
        <v>126</v>
      </c>
      <c r="C30" s="75" t="s">
        <v>89</v>
      </c>
      <c r="D30" s="75" t="s">
        <v>90</v>
      </c>
      <c r="E30" s="75" t="s">
        <v>91</v>
      </c>
      <c r="F30" s="75" t="s">
        <v>92</v>
      </c>
      <c r="G30" s="75" t="s">
        <v>93</v>
      </c>
      <c r="H30" s="75" t="s">
        <v>0</v>
      </c>
      <c r="I30" s="75" t="s">
        <v>128</v>
      </c>
      <c r="J30" s="75" t="s">
        <v>116</v>
      </c>
      <c r="K30" s="78">
        <v>-7234.32</v>
      </c>
      <c r="L30" s="86">
        <f>SUM(K29:K30)</f>
        <v>438610.32</v>
      </c>
    </row>
    <row r="31" spans="1:12" ht="26.4" x14ac:dyDescent="0.25">
      <c r="A31" s="75" t="s">
        <v>87</v>
      </c>
      <c r="B31" s="75" t="s">
        <v>126</v>
      </c>
      <c r="C31" s="75" t="s">
        <v>89</v>
      </c>
      <c r="D31" s="75" t="s">
        <v>90</v>
      </c>
      <c r="E31" s="75" t="s">
        <v>91</v>
      </c>
      <c r="F31" s="75" t="s">
        <v>92</v>
      </c>
      <c r="G31" s="75" t="s">
        <v>93</v>
      </c>
      <c r="H31" s="75" t="s">
        <v>0</v>
      </c>
      <c r="I31" s="75" t="s">
        <v>112</v>
      </c>
      <c r="J31" s="75" t="s">
        <v>95</v>
      </c>
      <c r="K31" s="76">
        <v>6883.15</v>
      </c>
    </row>
    <row r="32" spans="1:12" ht="26.4" x14ac:dyDescent="0.25">
      <c r="A32" s="75" t="s">
        <v>87</v>
      </c>
      <c r="B32" s="75" t="s">
        <v>126</v>
      </c>
      <c r="C32" s="75" t="s">
        <v>89</v>
      </c>
      <c r="D32" s="75" t="s">
        <v>90</v>
      </c>
      <c r="E32" s="75" t="s">
        <v>91</v>
      </c>
      <c r="F32" s="75" t="s">
        <v>92</v>
      </c>
      <c r="G32" s="75" t="s">
        <v>93</v>
      </c>
      <c r="H32" s="75" t="s">
        <v>0</v>
      </c>
      <c r="I32" s="75" t="s">
        <v>108</v>
      </c>
      <c r="J32" s="75" t="s">
        <v>95</v>
      </c>
      <c r="K32" s="76">
        <v>21416.639999999999</v>
      </c>
    </row>
    <row r="33" spans="1:11" ht="26.4" x14ac:dyDescent="0.25">
      <c r="A33" s="75" t="s">
        <v>87</v>
      </c>
      <c r="B33" s="75" t="s">
        <v>126</v>
      </c>
      <c r="C33" s="75" t="s">
        <v>89</v>
      </c>
      <c r="D33" s="75" t="s">
        <v>90</v>
      </c>
      <c r="E33" s="75" t="s">
        <v>91</v>
      </c>
      <c r="F33" s="75" t="s">
        <v>92</v>
      </c>
      <c r="G33" s="75" t="s">
        <v>93</v>
      </c>
      <c r="H33" s="75" t="s">
        <v>0</v>
      </c>
      <c r="I33" s="75" t="s">
        <v>107</v>
      </c>
      <c r="J33" s="75" t="s">
        <v>95</v>
      </c>
      <c r="K33" s="76">
        <v>27163.919999999998</v>
      </c>
    </row>
    <row r="34" spans="1:11" ht="26.4" x14ac:dyDescent="0.25">
      <c r="A34" s="75" t="s">
        <v>87</v>
      </c>
      <c r="B34" s="75" t="s">
        <v>126</v>
      </c>
      <c r="C34" s="75" t="s">
        <v>89</v>
      </c>
      <c r="D34" s="75" t="s">
        <v>90</v>
      </c>
      <c r="E34" s="75" t="s">
        <v>91</v>
      </c>
      <c r="F34" s="75" t="s">
        <v>92</v>
      </c>
      <c r="G34" s="75" t="s">
        <v>93</v>
      </c>
      <c r="H34" s="75" t="s">
        <v>0</v>
      </c>
      <c r="I34" s="75" t="s">
        <v>113</v>
      </c>
      <c r="J34" s="75" t="s">
        <v>95</v>
      </c>
      <c r="K34" s="76">
        <v>-4397.01</v>
      </c>
    </row>
    <row r="35" spans="1:11" ht="26.4" x14ac:dyDescent="0.25">
      <c r="A35" s="75" t="s">
        <v>87</v>
      </c>
      <c r="B35" s="75" t="s">
        <v>126</v>
      </c>
      <c r="C35" s="75" t="s">
        <v>89</v>
      </c>
      <c r="D35" s="75" t="s">
        <v>90</v>
      </c>
      <c r="E35" s="75" t="s">
        <v>91</v>
      </c>
      <c r="F35" s="75" t="s">
        <v>92</v>
      </c>
      <c r="G35" s="75" t="s">
        <v>93</v>
      </c>
      <c r="H35" s="75" t="s">
        <v>0</v>
      </c>
      <c r="I35" s="75" t="s">
        <v>111</v>
      </c>
      <c r="J35" s="75" t="s">
        <v>95</v>
      </c>
      <c r="K35" s="76">
        <v>0.01</v>
      </c>
    </row>
    <row r="36" spans="1:11" ht="26.4" x14ac:dyDescent="0.25">
      <c r="A36" s="75" t="s">
        <v>87</v>
      </c>
      <c r="B36" s="75" t="s">
        <v>126</v>
      </c>
      <c r="C36" s="75" t="s">
        <v>89</v>
      </c>
      <c r="D36" s="75" t="s">
        <v>90</v>
      </c>
      <c r="E36" s="75" t="s">
        <v>91</v>
      </c>
      <c r="F36" s="75" t="s">
        <v>92</v>
      </c>
      <c r="G36" s="75" t="s">
        <v>93</v>
      </c>
      <c r="H36" s="75" t="s">
        <v>0</v>
      </c>
      <c r="I36" s="75" t="s">
        <v>111</v>
      </c>
      <c r="J36" s="75" t="s">
        <v>95</v>
      </c>
      <c r="K36" s="76">
        <v>-7861.3</v>
      </c>
    </row>
    <row r="37" spans="1:11" ht="26.4" x14ac:dyDescent="0.25">
      <c r="A37" s="75" t="s">
        <v>87</v>
      </c>
      <c r="B37" s="75" t="s">
        <v>126</v>
      </c>
      <c r="C37" s="75" t="s">
        <v>89</v>
      </c>
      <c r="D37" s="75" t="s">
        <v>90</v>
      </c>
      <c r="E37" s="75" t="s">
        <v>91</v>
      </c>
      <c r="F37" s="75" t="s">
        <v>92</v>
      </c>
      <c r="G37" s="75" t="s">
        <v>93</v>
      </c>
      <c r="H37" s="75" t="s">
        <v>0</v>
      </c>
      <c r="I37" s="75" t="s">
        <v>111</v>
      </c>
      <c r="J37" s="75" t="s">
        <v>95</v>
      </c>
      <c r="K37" s="76">
        <v>-0.01</v>
      </c>
    </row>
    <row r="38" spans="1:11" ht="26.4" x14ac:dyDescent="0.25">
      <c r="A38" s="75" t="s">
        <v>87</v>
      </c>
      <c r="B38" s="75" t="s">
        <v>126</v>
      </c>
      <c r="C38" s="75" t="s">
        <v>89</v>
      </c>
      <c r="D38" s="75" t="s">
        <v>90</v>
      </c>
      <c r="E38" s="75" t="s">
        <v>91</v>
      </c>
      <c r="F38" s="75" t="s">
        <v>92</v>
      </c>
      <c r="G38" s="75" t="s">
        <v>93</v>
      </c>
      <c r="H38" s="75" t="s">
        <v>0</v>
      </c>
      <c r="I38" s="75" t="s">
        <v>94</v>
      </c>
      <c r="J38" s="75" t="s">
        <v>95</v>
      </c>
      <c r="K38" s="76">
        <v>-15959.01</v>
      </c>
    </row>
    <row r="39" spans="1:11" ht="26.4" x14ac:dyDescent="0.25">
      <c r="A39" s="75" t="s">
        <v>87</v>
      </c>
      <c r="B39" s="75" t="s">
        <v>126</v>
      </c>
      <c r="C39" s="75" t="s">
        <v>89</v>
      </c>
      <c r="D39" s="75" t="s">
        <v>90</v>
      </c>
      <c r="E39" s="75" t="s">
        <v>91</v>
      </c>
      <c r="F39" s="75" t="s">
        <v>92</v>
      </c>
      <c r="G39" s="75" t="s">
        <v>93</v>
      </c>
      <c r="H39" s="75" t="s">
        <v>0</v>
      </c>
      <c r="I39" s="75" t="s">
        <v>96</v>
      </c>
      <c r="J39" s="75" t="s">
        <v>95</v>
      </c>
      <c r="K39" s="76">
        <v>-721.62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8"/>
  <sheetViews>
    <sheetView workbookViewId="0">
      <selection activeCell="K7" sqref="K7"/>
    </sheetView>
  </sheetViews>
  <sheetFormatPr defaultRowHeight="13.2" x14ac:dyDescent="0.25"/>
  <cols>
    <col min="11" max="11" width="12.33203125" bestFit="1" customWidth="1"/>
  </cols>
  <sheetData>
    <row r="4" spans="1:11" x14ac:dyDescent="0.25">
      <c r="A4" s="79" t="s">
        <v>76</v>
      </c>
      <c r="B4" s="79" t="s">
        <v>77</v>
      </c>
      <c r="C4" s="79" t="s">
        <v>78</v>
      </c>
      <c r="D4" s="79" t="s">
        <v>79</v>
      </c>
      <c r="E4" s="79" t="s">
        <v>80</v>
      </c>
      <c r="F4" s="79" t="s">
        <v>81</v>
      </c>
      <c r="G4" s="79" t="s">
        <v>82</v>
      </c>
      <c r="H4" s="79" t="s">
        <v>83</v>
      </c>
      <c r="I4" s="79" t="s">
        <v>84</v>
      </c>
      <c r="J4" s="79" t="s">
        <v>85</v>
      </c>
      <c r="K4" s="79" t="s">
        <v>86</v>
      </c>
    </row>
    <row r="5" spans="1:11" ht="26.4" x14ac:dyDescent="0.25">
      <c r="A5" s="80" t="s">
        <v>87</v>
      </c>
      <c r="B5" s="80" t="s">
        <v>97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120</v>
      </c>
      <c r="J5" s="80" t="s">
        <v>63</v>
      </c>
      <c r="K5" s="81">
        <v>340950</v>
      </c>
    </row>
    <row r="6" spans="1:11" ht="26.4" x14ac:dyDescent="0.25">
      <c r="A6" s="80" t="s">
        <v>87</v>
      </c>
      <c r="B6" s="80" t="s">
        <v>88</v>
      </c>
      <c r="C6" s="80" t="s">
        <v>118</v>
      </c>
      <c r="D6" s="80" t="s">
        <v>119</v>
      </c>
      <c r="E6" s="80" t="s">
        <v>91</v>
      </c>
      <c r="F6" s="80" t="s">
        <v>92</v>
      </c>
      <c r="G6" s="80" t="s">
        <v>93</v>
      </c>
      <c r="H6" s="80" t="s">
        <v>0</v>
      </c>
      <c r="I6" s="80" t="s">
        <v>121</v>
      </c>
      <c r="J6" s="80" t="s">
        <v>0</v>
      </c>
      <c r="K6" s="81">
        <v>307050</v>
      </c>
    </row>
    <row r="7" spans="1:11" ht="26.4" x14ac:dyDescent="0.25">
      <c r="A7" s="80" t="s">
        <v>87</v>
      </c>
      <c r="B7" s="80" t="s">
        <v>126</v>
      </c>
      <c r="C7" s="80" t="s">
        <v>118</v>
      </c>
      <c r="D7" s="80" t="s">
        <v>119</v>
      </c>
      <c r="E7" s="80" t="s">
        <v>91</v>
      </c>
      <c r="F7" s="80" t="s">
        <v>92</v>
      </c>
      <c r="G7" s="80" t="s">
        <v>93</v>
      </c>
      <c r="H7" s="80" t="s">
        <v>0</v>
      </c>
      <c r="I7" s="80" t="s">
        <v>130</v>
      </c>
      <c r="J7" s="80" t="s">
        <v>0</v>
      </c>
      <c r="K7" s="81">
        <v>377400</v>
      </c>
    </row>
    <row r="8" spans="1:11" x14ac:dyDescent="0.25">
      <c r="K8" s="77">
        <f>SUM(K5:K7)</f>
        <v>1025400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2000-03-22T13:42:32Z</cp:lastPrinted>
  <dcterms:created xsi:type="dcterms:W3CDTF">1997-07-11T21:57:33Z</dcterms:created>
  <dcterms:modified xsi:type="dcterms:W3CDTF">2023-09-10T12:19:03Z</dcterms:modified>
</cp:coreProperties>
</file>