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648" windowWidth="13500" windowHeight="8256" activeTab="1"/>
  </bookViews>
  <sheets>
    <sheet name="Hunter" sheetId="3" r:id="rId1"/>
    <sheet name="orders" sheetId="2" r:id="rId2"/>
    <sheet name="pricing" sheetId="1" r:id="rId3"/>
  </sheets>
  <externalReferences>
    <externalReference r:id="rId4"/>
  </externalReferences>
  <definedNames>
    <definedName name="_xlnm._FilterDatabase" localSheetId="1" hidden="1">orders!$A$1:$AD$110</definedName>
    <definedName name="_xlnm.Print_Area" localSheetId="0">Hunter!$A$1:$H$26</definedName>
    <definedName name="Today">pricing!$A$6</definedName>
  </definedNames>
  <calcPr calcId="92512"/>
</workbook>
</file>

<file path=xl/calcChain.xml><?xml version="1.0" encoding="utf-8"?>
<calcChain xmlns="http://schemas.openxmlformats.org/spreadsheetml/2006/main">
  <c r="B7" i="3" l="1"/>
  <c r="C7" i="3"/>
  <c r="E7" i="3"/>
  <c r="B8" i="3"/>
  <c r="C8" i="3"/>
  <c r="E8" i="3"/>
  <c r="B9" i="3"/>
  <c r="C9" i="3"/>
  <c r="E9" i="3"/>
  <c r="B10" i="3"/>
  <c r="C10" i="3"/>
  <c r="E10" i="3"/>
  <c r="B11" i="3"/>
  <c r="C11" i="3"/>
  <c r="E11" i="3"/>
  <c r="B12" i="3"/>
  <c r="C12" i="3"/>
  <c r="E12" i="3"/>
  <c r="B13" i="3"/>
  <c r="C13" i="3"/>
  <c r="E13" i="3"/>
  <c r="B14" i="3"/>
  <c r="C14" i="3"/>
  <c r="E14" i="3"/>
  <c r="B15" i="3"/>
  <c r="C15" i="3"/>
  <c r="E15" i="3"/>
  <c r="B16" i="3"/>
  <c r="C16" i="3"/>
  <c r="E16" i="3"/>
  <c r="B17" i="3"/>
  <c r="C17" i="3"/>
  <c r="E17" i="3"/>
  <c r="B18" i="3"/>
  <c r="C18" i="3"/>
  <c r="E18" i="3"/>
  <c r="B19" i="3"/>
  <c r="C19" i="3"/>
  <c r="E19" i="3"/>
  <c r="B20" i="3"/>
  <c r="C20" i="3"/>
  <c r="E20" i="3"/>
  <c r="B21" i="3"/>
  <c r="C21" i="3"/>
  <c r="E21" i="3"/>
  <c r="B22" i="3"/>
  <c r="C22" i="3"/>
  <c r="E22" i="3"/>
  <c r="B23" i="3"/>
  <c r="C23" i="3"/>
  <c r="E23" i="3"/>
  <c r="B24" i="3"/>
  <c r="C24" i="3"/>
  <c r="E24" i="3"/>
  <c r="B26" i="3"/>
  <c r="E26" i="3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G8" i="2"/>
  <c r="I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G9" i="2"/>
  <c r="I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G10" i="2"/>
  <c r="I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G11" i="2"/>
  <c r="I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G12" i="2"/>
  <c r="I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G13" i="2"/>
  <c r="I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G14" i="2"/>
  <c r="I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G15" i="2"/>
  <c r="I15" i="2"/>
  <c r="R15" i="2"/>
  <c r="S15" i="2"/>
  <c r="T15" i="2"/>
  <c r="U15" i="2"/>
  <c r="V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G16" i="2"/>
  <c r="I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G17" i="2"/>
  <c r="I17" i="2"/>
  <c r="R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G18" i="2"/>
  <c r="I18" i="2"/>
  <c r="U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G19" i="2"/>
  <c r="I19" i="2"/>
  <c r="V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G20" i="2"/>
  <c r="I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G21" i="2"/>
  <c r="I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G22" i="2"/>
  <c r="I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G23" i="2"/>
  <c r="I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G24" i="2"/>
  <c r="J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G25" i="2"/>
  <c r="J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I30" i="2"/>
  <c r="M30" i="2"/>
  <c r="N30" i="2"/>
  <c r="O30" i="2"/>
  <c r="P30" i="2"/>
  <c r="Q30" i="2"/>
  <c r="R30" i="2"/>
  <c r="S30" i="2"/>
  <c r="T30" i="2"/>
  <c r="U30" i="2"/>
  <c r="V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I31" i="2"/>
  <c r="M31" i="2"/>
  <c r="N31" i="2"/>
  <c r="O31" i="2"/>
  <c r="P31" i="2"/>
  <c r="Q31" i="2"/>
  <c r="R31" i="2"/>
  <c r="S31" i="2"/>
  <c r="T31" i="2"/>
  <c r="U31" i="2"/>
  <c r="V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J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J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J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J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I40" i="2"/>
  <c r="R40" i="2"/>
  <c r="S40" i="2"/>
  <c r="T40" i="2"/>
  <c r="U40" i="2"/>
  <c r="V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I41" i="2"/>
  <c r="R41" i="2"/>
  <c r="S41" i="2"/>
  <c r="T41" i="2"/>
  <c r="U41" i="2"/>
  <c r="V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I42" i="2"/>
  <c r="R42" i="2"/>
  <c r="S42" i="2"/>
  <c r="T42" i="2"/>
  <c r="U42" i="2"/>
  <c r="V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I43" i="2"/>
  <c r="R43" i="2"/>
  <c r="S43" i="2"/>
  <c r="T43" i="2"/>
  <c r="U43" i="2"/>
  <c r="V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I44" i="2"/>
  <c r="R44" i="2"/>
  <c r="S44" i="2"/>
  <c r="T44" i="2"/>
  <c r="U44" i="2"/>
  <c r="V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I45" i="2"/>
  <c r="R45" i="2"/>
  <c r="S45" i="2"/>
  <c r="T45" i="2"/>
  <c r="U45" i="2"/>
  <c r="V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I46" i="2"/>
  <c r="R46" i="2"/>
  <c r="S46" i="2"/>
  <c r="T46" i="2"/>
  <c r="U46" i="2"/>
  <c r="V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I47" i="2"/>
  <c r="R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I48" i="2"/>
  <c r="T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I49" i="2"/>
  <c r="U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I50" i="2"/>
  <c r="V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I51" i="2"/>
  <c r="O51" i="2"/>
  <c r="P51" i="2"/>
  <c r="Q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I52" i="2"/>
  <c r="O52" i="2"/>
  <c r="P52" i="2"/>
  <c r="Q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J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J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I55" i="2"/>
  <c r="O55" i="2"/>
  <c r="P55" i="2"/>
  <c r="Q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I56" i="2"/>
  <c r="R56" i="2"/>
  <c r="S56" i="2"/>
  <c r="T56" i="2"/>
  <c r="U56" i="2"/>
  <c r="V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I57" i="2"/>
  <c r="O57" i="2"/>
  <c r="P57" i="2"/>
  <c r="Q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I58" i="2"/>
  <c r="R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I59" i="2"/>
  <c r="T59" i="2"/>
  <c r="U59" i="2"/>
  <c r="V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J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J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J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J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I64" i="2"/>
  <c r="R64" i="2"/>
  <c r="S64" i="2"/>
  <c r="T64" i="2"/>
  <c r="U64" i="2"/>
  <c r="V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I65" i="2"/>
  <c r="R65" i="2"/>
  <c r="S65" i="2"/>
  <c r="T65" i="2"/>
  <c r="U65" i="2"/>
  <c r="V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J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J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I72" i="2"/>
  <c r="Q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I73" i="2"/>
  <c r="R73" i="2"/>
  <c r="S73" i="2"/>
  <c r="T73" i="2"/>
  <c r="U73" i="2"/>
  <c r="V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I74" i="2"/>
  <c r="W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I75" i="2"/>
  <c r="Q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I76" i="2"/>
  <c r="R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I77" i="2"/>
  <c r="T77" i="2"/>
  <c r="U77" i="2"/>
  <c r="V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I78" i="2"/>
  <c r="W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I79" i="2"/>
  <c r="Q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I80" i="2"/>
  <c r="R80" i="2"/>
  <c r="S80" i="2"/>
  <c r="T80" i="2"/>
  <c r="U80" i="2"/>
  <c r="V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I81" i="2"/>
  <c r="W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I82" i="2"/>
  <c r="Q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I83" i="2"/>
  <c r="R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I84" i="2"/>
  <c r="T84" i="2"/>
  <c r="U84" i="2"/>
  <c r="V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I85" i="2"/>
  <c r="W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I86" i="2"/>
  <c r="J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I87" i="2"/>
  <c r="J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W94" i="2"/>
  <c r="X94" i="2"/>
  <c r="Y94" i="2"/>
  <c r="Z94" i="2"/>
  <c r="AA94" i="2"/>
  <c r="AB94" i="2"/>
  <c r="AC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R95" i="2"/>
  <c r="S95" i="2"/>
  <c r="T95" i="2"/>
  <c r="U95" i="2"/>
  <c r="V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W96" i="2"/>
  <c r="X96" i="2"/>
  <c r="Y96" i="2"/>
  <c r="Z96" i="2"/>
  <c r="AA96" i="2"/>
  <c r="AB96" i="2"/>
  <c r="AC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J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J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J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J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J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J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I105" i="2"/>
  <c r="W105" i="2"/>
  <c r="X105" i="2"/>
  <c r="Y105" i="2"/>
  <c r="Z105" i="2"/>
  <c r="AA105" i="2"/>
  <c r="AB105" i="2"/>
  <c r="AC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I106" i="2"/>
  <c r="R106" i="2"/>
  <c r="S106" i="2"/>
  <c r="T106" i="2"/>
  <c r="U106" i="2"/>
  <c r="V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I107" i="2"/>
  <c r="W107" i="2"/>
  <c r="X107" i="2"/>
  <c r="Y107" i="2"/>
  <c r="Z107" i="2"/>
  <c r="AA107" i="2"/>
  <c r="AB107" i="2"/>
  <c r="AC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I108" i="2"/>
  <c r="W108" i="2"/>
  <c r="X108" i="2"/>
  <c r="Y108" i="2"/>
  <c r="Z108" i="2"/>
  <c r="AA108" i="2"/>
  <c r="AB108" i="2"/>
  <c r="AC108" i="2"/>
  <c r="I109" i="2"/>
  <c r="R109" i="2"/>
  <c r="S109" i="2"/>
  <c r="T109" i="2"/>
  <c r="U109" i="2"/>
  <c r="V109" i="2"/>
  <c r="I110" i="2"/>
  <c r="W110" i="2"/>
  <c r="X110" i="2"/>
  <c r="Y110" i="2"/>
  <c r="Z110" i="2"/>
  <c r="AA110" i="2"/>
  <c r="AB110" i="2"/>
  <c r="AC110" i="2"/>
  <c r="A2" i="1"/>
  <c r="C4" i="1"/>
  <c r="D4" i="1"/>
  <c r="I4" i="1"/>
  <c r="C5" i="1"/>
  <c r="D5" i="1"/>
  <c r="I5" i="1"/>
  <c r="C6" i="1"/>
  <c r="E6" i="1"/>
  <c r="I6" i="1"/>
  <c r="C7" i="1"/>
  <c r="D7" i="1"/>
  <c r="E9" i="1"/>
  <c r="F9" i="1"/>
  <c r="L9" i="1"/>
  <c r="M9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H29" i="1"/>
  <c r="I29" i="1"/>
  <c r="J29" i="1"/>
  <c r="K29" i="1"/>
  <c r="L29" i="1"/>
  <c r="M29" i="1"/>
  <c r="O29" i="1"/>
  <c r="K34" i="1"/>
  <c r="L34" i="1"/>
  <c r="K35" i="1"/>
  <c r="L35" i="1"/>
  <c r="F36" i="1"/>
  <c r="K36" i="1"/>
  <c r="L36" i="1"/>
  <c r="K38" i="1"/>
  <c r="L38" i="1"/>
  <c r="L40" i="1"/>
</calcChain>
</file>

<file path=xl/comments1.xml><?xml version="1.0" encoding="utf-8"?>
<comments xmlns="http://schemas.openxmlformats.org/spreadsheetml/2006/main">
  <authors>
    <author>rtomask</author>
  </authors>
  <commentList>
    <comment ref="H4" authorId="0" shapeId="0">
      <text>
        <r>
          <rPr>
            <b/>
            <sz val="8"/>
            <color indexed="81"/>
            <rFont val="Tahoma"/>
          </rPr>
          <t>rtomask:</t>
        </r>
        <r>
          <rPr>
            <sz val="8"/>
            <color indexed="81"/>
            <rFont val="Tahoma"/>
          </rPr>
          <t xml:space="preserve">
various prices</t>
        </r>
      </text>
    </comment>
    <comment ref="H5" authorId="0" shapeId="0">
      <text>
        <r>
          <rPr>
            <b/>
            <sz val="8"/>
            <color indexed="81"/>
            <rFont val="Tahoma"/>
          </rPr>
          <t>rtomask:</t>
        </r>
        <r>
          <rPr>
            <sz val="8"/>
            <color indexed="81"/>
            <rFont val="Tahoma"/>
          </rPr>
          <t xml:space="preserve">
various prices
</t>
        </r>
      </text>
    </comment>
  </commentList>
</comments>
</file>

<file path=xl/sharedStrings.xml><?xml version="1.0" encoding="utf-8"?>
<sst xmlns="http://schemas.openxmlformats.org/spreadsheetml/2006/main" count="177" uniqueCount="48">
  <si>
    <t>Nov-Mar '02</t>
  </si>
  <si>
    <t>Apr-Oct '02</t>
  </si>
  <si>
    <t>Nymex</t>
  </si>
  <si>
    <t>Basis</t>
  </si>
  <si>
    <t>PGL fix price pricing model</t>
  </si>
  <si>
    <t>Total</t>
  </si>
  <si>
    <t>Mid</t>
  </si>
  <si>
    <t>Offer</t>
  </si>
  <si>
    <t>PV volume</t>
  </si>
  <si>
    <t>Volume</t>
  </si>
  <si>
    <t>Daily</t>
  </si>
  <si>
    <t>PV Factor</t>
  </si>
  <si>
    <t>PV Dollars</t>
  </si>
  <si>
    <t>Notional $</t>
  </si>
  <si>
    <t>Real Time</t>
  </si>
  <si>
    <t>change</t>
  </si>
  <si>
    <t>Origination</t>
  </si>
  <si>
    <t>Spread</t>
  </si>
  <si>
    <t>NS</t>
  </si>
  <si>
    <t>filled</t>
  </si>
  <si>
    <t>lock-in price</t>
  </si>
  <si>
    <t>company</t>
  </si>
  <si>
    <t>Jun-Oct '01</t>
  </si>
  <si>
    <t>Order #</t>
  </si>
  <si>
    <t>Term</t>
  </si>
  <si>
    <t>red</t>
  </si>
  <si>
    <t>green</t>
  </si>
  <si>
    <t>input cells</t>
  </si>
  <si>
    <t>black</t>
  </si>
  <si>
    <t>formula cells</t>
  </si>
  <si>
    <t>realtime linked cells</t>
  </si>
  <si>
    <t>Prior day</t>
  </si>
  <si>
    <t>Jan-Dec '02</t>
  </si>
  <si>
    <t>June 01 - Oct '02 price</t>
  </si>
  <si>
    <t>FP</t>
  </si>
  <si>
    <t>Beg</t>
  </si>
  <si>
    <t>End</t>
  </si>
  <si>
    <t>Vol Hedge</t>
  </si>
  <si>
    <t>PGL Fix price position report</t>
  </si>
  <si>
    <t>Hedged Volume</t>
  </si>
  <si>
    <t>Liquidated</t>
  </si>
  <si>
    <t>Average price</t>
  </si>
  <si>
    <t>Current price</t>
  </si>
  <si>
    <t>MTM</t>
  </si>
  <si>
    <t xml:space="preserve"> </t>
  </si>
  <si>
    <t>As of 8/23/01 COB</t>
  </si>
  <si>
    <r>
      <t xml:space="preserve">PEOPLES / </t>
    </r>
    <r>
      <rPr>
        <b/>
        <sz val="12"/>
        <color indexed="10"/>
        <rFont val="Arial"/>
        <family val="2"/>
      </rPr>
      <t>NORTH SHORE</t>
    </r>
    <r>
      <rPr>
        <b/>
        <sz val="12"/>
        <color indexed="12"/>
        <rFont val="Arial"/>
        <family val="2"/>
      </rPr>
      <t xml:space="preserve"> - Fixed Price Transactions</t>
    </r>
  </si>
  <si>
    <t>PGLC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</si>
</sst>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"/>
    <numFmt numFmtId="169" formatCode="_(* #,##0_);_(* \(#,##0\);_(* &quot;-&quot;??_);_(@_)"/>
    <numFmt numFmtId="171" formatCode="_(&quot;$&quot;* #,##0_);_(&quot;$&quot;* \(#,##0\);_(&quot;$&quot;* &quot;-&quot;??_);_(@_)"/>
    <numFmt numFmtId="172" formatCode="_(&quot;$&quot;* #,##0.000_);_(&quot;$&quot;* \(#,##0.000\);_(&quot;$&quot;* &quot;-&quot;??_);_(@_)"/>
    <numFmt numFmtId="179" formatCode="#,##0.000"/>
    <numFmt numFmtId="180" formatCode="&quot;$&quot;#,##0.0000_);\(&quot;$&quot;#,##0.0000\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0" fillId="0" borderId="0" xfId="0" applyNumberFormat="1"/>
    <xf numFmtId="44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2" fillId="0" borderId="1" xfId="0" applyFont="1" applyFill="1" applyBorder="1" applyAlignment="1">
      <alignment horizontal="center"/>
    </xf>
    <xf numFmtId="44" fontId="0" fillId="0" borderId="0" xfId="2" applyFont="1" applyFill="1" applyBorder="1"/>
    <xf numFmtId="166" fontId="0" fillId="0" borderId="0" xfId="0" applyNumberFormat="1"/>
    <xf numFmtId="171" fontId="0" fillId="0" borderId="0" xfId="2" applyNumberFormat="1" applyFont="1"/>
    <xf numFmtId="172" fontId="0" fillId="0" borderId="0" xfId="2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44" fontId="6" fillId="0" borderId="0" xfId="0" applyNumberFormat="1" applyFont="1"/>
    <xf numFmtId="172" fontId="0" fillId="2" borderId="2" xfId="2" applyNumberFormat="1" applyFont="1" applyFill="1" applyBorder="1"/>
    <xf numFmtId="172" fontId="0" fillId="2" borderId="3" xfId="2" applyNumberFormat="1" applyFont="1" applyFill="1" applyBorder="1"/>
    <xf numFmtId="172" fontId="5" fillId="2" borderId="3" xfId="2" applyNumberFormat="1" applyFont="1" applyFill="1" applyBorder="1"/>
    <xf numFmtId="172" fontId="0" fillId="2" borderId="4" xfId="2" applyNumberFormat="1" applyFont="1" applyFill="1" applyBorder="1"/>
    <xf numFmtId="172" fontId="0" fillId="2" borderId="5" xfId="2" applyNumberFormat="1" applyFont="1" applyFill="1" applyBorder="1"/>
    <xf numFmtId="172" fontId="0" fillId="2" borderId="0" xfId="2" applyNumberFormat="1" applyFont="1" applyFill="1" applyBorder="1"/>
    <xf numFmtId="172" fontId="5" fillId="2" borderId="0" xfId="2" applyNumberFormat="1" applyFont="1" applyFill="1" applyBorder="1"/>
    <xf numFmtId="172" fontId="0" fillId="2" borderId="6" xfId="2" applyNumberFormat="1" applyFont="1" applyFill="1" applyBorder="1"/>
    <xf numFmtId="172" fontId="0" fillId="2" borderId="7" xfId="2" applyNumberFormat="1" applyFont="1" applyFill="1" applyBorder="1"/>
    <xf numFmtId="172" fontId="0" fillId="2" borderId="8" xfId="2" applyNumberFormat="1" applyFont="1" applyFill="1" applyBorder="1"/>
    <xf numFmtId="172" fontId="0" fillId="2" borderId="9" xfId="2" applyNumberFormat="1" applyFont="1" applyFill="1" applyBorder="1"/>
    <xf numFmtId="172" fontId="5" fillId="2" borderId="8" xfId="2" applyNumberFormat="1" applyFont="1" applyFill="1" applyBorder="1"/>
    <xf numFmtId="172" fontId="7" fillId="2" borderId="0" xfId="2" applyNumberFormat="1" applyFont="1" applyFill="1" applyBorder="1"/>
    <xf numFmtId="0" fontId="2" fillId="3" borderId="10" xfId="0" applyFont="1" applyFill="1" applyBorder="1"/>
    <xf numFmtId="0" fontId="0" fillId="3" borderId="11" xfId="0" applyFill="1" applyBorder="1"/>
    <xf numFmtId="172" fontId="2" fillId="3" borderId="12" xfId="0" applyNumberFormat="1" applyFont="1" applyFill="1" applyBorder="1"/>
    <xf numFmtId="0" fontId="5" fillId="0" borderId="0" xfId="0" applyFont="1"/>
    <xf numFmtId="169" fontId="5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72" fontId="2" fillId="3" borderId="11" xfId="0" applyNumberFormat="1" applyFont="1" applyFill="1" applyBorder="1"/>
    <xf numFmtId="0" fontId="0" fillId="0" borderId="1" xfId="0" applyBorder="1"/>
    <xf numFmtId="169" fontId="2" fillId="0" borderId="1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0" applyNumberFormat="1" applyBorder="1"/>
    <xf numFmtId="17" fontId="2" fillId="0" borderId="1" xfId="0" applyNumberFormat="1" applyFont="1" applyBorder="1"/>
    <xf numFmtId="0" fontId="0" fillId="0" borderId="0" xfId="0" applyFill="1"/>
    <xf numFmtId="169" fontId="0" fillId="0" borderId="0" xfId="1" applyNumberFormat="1" applyFont="1" applyFill="1"/>
    <xf numFmtId="44" fontId="0" fillId="0" borderId="0" xfId="2" applyFont="1"/>
    <xf numFmtId="44" fontId="5" fillId="0" borderId="0" xfId="2" applyFont="1"/>
    <xf numFmtId="169" fontId="2" fillId="0" borderId="1" xfId="1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9" fontId="2" fillId="0" borderId="0" xfId="0" applyNumberFormat="1" applyFont="1"/>
    <xf numFmtId="171" fontId="2" fillId="0" borderId="0" xfId="0" applyNumberFormat="1" applyFont="1"/>
    <xf numFmtId="169" fontId="0" fillId="0" borderId="1" xfId="1" applyNumberFormat="1" applyFont="1" applyBorder="1"/>
    <xf numFmtId="44" fontId="0" fillId="0" borderId="1" xfId="2" applyFont="1" applyBorder="1"/>
    <xf numFmtId="171" fontId="0" fillId="0" borderId="1" xfId="0" applyNumberFormat="1" applyBorder="1"/>
    <xf numFmtId="171" fontId="0" fillId="0" borderId="0" xfId="2" applyNumberFormat="1" applyFont="1" applyBorder="1"/>
    <xf numFmtId="179" fontId="0" fillId="0" borderId="0" xfId="0" applyNumberFormat="1"/>
    <xf numFmtId="180" fontId="2" fillId="0" borderId="1" xfId="2" applyNumberFormat="1" applyFont="1" applyBorder="1" applyAlignment="1">
      <alignment horizontal="center"/>
    </xf>
    <xf numFmtId="0" fontId="0" fillId="4" borderId="0" xfId="0" applyFill="1"/>
    <xf numFmtId="169" fontId="0" fillId="4" borderId="0" xfId="1" applyNumberFormat="1" applyFont="1" applyFill="1"/>
    <xf numFmtId="169" fontId="0" fillId="4" borderId="0" xfId="0" applyNumberFormat="1" applyFill="1"/>
    <xf numFmtId="171" fontId="0" fillId="4" borderId="0" xfId="2" applyNumberFormat="1" applyFont="1" applyFill="1"/>
    <xf numFmtId="0" fontId="0" fillId="5" borderId="0" xfId="0" applyFill="1"/>
    <xf numFmtId="169" fontId="0" fillId="5" borderId="0" xfId="1" applyNumberFormat="1" applyFont="1" applyFill="1"/>
    <xf numFmtId="169" fontId="0" fillId="5" borderId="0" xfId="0" applyNumberFormat="1" applyFill="1"/>
    <xf numFmtId="171" fontId="0" fillId="5" borderId="0" xfId="2" applyNumberFormat="1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17" fontId="0" fillId="0" borderId="0" xfId="0" applyNumberFormat="1" applyAlignment="1">
      <alignment horizontal="center"/>
    </xf>
    <xf numFmtId="17" fontId="0" fillId="0" borderId="0" xfId="0" applyNumberFormat="1" applyBorder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4" borderId="0" xfId="0" applyNumberFormat="1" applyFill="1" applyAlignment="1">
      <alignment horizontal="center"/>
    </xf>
    <xf numFmtId="17" fontId="0" fillId="5" borderId="0" xfId="0" applyNumberForma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Border="1" applyAlignment="1">
      <alignment horizontal="center"/>
    </xf>
    <xf numFmtId="180" fontId="0" fillId="4" borderId="0" xfId="2" applyNumberFormat="1" applyFont="1" applyFill="1" applyAlignment="1">
      <alignment horizontal="center"/>
    </xf>
    <xf numFmtId="180" fontId="0" fillId="5" borderId="0" xfId="2" applyNumberFormat="1" applyFont="1" applyFill="1" applyAlignment="1">
      <alignment horizontal="center"/>
    </xf>
    <xf numFmtId="180" fontId="0" fillId="0" borderId="0" xfId="2" applyNumberFormat="1" applyFont="1" applyFill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6" borderId="0" xfId="1" applyNumberFormat="1" applyFont="1" applyFill="1"/>
    <xf numFmtId="169" fontId="0" fillId="7" borderId="0" xfId="1" applyNumberFormat="1" applyFont="1" applyFill="1"/>
    <xf numFmtId="17" fontId="2" fillId="8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hicago%20Hub/RT_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Graph"/>
      <sheetName val="hedge"/>
      <sheetName val="Curveshift"/>
    </sheetNames>
    <sheetDataSet>
      <sheetData sheetId="0">
        <row r="10">
          <cell r="B10">
            <v>2.4900000000000002</v>
          </cell>
          <cell r="D10">
            <v>2.57</v>
          </cell>
        </row>
        <row r="11">
          <cell r="B11">
            <v>2.44</v>
          </cell>
          <cell r="D11">
            <v>2.544</v>
          </cell>
        </row>
        <row r="12">
          <cell r="B12">
            <v>2.4750000000000001</v>
          </cell>
          <cell r="D12">
            <v>2.5819999999999999</v>
          </cell>
        </row>
        <row r="13">
          <cell r="B13">
            <v>2.7450000000000001</v>
          </cell>
          <cell r="D13">
            <v>2.84</v>
          </cell>
        </row>
        <row r="14">
          <cell r="B14">
            <v>3.0550000000000002</v>
          </cell>
          <cell r="D14">
            <v>3.14</v>
          </cell>
        </row>
        <row r="15">
          <cell r="B15">
            <v>3.1949999999999998</v>
          </cell>
          <cell r="D15">
            <v>3.2899999999999996</v>
          </cell>
        </row>
        <row r="16">
          <cell r="B16">
            <v>3.17</v>
          </cell>
          <cell r="D16">
            <v>3.2530000000000001</v>
          </cell>
        </row>
        <row r="17">
          <cell r="B17">
            <v>3.09</v>
          </cell>
          <cell r="D17">
            <v>3.173</v>
          </cell>
          <cell r="O17">
            <v>3.173</v>
          </cell>
        </row>
        <row r="18">
          <cell r="B18">
            <v>3</v>
          </cell>
          <cell r="D18">
            <v>3.09</v>
          </cell>
        </row>
        <row r="19">
          <cell r="B19">
            <v>3.03</v>
          </cell>
          <cell r="D19">
            <v>3.1099999999999994</v>
          </cell>
        </row>
        <row r="20">
          <cell r="B20">
            <v>3.09</v>
          </cell>
          <cell r="D20">
            <v>3.1539999999999999</v>
          </cell>
        </row>
        <row r="21">
          <cell r="B21">
            <v>3.15</v>
          </cell>
          <cell r="D21">
            <v>3.2040000000000002</v>
          </cell>
        </row>
        <row r="22">
          <cell r="B22">
            <v>3.1749999999999998</v>
          </cell>
          <cell r="D22">
            <v>3.2489999999999997</v>
          </cell>
        </row>
        <row r="23">
          <cell r="B23">
            <v>3.15</v>
          </cell>
          <cell r="D23">
            <v>3.25</v>
          </cell>
        </row>
        <row r="24">
          <cell r="B24">
            <v>3.1749999999999998</v>
          </cell>
          <cell r="D24">
            <v>3.2649999999999997</v>
          </cell>
        </row>
        <row r="25">
          <cell r="D25">
            <v>3.42</v>
          </cell>
        </row>
        <row r="26">
          <cell r="D26">
            <v>3.59</v>
          </cell>
        </row>
        <row r="27">
          <cell r="O27">
            <v>3.1391999999999998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6"/>
  <sheetViews>
    <sheetView workbookViewId="0">
      <selection activeCell="B10" sqref="B10"/>
    </sheetView>
  </sheetViews>
  <sheetFormatPr defaultRowHeight="13.2" x14ac:dyDescent="0.25"/>
  <cols>
    <col min="2" max="2" width="14" bestFit="1" customWidth="1"/>
    <col min="3" max="3" width="11.33203125" bestFit="1" customWidth="1"/>
    <col min="5" max="5" width="14.5546875" bestFit="1" customWidth="1"/>
    <col min="6" max="6" width="3.44140625" customWidth="1"/>
    <col min="7" max="7" width="10.6640625" customWidth="1"/>
    <col min="9" max="9" width="10.44140625" customWidth="1"/>
  </cols>
  <sheetData>
    <row r="1" spans="1:9" x14ac:dyDescent="0.25">
      <c r="A1" t="s">
        <v>38</v>
      </c>
    </row>
    <row r="2" spans="1:9" x14ac:dyDescent="0.25">
      <c r="A2" t="s">
        <v>45</v>
      </c>
    </row>
    <row r="5" spans="1:9" x14ac:dyDescent="0.25">
      <c r="B5" s="6"/>
    </row>
    <row r="6" spans="1:9" ht="26.4" x14ac:dyDescent="0.25">
      <c r="B6" s="60" t="s">
        <v>39</v>
      </c>
      <c r="C6" s="61" t="s">
        <v>41</v>
      </c>
      <c r="D6" s="61" t="s">
        <v>42</v>
      </c>
      <c r="E6" s="61" t="s">
        <v>43</v>
      </c>
    </row>
    <row r="7" spans="1:9" x14ac:dyDescent="0.25">
      <c r="A7" s="4">
        <v>37012</v>
      </c>
      <c r="B7" s="6">
        <f>orders!L$1</f>
        <v>387500</v>
      </c>
      <c r="C7" s="58">
        <f>+orders!AF$1/Hunter!$B7</f>
        <v>4.9844999999999997</v>
      </c>
      <c r="D7" s="59">
        <v>4.891</v>
      </c>
      <c r="E7" s="9">
        <f t="shared" ref="E7:E24" si="0">B7*(D7-C7)</f>
        <v>-36231.249999999884</v>
      </c>
      <c r="G7" s="1" t="s">
        <v>40</v>
      </c>
      <c r="I7" s="68"/>
    </row>
    <row r="8" spans="1:9" x14ac:dyDescent="0.25">
      <c r="A8" s="4">
        <v>37043</v>
      </c>
      <c r="B8" s="6">
        <f>orders!M$1</f>
        <v>1762500</v>
      </c>
      <c r="C8" s="58">
        <f>+orders!AG$1/Hunter!$B8</f>
        <v>4.7107446808510636</v>
      </c>
      <c r="D8" s="59">
        <v>3.738</v>
      </c>
      <c r="E8" s="9">
        <f t="shared" si="0"/>
        <v>-1714462.4999999995</v>
      </c>
      <c r="G8" s="1" t="s">
        <v>40</v>
      </c>
      <c r="I8" s="68"/>
    </row>
    <row r="9" spans="1:9" x14ac:dyDescent="0.25">
      <c r="A9" s="4">
        <v>37073</v>
      </c>
      <c r="B9" s="6">
        <f>orders!N$1</f>
        <v>1821250</v>
      </c>
      <c r="C9" s="58">
        <f>+orders!AH$1/Hunter!$B9</f>
        <v>4.7107446808510636</v>
      </c>
      <c r="D9" s="59">
        <v>3.1819999999999999</v>
      </c>
      <c r="E9" s="9">
        <f t="shared" si="0"/>
        <v>-2784226.2499999995</v>
      </c>
      <c r="G9" s="1" t="s">
        <v>40</v>
      </c>
      <c r="I9" s="68"/>
    </row>
    <row r="10" spans="1:9" x14ac:dyDescent="0.25">
      <c r="A10" s="4">
        <v>37104</v>
      </c>
      <c r="B10" s="6">
        <f>orders!O$1</f>
        <v>2402500</v>
      </c>
      <c r="C10" s="58">
        <f>+orders!AI$1/Hunter!$B10</f>
        <v>4.3885483870967743</v>
      </c>
      <c r="D10" s="59">
        <v>3.1669999999999998</v>
      </c>
      <c r="E10" s="9">
        <f t="shared" si="0"/>
        <v>-2934770.0000000009</v>
      </c>
      <c r="G10" s="1" t="s">
        <v>40</v>
      </c>
      <c r="I10" s="68"/>
    </row>
    <row r="11" spans="1:9" x14ac:dyDescent="0.25">
      <c r="A11" s="4">
        <v>37135</v>
      </c>
      <c r="B11" s="6">
        <f>orders!P$1</f>
        <v>2325000</v>
      </c>
      <c r="C11" s="58">
        <f>+orders!AJ$1/Hunter!$B11</f>
        <v>4.3885483870967743</v>
      </c>
      <c r="D11" s="58">
        <v>2.544</v>
      </c>
      <c r="E11" s="9">
        <f t="shared" si="0"/>
        <v>-4288575</v>
      </c>
      <c r="I11" s="68"/>
    </row>
    <row r="12" spans="1:9" x14ac:dyDescent="0.25">
      <c r="A12" s="4">
        <v>37165</v>
      </c>
      <c r="B12" s="6">
        <f>orders!Q$1</f>
        <v>3332500</v>
      </c>
      <c r="C12" s="58">
        <f>+orders!AK$1/Hunter!$B12</f>
        <v>4.0959302325581399</v>
      </c>
      <c r="D12" s="58">
        <v>2.5819999999999999</v>
      </c>
      <c r="E12" s="9">
        <f t="shared" si="0"/>
        <v>-5045172.5000000019</v>
      </c>
      <c r="I12" s="68"/>
    </row>
    <row r="13" spans="1:9" x14ac:dyDescent="0.25">
      <c r="A13" s="4">
        <v>37196</v>
      </c>
      <c r="B13" s="6">
        <f>orders!R$1</f>
        <v>4875000</v>
      </c>
      <c r="C13" s="58">
        <f>+orders!AL$1/Hunter!$B13</f>
        <v>4.2673076923076927</v>
      </c>
      <c r="D13" s="58">
        <v>2.84</v>
      </c>
      <c r="E13" s="9">
        <f t="shared" si="0"/>
        <v>-6958125.0000000028</v>
      </c>
      <c r="I13" s="68"/>
    </row>
    <row r="14" spans="1:9" x14ac:dyDescent="0.25">
      <c r="A14" s="4">
        <v>37226</v>
      </c>
      <c r="B14" s="6">
        <f>orders!S$1</f>
        <v>3952500</v>
      </c>
      <c r="C14" s="58">
        <f>+orders!AM$1/Hunter!$B14</f>
        <v>4.2740196078431376</v>
      </c>
      <c r="D14" s="58">
        <v>3.14</v>
      </c>
      <c r="E14" s="9">
        <f t="shared" si="0"/>
        <v>-4482212.5000000009</v>
      </c>
      <c r="I14" s="68"/>
    </row>
    <row r="15" spans="1:9" x14ac:dyDescent="0.25">
      <c r="A15" s="4">
        <v>37257</v>
      </c>
      <c r="B15" s="6">
        <f>orders!T$1</f>
        <v>4727500</v>
      </c>
      <c r="C15" s="58">
        <f>+orders!AN$1/Hunter!$B15</f>
        <v>4.2228688524590163</v>
      </c>
      <c r="D15" s="58">
        <v>3.29</v>
      </c>
      <c r="E15" s="9">
        <f t="shared" si="0"/>
        <v>-4410137.5</v>
      </c>
      <c r="I15" s="68"/>
    </row>
    <row r="16" spans="1:9" x14ac:dyDescent="0.25">
      <c r="A16" s="4">
        <v>37288</v>
      </c>
      <c r="B16" s="6">
        <f>orders!U$1</f>
        <v>4550000</v>
      </c>
      <c r="C16" s="58">
        <f>+orders!AO$1/Hunter!$B16</f>
        <v>4.2740769230769233</v>
      </c>
      <c r="D16" s="58">
        <v>3.2530000000000001</v>
      </c>
      <c r="E16" s="9">
        <f t="shared" si="0"/>
        <v>-4645900.0000000009</v>
      </c>
      <c r="I16" s="68"/>
    </row>
    <row r="17" spans="1:9" x14ac:dyDescent="0.25">
      <c r="A17" s="4">
        <v>37316</v>
      </c>
      <c r="B17" s="6">
        <f>orders!V$1</f>
        <v>5037500</v>
      </c>
      <c r="C17" s="58">
        <f>+orders!AP$1/Hunter!$B17</f>
        <v>4.2611538461538458</v>
      </c>
      <c r="D17" s="58">
        <v>3.173</v>
      </c>
      <c r="E17" s="9">
        <f t="shared" si="0"/>
        <v>-5481574.9999999981</v>
      </c>
      <c r="I17" s="68"/>
    </row>
    <row r="18" spans="1:9" x14ac:dyDescent="0.25">
      <c r="A18" s="4">
        <v>37347</v>
      </c>
      <c r="B18" s="6">
        <f>orders!W$1</f>
        <v>3562500</v>
      </c>
      <c r="C18" s="58">
        <f>+orders!AQ$1/Hunter!$B18</f>
        <v>3.4933157894736842</v>
      </c>
      <c r="D18" s="58">
        <v>3.09</v>
      </c>
      <c r="E18" s="9">
        <f t="shared" si="0"/>
        <v>-1436812.5000000002</v>
      </c>
    </row>
    <row r="19" spans="1:9" x14ac:dyDescent="0.25">
      <c r="A19" s="4">
        <v>37377</v>
      </c>
      <c r="B19" s="6">
        <f>orders!X$1</f>
        <v>2751250</v>
      </c>
      <c r="C19" s="58">
        <f>+orders!AR$1/Hunter!$B19</f>
        <v>3.4682394366197182</v>
      </c>
      <c r="D19" s="58">
        <v>3.11</v>
      </c>
      <c r="E19" s="9">
        <f t="shared" si="0"/>
        <v>-985606.25000000012</v>
      </c>
    </row>
    <row r="20" spans="1:9" x14ac:dyDescent="0.25">
      <c r="A20" s="4">
        <v>37408</v>
      </c>
      <c r="B20" s="6">
        <f>orders!Y$1</f>
        <v>2662500</v>
      </c>
      <c r="C20" s="58">
        <f>+orders!AS$1/Hunter!$B20</f>
        <v>3.4682394366197182</v>
      </c>
      <c r="D20" s="58">
        <v>3.1539999999999999</v>
      </c>
      <c r="E20" s="9">
        <f t="shared" si="0"/>
        <v>-836662.5</v>
      </c>
    </row>
    <row r="21" spans="1:9" x14ac:dyDescent="0.25">
      <c r="A21" s="4">
        <v>37438</v>
      </c>
      <c r="B21" s="6">
        <f>orders!Z$1</f>
        <v>2751250</v>
      </c>
      <c r="C21" s="58">
        <f>+orders!AT$1/Hunter!$B21</f>
        <v>3.4682394366197182</v>
      </c>
      <c r="D21" s="58">
        <v>3.2040000000000002</v>
      </c>
      <c r="E21" s="9">
        <f t="shared" si="0"/>
        <v>-726988.7499999993</v>
      </c>
    </row>
    <row r="22" spans="1:9" x14ac:dyDescent="0.25">
      <c r="A22" s="4">
        <v>37469</v>
      </c>
      <c r="B22" s="6">
        <f>orders!AA$1</f>
        <v>2751250</v>
      </c>
      <c r="C22" s="58">
        <f>+orders!AU$1/Hunter!$B22</f>
        <v>3.4682394366197182</v>
      </c>
      <c r="D22" s="58">
        <v>3.2490000000000001</v>
      </c>
      <c r="E22" s="9">
        <f t="shared" si="0"/>
        <v>-603182.49999999953</v>
      </c>
    </row>
    <row r="23" spans="1:9" x14ac:dyDescent="0.25">
      <c r="A23" s="4">
        <v>37500</v>
      </c>
      <c r="B23" s="6">
        <f>orders!AB$1</f>
        <v>2662500</v>
      </c>
      <c r="C23" s="58">
        <f>+orders!AV$1/Hunter!$B23</f>
        <v>3.4682394366197182</v>
      </c>
      <c r="D23" s="58">
        <v>3.25</v>
      </c>
      <c r="E23" s="9">
        <f t="shared" si="0"/>
        <v>-581062.49999999977</v>
      </c>
    </row>
    <row r="24" spans="1:9" x14ac:dyDescent="0.25">
      <c r="A24" s="4">
        <v>37530</v>
      </c>
      <c r="B24" s="64">
        <f>orders!AC$1</f>
        <v>2751250</v>
      </c>
      <c r="C24" s="58">
        <f>+orders!AW$1/Hunter!$B24</f>
        <v>3.4682394366197182</v>
      </c>
      <c r="D24" s="65">
        <v>3.2650000000000001</v>
      </c>
      <c r="E24" s="66">
        <f t="shared" si="0"/>
        <v>-559162.49999999942</v>
      </c>
    </row>
    <row r="26" spans="1:9" x14ac:dyDescent="0.25">
      <c r="A26" s="1" t="s">
        <v>5</v>
      </c>
      <c r="B26" s="62">
        <f>SUM(B7:B25)</f>
        <v>55066250</v>
      </c>
      <c r="C26" s="1"/>
      <c r="D26" s="1"/>
      <c r="E26" s="63">
        <f>SUM(E7:E25)</f>
        <v>-48510865.000000007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167"/>
  <sheetViews>
    <sheetView tabSelected="1" zoomScale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2" sqref="A2"/>
    </sheetView>
  </sheetViews>
  <sheetFormatPr defaultColWidth="9.109375" defaultRowHeight="13.2" x14ac:dyDescent="0.25"/>
  <cols>
    <col min="1" max="1" width="8.6640625" customWidth="1"/>
    <col min="2" max="2" width="8.5546875" bestFit="1" customWidth="1"/>
    <col min="3" max="3" width="8.88671875" bestFit="1" customWidth="1"/>
    <col min="4" max="4" width="13" style="78" bestFit="1" customWidth="1"/>
    <col min="5" max="6" width="10.33203125" style="78" customWidth="1"/>
    <col min="7" max="7" width="8.5546875" style="6" bestFit="1" customWidth="1"/>
    <col min="8" max="8" width="13.44140625" style="92" bestFit="1" customWidth="1"/>
    <col min="9" max="9" width="12.33203125" bestFit="1" customWidth="1"/>
    <col min="10" max="10" width="12.33203125" customWidth="1"/>
    <col min="11" max="11" width="12.33203125" bestFit="1" customWidth="1"/>
    <col min="12" max="12" width="9.5546875" bestFit="1" customWidth="1"/>
    <col min="13" max="29" width="11.33203125" bestFit="1" customWidth="1"/>
    <col min="30" max="30" width="7.6640625" bestFit="1" customWidth="1"/>
    <col min="31" max="31" width="8.88671875" customWidth="1"/>
    <col min="32" max="34" width="12.33203125" bestFit="1" customWidth="1"/>
    <col min="35" max="43" width="13.44140625" bestFit="1" customWidth="1"/>
    <col min="44" max="49" width="12.33203125" bestFit="1" customWidth="1"/>
    <col min="50" max="50" width="7.6640625" bestFit="1" customWidth="1"/>
    <col min="51" max="16384" width="9.109375" style="56"/>
  </cols>
  <sheetData>
    <row r="1" spans="1:50" ht="15.6" x14ac:dyDescent="0.3">
      <c r="A1" s="83" t="s">
        <v>46</v>
      </c>
      <c r="I1" s="7">
        <f>SUM(I3:I150)</f>
        <v>52988750</v>
      </c>
      <c r="J1" s="7">
        <f>SUM(J3:J132)</f>
        <v>33587500</v>
      </c>
      <c r="K1" s="7">
        <f>SUM(L1:AC1)</f>
        <v>55066250</v>
      </c>
      <c r="L1" s="7">
        <f t="shared" ref="L1:AC1" si="0">SUM(L4:L134)</f>
        <v>387500</v>
      </c>
      <c r="M1" s="7">
        <f t="shared" si="0"/>
        <v>1762500</v>
      </c>
      <c r="N1" s="7">
        <f t="shared" si="0"/>
        <v>1821250</v>
      </c>
      <c r="O1" s="7">
        <f t="shared" si="0"/>
        <v>2402500</v>
      </c>
      <c r="P1" s="7">
        <f t="shared" si="0"/>
        <v>2325000</v>
      </c>
      <c r="Q1" s="7">
        <f t="shared" si="0"/>
        <v>3332500</v>
      </c>
      <c r="R1" s="7">
        <f t="shared" si="0"/>
        <v>4875000</v>
      </c>
      <c r="S1" s="7">
        <f t="shared" si="0"/>
        <v>3952500</v>
      </c>
      <c r="T1" s="7">
        <f t="shared" si="0"/>
        <v>4727500</v>
      </c>
      <c r="U1" s="7">
        <f t="shared" si="0"/>
        <v>4550000</v>
      </c>
      <c r="V1" s="7">
        <f t="shared" si="0"/>
        <v>5037500</v>
      </c>
      <c r="W1" s="7">
        <f t="shared" si="0"/>
        <v>3562500</v>
      </c>
      <c r="X1" s="7">
        <f t="shared" si="0"/>
        <v>2751250</v>
      </c>
      <c r="Y1" s="7">
        <f t="shared" si="0"/>
        <v>2662500</v>
      </c>
      <c r="Z1" s="7">
        <f t="shared" si="0"/>
        <v>2751250</v>
      </c>
      <c r="AA1" s="7">
        <f t="shared" si="0"/>
        <v>2751250</v>
      </c>
      <c r="AB1" s="7">
        <f t="shared" si="0"/>
        <v>2662500</v>
      </c>
      <c r="AC1" s="7">
        <f t="shared" si="0"/>
        <v>2751250</v>
      </c>
      <c r="AF1" s="9">
        <f t="shared" ref="AF1:AW1" si="1">SUM(AF4:AF110)</f>
        <v>1931493.75</v>
      </c>
      <c r="AG1" s="9">
        <f t="shared" si="1"/>
        <v>8302687.5</v>
      </c>
      <c r="AH1" s="9">
        <f t="shared" si="1"/>
        <v>8579443.75</v>
      </c>
      <c r="AI1" s="9">
        <f t="shared" si="1"/>
        <v>10543487.5</v>
      </c>
      <c r="AJ1" s="9">
        <f t="shared" si="1"/>
        <v>10203375</v>
      </c>
      <c r="AK1" s="9">
        <f t="shared" si="1"/>
        <v>13649687.5</v>
      </c>
      <c r="AL1" s="9">
        <f t="shared" si="1"/>
        <v>20803125</v>
      </c>
      <c r="AM1" s="9">
        <f t="shared" si="1"/>
        <v>16893062.5</v>
      </c>
      <c r="AN1" s="9">
        <f t="shared" si="1"/>
        <v>19963612.5</v>
      </c>
      <c r="AO1" s="9">
        <f t="shared" si="1"/>
        <v>19447050</v>
      </c>
      <c r="AP1" s="9">
        <f t="shared" si="1"/>
        <v>21465562.5</v>
      </c>
      <c r="AQ1" s="9">
        <f t="shared" si="1"/>
        <v>12444937.5</v>
      </c>
      <c r="AR1" s="9">
        <f t="shared" si="1"/>
        <v>9541993.75</v>
      </c>
      <c r="AS1" s="9">
        <f t="shared" si="1"/>
        <v>9234187.5</v>
      </c>
      <c r="AT1" s="9">
        <f t="shared" si="1"/>
        <v>9541993.75</v>
      </c>
      <c r="AU1" s="9">
        <f t="shared" si="1"/>
        <v>9541993.75</v>
      </c>
      <c r="AV1" s="9">
        <f t="shared" si="1"/>
        <v>9234187.5</v>
      </c>
      <c r="AW1" s="9">
        <f t="shared" si="1"/>
        <v>9541993.75</v>
      </c>
      <c r="AX1" s="9"/>
    </row>
    <row r="2" spans="1:50" s="80" customFormat="1" x14ac:dyDescent="0.25">
      <c r="A2" s="78"/>
      <c r="B2" s="78"/>
      <c r="C2" s="78"/>
      <c r="D2" s="78"/>
      <c r="E2" s="17" t="s">
        <v>35</v>
      </c>
      <c r="F2" s="17" t="s">
        <v>36</v>
      </c>
      <c r="G2" s="97"/>
      <c r="H2" s="92"/>
      <c r="I2" s="17" t="s">
        <v>34</v>
      </c>
      <c r="J2" s="17" t="s">
        <v>3</v>
      </c>
      <c r="K2" s="78"/>
      <c r="L2" s="97">
        <f t="shared" ref="L2:AC2" si="2">M3-L3</f>
        <v>31</v>
      </c>
      <c r="M2" s="97">
        <f t="shared" si="2"/>
        <v>30</v>
      </c>
      <c r="N2" s="97">
        <f t="shared" si="2"/>
        <v>31</v>
      </c>
      <c r="O2" s="97">
        <f t="shared" si="2"/>
        <v>31</v>
      </c>
      <c r="P2" s="97">
        <f t="shared" si="2"/>
        <v>30</v>
      </c>
      <c r="Q2" s="97">
        <f t="shared" si="2"/>
        <v>31</v>
      </c>
      <c r="R2" s="97">
        <f t="shared" si="2"/>
        <v>30</v>
      </c>
      <c r="S2" s="97">
        <f t="shared" si="2"/>
        <v>31</v>
      </c>
      <c r="T2" s="97">
        <f t="shared" si="2"/>
        <v>31</v>
      </c>
      <c r="U2" s="97">
        <f t="shared" si="2"/>
        <v>28</v>
      </c>
      <c r="V2" s="97">
        <f t="shared" si="2"/>
        <v>31</v>
      </c>
      <c r="W2" s="97">
        <f t="shared" si="2"/>
        <v>30</v>
      </c>
      <c r="X2" s="97">
        <f t="shared" si="2"/>
        <v>31</v>
      </c>
      <c r="Y2" s="97">
        <f t="shared" si="2"/>
        <v>30</v>
      </c>
      <c r="Z2" s="97">
        <f t="shared" si="2"/>
        <v>31</v>
      </c>
      <c r="AA2" s="97">
        <f t="shared" si="2"/>
        <v>31</v>
      </c>
      <c r="AB2" s="97">
        <f t="shared" si="2"/>
        <v>30</v>
      </c>
      <c r="AC2" s="97">
        <f t="shared" si="2"/>
        <v>31</v>
      </c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</row>
    <row r="3" spans="1:50" x14ac:dyDescent="0.25">
      <c r="A3" s="51"/>
      <c r="B3" s="2" t="s">
        <v>23</v>
      </c>
      <c r="C3" s="2" t="s">
        <v>9</v>
      </c>
      <c r="D3" s="2" t="s">
        <v>21</v>
      </c>
      <c r="E3" s="2" t="s">
        <v>24</v>
      </c>
      <c r="F3" s="2" t="s">
        <v>24</v>
      </c>
      <c r="G3" s="52" t="s">
        <v>19</v>
      </c>
      <c r="H3" s="69" t="s">
        <v>20</v>
      </c>
      <c r="I3" s="11" t="s">
        <v>37</v>
      </c>
      <c r="J3" s="11" t="s">
        <v>37</v>
      </c>
      <c r="L3" s="55">
        <v>37012</v>
      </c>
      <c r="M3" s="55">
        <v>37043</v>
      </c>
      <c r="N3" s="55">
        <v>37073</v>
      </c>
      <c r="O3" s="100">
        <v>37104</v>
      </c>
      <c r="P3" s="55">
        <v>37135</v>
      </c>
      <c r="Q3" s="55">
        <v>37165</v>
      </c>
      <c r="R3" s="55">
        <v>37196</v>
      </c>
      <c r="S3" s="55">
        <v>37226</v>
      </c>
      <c r="T3" s="55">
        <v>37257</v>
      </c>
      <c r="U3" s="55">
        <v>37288</v>
      </c>
      <c r="V3" s="55">
        <v>37316</v>
      </c>
      <c r="W3" s="55">
        <v>37347</v>
      </c>
      <c r="X3" s="55">
        <v>37377</v>
      </c>
      <c r="Y3" s="55">
        <v>37408</v>
      </c>
      <c r="Z3" s="55">
        <v>37438</v>
      </c>
      <c r="AA3" s="55">
        <v>37469</v>
      </c>
      <c r="AB3" s="55">
        <v>37500</v>
      </c>
      <c r="AC3" s="55">
        <v>37530</v>
      </c>
      <c r="AD3" s="55">
        <v>37561</v>
      </c>
      <c r="AF3" s="55">
        <v>37012</v>
      </c>
      <c r="AG3" s="55">
        <v>37043</v>
      </c>
      <c r="AH3" s="55">
        <v>37073</v>
      </c>
      <c r="AI3" s="55">
        <v>37104</v>
      </c>
      <c r="AJ3" s="55">
        <v>37135</v>
      </c>
      <c r="AK3" s="55">
        <v>37165</v>
      </c>
      <c r="AL3" s="55">
        <v>37196</v>
      </c>
      <c r="AM3" s="55">
        <v>37226</v>
      </c>
      <c r="AN3" s="55">
        <v>37257</v>
      </c>
      <c r="AO3" s="55">
        <v>37288</v>
      </c>
      <c r="AP3" s="55">
        <v>37316</v>
      </c>
      <c r="AQ3" s="55">
        <v>37347</v>
      </c>
      <c r="AR3" s="55">
        <v>37377</v>
      </c>
      <c r="AS3" s="55">
        <v>37408</v>
      </c>
      <c r="AT3" s="55">
        <v>37438</v>
      </c>
      <c r="AU3" s="55">
        <v>37469</v>
      </c>
      <c r="AV3" s="55">
        <v>37500</v>
      </c>
      <c r="AW3" s="55">
        <v>37530</v>
      </c>
      <c r="AX3" s="55">
        <v>37561</v>
      </c>
    </row>
    <row r="4" spans="1:50" x14ac:dyDescent="0.25">
      <c r="A4" s="78">
        <v>1</v>
      </c>
      <c r="B4" s="78">
        <v>1</v>
      </c>
      <c r="C4" s="6">
        <v>2500</v>
      </c>
      <c r="D4" s="17" t="s">
        <v>18</v>
      </c>
      <c r="E4" s="84">
        <v>37012</v>
      </c>
      <c r="F4" s="84">
        <v>37560</v>
      </c>
      <c r="H4" s="92">
        <v>4.66</v>
      </c>
      <c r="I4" s="7"/>
      <c r="J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F4" s="14">
        <f t="shared" ref="AF4:AF48" si="3">L4*H4</f>
        <v>0</v>
      </c>
      <c r="AG4" s="14">
        <f t="shared" ref="AG4:AG48" si="4">M4*H4</f>
        <v>0</v>
      </c>
      <c r="AH4" s="14">
        <f t="shared" ref="AH4:AH48" si="5">N4*H4</f>
        <v>0</v>
      </c>
      <c r="AI4" s="14">
        <f t="shared" ref="AI4:AI48" si="6">O4*H4</f>
        <v>0</v>
      </c>
      <c r="AJ4" s="14">
        <f t="shared" ref="AJ4:AJ48" si="7">P4*H4</f>
        <v>0</v>
      </c>
      <c r="AK4" s="14">
        <f t="shared" ref="AK4:AK48" si="8">Q4*H4</f>
        <v>0</v>
      </c>
      <c r="AL4" s="14">
        <f t="shared" ref="AL4:AL48" si="9">R4*H4</f>
        <v>0</v>
      </c>
      <c r="AM4" s="14">
        <f t="shared" ref="AM4:AM48" si="10">S4*H4</f>
        <v>0</v>
      </c>
      <c r="AN4" s="14">
        <f t="shared" ref="AN4:AN48" si="11">T4*H4</f>
        <v>0</v>
      </c>
      <c r="AO4" s="14">
        <f t="shared" ref="AO4:AO48" si="12">U4*H4</f>
        <v>0</v>
      </c>
      <c r="AP4" s="14">
        <f t="shared" ref="AP4:AP48" si="13">V4*H4</f>
        <v>0</v>
      </c>
      <c r="AQ4" s="14">
        <f t="shared" ref="AQ4:AQ48" si="14">W4*H4</f>
        <v>0</v>
      </c>
      <c r="AR4" s="14">
        <f t="shared" ref="AR4:AR48" si="15">X4*H4</f>
        <v>0</v>
      </c>
      <c r="AS4" s="14">
        <f t="shared" ref="AS4:AS48" si="16">Y4*H4</f>
        <v>0</v>
      </c>
      <c r="AT4" s="14">
        <f t="shared" ref="AT4:AT48" si="17">Z4*H4</f>
        <v>0</v>
      </c>
      <c r="AU4" s="14">
        <f t="shared" ref="AU4:AU48" si="18">AA4*H4</f>
        <v>0</v>
      </c>
      <c r="AV4" s="14">
        <f t="shared" ref="AV4:AV48" si="19">AB4*H4</f>
        <v>0</v>
      </c>
      <c r="AW4" s="14">
        <f t="shared" ref="AW4:AW48" si="20">AC4*H4</f>
        <v>0</v>
      </c>
      <c r="AX4" s="14"/>
    </row>
    <row r="5" spans="1:50" hidden="1" x14ac:dyDescent="0.25">
      <c r="A5" s="78">
        <v>2</v>
      </c>
      <c r="B5" s="79">
        <v>1</v>
      </c>
      <c r="C5" s="53">
        <v>10000</v>
      </c>
      <c r="D5" s="3" t="s">
        <v>47</v>
      </c>
      <c r="E5" s="85">
        <v>37012</v>
      </c>
      <c r="F5" s="85">
        <v>37560</v>
      </c>
      <c r="G5" s="53"/>
      <c r="H5" s="93">
        <v>4.66</v>
      </c>
      <c r="I5" s="54"/>
      <c r="J5" s="5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F5" s="14">
        <f t="shared" si="3"/>
        <v>0</v>
      </c>
      <c r="AG5" s="14">
        <f t="shared" si="4"/>
        <v>0</v>
      </c>
      <c r="AH5" s="14">
        <f t="shared" si="5"/>
        <v>0</v>
      </c>
      <c r="AI5" s="14">
        <f t="shared" si="6"/>
        <v>0</v>
      </c>
      <c r="AJ5" s="14">
        <f t="shared" si="7"/>
        <v>0</v>
      </c>
      <c r="AK5" s="14">
        <f t="shared" si="8"/>
        <v>0</v>
      </c>
      <c r="AL5" s="14">
        <f t="shared" si="9"/>
        <v>0</v>
      </c>
      <c r="AM5" s="14">
        <f t="shared" si="10"/>
        <v>0</v>
      </c>
      <c r="AN5" s="14">
        <f t="shared" si="11"/>
        <v>0</v>
      </c>
      <c r="AO5" s="14">
        <f t="shared" si="12"/>
        <v>0</v>
      </c>
      <c r="AP5" s="14">
        <f t="shared" si="13"/>
        <v>0</v>
      </c>
      <c r="AQ5" s="14">
        <f t="shared" si="14"/>
        <v>0</v>
      </c>
      <c r="AR5" s="14">
        <f t="shared" si="15"/>
        <v>0</v>
      </c>
      <c r="AS5" s="14">
        <f t="shared" si="16"/>
        <v>0</v>
      </c>
      <c r="AT5" s="14">
        <f t="shared" si="17"/>
        <v>0</v>
      </c>
      <c r="AU5" s="14">
        <f t="shared" si="18"/>
        <v>0</v>
      </c>
      <c r="AV5" s="14">
        <f t="shared" si="19"/>
        <v>0</v>
      </c>
      <c r="AW5" s="14">
        <f t="shared" si="20"/>
        <v>0</v>
      </c>
      <c r="AX5" s="14"/>
    </row>
    <row r="6" spans="1:50" hidden="1" x14ac:dyDescent="0.25">
      <c r="A6" s="78">
        <v>3</v>
      </c>
      <c r="B6" s="78">
        <v>2</v>
      </c>
      <c r="C6" s="53">
        <v>1250</v>
      </c>
      <c r="D6" s="17" t="s">
        <v>18</v>
      </c>
      <c r="E6" s="84">
        <v>37012</v>
      </c>
      <c r="F6" s="84">
        <v>37560</v>
      </c>
      <c r="H6" s="93">
        <v>4.95</v>
      </c>
      <c r="I6" s="7"/>
      <c r="J6" s="7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F6" s="67">
        <f t="shared" si="3"/>
        <v>0</v>
      </c>
      <c r="AG6" s="67">
        <f t="shared" si="4"/>
        <v>0</v>
      </c>
      <c r="AH6" s="67">
        <f t="shared" si="5"/>
        <v>0</v>
      </c>
      <c r="AI6" s="67">
        <f t="shared" si="6"/>
        <v>0</v>
      </c>
      <c r="AJ6" s="67">
        <f t="shared" si="7"/>
        <v>0</v>
      </c>
      <c r="AK6" s="67">
        <f t="shared" si="8"/>
        <v>0</v>
      </c>
      <c r="AL6" s="67">
        <f t="shared" si="9"/>
        <v>0</v>
      </c>
      <c r="AM6" s="67">
        <f t="shared" si="10"/>
        <v>0</v>
      </c>
      <c r="AN6" s="67">
        <f t="shared" si="11"/>
        <v>0</v>
      </c>
      <c r="AO6" s="67">
        <f t="shared" si="12"/>
        <v>0</v>
      </c>
      <c r="AP6" s="67">
        <f t="shared" si="13"/>
        <v>0</v>
      </c>
      <c r="AQ6" s="67">
        <f t="shared" si="14"/>
        <v>0</v>
      </c>
      <c r="AR6" s="67">
        <f t="shared" si="15"/>
        <v>0</v>
      </c>
      <c r="AS6" s="67">
        <f t="shared" si="16"/>
        <v>0</v>
      </c>
      <c r="AT6" s="67">
        <f t="shared" si="17"/>
        <v>0</v>
      </c>
      <c r="AU6" s="67">
        <f t="shared" si="18"/>
        <v>0</v>
      </c>
      <c r="AV6" s="67">
        <f t="shared" si="19"/>
        <v>0</v>
      </c>
      <c r="AW6" s="67">
        <f t="shared" si="20"/>
        <v>0</v>
      </c>
      <c r="AX6" s="67"/>
    </row>
    <row r="7" spans="1:50" x14ac:dyDescent="0.25">
      <c r="A7" s="78">
        <v>4</v>
      </c>
      <c r="B7" s="78">
        <v>2</v>
      </c>
      <c r="C7" s="6">
        <v>5000</v>
      </c>
      <c r="D7" s="3" t="s">
        <v>47</v>
      </c>
      <c r="E7" s="84">
        <v>37012</v>
      </c>
      <c r="F7" s="84">
        <v>37560</v>
      </c>
      <c r="H7" s="92">
        <v>4.95</v>
      </c>
      <c r="I7" s="7"/>
      <c r="J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F7" s="14">
        <f t="shared" si="3"/>
        <v>0</v>
      </c>
      <c r="AG7" s="14">
        <f t="shared" si="4"/>
        <v>0</v>
      </c>
      <c r="AH7" s="14">
        <f t="shared" si="5"/>
        <v>0</v>
      </c>
      <c r="AI7" s="14">
        <f t="shared" si="6"/>
        <v>0</v>
      </c>
      <c r="AJ7" s="14">
        <f t="shared" si="7"/>
        <v>0</v>
      </c>
      <c r="AK7" s="14">
        <f t="shared" si="8"/>
        <v>0</v>
      </c>
      <c r="AL7" s="14">
        <f t="shared" si="9"/>
        <v>0</v>
      </c>
      <c r="AM7" s="14">
        <f t="shared" si="10"/>
        <v>0</v>
      </c>
      <c r="AN7" s="14">
        <f t="shared" si="11"/>
        <v>0</v>
      </c>
      <c r="AO7" s="14">
        <f t="shared" si="12"/>
        <v>0</v>
      </c>
      <c r="AP7" s="14">
        <f t="shared" si="13"/>
        <v>0</v>
      </c>
      <c r="AQ7" s="14">
        <f t="shared" si="14"/>
        <v>0</v>
      </c>
      <c r="AR7" s="14">
        <f t="shared" si="15"/>
        <v>0</v>
      </c>
      <c r="AS7" s="14">
        <f t="shared" si="16"/>
        <v>0</v>
      </c>
      <c r="AT7" s="14">
        <f t="shared" si="17"/>
        <v>0</v>
      </c>
      <c r="AU7" s="14">
        <f t="shared" si="18"/>
        <v>0</v>
      </c>
      <c r="AV7" s="14">
        <f t="shared" si="19"/>
        <v>0</v>
      </c>
      <c r="AW7" s="14">
        <f t="shared" si="20"/>
        <v>0</v>
      </c>
      <c r="AX7" s="14"/>
    </row>
    <row r="8" spans="1:50" x14ac:dyDescent="0.25">
      <c r="A8" s="81">
        <v>5</v>
      </c>
      <c r="B8" s="81">
        <v>3</v>
      </c>
      <c r="C8" s="71">
        <v>1250</v>
      </c>
      <c r="D8" s="91" t="s">
        <v>18</v>
      </c>
      <c r="E8" s="87">
        <v>37012</v>
      </c>
      <c r="F8" s="87">
        <v>37560</v>
      </c>
      <c r="G8" s="71">
        <f t="shared" ref="G8:G25" si="21">C8</f>
        <v>1250</v>
      </c>
      <c r="H8" s="94">
        <v>4.9989999999999997</v>
      </c>
      <c r="I8" s="72">
        <f>(F8-E8+1)*C8</f>
        <v>686250</v>
      </c>
      <c r="J8" s="72"/>
      <c r="K8" s="72"/>
      <c r="L8" s="71">
        <f t="shared" ref="L8:U11" si="22">$C8*L$2</f>
        <v>38750</v>
      </c>
      <c r="M8" s="71">
        <f t="shared" si="22"/>
        <v>37500</v>
      </c>
      <c r="N8" s="71">
        <f t="shared" si="22"/>
        <v>38750</v>
      </c>
      <c r="O8" s="98">
        <f t="shared" si="22"/>
        <v>38750</v>
      </c>
      <c r="P8" s="71">
        <f t="shared" si="22"/>
        <v>37500</v>
      </c>
      <c r="Q8" s="71">
        <f t="shared" si="22"/>
        <v>38750</v>
      </c>
      <c r="R8" s="71">
        <f t="shared" si="22"/>
        <v>37500</v>
      </c>
      <c r="S8" s="71">
        <f t="shared" si="22"/>
        <v>38750</v>
      </c>
      <c r="T8" s="71">
        <f t="shared" si="22"/>
        <v>38750</v>
      </c>
      <c r="U8" s="71">
        <f t="shared" si="22"/>
        <v>35000</v>
      </c>
      <c r="V8" s="71">
        <f t="shared" ref="V8:AC11" si="23">$C8*V$2</f>
        <v>38750</v>
      </c>
      <c r="W8" s="71">
        <f t="shared" si="23"/>
        <v>37500</v>
      </c>
      <c r="X8" s="71">
        <f t="shared" si="23"/>
        <v>38750</v>
      </c>
      <c r="Y8" s="71">
        <f t="shared" si="23"/>
        <v>37500</v>
      </c>
      <c r="Z8" s="71">
        <f t="shared" si="23"/>
        <v>38750</v>
      </c>
      <c r="AA8" s="71">
        <f t="shared" si="23"/>
        <v>38750</v>
      </c>
      <c r="AB8" s="70">
        <f t="shared" si="23"/>
        <v>37500</v>
      </c>
      <c r="AC8" s="70">
        <f t="shared" si="23"/>
        <v>38750</v>
      </c>
      <c r="AD8" s="70"/>
      <c r="AE8" s="70"/>
      <c r="AF8" s="73">
        <f t="shared" si="3"/>
        <v>193711.25</v>
      </c>
      <c r="AG8" s="73">
        <f t="shared" si="4"/>
        <v>187462.5</v>
      </c>
      <c r="AH8" s="73">
        <f t="shared" si="5"/>
        <v>193711.25</v>
      </c>
      <c r="AI8" s="73">
        <f t="shared" si="6"/>
        <v>193711.25</v>
      </c>
      <c r="AJ8" s="73">
        <f t="shared" si="7"/>
        <v>187462.5</v>
      </c>
      <c r="AK8" s="73">
        <f t="shared" si="8"/>
        <v>193711.25</v>
      </c>
      <c r="AL8" s="73">
        <f t="shared" si="9"/>
        <v>187462.5</v>
      </c>
      <c r="AM8" s="73">
        <f t="shared" si="10"/>
        <v>193711.25</v>
      </c>
      <c r="AN8" s="73">
        <f t="shared" si="11"/>
        <v>193711.25</v>
      </c>
      <c r="AO8" s="73">
        <f t="shared" si="12"/>
        <v>174965</v>
      </c>
      <c r="AP8" s="73">
        <f t="shared" si="13"/>
        <v>193711.25</v>
      </c>
      <c r="AQ8" s="73">
        <f t="shared" si="14"/>
        <v>187462.5</v>
      </c>
      <c r="AR8" s="73">
        <f t="shared" si="15"/>
        <v>193711.25</v>
      </c>
      <c r="AS8" s="73">
        <f t="shared" si="16"/>
        <v>187462.5</v>
      </c>
      <c r="AT8" s="73">
        <f t="shared" si="17"/>
        <v>193711.25</v>
      </c>
      <c r="AU8" s="73">
        <f t="shared" si="18"/>
        <v>193711.25</v>
      </c>
      <c r="AV8" s="73">
        <f t="shared" si="19"/>
        <v>187462.5</v>
      </c>
      <c r="AW8" s="73">
        <f t="shared" si="20"/>
        <v>193711.25</v>
      </c>
      <c r="AX8" s="73"/>
    </row>
    <row r="9" spans="1:50" x14ac:dyDescent="0.25">
      <c r="A9" s="82">
        <v>6</v>
      </c>
      <c r="B9" s="82">
        <v>3</v>
      </c>
      <c r="C9" s="75">
        <v>5000</v>
      </c>
      <c r="D9" s="89" t="s">
        <v>47</v>
      </c>
      <c r="E9" s="88">
        <v>37012</v>
      </c>
      <c r="F9" s="88">
        <v>37560</v>
      </c>
      <c r="G9" s="75">
        <f t="shared" si="21"/>
        <v>5000</v>
      </c>
      <c r="H9" s="95">
        <v>4.9989999999999997</v>
      </c>
      <c r="I9" s="76">
        <f t="shared" ref="I9:I23" si="24">(F9-E9+1)*C9</f>
        <v>2745000</v>
      </c>
      <c r="J9" s="76"/>
      <c r="K9" s="76"/>
      <c r="L9" s="75">
        <f t="shared" si="22"/>
        <v>155000</v>
      </c>
      <c r="M9" s="75">
        <f t="shared" si="22"/>
        <v>150000</v>
      </c>
      <c r="N9" s="75">
        <f t="shared" si="22"/>
        <v>155000</v>
      </c>
      <c r="O9" s="99">
        <f t="shared" si="22"/>
        <v>155000</v>
      </c>
      <c r="P9" s="75">
        <f t="shared" si="22"/>
        <v>150000</v>
      </c>
      <c r="Q9" s="75">
        <f t="shared" si="22"/>
        <v>155000</v>
      </c>
      <c r="R9" s="75">
        <f t="shared" si="22"/>
        <v>150000</v>
      </c>
      <c r="S9" s="75">
        <f t="shared" si="22"/>
        <v>155000</v>
      </c>
      <c r="T9" s="75">
        <f t="shared" si="22"/>
        <v>155000</v>
      </c>
      <c r="U9" s="75">
        <f t="shared" si="22"/>
        <v>140000</v>
      </c>
      <c r="V9" s="75">
        <f t="shared" si="23"/>
        <v>155000</v>
      </c>
      <c r="W9" s="75">
        <f t="shared" si="23"/>
        <v>150000</v>
      </c>
      <c r="X9" s="75">
        <f t="shared" si="23"/>
        <v>155000</v>
      </c>
      <c r="Y9" s="75">
        <f t="shared" si="23"/>
        <v>150000</v>
      </c>
      <c r="Z9" s="75">
        <f t="shared" si="23"/>
        <v>155000</v>
      </c>
      <c r="AA9" s="75">
        <f t="shared" si="23"/>
        <v>155000</v>
      </c>
      <c r="AB9" s="74">
        <f t="shared" si="23"/>
        <v>150000</v>
      </c>
      <c r="AC9" s="74">
        <f t="shared" si="23"/>
        <v>155000</v>
      </c>
      <c r="AD9" s="74"/>
      <c r="AE9" s="74"/>
      <c r="AF9" s="77">
        <f t="shared" si="3"/>
        <v>774845</v>
      </c>
      <c r="AG9" s="77">
        <f t="shared" si="4"/>
        <v>749850</v>
      </c>
      <c r="AH9" s="77">
        <f t="shared" si="5"/>
        <v>774845</v>
      </c>
      <c r="AI9" s="77">
        <f t="shared" si="6"/>
        <v>774845</v>
      </c>
      <c r="AJ9" s="77">
        <f t="shared" si="7"/>
        <v>749850</v>
      </c>
      <c r="AK9" s="77">
        <f t="shared" si="8"/>
        <v>774845</v>
      </c>
      <c r="AL9" s="77">
        <f t="shared" si="9"/>
        <v>749850</v>
      </c>
      <c r="AM9" s="77">
        <f t="shared" si="10"/>
        <v>774845</v>
      </c>
      <c r="AN9" s="77">
        <f t="shared" si="11"/>
        <v>774845</v>
      </c>
      <c r="AO9" s="77">
        <f t="shared" si="12"/>
        <v>699860</v>
      </c>
      <c r="AP9" s="77">
        <f t="shared" si="13"/>
        <v>774845</v>
      </c>
      <c r="AQ9" s="77">
        <f t="shared" si="14"/>
        <v>749850</v>
      </c>
      <c r="AR9" s="77">
        <f t="shared" si="15"/>
        <v>774845</v>
      </c>
      <c r="AS9" s="77">
        <f t="shared" si="16"/>
        <v>749850</v>
      </c>
      <c r="AT9" s="77">
        <f t="shared" si="17"/>
        <v>774845</v>
      </c>
      <c r="AU9" s="77">
        <f t="shared" si="18"/>
        <v>774845</v>
      </c>
      <c r="AV9" s="77">
        <f t="shared" si="19"/>
        <v>749850</v>
      </c>
      <c r="AW9" s="77">
        <f t="shared" si="20"/>
        <v>774845</v>
      </c>
      <c r="AX9" s="77"/>
    </row>
    <row r="10" spans="1:50" x14ac:dyDescent="0.25">
      <c r="A10" s="81">
        <v>7</v>
      </c>
      <c r="B10" s="81">
        <v>4</v>
      </c>
      <c r="C10" s="71">
        <v>1250</v>
      </c>
      <c r="D10" s="91" t="s">
        <v>18</v>
      </c>
      <c r="E10" s="87">
        <v>37012</v>
      </c>
      <c r="F10" s="87">
        <v>37560</v>
      </c>
      <c r="G10" s="71">
        <f t="shared" si="21"/>
        <v>1250</v>
      </c>
      <c r="H10" s="94">
        <v>4.97</v>
      </c>
      <c r="I10" s="72">
        <f t="shared" si="24"/>
        <v>686250</v>
      </c>
      <c r="J10" s="72"/>
      <c r="K10" s="72"/>
      <c r="L10" s="71">
        <f t="shared" si="22"/>
        <v>38750</v>
      </c>
      <c r="M10" s="71">
        <f t="shared" si="22"/>
        <v>37500</v>
      </c>
      <c r="N10" s="71">
        <f t="shared" si="22"/>
        <v>38750</v>
      </c>
      <c r="O10" s="98">
        <f t="shared" si="22"/>
        <v>38750</v>
      </c>
      <c r="P10" s="71">
        <f t="shared" si="22"/>
        <v>37500</v>
      </c>
      <c r="Q10" s="71">
        <f t="shared" si="22"/>
        <v>38750</v>
      </c>
      <c r="R10" s="71">
        <f t="shared" si="22"/>
        <v>37500</v>
      </c>
      <c r="S10" s="71">
        <f t="shared" si="22"/>
        <v>38750</v>
      </c>
      <c r="T10" s="71">
        <f t="shared" si="22"/>
        <v>38750</v>
      </c>
      <c r="U10" s="71">
        <f t="shared" si="22"/>
        <v>35000</v>
      </c>
      <c r="V10" s="71">
        <f t="shared" si="23"/>
        <v>38750</v>
      </c>
      <c r="W10" s="71">
        <f t="shared" si="23"/>
        <v>37500</v>
      </c>
      <c r="X10" s="71">
        <f t="shared" si="23"/>
        <v>38750</v>
      </c>
      <c r="Y10" s="71">
        <f t="shared" si="23"/>
        <v>37500</v>
      </c>
      <c r="Z10" s="71">
        <f t="shared" si="23"/>
        <v>38750</v>
      </c>
      <c r="AA10" s="71">
        <f t="shared" si="23"/>
        <v>38750</v>
      </c>
      <c r="AB10" s="70">
        <f t="shared" si="23"/>
        <v>37500</v>
      </c>
      <c r="AC10" s="70">
        <f t="shared" si="23"/>
        <v>38750</v>
      </c>
      <c r="AD10" s="70"/>
      <c r="AE10" s="70"/>
      <c r="AF10" s="73">
        <f t="shared" si="3"/>
        <v>192587.5</v>
      </c>
      <c r="AG10" s="73">
        <f t="shared" si="4"/>
        <v>186375</v>
      </c>
      <c r="AH10" s="73">
        <f t="shared" si="5"/>
        <v>192587.5</v>
      </c>
      <c r="AI10" s="73">
        <f t="shared" si="6"/>
        <v>192587.5</v>
      </c>
      <c r="AJ10" s="73">
        <f t="shared" si="7"/>
        <v>186375</v>
      </c>
      <c r="AK10" s="73">
        <f t="shared" si="8"/>
        <v>192587.5</v>
      </c>
      <c r="AL10" s="73">
        <f t="shared" si="9"/>
        <v>186375</v>
      </c>
      <c r="AM10" s="73">
        <f t="shared" si="10"/>
        <v>192587.5</v>
      </c>
      <c r="AN10" s="73">
        <f t="shared" si="11"/>
        <v>192587.5</v>
      </c>
      <c r="AO10" s="73">
        <f t="shared" si="12"/>
        <v>173950</v>
      </c>
      <c r="AP10" s="73">
        <f t="shared" si="13"/>
        <v>192587.5</v>
      </c>
      <c r="AQ10" s="73">
        <f t="shared" si="14"/>
        <v>186375</v>
      </c>
      <c r="AR10" s="73">
        <f t="shared" si="15"/>
        <v>192587.5</v>
      </c>
      <c r="AS10" s="73">
        <f t="shared" si="16"/>
        <v>186375</v>
      </c>
      <c r="AT10" s="73">
        <f t="shared" si="17"/>
        <v>192587.5</v>
      </c>
      <c r="AU10" s="73">
        <f t="shared" si="18"/>
        <v>192587.5</v>
      </c>
      <c r="AV10" s="73">
        <f t="shared" si="19"/>
        <v>186375</v>
      </c>
      <c r="AW10" s="73">
        <f t="shared" si="20"/>
        <v>192587.5</v>
      </c>
      <c r="AX10" s="73"/>
    </row>
    <row r="11" spans="1:50" x14ac:dyDescent="0.25">
      <c r="A11" s="82">
        <v>8</v>
      </c>
      <c r="B11" s="82">
        <v>4</v>
      </c>
      <c r="C11" s="75">
        <v>5000</v>
      </c>
      <c r="D11" s="89" t="s">
        <v>47</v>
      </c>
      <c r="E11" s="88">
        <v>37012</v>
      </c>
      <c r="F11" s="88">
        <v>37560</v>
      </c>
      <c r="G11" s="75">
        <f t="shared" si="21"/>
        <v>5000</v>
      </c>
      <c r="H11" s="95">
        <v>4.97</v>
      </c>
      <c r="I11" s="76">
        <f t="shared" si="24"/>
        <v>2745000</v>
      </c>
      <c r="J11" s="76"/>
      <c r="K11" s="76"/>
      <c r="L11" s="75">
        <f t="shared" si="22"/>
        <v>155000</v>
      </c>
      <c r="M11" s="75">
        <f t="shared" si="22"/>
        <v>150000</v>
      </c>
      <c r="N11" s="75">
        <f t="shared" si="22"/>
        <v>155000</v>
      </c>
      <c r="O11" s="99">
        <f t="shared" si="22"/>
        <v>155000</v>
      </c>
      <c r="P11" s="75">
        <f t="shared" si="22"/>
        <v>150000</v>
      </c>
      <c r="Q11" s="75">
        <f t="shared" si="22"/>
        <v>155000</v>
      </c>
      <c r="R11" s="75">
        <f t="shared" si="22"/>
        <v>150000</v>
      </c>
      <c r="S11" s="75">
        <f t="shared" si="22"/>
        <v>155000</v>
      </c>
      <c r="T11" s="75">
        <f t="shared" si="22"/>
        <v>155000</v>
      </c>
      <c r="U11" s="75">
        <f t="shared" si="22"/>
        <v>140000</v>
      </c>
      <c r="V11" s="75">
        <f t="shared" si="23"/>
        <v>155000</v>
      </c>
      <c r="W11" s="75">
        <f t="shared" si="23"/>
        <v>150000</v>
      </c>
      <c r="X11" s="75">
        <f t="shared" si="23"/>
        <v>155000</v>
      </c>
      <c r="Y11" s="75">
        <f t="shared" si="23"/>
        <v>150000</v>
      </c>
      <c r="Z11" s="75">
        <f t="shared" si="23"/>
        <v>155000</v>
      </c>
      <c r="AA11" s="75">
        <f t="shared" si="23"/>
        <v>155000</v>
      </c>
      <c r="AB11" s="74">
        <f t="shared" si="23"/>
        <v>150000</v>
      </c>
      <c r="AC11" s="74">
        <f t="shared" si="23"/>
        <v>155000</v>
      </c>
      <c r="AD11" s="74"/>
      <c r="AE11" s="74"/>
      <c r="AF11" s="77">
        <f t="shared" si="3"/>
        <v>770350</v>
      </c>
      <c r="AG11" s="77">
        <f t="shared" si="4"/>
        <v>745500</v>
      </c>
      <c r="AH11" s="77">
        <f t="shared" si="5"/>
        <v>770350</v>
      </c>
      <c r="AI11" s="77">
        <f t="shared" si="6"/>
        <v>770350</v>
      </c>
      <c r="AJ11" s="77">
        <f t="shared" si="7"/>
        <v>745500</v>
      </c>
      <c r="AK11" s="77">
        <f t="shared" si="8"/>
        <v>770350</v>
      </c>
      <c r="AL11" s="77">
        <f t="shared" si="9"/>
        <v>745500</v>
      </c>
      <c r="AM11" s="77">
        <f t="shared" si="10"/>
        <v>770350</v>
      </c>
      <c r="AN11" s="77">
        <f t="shared" si="11"/>
        <v>770350</v>
      </c>
      <c r="AO11" s="77">
        <f t="shared" si="12"/>
        <v>695800</v>
      </c>
      <c r="AP11" s="77">
        <f t="shared" si="13"/>
        <v>770350</v>
      </c>
      <c r="AQ11" s="77">
        <f t="shared" si="14"/>
        <v>745500</v>
      </c>
      <c r="AR11" s="77">
        <f t="shared" si="15"/>
        <v>770350</v>
      </c>
      <c r="AS11" s="77">
        <f t="shared" si="16"/>
        <v>745500</v>
      </c>
      <c r="AT11" s="77">
        <f t="shared" si="17"/>
        <v>770350</v>
      </c>
      <c r="AU11" s="77">
        <f t="shared" si="18"/>
        <v>770350</v>
      </c>
      <c r="AV11" s="77">
        <f t="shared" si="19"/>
        <v>745500</v>
      </c>
      <c r="AW11" s="77">
        <f t="shared" si="20"/>
        <v>770350</v>
      </c>
      <c r="AX11" s="77"/>
    </row>
    <row r="12" spans="1:50" x14ac:dyDescent="0.25">
      <c r="A12" s="82">
        <v>9</v>
      </c>
      <c r="B12" s="82">
        <v>6</v>
      </c>
      <c r="C12" s="75">
        <v>5000</v>
      </c>
      <c r="D12" s="89" t="s">
        <v>47</v>
      </c>
      <c r="E12" s="88">
        <v>37043</v>
      </c>
      <c r="F12" s="88">
        <v>37560</v>
      </c>
      <c r="G12" s="75">
        <f t="shared" si="21"/>
        <v>5000</v>
      </c>
      <c r="H12" s="95">
        <v>4.93</v>
      </c>
      <c r="I12" s="76">
        <f t="shared" si="24"/>
        <v>2590000</v>
      </c>
      <c r="J12" s="76"/>
      <c r="K12" s="76"/>
      <c r="L12" s="75"/>
      <c r="M12" s="75">
        <f t="shared" ref="M12:V14" si="25">$C12*M$2</f>
        <v>150000</v>
      </c>
      <c r="N12" s="75">
        <f t="shared" si="25"/>
        <v>155000</v>
      </c>
      <c r="O12" s="99">
        <f t="shared" si="25"/>
        <v>155000</v>
      </c>
      <c r="P12" s="75">
        <f t="shared" si="25"/>
        <v>150000</v>
      </c>
      <c r="Q12" s="75">
        <f t="shared" si="25"/>
        <v>155000</v>
      </c>
      <c r="R12" s="75">
        <f t="shared" si="25"/>
        <v>150000</v>
      </c>
      <c r="S12" s="75">
        <f t="shared" si="25"/>
        <v>155000</v>
      </c>
      <c r="T12" s="75">
        <f t="shared" si="25"/>
        <v>155000</v>
      </c>
      <c r="U12" s="75">
        <f t="shared" si="25"/>
        <v>140000</v>
      </c>
      <c r="V12" s="75">
        <f t="shared" si="25"/>
        <v>155000</v>
      </c>
      <c r="W12" s="75">
        <f t="shared" ref="W12:AC14" si="26">$C12*W$2</f>
        <v>150000</v>
      </c>
      <c r="X12" s="75">
        <f t="shared" si="26"/>
        <v>155000</v>
      </c>
      <c r="Y12" s="75">
        <f t="shared" si="26"/>
        <v>150000</v>
      </c>
      <c r="Z12" s="75">
        <f t="shared" si="26"/>
        <v>155000</v>
      </c>
      <c r="AA12" s="75">
        <f t="shared" si="26"/>
        <v>155000</v>
      </c>
      <c r="AB12" s="74">
        <f t="shared" si="26"/>
        <v>150000</v>
      </c>
      <c r="AC12" s="74">
        <f t="shared" si="26"/>
        <v>155000</v>
      </c>
      <c r="AD12" s="74"/>
      <c r="AE12" s="74"/>
      <c r="AF12" s="77">
        <f t="shared" si="3"/>
        <v>0</v>
      </c>
      <c r="AG12" s="77">
        <f t="shared" si="4"/>
        <v>739500</v>
      </c>
      <c r="AH12" s="77">
        <f t="shared" si="5"/>
        <v>764150</v>
      </c>
      <c r="AI12" s="77">
        <f t="shared" si="6"/>
        <v>764150</v>
      </c>
      <c r="AJ12" s="77">
        <f t="shared" si="7"/>
        <v>739500</v>
      </c>
      <c r="AK12" s="77">
        <f t="shared" si="8"/>
        <v>764150</v>
      </c>
      <c r="AL12" s="77">
        <f t="shared" si="9"/>
        <v>739500</v>
      </c>
      <c r="AM12" s="77">
        <f t="shared" si="10"/>
        <v>764150</v>
      </c>
      <c r="AN12" s="77">
        <f t="shared" si="11"/>
        <v>764150</v>
      </c>
      <c r="AO12" s="77">
        <f t="shared" si="12"/>
        <v>690200</v>
      </c>
      <c r="AP12" s="77">
        <f t="shared" si="13"/>
        <v>764150</v>
      </c>
      <c r="AQ12" s="77">
        <f t="shared" si="14"/>
        <v>739500</v>
      </c>
      <c r="AR12" s="77">
        <f t="shared" si="15"/>
        <v>764150</v>
      </c>
      <c r="AS12" s="77">
        <f t="shared" si="16"/>
        <v>739500</v>
      </c>
      <c r="AT12" s="77">
        <f t="shared" si="17"/>
        <v>764150</v>
      </c>
      <c r="AU12" s="77">
        <f t="shared" si="18"/>
        <v>764150</v>
      </c>
      <c r="AV12" s="77">
        <f t="shared" si="19"/>
        <v>739500</v>
      </c>
      <c r="AW12" s="77">
        <f t="shared" si="20"/>
        <v>764150</v>
      </c>
      <c r="AX12" s="77"/>
    </row>
    <row r="13" spans="1:50" x14ac:dyDescent="0.25">
      <c r="A13" s="81">
        <v>10</v>
      </c>
      <c r="B13" s="81">
        <v>5</v>
      </c>
      <c r="C13" s="71">
        <v>1250</v>
      </c>
      <c r="D13" s="91" t="s">
        <v>18</v>
      </c>
      <c r="E13" s="87">
        <v>37043</v>
      </c>
      <c r="F13" s="87">
        <v>37560</v>
      </c>
      <c r="G13" s="71">
        <f t="shared" si="21"/>
        <v>1250</v>
      </c>
      <c r="H13" s="94">
        <v>4.93</v>
      </c>
      <c r="I13" s="72">
        <f t="shared" si="24"/>
        <v>647500</v>
      </c>
      <c r="J13" s="72"/>
      <c r="K13" s="72"/>
      <c r="L13" s="71"/>
      <c r="M13" s="71">
        <f t="shared" si="25"/>
        <v>37500</v>
      </c>
      <c r="N13" s="71">
        <f t="shared" si="25"/>
        <v>38750</v>
      </c>
      <c r="O13" s="98">
        <f t="shared" si="25"/>
        <v>38750</v>
      </c>
      <c r="P13" s="71">
        <f t="shared" si="25"/>
        <v>37500</v>
      </c>
      <c r="Q13" s="71">
        <f t="shared" si="25"/>
        <v>38750</v>
      </c>
      <c r="R13" s="71">
        <f t="shared" si="25"/>
        <v>37500</v>
      </c>
      <c r="S13" s="71">
        <f t="shared" si="25"/>
        <v>38750</v>
      </c>
      <c r="T13" s="71">
        <f t="shared" si="25"/>
        <v>38750</v>
      </c>
      <c r="U13" s="71">
        <f t="shared" si="25"/>
        <v>35000</v>
      </c>
      <c r="V13" s="71">
        <f t="shared" si="25"/>
        <v>38750</v>
      </c>
      <c r="W13" s="71">
        <f t="shared" si="26"/>
        <v>37500</v>
      </c>
      <c r="X13" s="71">
        <f t="shared" si="26"/>
        <v>38750</v>
      </c>
      <c r="Y13" s="71">
        <f t="shared" si="26"/>
        <v>37500</v>
      </c>
      <c r="Z13" s="71">
        <f t="shared" si="26"/>
        <v>38750</v>
      </c>
      <c r="AA13" s="71">
        <f t="shared" si="26"/>
        <v>38750</v>
      </c>
      <c r="AB13" s="70">
        <f t="shared" si="26"/>
        <v>37500</v>
      </c>
      <c r="AC13" s="70">
        <f t="shared" si="26"/>
        <v>38750</v>
      </c>
      <c r="AD13" s="70"/>
      <c r="AE13" s="70"/>
      <c r="AF13" s="73">
        <f t="shared" si="3"/>
        <v>0</v>
      </c>
      <c r="AG13" s="73">
        <f t="shared" si="4"/>
        <v>184875</v>
      </c>
      <c r="AH13" s="73">
        <f t="shared" si="5"/>
        <v>191037.5</v>
      </c>
      <c r="AI13" s="73">
        <f t="shared" si="6"/>
        <v>191037.5</v>
      </c>
      <c r="AJ13" s="73">
        <f t="shared" si="7"/>
        <v>184875</v>
      </c>
      <c r="AK13" s="73">
        <f t="shared" si="8"/>
        <v>191037.5</v>
      </c>
      <c r="AL13" s="73">
        <f t="shared" si="9"/>
        <v>184875</v>
      </c>
      <c r="AM13" s="73">
        <f t="shared" si="10"/>
        <v>191037.5</v>
      </c>
      <c r="AN13" s="73">
        <f t="shared" si="11"/>
        <v>191037.5</v>
      </c>
      <c r="AO13" s="73">
        <f t="shared" si="12"/>
        <v>172550</v>
      </c>
      <c r="AP13" s="73">
        <f t="shared" si="13"/>
        <v>191037.5</v>
      </c>
      <c r="AQ13" s="73">
        <f t="shared" si="14"/>
        <v>184875</v>
      </c>
      <c r="AR13" s="73">
        <f t="shared" si="15"/>
        <v>191037.5</v>
      </c>
      <c r="AS13" s="73">
        <f t="shared" si="16"/>
        <v>184875</v>
      </c>
      <c r="AT13" s="73">
        <f t="shared" si="17"/>
        <v>191037.5</v>
      </c>
      <c r="AU13" s="73">
        <f t="shared" si="18"/>
        <v>191037.5</v>
      </c>
      <c r="AV13" s="73">
        <f t="shared" si="19"/>
        <v>184875</v>
      </c>
      <c r="AW13" s="73">
        <f t="shared" si="20"/>
        <v>191037.5</v>
      </c>
      <c r="AX13" s="73"/>
    </row>
    <row r="14" spans="1:50" x14ac:dyDescent="0.25">
      <c r="A14" s="82">
        <v>11</v>
      </c>
      <c r="B14" s="82">
        <v>7</v>
      </c>
      <c r="C14" s="75">
        <v>5000</v>
      </c>
      <c r="D14" s="89" t="s">
        <v>47</v>
      </c>
      <c r="E14" s="88">
        <v>37043</v>
      </c>
      <c r="F14" s="88">
        <v>37560</v>
      </c>
      <c r="G14" s="75">
        <f t="shared" si="21"/>
        <v>5000</v>
      </c>
      <c r="H14" s="95">
        <v>4.83</v>
      </c>
      <c r="I14" s="76">
        <f t="shared" si="24"/>
        <v>2590000</v>
      </c>
      <c r="J14" s="76"/>
      <c r="K14" s="76"/>
      <c r="L14" s="75"/>
      <c r="M14" s="75">
        <f t="shared" si="25"/>
        <v>150000</v>
      </c>
      <c r="N14" s="75">
        <f t="shared" si="25"/>
        <v>155000</v>
      </c>
      <c r="O14" s="99">
        <f t="shared" si="25"/>
        <v>155000</v>
      </c>
      <c r="P14" s="75">
        <f t="shared" si="25"/>
        <v>150000</v>
      </c>
      <c r="Q14" s="75">
        <f t="shared" si="25"/>
        <v>155000</v>
      </c>
      <c r="R14" s="75">
        <f t="shared" si="25"/>
        <v>150000</v>
      </c>
      <c r="S14" s="75">
        <f t="shared" si="25"/>
        <v>155000</v>
      </c>
      <c r="T14" s="75">
        <f t="shared" si="25"/>
        <v>155000</v>
      </c>
      <c r="U14" s="75">
        <f t="shared" si="25"/>
        <v>140000</v>
      </c>
      <c r="V14" s="75">
        <f t="shared" si="25"/>
        <v>155000</v>
      </c>
      <c r="W14" s="75">
        <f t="shared" si="26"/>
        <v>150000</v>
      </c>
      <c r="X14" s="75">
        <f t="shared" si="26"/>
        <v>155000</v>
      </c>
      <c r="Y14" s="75">
        <f t="shared" si="26"/>
        <v>150000</v>
      </c>
      <c r="Z14" s="75">
        <f t="shared" si="26"/>
        <v>155000</v>
      </c>
      <c r="AA14" s="75">
        <f t="shared" si="26"/>
        <v>155000</v>
      </c>
      <c r="AB14" s="74">
        <f t="shared" si="26"/>
        <v>150000</v>
      </c>
      <c r="AC14" s="74">
        <f t="shared" si="26"/>
        <v>155000</v>
      </c>
      <c r="AD14" s="74"/>
      <c r="AE14" s="74"/>
      <c r="AF14" s="77">
        <f t="shared" si="3"/>
        <v>0</v>
      </c>
      <c r="AG14" s="77">
        <f t="shared" si="4"/>
        <v>724500</v>
      </c>
      <c r="AH14" s="77">
        <f t="shared" si="5"/>
        <v>748650</v>
      </c>
      <c r="AI14" s="77">
        <f t="shared" si="6"/>
        <v>748650</v>
      </c>
      <c r="AJ14" s="77">
        <f t="shared" si="7"/>
        <v>724500</v>
      </c>
      <c r="AK14" s="77">
        <f t="shared" si="8"/>
        <v>748650</v>
      </c>
      <c r="AL14" s="77">
        <f t="shared" si="9"/>
        <v>724500</v>
      </c>
      <c r="AM14" s="77">
        <f t="shared" si="10"/>
        <v>748650</v>
      </c>
      <c r="AN14" s="77">
        <f t="shared" si="11"/>
        <v>748650</v>
      </c>
      <c r="AO14" s="77">
        <f t="shared" si="12"/>
        <v>676200</v>
      </c>
      <c r="AP14" s="77">
        <f t="shared" si="13"/>
        <v>748650</v>
      </c>
      <c r="AQ14" s="77">
        <f t="shared" si="14"/>
        <v>724500</v>
      </c>
      <c r="AR14" s="77">
        <f t="shared" si="15"/>
        <v>748650</v>
      </c>
      <c r="AS14" s="77">
        <f t="shared" si="16"/>
        <v>724500</v>
      </c>
      <c r="AT14" s="77">
        <f t="shared" si="17"/>
        <v>748650</v>
      </c>
      <c r="AU14" s="77">
        <f t="shared" si="18"/>
        <v>748650</v>
      </c>
      <c r="AV14" s="77">
        <f t="shared" si="19"/>
        <v>724500</v>
      </c>
      <c r="AW14" s="77">
        <f t="shared" si="20"/>
        <v>748650</v>
      </c>
      <c r="AX14" s="77"/>
    </row>
    <row r="15" spans="1:50" x14ac:dyDescent="0.25">
      <c r="A15" s="78">
        <v>12</v>
      </c>
      <c r="B15" s="78">
        <v>7</v>
      </c>
      <c r="C15" s="6">
        <v>5000</v>
      </c>
      <c r="D15" s="17" t="s">
        <v>18</v>
      </c>
      <c r="E15" s="84">
        <v>37196</v>
      </c>
      <c r="F15" s="84">
        <v>37346</v>
      </c>
      <c r="G15" s="6">
        <f t="shared" si="21"/>
        <v>5000</v>
      </c>
      <c r="H15" s="92">
        <v>5.04</v>
      </c>
      <c r="I15" s="7">
        <f t="shared" si="24"/>
        <v>755000</v>
      </c>
      <c r="J15" s="7"/>
      <c r="K15" s="7"/>
      <c r="L15" s="6"/>
      <c r="M15" s="6"/>
      <c r="N15" s="6"/>
      <c r="O15" s="6"/>
      <c r="P15" s="6"/>
      <c r="Q15" s="6"/>
      <c r="R15" s="6">
        <f t="shared" ref="R15:V16" si="27">$C15*R$2</f>
        <v>150000</v>
      </c>
      <c r="S15" s="6">
        <f t="shared" si="27"/>
        <v>155000</v>
      </c>
      <c r="T15" s="6">
        <f t="shared" si="27"/>
        <v>155000</v>
      </c>
      <c r="U15" s="6">
        <f t="shared" si="27"/>
        <v>140000</v>
      </c>
      <c r="V15" s="6">
        <f t="shared" si="27"/>
        <v>155000</v>
      </c>
      <c r="W15" s="6"/>
      <c r="X15" s="6"/>
      <c r="Y15" s="6"/>
      <c r="Z15" s="6"/>
      <c r="AA15" s="6"/>
      <c r="AF15" s="14">
        <f t="shared" si="3"/>
        <v>0</v>
      </c>
      <c r="AG15" s="14">
        <f t="shared" si="4"/>
        <v>0</v>
      </c>
      <c r="AH15" s="14">
        <f t="shared" si="5"/>
        <v>0</v>
      </c>
      <c r="AI15" s="14">
        <f t="shared" si="6"/>
        <v>0</v>
      </c>
      <c r="AJ15" s="14">
        <f t="shared" si="7"/>
        <v>0</v>
      </c>
      <c r="AK15" s="14">
        <f t="shared" si="8"/>
        <v>0</v>
      </c>
      <c r="AL15" s="14">
        <f t="shared" si="9"/>
        <v>756000</v>
      </c>
      <c r="AM15" s="14">
        <f t="shared" si="10"/>
        <v>781200</v>
      </c>
      <c r="AN15" s="14">
        <f t="shared" si="11"/>
        <v>781200</v>
      </c>
      <c r="AO15" s="14">
        <f t="shared" si="12"/>
        <v>705600</v>
      </c>
      <c r="AP15" s="14">
        <f t="shared" si="13"/>
        <v>781200</v>
      </c>
      <c r="AQ15" s="14">
        <f t="shared" si="14"/>
        <v>0</v>
      </c>
      <c r="AR15" s="14">
        <f t="shared" si="15"/>
        <v>0</v>
      </c>
      <c r="AS15" s="14">
        <f t="shared" si="16"/>
        <v>0</v>
      </c>
      <c r="AT15" s="14">
        <f t="shared" si="17"/>
        <v>0</v>
      </c>
      <c r="AU15" s="14">
        <f t="shared" si="18"/>
        <v>0</v>
      </c>
      <c r="AV15" s="14">
        <f t="shared" si="19"/>
        <v>0</v>
      </c>
      <c r="AW15" s="14">
        <f t="shared" si="20"/>
        <v>0</v>
      </c>
      <c r="AX15" s="14"/>
    </row>
    <row r="16" spans="1:50" x14ac:dyDescent="0.25">
      <c r="A16" s="81">
        <v>13</v>
      </c>
      <c r="B16" s="81">
        <v>6</v>
      </c>
      <c r="C16" s="71">
        <v>1250</v>
      </c>
      <c r="D16" s="91" t="s">
        <v>18</v>
      </c>
      <c r="E16" s="87">
        <v>37043</v>
      </c>
      <c r="F16" s="87">
        <v>37560</v>
      </c>
      <c r="G16" s="71">
        <f t="shared" si="21"/>
        <v>1250</v>
      </c>
      <c r="H16" s="94">
        <v>4.83</v>
      </c>
      <c r="I16" s="72">
        <f t="shared" si="24"/>
        <v>647500</v>
      </c>
      <c r="J16" s="72"/>
      <c r="K16" s="72"/>
      <c r="L16" s="71"/>
      <c r="M16" s="71">
        <f>$C16*M$2</f>
        <v>37500</v>
      </c>
      <c r="N16" s="71">
        <f>$C16*N$2</f>
        <v>38750</v>
      </c>
      <c r="O16" s="98">
        <f>$C16*O$2</f>
        <v>38750</v>
      </c>
      <c r="P16" s="71">
        <f>$C16*P$2</f>
        <v>37500</v>
      </c>
      <c r="Q16" s="71">
        <f>$C16*Q$2</f>
        <v>38750</v>
      </c>
      <c r="R16" s="71">
        <f t="shared" si="27"/>
        <v>37500</v>
      </c>
      <c r="S16" s="71">
        <f t="shared" si="27"/>
        <v>38750</v>
      </c>
      <c r="T16" s="71">
        <f t="shared" si="27"/>
        <v>38750</v>
      </c>
      <c r="U16" s="71">
        <f t="shared" si="27"/>
        <v>35000</v>
      </c>
      <c r="V16" s="71">
        <f t="shared" si="27"/>
        <v>38750</v>
      </c>
      <c r="W16" s="71">
        <f t="shared" ref="W16:AC16" si="28">$C16*W$2</f>
        <v>37500</v>
      </c>
      <c r="X16" s="71">
        <f t="shared" si="28"/>
        <v>38750</v>
      </c>
      <c r="Y16" s="71">
        <f t="shared" si="28"/>
        <v>37500</v>
      </c>
      <c r="Z16" s="71">
        <f t="shared" si="28"/>
        <v>38750</v>
      </c>
      <c r="AA16" s="71">
        <f t="shared" si="28"/>
        <v>38750</v>
      </c>
      <c r="AB16" s="70">
        <f t="shared" si="28"/>
        <v>37500</v>
      </c>
      <c r="AC16" s="70">
        <f t="shared" si="28"/>
        <v>38750</v>
      </c>
      <c r="AD16" s="70"/>
      <c r="AE16" s="70"/>
      <c r="AF16" s="73">
        <f t="shared" si="3"/>
        <v>0</v>
      </c>
      <c r="AG16" s="73">
        <f t="shared" si="4"/>
        <v>181125</v>
      </c>
      <c r="AH16" s="73">
        <f t="shared" si="5"/>
        <v>187162.5</v>
      </c>
      <c r="AI16" s="73">
        <f t="shared" si="6"/>
        <v>187162.5</v>
      </c>
      <c r="AJ16" s="73">
        <f t="shared" si="7"/>
        <v>181125</v>
      </c>
      <c r="AK16" s="73">
        <f t="shared" si="8"/>
        <v>187162.5</v>
      </c>
      <c r="AL16" s="73">
        <f t="shared" si="9"/>
        <v>181125</v>
      </c>
      <c r="AM16" s="73">
        <f t="shared" si="10"/>
        <v>187162.5</v>
      </c>
      <c r="AN16" s="73">
        <f t="shared" si="11"/>
        <v>187162.5</v>
      </c>
      <c r="AO16" s="73">
        <f t="shared" si="12"/>
        <v>169050</v>
      </c>
      <c r="AP16" s="73">
        <f t="shared" si="13"/>
        <v>187162.5</v>
      </c>
      <c r="AQ16" s="73">
        <f t="shared" si="14"/>
        <v>181125</v>
      </c>
      <c r="AR16" s="73">
        <f t="shared" si="15"/>
        <v>187162.5</v>
      </c>
      <c r="AS16" s="73">
        <f t="shared" si="16"/>
        <v>181125</v>
      </c>
      <c r="AT16" s="73">
        <f t="shared" si="17"/>
        <v>187162.5</v>
      </c>
      <c r="AU16" s="73">
        <f t="shared" si="18"/>
        <v>187162.5</v>
      </c>
      <c r="AV16" s="73">
        <f t="shared" si="19"/>
        <v>181125</v>
      </c>
      <c r="AW16" s="73">
        <f t="shared" si="20"/>
        <v>187162.5</v>
      </c>
      <c r="AX16" s="73"/>
    </row>
    <row r="17" spans="1:50" x14ac:dyDescent="0.25">
      <c r="A17" s="78">
        <v>14</v>
      </c>
      <c r="B17" s="78">
        <v>8</v>
      </c>
      <c r="C17" s="6">
        <v>10000</v>
      </c>
      <c r="D17" s="3" t="s">
        <v>47</v>
      </c>
      <c r="E17" s="84">
        <v>37196</v>
      </c>
      <c r="F17" s="84">
        <v>37225</v>
      </c>
      <c r="G17" s="6">
        <f t="shared" si="21"/>
        <v>10000</v>
      </c>
      <c r="H17" s="92">
        <v>4.9450000000000003</v>
      </c>
      <c r="I17" s="7">
        <f t="shared" si="24"/>
        <v>300000</v>
      </c>
      <c r="J17" s="7"/>
      <c r="K17" s="7"/>
      <c r="L17" s="6"/>
      <c r="M17" s="6"/>
      <c r="N17" s="6"/>
      <c r="O17" s="6"/>
      <c r="P17" s="6"/>
      <c r="Q17" s="6"/>
      <c r="R17" s="6">
        <f>C17*R2</f>
        <v>300000</v>
      </c>
      <c r="S17" s="6"/>
      <c r="T17" s="6"/>
      <c r="U17" s="6"/>
      <c r="V17" s="6"/>
      <c r="W17" s="6"/>
      <c r="X17" s="6"/>
      <c r="Y17" s="6"/>
      <c r="Z17" s="6"/>
      <c r="AA17" s="6"/>
      <c r="AF17" s="14">
        <f t="shared" si="3"/>
        <v>0</v>
      </c>
      <c r="AG17" s="14">
        <f t="shared" si="4"/>
        <v>0</v>
      </c>
      <c r="AH17" s="14">
        <f t="shared" si="5"/>
        <v>0</v>
      </c>
      <c r="AI17" s="14">
        <f t="shared" si="6"/>
        <v>0</v>
      </c>
      <c r="AJ17" s="14">
        <f t="shared" si="7"/>
        <v>0</v>
      </c>
      <c r="AK17" s="14">
        <f t="shared" si="8"/>
        <v>0</v>
      </c>
      <c r="AL17" s="14">
        <f t="shared" si="9"/>
        <v>1483500</v>
      </c>
      <c r="AM17" s="14">
        <f t="shared" si="10"/>
        <v>0</v>
      </c>
      <c r="AN17" s="14">
        <f t="shared" si="11"/>
        <v>0</v>
      </c>
      <c r="AO17" s="14">
        <f t="shared" si="12"/>
        <v>0</v>
      </c>
      <c r="AP17" s="14">
        <f t="shared" si="13"/>
        <v>0</v>
      </c>
      <c r="AQ17" s="14">
        <f t="shared" si="14"/>
        <v>0</v>
      </c>
      <c r="AR17" s="14">
        <f t="shared" si="15"/>
        <v>0</v>
      </c>
      <c r="AS17" s="14">
        <f t="shared" si="16"/>
        <v>0</v>
      </c>
      <c r="AT17" s="14">
        <f t="shared" si="17"/>
        <v>0</v>
      </c>
      <c r="AU17" s="14">
        <f t="shared" si="18"/>
        <v>0</v>
      </c>
      <c r="AV17" s="14">
        <f t="shared" si="19"/>
        <v>0</v>
      </c>
      <c r="AW17" s="14">
        <f t="shared" si="20"/>
        <v>0</v>
      </c>
      <c r="AX17" s="14"/>
    </row>
    <row r="18" spans="1:50" x14ac:dyDescent="0.25">
      <c r="A18" s="80">
        <v>15</v>
      </c>
      <c r="B18" s="80"/>
      <c r="C18" s="57">
        <v>10000</v>
      </c>
      <c r="D18" s="3" t="s">
        <v>47</v>
      </c>
      <c r="E18" s="86">
        <v>37288</v>
      </c>
      <c r="F18" s="86">
        <v>37315</v>
      </c>
      <c r="G18" s="57">
        <f t="shared" si="21"/>
        <v>10000</v>
      </c>
      <c r="H18" s="96">
        <v>5.0549999999999997</v>
      </c>
      <c r="I18" s="7">
        <f t="shared" si="24"/>
        <v>280000</v>
      </c>
      <c r="J18" s="7"/>
      <c r="K18" s="7"/>
      <c r="L18" s="6"/>
      <c r="M18" s="6"/>
      <c r="N18" s="6"/>
      <c r="O18" s="6"/>
      <c r="P18" s="6"/>
      <c r="Q18" s="6"/>
      <c r="R18" s="6"/>
      <c r="S18" s="6"/>
      <c r="T18" s="6"/>
      <c r="U18" s="6">
        <f>10000*U2</f>
        <v>280000</v>
      </c>
      <c r="V18" s="6"/>
      <c r="W18" s="6"/>
      <c r="X18" s="6"/>
      <c r="Y18" s="6"/>
      <c r="Z18" s="6"/>
      <c r="AA18" s="6"/>
      <c r="AF18" s="14">
        <f t="shared" si="3"/>
        <v>0</v>
      </c>
      <c r="AG18" s="14">
        <f t="shared" si="4"/>
        <v>0</v>
      </c>
      <c r="AH18" s="14">
        <f t="shared" si="5"/>
        <v>0</v>
      </c>
      <c r="AI18" s="14">
        <f t="shared" si="6"/>
        <v>0</v>
      </c>
      <c r="AJ18" s="14">
        <f t="shared" si="7"/>
        <v>0</v>
      </c>
      <c r="AK18" s="14">
        <f t="shared" si="8"/>
        <v>0</v>
      </c>
      <c r="AL18" s="14">
        <f t="shared" si="9"/>
        <v>0</v>
      </c>
      <c r="AM18" s="14">
        <f t="shared" si="10"/>
        <v>0</v>
      </c>
      <c r="AN18" s="14">
        <f t="shared" si="11"/>
        <v>0</v>
      </c>
      <c r="AO18" s="14">
        <f t="shared" si="12"/>
        <v>1415400</v>
      </c>
      <c r="AP18" s="14">
        <f t="shared" si="13"/>
        <v>0</v>
      </c>
      <c r="AQ18" s="14">
        <f t="shared" si="14"/>
        <v>0</v>
      </c>
      <c r="AR18" s="14">
        <f t="shared" si="15"/>
        <v>0</v>
      </c>
      <c r="AS18" s="14">
        <f t="shared" si="16"/>
        <v>0</v>
      </c>
      <c r="AT18" s="14">
        <f t="shared" si="17"/>
        <v>0</v>
      </c>
      <c r="AU18" s="14">
        <f t="shared" si="18"/>
        <v>0</v>
      </c>
      <c r="AV18" s="14">
        <f t="shared" si="19"/>
        <v>0</v>
      </c>
      <c r="AW18" s="14">
        <f t="shared" si="20"/>
        <v>0</v>
      </c>
      <c r="AX18" s="14"/>
    </row>
    <row r="19" spans="1:50" x14ac:dyDescent="0.25">
      <c r="A19" s="78">
        <v>16</v>
      </c>
      <c r="B19" s="78"/>
      <c r="C19" s="6">
        <v>10000</v>
      </c>
      <c r="D19" s="3" t="s">
        <v>47</v>
      </c>
      <c r="E19" s="84">
        <v>37316</v>
      </c>
      <c r="F19" s="84">
        <v>37346</v>
      </c>
      <c r="G19" s="6">
        <f t="shared" si="21"/>
        <v>10000</v>
      </c>
      <c r="H19" s="92">
        <v>4.8449999999999998</v>
      </c>
      <c r="I19" s="7">
        <f t="shared" si="24"/>
        <v>310000</v>
      </c>
      <c r="J19" s="7"/>
      <c r="K19" s="7"/>
      <c r="L19" s="6"/>
      <c r="M19" s="6"/>
      <c r="N19" s="6"/>
      <c r="O19" s="6"/>
      <c r="P19" s="6"/>
      <c r="Q19" s="6"/>
      <c r="R19" s="6"/>
      <c r="S19" s="6"/>
      <c r="T19" s="6"/>
      <c r="U19" s="6"/>
      <c r="V19" s="6">
        <f>10000*V2</f>
        <v>310000</v>
      </c>
      <c r="W19" s="6"/>
      <c r="X19" s="6"/>
      <c r="Y19" s="6"/>
      <c r="Z19" s="6"/>
      <c r="AA19" s="6"/>
      <c r="AF19" s="14">
        <f t="shared" si="3"/>
        <v>0</v>
      </c>
      <c r="AG19" s="14">
        <f t="shared" si="4"/>
        <v>0</v>
      </c>
      <c r="AH19" s="14">
        <f t="shared" si="5"/>
        <v>0</v>
      </c>
      <c r="AI19" s="14">
        <f t="shared" si="6"/>
        <v>0</v>
      </c>
      <c r="AJ19" s="14">
        <f t="shared" si="7"/>
        <v>0</v>
      </c>
      <c r="AK19" s="14">
        <f t="shared" si="8"/>
        <v>0</v>
      </c>
      <c r="AL19" s="14">
        <f t="shared" si="9"/>
        <v>0</v>
      </c>
      <c r="AM19" s="14">
        <f t="shared" si="10"/>
        <v>0</v>
      </c>
      <c r="AN19" s="14">
        <f t="shared" si="11"/>
        <v>0</v>
      </c>
      <c r="AO19" s="14">
        <f t="shared" si="12"/>
        <v>0</v>
      </c>
      <c r="AP19" s="14">
        <f t="shared" si="13"/>
        <v>1501950</v>
      </c>
      <c r="AQ19" s="14">
        <f t="shared" si="14"/>
        <v>0</v>
      </c>
      <c r="AR19" s="14">
        <f t="shared" si="15"/>
        <v>0</v>
      </c>
      <c r="AS19" s="14">
        <f t="shared" si="16"/>
        <v>0</v>
      </c>
      <c r="AT19" s="14">
        <f t="shared" si="17"/>
        <v>0</v>
      </c>
      <c r="AU19" s="14">
        <f t="shared" si="18"/>
        <v>0</v>
      </c>
      <c r="AV19" s="14">
        <f t="shared" si="19"/>
        <v>0</v>
      </c>
      <c r="AW19" s="14">
        <f t="shared" si="20"/>
        <v>0</v>
      </c>
      <c r="AX19" s="14"/>
    </row>
    <row r="20" spans="1:50" x14ac:dyDescent="0.25">
      <c r="A20" s="81">
        <v>17</v>
      </c>
      <c r="B20" s="81">
        <v>8</v>
      </c>
      <c r="C20" s="71">
        <v>1250</v>
      </c>
      <c r="D20" s="91" t="s">
        <v>18</v>
      </c>
      <c r="E20" s="87">
        <v>37043</v>
      </c>
      <c r="F20" s="87">
        <v>37560</v>
      </c>
      <c r="G20" s="71">
        <f t="shared" si="21"/>
        <v>1250</v>
      </c>
      <c r="H20" s="94">
        <v>4.4800000000000004</v>
      </c>
      <c r="I20" s="72">
        <f t="shared" si="24"/>
        <v>647500</v>
      </c>
      <c r="J20" s="72"/>
      <c r="K20" s="72"/>
      <c r="L20" s="71"/>
      <c r="M20" s="71">
        <f t="shared" ref="M20:V23" si="29">$C20*M$2</f>
        <v>37500</v>
      </c>
      <c r="N20" s="71">
        <f t="shared" si="29"/>
        <v>38750</v>
      </c>
      <c r="O20" s="98">
        <f t="shared" si="29"/>
        <v>38750</v>
      </c>
      <c r="P20" s="71">
        <f t="shared" si="29"/>
        <v>37500</v>
      </c>
      <c r="Q20" s="71">
        <f t="shared" si="29"/>
        <v>38750</v>
      </c>
      <c r="R20" s="71">
        <f t="shared" si="29"/>
        <v>37500</v>
      </c>
      <c r="S20" s="71">
        <f t="shared" si="29"/>
        <v>38750</v>
      </c>
      <c r="T20" s="71">
        <f t="shared" si="29"/>
        <v>38750</v>
      </c>
      <c r="U20" s="71">
        <f t="shared" si="29"/>
        <v>35000</v>
      </c>
      <c r="V20" s="71">
        <f t="shared" si="29"/>
        <v>38750</v>
      </c>
      <c r="W20" s="71">
        <f t="shared" ref="W20:AC23" si="30">$C20*W$2</f>
        <v>37500</v>
      </c>
      <c r="X20" s="71">
        <f t="shared" si="30"/>
        <v>38750</v>
      </c>
      <c r="Y20" s="71">
        <f t="shared" si="30"/>
        <v>37500</v>
      </c>
      <c r="Z20" s="71">
        <f t="shared" si="30"/>
        <v>38750</v>
      </c>
      <c r="AA20" s="71">
        <f t="shared" si="30"/>
        <v>38750</v>
      </c>
      <c r="AB20" s="70">
        <f t="shared" si="30"/>
        <v>37500</v>
      </c>
      <c r="AC20" s="70">
        <f t="shared" si="30"/>
        <v>38750</v>
      </c>
      <c r="AD20" s="70"/>
      <c r="AE20" s="70"/>
      <c r="AF20" s="73">
        <f t="shared" si="3"/>
        <v>0</v>
      </c>
      <c r="AG20" s="73">
        <f t="shared" si="4"/>
        <v>168000.00000000003</v>
      </c>
      <c r="AH20" s="73">
        <f t="shared" si="5"/>
        <v>173600.00000000003</v>
      </c>
      <c r="AI20" s="73">
        <f t="shared" si="6"/>
        <v>173600.00000000003</v>
      </c>
      <c r="AJ20" s="73">
        <f t="shared" si="7"/>
        <v>168000.00000000003</v>
      </c>
      <c r="AK20" s="73">
        <f t="shared" si="8"/>
        <v>173600.00000000003</v>
      </c>
      <c r="AL20" s="73">
        <f t="shared" si="9"/>
        <v>168000.00000000003</v>
      </c>
      <c r="AM20" s="73">
        <f t="shared" si="10"/>
        <v>173600.00000000003</v>
      </c>
      <c r="AN20" s="73">
        <f t="shared" si="11"/>
        <v>173600.00000000003</v>
      </c>
      <c r="AO20" s="73">
        <f t="shared" si="12"/>
        <v>156800.00000000003</v>
      </c>
      <c r="AP20" s="73">
        <f t="shared" si="13"/>
        <v>173600.00000000003</v>
      </c>
      <c r="AQ20" s="73">
        <f t="shared" si="14"/>
        <v>168000.00000000003</v>
      </c>
      <c r="AR20" s="73">
        <f t="shared" si="15"/>
        <v>173600.00000000003</v>
      </c>
      <c r="AS20" s="73">
        <f t="shared" si="16"/>
        <v>168000.00000000003</v>
      </c>
      <c r="AT20" s="73">
        <f t="shared" si="17"/>
        <v>173600.00000000003</v>
      </c>
      <c r="AU20" s="73">
        <f t="shared" si="18"/>
        <v>173600.00000000003</v>
      </c>
      <c r="AV20" s="73">
        <f t="shared" si="19"/>
        <v>168000.00000000003</v>
      </c>
      <c r="AW20" s="73">
        <f t="shared" si="20"/>
        <v>173600.00000000003</v>
      </c>
      <c r="AX20" s="73"/>
    </row>
    <row r="21" spans="1:50" x14ac:dyDescent="0.25">
      <c r="A21" s="82">
        <v>18</v>
      </c>
      <c r="B21" s="82">
        <v>9</v>
      </c>
      <c r="C21" s="75">
        <v>5000</v>
      </c>
      <c r="D21" s="89" t="s">
        <v>47</v>
      </c>
      <c r="E21" s="88">
        <v>37043</v>
      </c>
      <c r="F21" s="88">
        <v>37560</v>
      </c>
      <c r="G21" s="75">
        <f t="shared" si="21"/>
        <v>5000</v>
      </c>
      <c r="H21" s="95">
        <v>4.4800000000000004</v>
      </c>
      <c r="I21" s="76">
        <f t="shared" si="24"/>
        <v>2590000</v>
      </c>
      <c r="J21" s="76"/>
      <c r="K21" s="76"/>
      <c r="L21" s="75"/>
      <c r="M21" s="75">
        <f t="shared" si="29"/>
        <v>150000</v>
      </c>
      <c r="N21" s="75">
        <f t="shared" si="29"/>
        <v>155000</v>
      </c>
      <c r="O21" s="99">
        <f t="shared" si="29"/>
        <v>155000</v>
      </c>
      <c r="P21" s="75">
        <f t="shared" si="29"/>
        <v>150000</v>
      </c>
      <c r="Q21" s="75">
        <f t="shared" si="29"/>
        <v>155000</v>
      </c>
      <c r="R21" s="75">
        <f t="shared" si="29"/>
        <v>150000</v>
      </c>
      <c r="S21" s="75">
        <f t="shared" si="29"/>
        <v>155000</v>
      </c>
      <c r="T21" s="75">
        <f t="shared" si="29"/>
        <v>155000</v>
      </c>
      <c r="U21" s="75">
        <f t="shared" si="29"/>
        <v>140000</v>
      </c>
      <c r="V21" s="75">
        <f t="shared" si="29"/>
        <v>155000</v>
      </c>
      <c r="W21" s="75">
        <f t="shared" si="30"/>
        <v>150000</v>
      </c>
      <c r="X21" s="75">
        <f t="shared" si="30"/>
        <v>155000</v>
      </c>
      <c r="Y21" s="75">
        <f t="shared" si="30"/>
        <v>150000</v>
      </c>
      <c r="Z21" s="75">
        <f t="shared" si="30"/>
        <v>155000</v>
      </c>
      <c r="AA21" s="75">
        <f t="shared" si="30"/>
        <v>155000</v>
      </c>
      <c r="AB21" s="74">
        <f t="shared" si="30"/>
        <v>150000</v>
      </c>
      <c r="AC21" s="74">
        <f t="shared" si="30"/>
        <v>155000</v>
      </c>
      <c r="AD21" s="74"/>
      <c r="AE21" s="74"/>
      <c r="AF21" s="77">
        <f t="shared" si="3"/>
        <v>0</v>
      </c>
      <c r="AG21" s="77">
        <f t="shared" si="4"/>
        <v>672000.00000000012</v>
      </c>
      <c r="AH21" s="77">
        <f t="shared" si="5"/>
        <v>694400.00000000012</v>
      </c>
      <c r="AI21" s="77">
        <f t="shared" si="6"/>
        <v>694400.00000000012</v>
      </c>
      <c r="AJ21" s="77">
        <f t="shared" si="7"/>
        <v>672000.00000000012</v>
      </c>
      <c r="AK21" s="77">
        <f t="shared" si="8"/>
        <v>694400.00000000012</v>
      </c>
      <c r="AL21" s="77">
        <f t="shared" si="9"/>
        <v>672000.00000000012</v>
      </c>
      <c r="AM21" s="77">
        <f t="shared" si="10"/>
        <v>694400.00000000012</v>
      </c>
      <c r="AN21" s="77">
        <f t="shared" si="11"/>
        <v>694400.00000000012</v>
      </c>
      <c r="AO21" s="77">
        <f t="shared" si="12"/>
        <v>627200.00000000012</v>
      </c>
      <c r="AP21" s="77">
        <f t="shared" si="13"/>
        <v>694400.00000000012</v>
      </c>
      <c r="AQ21" s="77">
        <f t="shared" si="14"/>
        <v>672000.00000000012</v>
      </c>
      <c r="AR21" s="77">
        <f t="shared" si="15"/>
        <v>694400.00000000012</v>
      </c>
      <c r="AS21" s="77">
        <f t="shared" si="16"/>
        <v>672000.00000000012</v>
      </c>
      <c r="AT21" s="77">
        <f t="shared" si="17"/>
        <v>694400.00000000012</v>
      </c>
      <c r="AU21" s="77">
        <f t="shared" si="18"/>
        <v>694400.00000000012</v>
      </c>
      <c r="AV21" s="77">
        <f t="shared" si="19"/>
        <v>672000.00000000012</v>
      </c>
      <c r="AW21" s="77">
        <f t="shared" si="20"/>
        <v>694400.00000000012</v>
      </c>
      <c r="AX21" s="77"/>
    </row>
    <row r="22" spans="1:50" x14ac:dyDescent="0.25">
      <c r="A22" s="81">
        <v>19</v>
      </c>
      <c r="B22" s="81">
        <v>9</v>
      </c>
      <c r="C22" s="71">
        <v>2500</v>
      </c>
      <c r="D22" s="91" t="s">
        <v>18</v>
      </c>
      <c r="E22" s="87">
        <v>37043</v>
      </c>
      <c r="F22" s="87">
        <v>37560</v>
      </c>
      <c r="G22" s="71">
        <f t="shared" si="21"/>
        <v>2500</v>
      </c>
      <c r="H22" s="94">
        <v>4.42</v>
      </c>
      <c r="I22" s="72">
        <f t="shared" si="24"/>
        <v>1295000</v>
      </c>
      <c r="J22" s="72"/>
      <c r="K22" s="72"/>
      <c r="L22" s="71"/>
      <c r="M22" s="71">
        <f t="shared" si="29"/>
        <v>75000</v>
      </c>
      <c r="N22" s="71">
        <f t="shared" si="29"/>
        <v>77500</v>
      </c>
      <c r="O22" s="98">
        <f t="shared" si="29"/>
        <v>77500</v>
      </c>
      <c r="P22" s="71">
        <f t="shared" si="29"/>
        <v>75000</v>
      </c>
      <c r="Q22" s="71">
        <f t="shared" si="29"/>
        <v>77500</v>
      </c>
      <c r="R22" s="71">
        <f t="shared" si="29"/>
        <v>75000</v>
      </c>
      <c r="S22" s="71">
        <f t="shared" si="29"/>
        <v>77500</v>
      </c>
      <c r="T22" s="71">
        <f t="shared" si="29"/>
        <v>77500</v>
      </c>
      <c r="U22" s="71">
        <f t="shared" si="29"/>
        <v>70000</v>
      </c>
      <c r="V22" s="71">
        <f t="shared" si="29"/>
        <v>77500</v>
      </c>
      <c r="W22" s="71">
        <f t="shared" si="30"/>
        <v>75000</v>
      </c>
      <c r="X22" s="71">
        <f t="shared" si="30"/>
        <v>77500</v>
      </c>
      <c r="Y22" s="71">
        <f t="shared" si="30"/>
        <v>75000</v>
      </c>
      <c r="Z22" s="71">
        <f t="shared" si="30"/>
        <v>77500</v>
      </c>
      <c r="AA22" s="71">
        <f t="shared" si="30"/>
        <v>77500</v>
      </c>
      <c r="AB22" s="70">
        <f t="shared" si="30"/>
        <v>75000</v>
      </c>
      <c r="AC22" s="70">
        <f t="shared" si="30"/>
        <v>77500</v>
      </c>
      <c r="AD22" s="70"/>
      <c r="AE22" s="70"/>
      <c r="AF22" s="73">
        <f t="shared" si="3"/>
        <v>0</v>
      </c>
      <c r="AG22" s="73">
        <f t="shared" si="4"/>
        <v>331500</v>
      </c>
      <c r="AH22" s="73">
        <f t="shared" si="5"/>
        <v>342550</v>
      </c>
      <c r="AI22" s="73">
        <f t="shared" si="6"/>
        <v>342550</v>
      </c>
      <c r="AJ22" s="73">
        <f t="shared" si="7"/>
        <v>331500</v>
      </c>
      <c r="AK22" s="73">
        <f t="shared" si="8"/>
        <v>342550</v>
      </c>
      <c r="AL22" s="73">
        <f t="shared" si="9"/>
        <v>331500</v>
      </c>
      <c r="AM22" s="73">
        <f t="shared" si="10"/>
        <v>342550</v>
      </c>
      <c r="AN22" s="73">
        <f t="shared" si="11"/>
        <v>342550</v>
      </c>
      <c r="AO22" s="73">
        <f t="shared" si="12"/>
        <v>309400</v>
      </c>
      <c r="AP22" s="73">
        <f t="shared" si="13"/>
        <v>342550</v>
      </c>
      <c r="AQ22" s="73">
        <f t="shared" si="14"/>
        <v>331500</v>
      </c>
      <c r="AR22" s="73">
        <f t="shared" si="15"/>
        <v>342550</v>
      </c>
      <c r="AS22" s="73">
        <f t="shared" si="16"/>
        <v>331500</v>
      </c>
      <c r="AT22" s="73">
        <f t="shared" si="17"/>
        <v>342550</v>
      </c>
      <c r="AU22" s="73">
        <f t="shared" si="18"/>
        <v>342550</v>
      </c>
      <c r="AV22" s="73">
        <f t="shared" si="19"/>
        <v>331500</v>
      </c>
      <c r="AW22" s="73">
        <f t="shared" si="20"/>
        <v>342550</v>
      </c>
      <c r="AX22" s="73"/>
    </row>
    <row r="23" spans="1:50" x14ac:dyDescent="0.25">
      <c r="A23" s="82">
        <v>20</v>
      </c>
      <c r="B23" s="82">
        <v>10</v>
      </c>
      <c r="C23" s="75">
        <v>10000</v>
      </c>
      <c r="D23" s="89" t="s">
        <v>47</v>
      </c>
      <c r="E23" s="88">
        <v>37043</v>
      </c>
      <c r="F23" s="88">
        <v>37560</v>
      </c>
      <c r="G23" s="75">
        <f t="shared" si="21"/>
        <v>10000</v>
      </c>
      <c r="H23" s="95">
        <v>4.42</v>
      </c>
      <c r="I23" s="76">
        <f t="shared" si="24"/>
        <v>5180000</v>
      </c>
      <c r="J23" s="76"/>
      <c r="K23" s="76"/>
      <c r="L23" s="75"/>
      <c r="M23" s="75">
        <f t="shared" si="29"/>
        <v>300000</v>
      </c>
      <c r="N23" s="75">
        <f t="shared" si="29"/>
        <v>310000</v>
      </c>
      <c r="O23" s="99">
        <f t="shared" si="29"/>
        <v>310000</v>
      </c>
      <c r="P23" s="75">
        <f t="shared" si="29"/>
        <v>300000</v>
      </c>
      <c r="Q23" s="75">
        <f t="shared" si="29"/>
        <v>310000</v>
      </c>
      <c r="R23" s="75">
        <f t="shared" si="29"/>
        <v>300000</v>
      </c>
      <c r="S23" s="75">
        <f t="shared" si="29"/>
        <v>310000</v>
      </c>
      <c r="T23" s="75">
        <f t="shared" si="29"/>
        <v>310000</v>
      </c>
      <c r="U23" s="75">
        <f t="shared" si="29"/>
        <v>280000</v>
      </c>
      <c r="V23" s="75">
        <f t="shared" si="29"/>
        <v>310000</v>
      </c>
      <c r="W23" s="75">
        <f t="shared" si="30"/>
        <v>300000</v>
      </c>
      <c r="X23" s="75">
        <f t="shared" si="30"/>
        <v>310000</v>
      </c>
      <c r="Y23" s="75">
        <f t="shared" si="30"/>
        <v>300000</v>
      </c>
      <c r="Z23" s="75">
        <f t="shared" si="30"/>
        <v>310000</v>
      </c>
      <c r="AA23" s="75">
        <f t="shared" si="30"/>
        <v>310000</v>
      </c>
      <c r="AB23" s="74">
        <f t="shared" si="30"/>
        <v>300000</v>
      </c>
      <c r="AC23" s="74">
        <f t="shared" si="30"/>
        <v>310000</v>
      </c>
      <c r="AD23" s="74"/>
      <c r="AE23" s="74"/>
      <c r="AF23" s="77">
        <f t="shared" si="3"/>
        <v>0</v>
      </c>
      <c r="AG23" s="77">
        <f t="shared" si="4"/>
        <v>1326000</v>
      </c>
      <c r="AH23" s="77">
        <f t="shared" si="5"/>
        <v>1370200</v>
      </c>
      <c r="AI23" s="77">
        <f t="shared" si="6"/>
        <v>1370200</v>
      </c>
      <c r="AJ23" s="77">
        <f t="shared" si="7"/>
        <v>1326000</v>
      </c>
      <c r="AK23" s="77">
        <f t="shared" si="8"/>
        <v>1370200</v>
      </c>
      <c r="AL23" s="77">
        <f t="shared" si="9"/>
        <v>1326000</v>
      </c>
      <c r="AM23" s="77">
        <f t="shared" si="10"/>
        <v>1370200</v>
      </c>
      <c r="AN23" s="77">
        <f t="shared" si="11"/>
        <v>1370200</v>
      </c>
      <c r="AO23" s="77">
        <f t="shared" si="12"/>
        <v>1237600</v>
      </c>
      <c r="AP23" s="77">
        <f t="shared" si="13"/>
        <v>1370200</v>
      </c>
      <c r="AQ23" s="77">
        <f t="shared" si="14"/>
        <v>1326000</v>
      </c>
      <c r="AR23" s="77">
        <f t="shared" si="15"/>
        <v>1370200</v>
      </c>
      <c r="AS23" s="77">
        <f t="shared" si="16"/>
        <v>1326000</v>
      </c>
      <c r="AT23" s="77">
        <f t="shared" si="17"/>
        <v>1370200</v>
      </c>
      <c r="AU23" s="77">
        <f t="shared" si="18"/>
        <v>1370200</v>
      </c>
      <c r="AV23" s="77">
        <f t="shared" si="19"/>
        <v>1326000</v>
      </c>
      <c r="AW23" s="77">
        <f t="shared" si="20"/>
        <v>1370200</v>
      </c>
      <c r="AX23" s="77"/>
    </row>
    <row r="24" spans="1:50" x14ac:dyDescent="0.25">
      <c r="A24" s="78">
        <v>21</v>
      </c>
      <c r="B24" s="78">
        <v>10</v>
      </c>
      <c r="C24" s="6">
        <v>1250</v>
      </c>
      <c r="D24" s="17" t="s">
        <v>18</v>
      </c>
      <c r="E24" s="84">
        <v>37043</v>
      </c>
      <c r="F24" s="84">
        <v>37560</v>
      </c>
      <c r="G24" s="6">
        <f t="shared" si="21"/>
        <v>1250</v>
      </c>
      <c r="H24" s="92">
        <v>0.13500000000000001</v>
      </c>
      <c r="I24" s="7"/>
      <c r="J24" s="7">
        <f>(F24-E24+1)*C24</f>
        <v>647500</v>
      </c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F24" s="14">
        <f t="shared" si="3"/>
        <v>0</v>
      </c>
      <c r="AG24" s="14">
        <f t="shared" si="4"/>
        <v>0</v>
      </c>
      <c r="AH24" s="14">
        <f t="shared" si="5"/>
        <v>0</v>
      </c>
      <c r="AI24" s="14">
        <f t="shared" si="6"/>
        <v>0</v>
      </c>
      <c r="AJ24" s="14">
        <f t="shared" si="7"/>
        <v>0</v>
      </c>
      <c r="AK24" s="14">
        <f t="shared" si="8"/>
        <v>0</v>
      </c>
      <c r="AL24" s="14">
        <f t="shared" si="9"/>
        <v>0</v>
      </c>
      <c r="AM24" s="14">
        <f t="shared" si="10"/>
        <v>0</v>
      </c>
      <c r="AN24" s="14">
        <f t="shared" si="11"/>
        <v>0</v>
      </c>
      <c r="AO24" s="14">
        <f t="shared" si="12"/>
        <v>0</v>
      </c>
      <c r="AP24" s="14">
        <f t="shared" si="13"/>
        <v>0</v>
      </c>
      <c r="AQ24" s="14">
        <f t="shared" si="14"/>
        <v>0</v>
      </c>
      <c r="AR24" s="14">
        <f t="shared" si="15"/>
        <v>0</v>
      </c>
      <c r="AS24" s="14">
        <f t="shared" si="16"/>
        <v>0</v>
      </c>
      <c r="AT24" s="14">
        <f t="shared" si="17"/>
        <v>0</v>
      </c>
      <c r="AU24" s="14">
        <f t="shared" si="18"/>
        <v>0</v>
      </c>
      <c r="AV24" s="14">
        <f t="shared" si="19"/>
        <v>0</v>
      </c>
      <c r="AW24" s="14">
        <f t="shared" si="20"/>
        <v>0</v>
      </c>
      <c r="AX24" s="14"/>
    </row>
    <row r="25" spans="1:50" x14ac:dyDescent="0.25">
      <c r="A25" s="78">
        <v>22</v>
      </c>
      <c r="B25" s="78">
        <v>11</v>
      </c>
      <c r="C25" s="6">
        <v>5000</v>
      </c>
      <c r="D25" s="3" t="s">
        <v>47</v>
      </c>
      <c r="E25" s="84">
        <v>37043</v>
      </c>
      <c r="F25" s="84">
        <v>37560</v>
      </c>
      <c r="G25" s="6">
        <f t="shared" si="21"/>
        <v>5000</v>
      </c>
      <c r="H25" s="92">
        <v>0.13500000000000001</v>
      </c>
      <c r="I25" s="7"/>
      <c r="J25" s="7">
        <f>(F25-E25+1)*C25</f>
        <v>2590000</v>
      </c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F25" s="14">
        <f t="shared" si="3"/>
        <v>0</v>
      </c>
      <c r="AG25" s="14">
        <f t="shared" si="4"/>
        <v>0</v>
      </c>
      <c r="AH25" s="14">
        <f t="shared" si="5"/>
        <v>0</v>
      </c>
      <c r="AI25" s="14">
        <f t="shared" si="6"/>
        <v>0</v>
      </c>
      <c r="AJ25" s="14">
        <f t="shared" si="7"/>
        <v>0</v>
      </c>
      <c r="AK25" s="14">
        <f t="shared" si="8"/>
        <v>0</v>
      </c>
      <c r="AL25" s="14">
        <f t="shared" si="9"/>
        <v>0</v>
      </c>
      <c r="AM25" s="14">
        <f t="shared" si="10"/>
        <v>0</v>
      </c>
      <c r="AN25" s="14">
        <f t="shared" si="11"/>
        <v>0</v>
      </c>
      <c r="AO25" s="14">
        <f t="shared" si="12"/>
        <v>0</v>
      </c>
      <c r="AP25" s="14">
        <f t="shared" si="13"/>
        <v>0</v>
      </c>
      <c r="AQ25" s="14">
        <f t="shared" si="14"/>
        <v>0</v>
      </c>
      <c r="AR25" s="14">
        <f t="shared" si="15"/>
        <v>0</v>
      </c>
      <c r="AS25" s="14">
        <f t="shared" si="16"/>
        <v>0</v>
      </c>
      <c r="AT25" s="14">
        <f t="shared" si="17"/>
        <v>0</v>
      </c>
      <c r="AU25" s="14">
        <f t="shared" si="18"/>
        <v>0</v>
      </c>
      <c r="AV25" s="14">
        <f t="shared" si="19"/>
        <v>0</v>
      </c>
      <c r="AW25" s="14">
        <f t="shared" si="20"/>
        <v>0</v>
      </c>
      <c r="AX25" s="14"/>
    </row>
    <row r="26" spans="1:50" hidden="1" x14ac:dyDescent="0.25">
      <c r="A26" s="78">
        <v>23</v>
      </c>
      <c r="B26" s="78">
        <v>11</v>
      </c>
      <c r="C26" s="6">
        <v>2500</v>
      </c>
      <c r="D26" s="17" t="s">
        <v>18</v>
      </c>
      <c r="E26" s="84">
        <v>37043</v>
      </c>
      <c r="F26" s="84">
        <v>37560</v>
      </c>
      <c r="H26" s="92">
        <v>0.125</v>
      </c>
      <c r="I26" s="7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F26" s="14">
        <f t="shared" si="3"/>
        <v>0</v>
      </c>
      <c r="AG26" s="14">
        <f t="shared" si="4"/>
        <v>0</v>
      </c>
      <c r="AH26" s="14">
        <f t="shared" si="5"/>
        <v>0</v>
      </c>
      <c r="AI26" s="14">
        <f t="shared" si="6"/>
        <v>0</v>
      </c>
      <c r="AJ26" s="14">
        <f t="shared" si="7"/>
        <v>0</v>
      </c>
      <c r="AK26" s="14">
        <f t="shared" si="8"/>
        <v>0</v>
      </c>
      <c r="AL26" s="14">
        <f t="shared" si="9"/>
        <v>0</v>
      </c>
      <c r="AM26" s="14">
        <f t="shared" si="10"/>
        <v>0</v>
      </c>
      <c r="AN26" s="14">
        <f t="shared" si="11"/>
        <v>0</v>
      </c>
      <c r="AO26" s="14">
        <f t="shared" si="12"/>
        <v>0</v>
      </c>
      <c r="AP26" s="14">
        <f t="shared" si="13"/>
        <v>0</v>
      </c>
      <c r="AQ26" s="14">
        <f t="shared" si="14"/>
        <v>0</v>
      </c>
      <c r="AR26" s="14">
        <f t="shared" si="15"/>
        <v>0</v>
      </c>
      <c r="AS26" s="14">
        <f t="shared" si="16"/>
        <v>0</v>
      </c>
      <c r="AT26" s="14">
        <f t="shared" si="17"/>
        <v>0</v>
      </c>
      <c r="AU26" s="14">
        <f t="shared" si="18"/>
        <v>0</v>
      </c>
      <c r="AV26" s="14">
        <f t="shared" si="19"/>
        <v>0</v>
      </c>
      <c r="AW26" s="14">
        <f t="shared" si="20"/>
        <v>0</v>
      </c>
      <c r="AX26" s="14"/>
    </row>
    <row r="27" spans="1:50" hidden="1" x14ac:dyDescent="0.25">
      <c r="A27" s="78">
        <v>24</v>
      </c>
      <c r="B27" s="78">
        <v>12</v>
      </c>
      <c r="C27" s="6">
        <v>10000</v>
      </c>
      <c r="D27" s="3" t="s">
        <v>47</v>
      </c>
      <c r="E27" s="84">
        <v>37043</v>
      </c>
      <c r="F27" s="84">
        <v>37560</v>
      </c>
      <c r="H27" s="92">
        <v>0.125</v>
      </c>
      <c r="I27" s="7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F27" s="14">
        <f t="shared" si="3"/>
        <v>0</v>
      </c>
      <c r="AG27" s="14">
        <f t="shared" si="4"/>
        <v>0</v>
      </c>
      <c r="AH27" s="14">
        <f t="shared" si="5"/>
        <v>0</v>
      </c>
      <c r="AI27" s="14">
        <f t="shared" si="6"/>
        <v>0</v>
      </c>
      <c r="AJ27" s="14">
        <f t="shared" si="7"/>
        <v>0</v>
      </c>
      <c r="AK27" s="14">
        <f t="shared" si="8"/>
        <v>0</v>
      </c>
      <c r="AL27" s="14">
        <f t="shared" si="9"/>
        <v>0</v>
      </c>
      <c r="AM27" s="14">
        <f t="shared" si="10"/>
        <v>0</v>
      </c>
      <c r="AN27" s="14">
        <f t="shared" si="11"/>
        <v>0</v>
      </c>
      <c r="AO27" s="14">
        <f t="shared" si="12"/>
        <v>0</v>
      </c>
      <c r="AP27" s="14">
        <f t="shared" si="13"/>
        <v>0</v>
      </c>
      <c r="AQ27" s="14">
        <f t="shared" si="14"/>
        <v>0</v>
      </c>
      <c r="AR27" s="14">
        <f t="shared" si="15"/>
        <v>0</v>
      </c>
      <c r="AS27" s="14">
        <f t="shared" si="16"/>
        <v>0</v>
      </c>
      <c r="AT27" s="14">
        <f t="shared" si="17"/>
        <v>0</v>
      </c>
      <c r="AU27" s="14">
        <f t="shared" si="18"/>
        <v>0</v>
      </c>
      <c r="AV27" s="14">
        <f t="shared" si="19"/>
        <v>0</v>
      </c>
      <c r="AW27" s="14">
        <f t="shared" si="20"/>
        <v>0</v>
      </c>
      <c r="AX27" s="14"/>
    </row>
    <row r="28" spans="1:50" hidden="1" x14ac:dyDescent="0.25">
      <c r="A28" s="78">
        <v>25</v>
      </c>
      <c r="B28" s="78">
        <v>12</v>
      </c>
      <c r="C28" s="6">
        <v>1250</v>
      </c>
      <c r="D28" s="17" t="s">
        <v>18</v>
      </c>
      <c r="E28" s="84">
        <v>37043</v>
      </c>
      <c r="F28" s="84">
        <v>37346</v>
      </c>
      <c r="H28" s="92">
        <v>4.78</v>
      </c>
      <c r="I28" s="7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F28" s="14">
        <f t="shared" si="3"/>
        <v>0</v>
      </c>
      <c r="AG28" s="14">
        <f t="shared" si="4"/>
        <v>0</v>
      </c>
      <c r="AH28" s="14">
        <f t="shared" si="5"/>
        <v>0</v>
      </c>
      <c r="AI28" s="14">
        <f t="shared" si="6"/>
        <v>0</v>
      </c>
      <c r="AJ28" s="14">
        <f t="shared" si="7"/>
        <v>0</v>
      </c>
      <c r="AK28" s="14">
        <f t="shared" si="8"/>
        <v>0</v>
      </c>
      <c r="AL28" s="14">
        <f t="shared" si="9"/>
        <v>0</v>
      </c>
      <c r="AM28" s="14">
        <f t="shared" si="10"/>
        <v>0</v>
      </c>
      <c r="AN28" s="14">
        <f t="shared" si="11"/>
        <v>0</v>
      </c>
      <c r="AO28" s="14">
        <f t="shared" si="12"/>
        <v>0</v>
      </c>
      <c r="AP28" s="14">
        <f t="shared" si="13"/>
        <v>0</v>
      </c>
      <c r="AQ28" s="14">
        <f t="shared" si="14"/>
        <v>0</v>
      </c>
      <c r="AR28" s="14">
        <f t="shared" si="15"/>
        <v>0</v>
      </c>
      <c r="AS28" s="14">
        <f t="shared" si="16"/>
        <v>0</v>
      </c>
      <c r="AT28" s="14">
        <f t="shared" si="17"/>
        <v>0</v>
      </c>
      <c r="AU28" s="14">
        <f t="shared" si="18"/>
        <v>0</v>
      </c>
      <c r="AV28" s="14">
        <f t="shared" si="19"/>
        <v>0</v>
      </c>
      <c r="AW28" s="14">
        <f t="shared" si="20"/>
        <v>0</v>
      </c>
      <c r="AX28" s="14"/>
    </row>
    <row r="29" spans="1:50" x14ac:dyDescent="0.25">
      <c r="A29" s="78">
        <v>26</v>
      </c>
      <c r="B29" s="78">
        <v>13</v>
      </c>
      <c r="C29" s="6">
        <v>5000</v>
      </c>
      <c r="D29" s="3" t="s">
        <v>47</v>
      </c>
      <c r="E29" s="84">
        <v>37043</v>
      </c>
      <c r="F29" s="84">
        <v>37346</v>
      </c>
      <c r="H29" s="92">
        <v>4.78</v>
      </c>
      <c r="I29" s="7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F29" s="14">
        <f t="shared" si="3"/>
        <v>0</v>
      </c>
      <c r="AG29" s="14">
        <f t="shared" si="4"/>
        <v>0</v>
      </c>
      <c r="AH29" s="14">
        <f t="shared" si="5"/>
        <v>0</v>
      </c>
      <c r="AI29" s="14">
        <f t="shared" si="6"/>
        <v>0</v>
      </c>
      <c r="AJ29" s="14">
        <f t="shared" si="7"/>
        <v>0</v>
      </c>
      <c r="AK29" s="14">
        <f t="shared" si="8"/>
        <v>0</v>
      </c>
      <c r="AL29" s="14">
        <f t="shared" si="9"/>
        <v>0</v>
      </c>
      <c r="AM29" s="14">
        <f t="shared" si="10"/>
        <v>0</v>
      </c>
      <c r="AN29" s="14">
        <f t="shared" si="11"/>
        <v>0</v>
      </c>
      <c r="AO29" s="14">
        <f t="shared" si="12"/>
        <v>0</v>
      </c>
      <c r="AP29" s="14">
        <f t="shared" si="13"/>
        <v>0</v>
      </c>
      <c r="AQ29" s="14">
        <f t="shared" si="14"/>
        <v>0</v>
      </c>
      <c r="AR29" s="14">
        <f t="shared" si="15"/>
        <v>0</v>
      </c>
      <c r="AS29" s="14">
        <f t="shared" si="16"/>
        <v>0</v>
      </c>
      <c r="AT29" s="14">
        <f t="shared" si="17"/>
        <v>0</v>
      </c>
      <c r="AU29" s="14">
        <f t="shared" si="18"/>
        <v>0</v>
      </c>
      <c r="AV29" s="14">
        <f t="shared" si="19"/>
        <v>0</v>
      </c>
      <c r="AW29" s="14">
        <f t="shared" si="20"/>
        <v>0</v>
      </c>
      <c r="AX29" s="14"/>
    </row>
    <row r="30" spans="1:50" x14ac:dyDescent="0.25">
      <c r="A30" s="82">
        <v>27</v>
      </c>
      <c r="B30" s="82">
        <v>14</v>
      </c>
      <c r="C30" s="75">
        <v>10000</v>
      </c>
      <c r="D30" s="89" t="s">
        <v>47</v>
      </c>
      <c r="E30" s="88">
        <v>37043</v>
      </c>
      <c r="F30" s="88">
        <v>37346</v>
      </c>
      <c r="G30" s="75">
        <v>10000</v>
      </c>
      <c r="H30" s="95">
        <v>4.68</v>
      </c>
      <c r="I30" s="76">
        <f>(F30-E30+1)*C30</f>
        <v>3040000</v>
      </c>
      <c r="J30" s="74"/>
      <c r="K30" s="76"/>
      <c r="L30" s="75"/>
      <c r="M30" s="75">
        <f t="shared" ref="M30:V31" si="31">$C30*M$2</f>
        <v>300000</v>
      </c>
      <c r="N30" s="75">
        <f t="shared" si="31"/>
        <v>310000</v>
      </c>
      <c r="O30" s="99">
        <f t="shared" si="31"/>
        <v>310000</v>
      </c>
      <c r="P30" s="75">
        <f t="shared" si="31"/>
        <v>300000</v>
      </c>
      <c r="Q30" s="75">
        <f t="shared" si="31"/>
        <v>310000</v>
      </c>
      <c r="R30" s="75">
        <f t="shared" si="31"/>
        <v>300000</v>
      </c>
      <c r="S30" s="75">
        <f t="shared" si="31"/>
        <v>310000</v>
      </c>
      <c r="T30" s="75">
        <f t="shared" si="31"/>
        <v>310000</v>
      </c>
      <c r="U30" s="75">
        <f t="shared" si="31"/>
        <v>280000</v>
      </c>
      <c r="V30" s="75">
        <f t="shared" si="31"/>
        <v>310000</v>
      </c>
      <c r="W30" s="75"/>
      <c r="X30" s="75"/>
      <c r="Y30" s="75"/>
      <c r="Z30" s="75"/>
      <c r="AA30" s="75"/>
      <c r="AB30" s="74"/>
      <c r="AC30" s="74"/>
      <c r="AD30" s="74"/>
      <c r="AE30" s="74"/>
      <c r="AF30" s="77">
        <f t="shared" si="3"/>
        <v>0</v>
      </c>
      <c r="AG30" s="77">
        <f t="shared" si="4"/>
        <v>1404000</v>
      </c>
      <c r="AH30" s="77">
        <f t="shared" si="5"/>
        <v>1450800</v>
      </c>
      <c r="AI30" s="77">
        <f t="shared" si="6"/>
        <v>1450800</v>
      </c>
      <c r="AJ30" s="77">
        <f t="shared" si="7"/>
        <v>1404000</v>
      </c>
      <c r="AK30" s="77">
        <f t="shared" si="8"/>
        <v>1450800</v>
      </c>
      <c r="AL30" s="77">
        <f t="shared" si="9"/>
        <v>1404000</v>
      </c>
      <c r="AM30" s="77">
        <f t="shared" si="10"/>
        <v>1450800</v>
      </c>
      <c r="AN30" s="77">
        <f t="shared" si="11"/>
        <v>1450800</v>
      </c>
      <c r="AO30" s="77">
        <f t="shared" si="12"/>
        <v>1310400</v>
      </c>
      <c r="AP30" s="77">
        <f t="shared" si="13"/>
        <v>1450800</v>
      </c>
      <c r="AQ30" s="77">
        <f t="shared" si="14"/>
        <v>0</v>
      </c>
      <c r="AR30" s="77">
        <f t="shared" si="15"/>
        <v>0</v>
      </c>
      <c r="AS30" s="77">
        <f t="shared" si="16"/>
        <v>0</v>
      </c>
      <c r="AT30" s="77">
        <f t="shared" si="17"/>
        <v>0</v>
      </c>
      <c r="AU30" s="77">
        <f t="shared" si="18"/>
        <v>0</v>
      </c>
      <c r="AV30" s="77">
        <f t="shared" si="19"/>
        <v>0</v>
      </c>
      <c r="AW30" s="77">
        <f t="shared" si="20"/>
        <v>0</v>
      </c>
      <c r="AX30" s="77"/>
    </row>
    <row r="31" spans="1:50" x14ac:dyDescent="0.25">
      <c r="A31" s="81">
        <v>28</v>
      </c>
      <c r="B31" s="81">
        <v>13</v>
      </c>
      <c r="C31" s="71">
        <v>5000</v>
      </c>
      <c r="D31" s="91" t="s">
        <v>18</v>
      </c>
      <c r="E31" s="87">
        <v>37043</v>
      </c>
      <c r="F31" s="87">
        <v>37346</v>
      </c>
      <c r="G31" s="71">
        <v>5000</v>
      </c>
      <c r="H31" s="94">
        <v>4.68</v>
      </c>
      <c r="I31" s="72">
        <f>(F31-E31+1)*C31</f>
        <v>1520000</v>
      </c>
      <c r="J31" s="70"/>
      <c r="K31" s="72"/>
      <c r="L31" s="71"/>
      <c r="M31" s="71">
        <f t="shared" si="31"/>
        <v>150000</v>
      </c>
      <c r="N31" s="71">
        <f t="shared" si="31"/>
        <v>155000</v>
      </c>
      <c r="O31" s="98">
        <f t="shared" si="31"/>
        <v>155000</v>
      </c>
      <c r="P31" s="71">
        <f t="shared" si="31"/>
        <v>150000</v>
      </c>
      <c r="Q31" s="71">
        <f t="shared" si="31"/>
        <v>155000</v>
      </c>
      <c r="R31" s="71">
        <f t="shared" si="31"/>
        <v>150000</v>
      </c>
      <c r="S31" s="71">
        <f t="shared" si="31"/>
        <v>155000</v>
      </c>
      <c r="T31" s="71">
        <f t="shared" si="31"/>
        <v>155000</v>
      </c>
      <c r="U31" s="71">
        <f t="shared" si="31"/>
        <v>140000</v>
      </c>
      <c r="V31" s="71">
        <f t="shared" si="31"/>
        <v>155000</v>
      </c>
      <c r="W31" s="71"/>
      <c r="X31" s="71"/>
      <c r="Y31" s="71"/>
      <c r="Z31" s="71"/>
      <c r="AA31" s="71"/>
      <c r="AB31" s="70"/>
      <c r="AC31" s="70"/>
      <c r="AD31" s="70"/>
      <c r="AE31" s="70"/>
      <c r="AF31" s="73">
        <f t="shared" si="3"/>
        <v>0</v>
      </c>
      <c r="AG31" s="73">
        <f t="shared" si="4"/>
        <v>702000</v>
      </c>
      <c r="AH31" s="73">
        <f t="shared" si="5"/>
        <v>725400</v>
      </c>
      <c r="AI31" s="73">
        <f t="shared" si="6"/>
        <v>725400</v>
      </c>
      <c r="AJ31" s="73">
        <f t="shared" si="7"/>
        <v>702000</v>
      </c>
      <c r="AK31" s="73">
        <f t="shared" si="8"/>
        <v>725400</v>
      </c>
      <c r="AL31" s="73">
        <f t="shared" si="9"/>
        <v>702000</v>
      </c>
      <c r="AM31" s="73">
        <f t="shared" si="10"/>
        <v>725400</v>
      </c>
      <c r="AN31" s="73">
        <f t="shared" si="11"/>
        <v>725400</v>
      </c>
      <c r="AO31" s="73">
        <f t="shared" si="12"/>
        <v>655200</v>
      </c>
      <c r="AP31" s="73">
        <f t="shared" si="13"/>
        <v>725400</v>
      </c>
      <c r="AQ31" s="73">
        <f t="shared" si="14"/>
        <v>0</v>
      </c>
      <c r="AR31" s="73">
        <f t="shared" si="15"/>
        <v>0</v>
      </c>
      <c r="AS31" s="73">
        <f t="shared" si="16"/>
        <v>0</v>
      </c>
      <c r="AT31" s="73">
        <f t="shared" si="17"/>
        <v>0</v>
      </c>
      <c r="AU31" s="73">
        <f t="shared" si="18"/>
        <v>0</v>
      </c>
      <c r="AV31" s="73">
        <f t="shared" si="19"/>
        <v>0</v>
      </c>
      <c r="AW31" s="73">
        <f t="shared" si="20"/>
        <v>0</v>
      </c>
      <c r="AX31" s="73"/>
    </row>
    <row r="32" spans="1:50" x14ac:dyDescent="0.25">
      <c r="A32" s="78">
        <v>29</v>
      </c>
      <c r="B32" s="78">
        <v>14</v>
      </c>
      <c r="C32" s="6">
        <v>5000</v>
      </c>
      <c r="D32" s="17" t="s">
        <v>18</v>
      </c>
      <c r="E32" s="84">
        <v>37043</v>
      </c>
      <c r="F32" s="84">
        <v>37560</v>
      </c>
      <c r="G32" s="6">
        <v>5000</v>
      </c>
      <c r="H32" s="92">
        <v>0.125</v>
      </c>
      <c r="J32" s="7">
        <f>(F32-E32+1)*C32</f>
        <v>2590000</v>
      </c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F32" s="14">
        <f t="shared" si="3"/>
        <v>0</v>
      </c>
      <c r="AG32" s="14">
        <f t="shared" si="4"/>
        <v>0</v>
      </c>
      <c r="AH32" s="14">
        <f t="shared" si="5"/>
        <v>0</v>
      </c>
      <c r="AI32" s="14">
        <f t="shared" si="6"/>
        <v>0</v>
      </c>
      <c r="AJ32" s="14">
        <f t="shared" si="7"/>
        <v>0</v>
      </c>
      <c r="AK32" s="14">
        <f t="shared" si="8"/>
        <v>0</v>
      </c>
      <c r="AL32" s="14">
        <f t="shared" si="9"/>
        <v>0</v>
      </c>
      <c r="AM32" s="14">
        <f t="shared" si="10"/>
        <v>0</v>
      </c>
      <c r="AN32" s="14">
        <f t="shared" si="11"/>
        <v>0</v>
      </c>
      <c r="AO32" s="14">
        <f t="shared" si="12"/>
        <v>0</v>
      </c>
      <c r="AP32" s="14">
        <f t="shared" si="13"/>
        <v>0</v>
      </c>
      <c r="AQ32" s="14">
        <f t="shared" si="14"/>
        <v>0</v>
      </c>
      <c r="AR32" s="14">
        <f t="shared" si="15"/>
        <v>0</v>
      </c>
      <c r="AS32" s="14">
        <f t="shared" si="16"/>
        <v>0</v>
      </c>
      <c r="AT32" s="14">
        <f t="shared" si="17"/>
        <v>0</v>
      </c>
      <c r="AU32" s="14">
        <f t="shared" si="18"/>
        <v>0</v>
      </c>
      <c r="AV32" s="14">
        <f t="shared" si="19"/>
        <v>0</v>
      </c>
      <c r="AW32" s="14">
        <f t="shared" si="20"/>
        <v>0</v>
      </c>
      <c r="AX32" s="14"/>
    </row>
    <row r="33" spans="1:50" hidden="1" x14ac:dyDescent="0.25">
      <c r="A33" s="78">
        <v>30</v>
      </c>
      <c r="B33" s="78">
        <v>15</v>
      </c>
      <c r="C33" s="6">
        <v>10000</v>
      </c>
      <c r="D33" s="3" t="s">
        <v>47</v>
      </c>
      <c r="E33" s="84">
        <v>37043</v>
      </c>
      <c r="F33" s="84">
        <v>37560</v>
      </c>
      <c r="G33" s="6">
        <v>10000</v>
      </c>
      <c r="H33" s="92">
        <v>0.125</v>
      </c>
      <c r="J33" s="7">
        <f>(F33-E33+1)*C33</f>
        <v>5180000</v>
      </c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F33" s="14">
        <f t="shared" si="3"/>
        <v>0</v>
      </c>
      <c r="AG33" s="14">
        <f t="shared" si="4"/>
        <v>0</v>
      </c>
      <c r="AH33" s="14">
        <f t="shared" si="5"/>
        <v>0</v>
      </c>
      <c r="AI33" s="14">
        <f t="shared" si="6"/>
        <v>0</v>
      </c>
      <c r="AJ33" s="14">
        <f t="shared" si="7"/>
        <v>0</v>
      </c>
      <c r="AK33" s="14">
        <f t="shared" si="8"/>
        <v>0</v>
      </c>
      <c r="AL33" s="14">
        <f t="shared" si="9"/>
        <v>0</v>
      </c>
      <c r="AM33" s="14">
        <f t="shared" si="10"/>
        <v>0</v>
      </c>
      <c r="AN33" s="14">
        <f t="shared" si="11"/>
        <v>0</v>
      </c>
      <c r="AO33" s="14">
        <f t="shared" si="12"/>
        <v>0</v>
      </c>
      <c r="AP33" s="14">
        <f t="shared" si="13"/>
        <v>0</v>
      </c>
      <c r="AQ33" s="14">
        <f t="shared" si="14"/>
        <v>0</v>
      </c>
      <c r="AR33" s="14">
        <f t="shared" si="15"/>
        <v>0</v>
      </c>
      <c r="AS33" s="14">
        <f t="shared" si="16"/>
        <v>0</v>
      </c>
      <c r="AT33" s="14">
        <f t="shared" si="17"/>
        <v>0</v>
      </c>
      <c r="AU33" s="14">
        <f t="shared" si="18"/>
        <v>0</v>
      </c>
      <c r="AV33" s="14">
        <f t="shared" si="19"/>
        <v>0</v>
      </c>
      <c r="AW33" s="14">
        <f t="shared" si="20"/>
        <v>0</v>
      </c>
      <c r="AX33" s="14"/>
    </row>
    <row r="34" spans="1:50" hidden="1" x14ac:dyDescent="0.25">
      <c r="A34" s="78">
        <v>31</v>
      </c>
      <c r="B34" s="78">
        <v>15</v>
      </c>
      <c r="C34" s="6">
        <v>5000</v>
      </c>
      <c r="D34" s="17" t="s">
        <v>18</v>
      </c>
      <c r="E34" s="84">
        <v>37043</v>
      </c>
      <c r="F34" s="84">
        <v>37560</v>
      </c>
      <c r="G34" s="6">
        <v>5000</v>
      </c>
      <c r="H34" s="92">
        <v>0.12</v>
      </c>
      <c r="J34" s="7">
        <f>(F34-E34+1)*C34</f>
        <v>2590000</v>
      </c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F34" s="14">
        <f t="shared" si="3"/>
        <v>0</v>
      </c>
      <c r="AG34" s="14">
        <f t="shared" si="4"/>
        <v>0</v>
      </c>
      <c r="AH34" s="14">
        <f t="shared" si="5"/>
        <v>0</v>
      </c>
      <c r="AI34" s="14">
        <f t="shared" si="6"/>
        <v>0</v>
      </c>
      <c r="AJ34" s="14">
        <f t="shared" si="7"/>
        <v>0</v>
      </c>
      <c r="AK34" s="14">
        <f t="shared" si="8"/>
        <v>0</v>
      </c>
      <c r="AL34" s="14">
        <f t="shared" si="9"/>
        <v>0</v>
      </c>
      <c r="AM34" s="14">
        <f t="shared" si="10"/>
        <v>0</v>
      </c>
      <c r="AN34" s="14">
        <f t="shared" si="11"/>
        <v>0</v>
      </c>
      <c r="AO34" s="14">
        <f t="shared" si="12"/>
        <v>0</v>
      </c>
      <c r="AP34" s="14">
        <f t="shared" si="13"/>
        <v>0</v>
      </c>
      <c r="AQ34" s="14">
        <f t="shared" si="14"/>
        <v>0</v>
      </c>
      <c r="AR34" s="14">
        <f t="shared" si="15"/>
        <v>0</v>
      </c>
      <c r="AS34" s="14">
        <f t="shared" si="16"/>
        <v>0</v>
      </c>
      <c r="AT34" s="14">
        <f t="shared" si="17"/>
        <v>0</v>
      </c>
      <c r="AU34" s="14">
        <f t="shared" si="18"/>
        <v>0</v>
      </c>
      <c r="AV34" s="14">
        <f t="shared" si="19"/>
        <v>0</v>
      </c>
      <c r="AW34" s="14">
        <f t="shared" si="20"/>
        <v>0</v>
      </c>
      <c r="AX34" s="14"/>
    </row>
    <row r="35" spans="1:50" hidden="1" x14ac:dyDescent="0.25">
      <c r="A35" s="78">
        <v>32</v>
      </c>
      <c r="B35" s="78">
        <v>16</v>
      </c>
      <c r="C35" s="6">
        <v>10000</v>
      </c>
      <c r="D35" s="3" t="s">
        <v>47</v>
      </c>
      <c r="E35" s="84">
        <v>37043</v>
      </c>
      <c r="F35" s="84">
        <v>37560</v>
      </c>
      <c r="G35" s="6">
        <v>10000</v>
      </c>
      <c r="H35" s="92">
        <v>0.12</v>
      </c>
      <c r="J35" s="7">
        <f>(F35-E35+1)*C35</f>
        <v>5180000</v>
      </c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F35" s="14">
        <f t="shared" si="3"/>
        <v>0</v>
      </c>
      <c r="AG35" s="14">
        <f t="shared" si="4"/>
        <v>0</v>
      </c>
      <c r="AH35" s="14">
        <f t="shared" si="5"/>
        <v>0</v>
      </c>
      <c r="AI35" s="14">
        <f t="shared" si="6"/>
        <v>0</v>
      </c>
      <c r="AJ35" s="14">
        <f t="shared" si="7"/>
        <v>0</v>
      </c>
      <c r="AK35" s="14">
        <f t="shared" si="8"/>
        <v>0</v>
      </c>
      <c r="AL35" s="14">
        <f t="shared" si="9"/>
        <v>0</v>
      </c>
      <c r="AM35" s="14">
        <f t="shared" si="10"/>
        <v>0</v>
      </c>
      <c r="AN35" s="14">
        <f t="shared" si="11"/>
        <v>0</v>
      </c>
      <c r="AO35" s="14">
        <f t="shared" si="12"/>
        <v>0</v>
      </c>
      <c r="AP35" s="14">
        <f t="shared" si="13"/>
        <v>0</v>
      </c>
      <c r="AQ35" s="14">
        <f t="shared" si="14"/>
        <v>0</v>
      </c>
      <c r="AR35" s="14">
        <f t="shared" si="15"/>
        <v>0</v>
      </c>
      <c r="AS35" s="14">
        <f t="shared" si="16"/>
        <v>0</v>
      </c>
      <c r="AT35" s="14">
        <f t="shared" si="17"/>
        <v>0</v>
      </c>
      <c r="AU35" s="14">
        <f t="shared" si="18"/>
        <v>0</v>
      </c>
      <c r="AV35" s="14">
        <f t="shared" si="19"/>
        <v>0</v>
      </c>
      <c r="AW35" s="14">
        <f t="shared" si="20"/>
        <v>0</v>
      </c>
      <c r="AX35" s="14"/>
    </row>
    <row r="36" spans="1:50" hidden="1" x14ac:dyDescent="0.25">
      <c r="A36" s="78">
        <v>33</v>
      </c>
      <c r="B36" s="78">
        <v>16</v>
      </c>
      <c r="C36" s="6">
        <v>5000</v>
      </c>
      <c r="D36" s="17" t="s">
        <v>18</v>
      </c>
      <c r="E36" s="84">
        <v>37043</v>
      </c>
      <c r="F36" s="84">
        <v>37346</v>
      </c>
      <c r="H36" s="92">
        <v>4.5199999999999996</v>
      </c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F36" s="14">
        <f t="shared" si="3"/>
        <v>0</v>
      </c>
      <c r="AG36" s="14">
        <f t="shared" si="4"/>
        <v>0</v>
      </c>
      <c r="AH36" s="14">
        <f t="shared" si="5"/>
        <v>0</v>
      </c>
      <c r="AI36" s="14">
        <f t="shared" si="6"/>
        <v>0</v>
      </c>
      <c r="AJ36" s="14">
        <f t="shared" si="7"/>
        <v>0</v>
      </c>
      <c r="AK36" s="14">
        <f t="shared" si="8"/>
        <v>0</v>
      </c>
      <c r="AL36" s="14">
        <f t="shared" si="9"/>
        <v>0</v>
      </c>
      <c r="AM36" s="14">
        <f t="shared" si="10"/>
        <v>0</v>
      </c>
      <c r="AN36" s="14">
        <f t="shared" si="11"/>
        <v>0</v>
      </c>
      <c r="AO36" s="14">
        <f t="shared" si="12"/>
        <v>0</v>
      </c>
      <c r="AP36" s="14">
        <f t="shared" si="13"/>
        <v>0</v>
      </c>
      <c r="AQ36" s="14">
        <f t="shared" si="14"/>
        <v>0</v>
      </c>
      <c r="AR36" s="14">
        <f t="shared" si="15"/>
        <v>0</v>
      </c>
      <c r="AS36" s="14">
        <f t="shared" si="16"/>
        <v>0</v>
      </c>
      <c r="AT36" s="14">
        <f t="shared" si="17"/>
        <v>0</v>
      </c>
      <c r="AU36" s="14">
        <f t="shared" si="18"/>
        <v>0</v>
      </c>
      <c r="AV36" s="14">
        <f t="shared" si="19"/>
        <v>0</v>
      </c>
      <c r="AW36" s="14">
        <f t="shared" si="20"/>
        <v>0</v>
      </c>
      <c r="AX36" s="14"/>
    </row>
    <row r="37" spans="1:50" hidden="1" x14ac:dyDescent="0.25">
      <c r="A37" s="78">
        <v>34</v>
      </c>
      <c r="B37" s="78">
        <v>17</v>
      </c>
      <c r="C37" s="6">
        <v>5000</v>
      </c>
      <c r="D37" s="3" t="s">
        <v>47</v>
      </c>
      <c r="E37" s="84">
        <v>37043</v>
      </c>
      <c r="F37" s="84">
        <v>37346</v>
      </c>
      <c r="H37" s="92">
        <v>4.5199999999999996</v>
      </c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F37" s="14">
        <f t="shared" si="3"/>
        <v>0</v>
      </c>
      <c r="AG37" s="14">
        <f t="shared" si="4"/>
        <v>0</v>
      </c>
      <c r="AH37" s="14">
        <f t="shared" si="5"/>
        <v>0</v>
      </c>
      <c r="AI37" s="14">
        <f t="shared" si="6"/>
        <v>0</v>
      </c>
      <c r="AJ37" s="14">
        <f t="shared" si="7"/>
        <v>0</v>
      </c>
      <c r="AK37" s="14">
        <f t="shared" si="8"/>
        <v>0</v>
      </c>
      <c r="AL37" s="14">
        <f t="shared" si="9"/>
        <v>0</v>
      </c>
      <c r="AM37" s="14">
        <f t="shared" si="10"/>
        <v>0</v>
      </c>
      <c r="AN37" s="14">
        <f t="shared" si="11"/>
        <v>0</v>
      </c>
      <c r="AO37" s="14">
        <f t="shared" si="12"/>
        <v>0</v>
      </c>
      <c r="AP37" s="14">
        <f t="shared" si="13"/>
        <v>0</v>
      </c>
      <c r="AQ37" s="14">
        <f t="shared" si="14"/>
        <v>0</v>
      </c>
      <c r="AR37" s="14">
        <f t="shared" si="15"/>
        <v>0</v>
      </c>
      <c r="AS37" s="14">
        <f t="shared" si="16"/>
        <v>0</v>
      </c>
      <c r="AT37" s="14">
        <f t="shared" si="17"/>
        <v>0</v>
      </c>
      <c r="AU37" s="14">
        <f t="shared" si="18"/>
        <v>0</v>
      </c>
      <c r="AV37" s="14">
        <f t="shared" si="19"/>
        <v>0</v>
      </c>
      <c r="AW37" s="14">
        <f t="shared" si="20"/>
        <v>0</v>
      </c>
      <c r="AX37" s="14"/>
    </row>
    <row r="38" spans="1:50" hidden="1" x14ac:dyDescent="0.25">
      <c r="A38" s="78">
        <v>35</v>
      </c>
      <c r="B38" s="78">
        <v>17</v>
      </c>
      <c r="C38" s="6">
        <v>2500</v>
      </c>
      <c r="D38" s="17" t="s">
        <v>18</v>
      </c>
      <c r="E38" s="84">
        <v>37196</v>
      </c>
      <c r="F38" s="84">
        <v>37346</v>
      </c>
      <c r="H38" s="92">
        <v>4.585</v>
      </c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F38" s="14">
        <f t="shared" si="3"/>
        <v>0</v>
      </c>
      <c r="AG38" s="14">
        <f t="shared" si="4"/>
        <v>0</v>
      </c>
      <c r="AH38" s="14">
        <f t="shared" si="5"/>
        <v>0</v>
      </c>
      <c r="AI38" s="14">
        <f t="shared" si="6"/>
        <v>0</v>
      </c>
      <c r="AJ38" s="14">
        <f t="shared" si="7"/>
        <v>0</v>
      </c>
      <c r="AK38" s="14">
        <f t="shared" si="8"/>
        <v>0</v>
      </c>
      <c r="AL38" s="14">
        <f t="shared" si="9"/>
        <v>0</v>
      </c>
      <c r="AM38" s="14">
        <f t="shared" si="10"/>
        <v>0</v>
      </c>
      <c r="AN38" s="14">
        <f t="shared" si="11"/>
        <v>0</v>
      </c>
      <c r="AO38" s="14">
        <f t="shared" si="12"/>
        <v>0</v>
      </c>
      <c r="AP38" s="14">
        <f t="shared" si="13"/>
        <v>0</v>
      </c>
      <c r="AQ38" s="14">
        <f t="shared" si="14"/>
        <v>0</v>
      </c>
      <c r="AR38" s="14">
        <f t="shared" si="15"/>
        <v>0</v>
      </c>
      <c r="AS38" s="14">
        <f t="shared" si="16"/>
        <v>0</v>
      </c>
      <c r="AT38" s="14">
        <f t="shared" si="17"/>
        <v>0</v>
      </c>
      <c r="AU38" s="14">
        <f t="shared" si="18"/>
        <v>0</v>
      </c>
      <c r="AV38" s="14">
        <f t="shared" si="19"/>
        <v>0</v>
      </c>
      <c r="AW38" s="14">
        <f t="shared" si="20"/>
        <v>0</v>
      </c>
      <c r="AX38" s="14"/>
    </row>
    <row r="39" spans="1:50" hidden="1" x14ac:dyDescent="0.25">
      <c r="A39" s="78">
        <v>36</v>
      </c>
      <c r="B39" s="78">
        <v>18</v>
      </c>
      <c r="C39" s="6">
        <v>10000</v>
      </c>
      <c r="D39" s="3" t="s">
        <v>47</v>
      </c>
      <c r="E39" s="84">
        <v>37196</v>
      </c>
      <c r="F39" s="84">
        <v>37346</v>
      </c>
      <c r="H39" s="92">
        <v>4.585</v>
      </c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F39" s="14">
        <f t="shared" si="3"/>
        <v>0</v>
      </c>
      <c r="AG39" s="14">
        <f t="shared" si="4"/>
        <v>0</v>
      </c>
      <c r="AH39" s="14">
        <f t="shared" si="5"/>
        <v>0</v>
      </c>
      <c r="AI39" s="14">
        <f t="shared" si="6"/>
        <v>0</v>
      </c>
      <c r="AJ39" s="14">
        <f t="shared" si="7"/>
        <v>0</v>
      </c>
      <c r="AK39" s="14">
        <f t="shared" si="8"/>
        <v>0</v>
      </c>
      <c r="AL39" s="14">
        <f t="shared" si="9"/>
        <v>0</v>
      </c>
      <c r="AM39" s="14">
        <f t="shared" si="10"/>
        <v>0</v>
      </c>
      <c r="AN39" s="14">
        <f t="shared" si="11"/>
        <v>0</v>
      </c>
      <c r="AO39" s="14">
        <f t="shared" si="12"/>
        <v>0</v>
      </c>
      <c r="AP39" s="14">
        <f t="shared" si="13"/>
        <v>0</v>
      </c>
      <c r="AQ39" s="14">
        <f t="shared" si="14"/>
        <v>0</v>
      </c>
      <c r="AR39" s="14">
        <f t="shared" si="15"/>
        <v>0</v>
      </c>
      <c r="AS39" s="14">
        <f t="shared" si="16"/>
        <v>0</v>
      </c>
      <c r="AT39" s="14">
        <f t="shared" si="17"/>
        <v>0</v>
      </c>
      <c r="AU39" s="14">
        <f t="shared" si="18"/>
        <v>0</v>
      </c>
      <c r="AV39" s="14">
        <f t="shared" si="19"/>
        <v>0</v>
      </c>
      <c r="AW39" s="14">
        <f t="shared" si="20"/>
        <v>0</v>
      </c>
      <c r="AX39" s="14"/>
    </row>
    <row r="40" spans="1:50" hidden="1" x14ac:dyDescent="0.25">
      <c r="A40" s="78">
        <v>37</v>
      </c>
      <c r="B40" s="78">
        <v>18</v>
      </c>
      <c r="C40" s="6">
        <v>2500</v>
      </c>
      <c r="D40" s="17" t="s">
        <v>18</v>
      </c>
      <c r="E40" s="84">
        <v>37196</v>
      </c>
      <c r="F40" s="84">
        <v>37346</v>
      </c>
      <c r="G40" s="6">
        <v>2500</v>
      </c>
      <c r="H40" s="92">
        <v>4.3849999999999998</v>
      </c>
      <c r="I40" s="7">
        <f t="shared" ref="I40:I52" si="32">(F40-E40+1)*C40</f>
        <v>377500</v>
      </c>
      <c r="K40" s="7"/>
      <c r="L40" s="6"/>
      <c r="M40" s="6"/>
      <c r="N40" s="6"/>
      <c r="O40" s="6"/>
      <c r="P40" s="6"/>
      <c r="Q40" s="6"/>
      <c r="R40" s="6">
        <f t="shared" ref="R40:V50" si="33">$C40*R$2</f>
        <v>75000</v>
      </c>
      <c r="S40" s="6">
        <f t="shared" si="33"/>
        <v>77500</v>
      </c>
      <c r="T40" s="6">
        <f t="shared" si="33"/>
        <v>77500</v>
      </c>
      <c r="U40" s="6">
        <f t="shared" si="33"/>
        <v>70000</v>
      </c>
      <c r="V40" s="6">
        <f t="shared" si="33"/>
        <v>77500</v>
      </c>
      <c r="W40" s="6"/>
      <c r="X40" s="6"/>
      <c r="Y40" s="6"/>
      <c r="Z40" s="6"/>
      <c r="AA40" s="6"/>
      <c r="AF40" s="14">
        <f t="shared" si="3"/>
        <v>0</v>
      </c>
      <c r="AG40" s="14">
        <f t="shared" si="4"/>
        <v>0</v>
      </c>
      <c r="AH40" s="14">
        <f t="shared" si="5"/>
        <v>0</v>
      </c>
      <c r="AI40" s="14">
        <f t="shared" si="6"/>
        <v>0</v>
      </c>
      <c r="AJ40" s="14">
        <f t="shared" si="7"/>
        <v>0</v>
      </c>
      <c r="AK40" s="14">
        <f t="shared" si="8"/>
        <v>0</v>
      </c>
      <c r="AL40" s="14">
        <f t="shared" si="9"/>
        <v>328875</v>
      </c>
      <c r="AM40" s="14">
        <f t="shared" si="10"/>
        <v>339837.5</v>
      </c>
      <c r="AN40" s="14">
        <f t="shared" si="11"/>
        <v>339837.5</v>
      </c>
      <c r="AO40" s="14">
        <f t="shared" si="12"/>
        <v>306950</v>
      </c>
      <c r="AP40" s="14">
        <f t="shared" si="13"/>
        <v>339837.5</v>
      </c>
      <c r="AQ40" s="14">
        <f t="shared" si="14"/>
        <v>0</v>
      </c>
      <c r="AR40" s="14">
        <f t="shared" si="15"/>
        <v>0</v>
      </c>
      <c r="AS40" s="14">
        <f t="shared" si="16"/>
        <v>0</v>
      </c>
      <c r="AT40" s="14">
        <f t="shared" si="17"/>
        <v>0</v>
      </c>
      <c r="AU40" s="14">
        <f t="shared" si="18"/>
        <v>0</v>
      </c>
      <c r="AV40" s="14">
        <f t="shared" si="19"/>
        <v>0</v>
      </c>
      <c r="AW40" s="14">
        <f t="shared" si="20"/>
        <v>0</v>
      </c>
      <c r="AX40" s="14"/>
    </row>
    <row r="41" spans="1:50" hidden="1" x14ac:dyDescent="0.25">
      <c r="A41" s="78">
        <v>38</v>
      </c>
      <c r="B41" s="78">
        <v>19</v>
      </c>
      <c r="C41" s="6">
        <v>10000</v>
      </c>
      <c r="D41" s="3" t="s">
        <v>47</v>
      </c>
      <c r="E41" s="84">
        <v>37196</v>
      </c>
      <c r="F41" s="84">
        <v>37346</v>
      </c>
      <c r="G41" s="6">
        <v>10000</v>
      </c>
      <c r="H41" s="92">
        <v>4.3849999999999998</v>
      </c>
      <c r="I41" s="7">
        <f t="shared" si="32"/>
        <v>1510000</v>
      </c>
      <c r="K41" s="7"/>
      <c r="L41" s="6"/>
      <c r="M41" s="6"/>
      <c r="N41" s="6"/>
      <c r="O41" s="6"/>
      <c r="P41" s="6"/>
      <c r="Q41" s="6"/>
      <c r="R41" s="6">
        <f t="shared" si="33"/>
        <v>300000</v>
      </c>
      <c r="S41" s="6">
        <f t="shared" si="33"/>
        <v>310000</v>
      </c>
      <c r="T41" s="6">
        <f t="shared" si="33"/>
        <v>310000</v>
      </c>
      <c r="U41" s="6">
        <f t="shared" si="33"/>
        <v>280000</v>
      </c>
      <c r="V41" s="6">
        <f t="shared" si="33"/>
        <v>310000</v>
      </c>
      <c r="W41" s="6"/>
      <c r="X41" s="6"/>
      <c r="Y41" s="6"/>
      <c r="Z41" s="6"/>
      <c r="AA41" s="6"/>
      <c r="AF41" s="14">
        <f t="shared" si="3"/>
        <v>0</v>
      </c>
      <c r="AG41" s="14">
        <f t="shared" si="4"/>
        <v>0</v>
      </c>
      <c r="AH41" s="14">
        <f t="shared" si="5"/>
        <v>0</v>
      </c>
      <c r="AI41" s="14">
        <f t="shared" si="6"/>
        <v>0</v>
      </c>
      <c r="AJ41" s="14">
        <f t="shared" si="7"/>
        <v>0</v>
      </c>
      <c r="AK41" s="14">
        <f t="shared" si="8"/>
        <v>0</v>
      </c>
      <c r="AL41" s="14">
        <f t="shared" si="9"/>
        <v>1315500</v>
      </c>
      <c r="AM41" s="14">
        <f t="shared" si="10"/>
        <v>1359350</v>
      </c>
      <c r="AN41" s="14">
        <f t="shared" si="11"/>
        <v>1359350</v>
      </c>
      <c r="AO41" s="14">
        <f t="shared" si="12"/>
        <v>1227800</v>
      </c>
      <c r="AP41" s="14">
        <f t="shared" si="13"/>
        <v>1359350</v>
      </c>
      <c r="AQ41" s="14">
        <f t="shared" si="14"/>
        <v>0</v>
      </c>
      <c r="AR41" s="14">
        <f t="shared" si="15"/>
        <v>0</v>
      </c>
      <c r="AS41" s="14">
        <f t="shared" si="16"/>
        <v>0</v>
      </c>
      <c r="AT41" s="14">
        <f t="shared" si="17"/>
        <v>0</v>
      </c>
      <c r="AU41" s="14">
        <f t="shared" si="18"/>
        <v>0</v>
      </c>
      <c r="AV41" s="14">
        <f t="shared" si="19"/>
        <v>0</v>
      </c>
      <c r="AW41" s="14">
        <f t="shared" si="20"/>
        <v>0</v>
      </c>
      <c r="AX41" s="14"/>
    </row>
    <row r="42" spans="1:50" hidden="1" x14ac:dyDescent="0.25">
      <c r="A42" s="78">
        <v>39</v>
      </c>
      <c r="B42" s="78">
        <v>19</v>
      </c>
      <c r="C42" s="6">
        <v>1250</v>
      </c>
      <c r="D42" s="17" t="s">
        <v>18</v>
      </c>
      <c r="E42" s="84">
        <v>37196</v>
      </c>
      <c r="F42" s="84">
        <v>37346</v>
      </c>
      <c r="G42" s="6">
        <v>1250</v>
      </c>
      <c r="H42" s="92">
        <v>4.3250000000000002</v>
      </c>
      <c r="I42" s="7">
        <f t="shared" si="32"/>
        <v>188750</v>
      </c>
      <c r="K42" s="7"/>
      <c r="L42" s="6"/>
      <c r="M42" s="6"/>
      <c r="N42" s="6"/>
      <c r="O42" s="6"/>
      <c r="P42" s="6"/>
      <c r="Q42" s="6"/>
      <c r="R42" s="6">
        <f t="shared" si="33"/>
        <v>37500</v>
      </c>
      <c r="S42" s="6">
        <f t="shared" si="33"/>
        <v>38750</v>
      </c>
      <c r="T42" s="6">
        <f t="shared" si="33"/>
        <v>38750</v>
      </c>
      <c r="U42" s="6">
        <f t="shared" si="33"/>
        <v>35000</v>
      </c>
      <c r="V42" s="6">
        <f t="shared" si="33"/>
        <v>38750</v>
      </c>
      <c r="W42" s="6"/>
      <c r="X42" s="6"/>
      <c r="Y42" s="6"/>
      <c r="Z42" s="6"/>
      <c r="AA42" s="6"/>
      <c r="AF42" s="14">
        <f t="shared" si="3"/>
        <v>0</v>
      </c>
      <c r="AG42" s="14">
        <f t="shared" si="4"/>
        <v>0</v>
      </c>
      <c r="AH42" s="14">
        <f t="shared" si="5"/>
        <v>0</v>
      </c>
      <c r="AI42" s="14">
        <f t="shared" si="6"/>
        <v>0</v>
      </c>
      <c r="AJ42" s="14">
        <f t="shared" si="7"/>
        <v>0</v>
      </c>
      <c r="AK42" s="14">
        <f t="shared" si="8"/>
        <v>0</v>
      </c>
      <c r="AL42" s="14">
        <f t="shared" si="9"/>
        <v>162187.5</v>
      </c>
      <c r="AM42" s="14">
        <f t="shared" si="10"/>
        <v>167593.75</v>
      </c>
      <c r="AN42" s="14">
        <f t="shared" si="11"/>
        <v>167593.75</v>
      </c>
      <c r="AO42" s="14">
        <f t="shared" si="12"/>
        <v>151375</v>
      </c>
      <c r="AP42" s="14">
        <f t="shared" si="13"/>
        <v>167593.75</v>
      </c>
      <c r="AQ42" s="14">
        <f t="shared" si="14"/>
        <v>0</v>
      </c>
      <c r="AR42" s="14">
        <f t="shared" si="15"/>
        <v>0</v>
      </c>
      <c r="AS42" s="14">
        <f t="shared" si="16"/>
        <v>0</v>
      </c>
      <c r="AT42" s="14">
        <f t="shared" si="17"/>
        <v>0</v>
      </c>
      <c r="AU42" s="14">
        <f t="shared" si="18"/>
        <v>0</v>
      </c>
      <c r="AV42" s="14">
        <f t="shared" si="19"/>
        <v>0</v>
      </c>
      <c r="AW42" s="14">
        <f t="shared" si="20"/>
        <v>0</v>
      </c>
      <c r="AX42" s="14"/>
    </row>
    <row r="43" spans="1:50" hidden="1" x14ac:dyDescent="0.25">
      <c r="A43" s="78">
        <v>40</v>
      </c>
      <c r="B43" s="78">
        <v>20</v>
      </c>
      <c r="C43" s="6">
        <v>10000</v>
      </c>
      <c r="D43" s="3" t="s">
        <v>47</v>
      </c>
      <c r="E43" s="84">
        <v>37196</v>
      </c>
      <c r="F43" s="84">
        <v>37346</v>
      </c>
      <c r="G43" s="6">
        <v>10000</v>
      </c>
      <c r="H43" s="92">
        <v>4.3250000000000002</v>
      </c>
      <c r="I43" s="7">
        <f t="shared" si="32"/>
        <v>1510000</v>
      </c>
      <c r="K43" s="7"/>
      <c r="L43" s="6"/>
      <c r="M43" s="6"/>
      <c r="N43" s="6"/>
      <c r="O43" s="6"/>
      <c r="P43" s="6"/>
      <c r="Q43" s="6"/>
      <c r="R43" s="6">
        <f t="shared" si="33"/>
        <v>300000</v>
      </c>
      <c r="S43" s="6">
        <f t="shared" si="33"/>
        <v>310000</v>
      </c>
      <c r="T43" s="6">
        <f t="shared" si="33"/>
        <v>310000</v>
      </c>
      <c r="U43" s="6">
        <f t="shared" si="33"/>
        <v>280000</v>
      </c>
      <c r="V43" s="6">
        <f t="shared" si="33"/>
        <v>310000</v>
      </c>
      <c r="W43" s="6"/>
      <c r="X43" s="6"/>
      <c r="Y43" s="6"/>
      <c r="Z43" s="6"/>
      <c r="AA43" s="6"/>
      <c r="AF43" s="14">
        <f t="shared" si="3"/>
        <v>0</v>
      </c>
      <c r="AG43" s="14">
        <f t="shared" si="4"/>
        <v>0</v>
      </c>
      <c r="AH43" s="14">
        <f t="shared" si="5"/>
        <v>0</v>
      </c>
      <c r="AI43" s="14">
        <f t="shared" si="6"/>
        <v>0</v>
      </c>
      <c r="AJ43" s="14">
        <f t="shared" si="7"/>
        <v>0</v>
      </c>
      <c r="AK43" s="14">
        <f t="shared" si="8"/>
        <v>0</v>
      </c>
      <c r="AL43" s="14">
        <f t="shared" si="9"/>
        <v>1297500</v>
      </c>
      <c r="AM43" s="14">
        <f t="shared" si="10"/>
        <v>1340750</v>
      </c>
      <c r="AN43" s="14">
        <f t="shared" si="11"/>
        <v>1340750</v>
      </c>
      <c r="AO43" s="14">
        <f t="shared" si="12"/>
        <v>1211000</v>
      </c>
      <c r="AP43" s="14">
        <f t="shared" si="13"/>
        <v>1340750</v>
      </c>
      <c r="AQ43" s="14">
        <f t="shared" si="14"/>
        <v>0</v>
      </c>
      <c r="AR43" s="14">
        <f t="shared" si="15"/>
        <v>0</v>
      </c>
      <c r="AS43" s="14">
        <f t="shared" si="16"/>
        <v>0</v>
      </c>
      <c r="AT43" s="14">
        <f t="shared" si="17"/>
        <v>0</v>
      </c>
      <c r="AU43" s="14">
        <f t="shared" si="18"/>
        <v>0</v>
      </c>
      <c r="AV43" s="14">
        <f t="shared" si="19"/>
        <v>0</v>
      </c>
      <c r="AW43" s="14">
        <f t="shared" si="20"/>
        <v>0</v>
      </c>
      <c r="AX43" s="14"/>
    </row>
    <row r="44" spans="1:50" hidden="1" x14ac:dyDescent="0.25">
      <c r="A44" s="78">
        <v>41</v>
      </c>
      <c r="B44" s="78">
        <v>21</v>
      </c>
      <c r="C44" s="6">
        <v>2500</v>
      </c>
      <c r="D44" s="17" t="s">
        <v>18</v>
      </c>
      <c r="E44" s="84">
        <v>37196</v>
      </c>
      <c r="F44" s="84">
        <v>37346</v>
      </c>
      <c r="G44" s="6">
        <v>2500</v>
      </c>
      <c r="H44" s="92">
        <v>4.7</v>
      </c>
      <c r="I44" s="7">
        <f t="shared" si="32"/>
        <v>377500</v>
      </c>
      <c r="L44" s="6"/>
      <c r="M44" s="6"/>
      <c r="N44" s="6"/>
      <c r="O44" s="6"/>
      <c r="P44" s="6"/>
      <c r="Q44" s="6"/>
      <c r="R44" s="6">
        <f t="shared" si="33"/>
        <v>75000</v>
      </c>
      <c r="S44" s="6">
        <f t="shared" si="33"/>
        <v>77500</v>
      </c>
      <c r="T44" s="6">
        <f t="shared" si="33"/>
        <v>77500</v>
      </c>
      <c r="U44" s="6">
        <f t="shared" si="33"/>
        <v>70000</v>
      </c>
      <c r="V44" s="6">
        <f t="shared" si="33"/>
        <v>77500</v>
      </c>
      <c r="W44" s="6"/>
      <c r="X44" s="6"/>
      <c r="Y44" s="6"/>
      <c r="Z44" s="6"/>
      <c r="AA44" s="6"/>
      <c r="AF44" s="14">
        <f t="shared" si="3"/>
        <v>0</v>
      </c>
      <c r="AG44" s="14">
        <f t="shared" si="4"/>
        <v>0</v>
      </c>
      <c r="AH44" s="14">
        <f t="shared" si="5"/>
        <v>0</v>
      </c>
      <c r="AI44" s="14">
        <f t="shared" si="6"/>
        <v>0</v>
      </c>
      <c r="AJ44" s="14">
        <f t="shared" si="7"/>
        <v>0</v>
      </c>
      <c r="AK44" s="14">
        <f t="shared" si="8"/>
        <v>0</v>
      </c>
      <c r="AL44" s="14">
        <f t="shared" si="9"/>
        <v>352500</v>
      </c>
      <c r="AM44" s="14">
        <f t="shared" si="10"/>
        <v>364250</v>
      </c>
      <c r="AN44" s="14">
        <f t="shared" si="11"/>
        <v>364250</v>
      </c>
      <c r="AO44" s="14">
        <f t="shared" si="12"/>
        <v>329000</v>
      </c>
      <c r="AP44" s="14">
        <f t="shared" si="13"/>
        <v>364250</v>
      </c>
      <c r="AQ44" s="14">
        <f t="shared" si="14"/>
        <v>0</v>
      </c>
      <c r="AR44" s="14">
        <f t="shared" si="15"/>
        <v>0</v>
      </c>
      <c r="AS44" s="14">
        <f t="shared" si="16"/>
        <v>0</v>
      </c>
      <c r="AT44" s="14">
        <f t="shared" si="17"/>
        <v>0</v>
      </c>
      <c r="AU44" s="14">
        <f t="shared" si="18"/>
        <v>0</v>
      </c>
      <c r="AV44" s="14">
        <f t="shared" si="19"/>
        <v>0</v>
      </c>
      <c r="AW44" s="14">
        <f t="shared" si="20"/>
        <v>0</v>
      </c>
      <c r="AX44" s="14"/>
    </row>
    <row r="45" spans="1:50" hidden="1" x14ac:dyDescent="0.25">
      <c r="A45" s="78">
        <v>42</v>
      </c>
      <c r="B45" s="78">
        <v>22</v>
      </c>
      <c r="C45" s="6">
        <v>10000</v>
      </c>
      <c r="D45" s="17" t="s">
        <v>47</v>
      </c>
      <c r="E45" s="84">
        <v>37196</v>
      </c>
      <c r="F45" s="84">
        <v>37346</v>
      </c>
      <c r="G45" s="6">
        <v>10000</v>
      </c>
      <c r="H45" s="92">
        <v>4.7</v>
      </c>
      <c r="I45" s="7">
        <f t="shared" si="32"/>
        <v>1510000</v>
      </c>
      <c r="L45" s="6"/>
      <c r="M45" s="6"/>
      <c r="N45" s="6"/>
      <c r="O45" s="6"/>
      <c r="P45" s="6"/>
      <c r="Q45" s="6"/>
      <c r="R45" s="6">
        <f t="shared" si="33"/>
        <v>300000</v>
      </c>
      <c r="S45" s="6">
        <f t="shared" si="33"/>
        <v>310000</v>
      </c>
      <c r="T45" s="6">
        <f t="shared" si="33"/>
        <v>310000</v>
      </c>
      <c r="U45" s="6">
        <f t="shared" si="33"/>
        <v>280000</v>
      </c>
      <c r="V45" s="6">
        <f t="shared" si="33"/>
        <v>310000</v>
      </c>
      <c r="W45" s="6"/>
      <c r="X45" s="6"/>
      <c r="Y45" s="6"/>
      <c r="Z45" s="6"/>
      <c r="AA45" s="6"/>
      <c r="AF45" s="14">
        <f t="shared" si="3"/>
        <v>0</v>
      </c>
      <c r="AG45" s="14">
        <f t="shared" si="4"/>
        <v>0</v>
      </c>
      <c r="AH45" s="14">
        <f t="shared" si="5"/>
        <v>0</v>
      </c>
      <c r="AI45" s="14">
        <f t="shared" si="6"/>
        <v>0</v>
      </c>
      <c r="AJ45" s="14">
        <f t="shared" si="7"/>
        <v>0</v>
      </c>
      <c r="AK45" s="14">
        <f t="shared" si="8"/>
        <v>0</v>
      </c>
      <c r="AL45" s="14">
        <f t="shared" si="9"/>
        <v>1410000</v>
      </c>
      <c r="AM45" s="14">
        <f t="shared" si="10"/>
        <v>1457000</v>
      </c>
      <c r="AN45" s="14">
        <f t="shared" si="11"/>
        <v>1457000</v>
      </c>
      <c r="AO45" s="14">
        <f t="shared" si="12"/>
        <v>1316000</v>
      </c>
      <c r="AP45" s="14">
        <f t="shared" si="13"/>
        <v>1457000</v>
      </c>
      <c r="AQ45" s="14">
        <f t="shared" si="14"/>
        <v>0</v>
      </c>
      <c r="AR45" s="14">
        <f t="shared" si="15"/>
        <v>0</v>
      </c>
      <c r="AS45" s="14">
        <f t="shared" si="16"/>
        <v>0</v>
      </c>
      <c r="AT45" s="14">
        <f t="shared" si="17"/>
        <v>0</v>
      </c>
      <c r="AU45" s="14">
        <f t="shared" si="18"/>
        <v>0</v>
      </c>
      <c r="AV45" s="14">
        <f t="shared" si="19"/>
        <v>0</v>
      </c>
      <c r="AW45" s="14">
        <f t="shared" si="20"/>
        <v>0</v>
      </c>
      <c r="AX45" s="14"/>
    </row>
    <row r="46" spans="1:50" hidden="1" x14ac:dyDescent="0.25">
      <c r="A46" s="78">
        <v>43</v>
      </c>
      <c r="B46" s="78">
        <v>23</v>
      </c>
      <c r="C46" s="6">
        <v>2500</v>
      </c>
      <c r="D46" s="17" t="s">
        <v>18</v>
      </c>
      <c r="E46" s="84">
        <v>37196</v>
      </c>
      <c r="F46" s="84">
        <v>37346</v>
      </c>
      <c r="G46" s="6">
        <v>2500</v>
      </c>
      <c r="H46" s="92">
        <v>4.33</v>
      </c>
      <c r="I46" s="7">
        <f t="shared" si="32"/>
        <v>377500</v>
      </c>
      <c r="L46" s="6"/>
      <c r="M46" s="6"/>
      <c r="N46" s="6"/>
      <c r="O46" s="6"/>
      <c r="P46" s="6"/>
      <c r="Q46" s="6"/>
      <c r="R46" s="6">
        <f t="shared" si="33"/>
        <v>75000</v>
      </c>
      <c r="S46" s="6">
        <f t="shared" si="33"/>
        <v>77500</v>
      </c>
      <c r="T46" s="6">
        <f t="shared" si="33"/>
        <v>77500</v>
      </c>
      <c r="U46" s="6">
        <f t="shared" si="33"/>
        <v>70000</v>
      </c>
      <c r="V46" s="6">
        <f t="shared" si="33"/>
        <v>77500</v>
      </c>
      <c r="W46" s="6"/>
      <c r="X46" s="6"/>
      <c r="Y46" s="6"/>
      <c r="Z46" s="6"/>
      <c r="AA46" s="6"/>
      <c r="AF46" s="14">
        <f t="shared" si="3"/>
        <v>0</v>
      </c>
      <c r="AG46" s="14">
        <f t="shared" si="4"/>
        <v>0</v>
      </c>
      <c r="AH46" s="14">
        <f t="shared" si="5"/>
        <v>0</v>
      </c>
      <c r="AI46" s="14">
        <f t="shared" si="6"/>
        <v>0</v>
      </c>
      <c r="AJ46" s="14">
        <f t="shared" si="7"/>
        <v>0</v>
      </c>
      <c r="AK46" s="14">
        <f t="shared" si="8"/>
        <v>0</v>
      </c>
      <c r="AL46" s="14">
        <f t="shared" si="9"/>
        <v>324750</v>
      </c>
      <c r="AM46" s="14">
        <f t="shared" si="10"/>
        <v>335575</v>
      </c>
      <c r="AN46" s="14">
        <f t="shared" si="11"/>
        <v>335575</v>
      </c>
      <c r="AO46" s="14">
        <f t="shared" si="12"/>
        <v>303100</v>
      </c>
      <c r="AP46" s="14">
        <f t="shared" si="13"/>
        <v>335575</v>
      </c>
      <c r="AQ46" s="14">
        <f t="shared" si="14"/>
        <v>0</v>
      </c>
      <c r="AR46" s="14">
        <f t="shared" si="15"/>
        <v>0</v>
      </c>
      <c r="AS46" s="14">
        <f t="shared" si="16"/>
        <v>0</v>
      </c>
      <c r="AT46" s="14">
        <f t="shared" si="17"/>
        <v>0</v>
      </c>
      <c r="AU46" s="14">
        <f t="shared" si="18"/>
        <v>0</v>
      </c>
      <c r="AV46" s="14">
        <f t="shared" si="19"/>
        <v>0</v>
      </c>
      <c r="AW46" s="14">
        <f t="shared" si="20"/>
        <v>0</v>
      </c>
      <c r="AX46" s="14"/>
    </row>
    <row r="47" spans="1:50" hidden="1" x14ac:dyDescent="0.25">
      <c r="A47" s="78">
        <v>44</v>
      </c>
      <c r="B47" s="78">
        <v>23</v>
      </c>
      <c r="C47" s="6">
        <v>5000</v>
      </c>
      <c r="D47" s="17" t="s">
        <v>47</v>
      </c>
      <c r="E47" s="84">
        <v>37196</v>
      </c>
      <c r="F47" s="84">
        <v>37225</v>
      </c>
      <c r="G47" s="6">
        <v>5000</v>
      </c>
      <c r="H47" s="92">
        <v>4.3</v>
      </c>
      <c r="I47" s="7">
        <f t="shared" si="32"/>
        <v>150000</v>
      </c>
      <c r="L47" s="6"/>
      <c r="M47" s="6"/>
      <c r="N47" s="6"/>
      <c r="O47" s="6"/>
      <c r="P47" s="6"/>
      <c r="Q47" s="6"/>
      <c r="R47" s="6">
        <f t="shared" si="33"/>
        <v>150000</v>
      </c>
      <c r="S47" s="6"/>
      <c r="T47" s="6"/>
      <c r="U47" s="6"/>
      <c r="V47" s="6"/>
      <c r="W47" s="6"/>
      <c r="X47" s="6"/>
      <c r="Y47" s="6"/>
      <c r="Z47" s="6"/>
      <c r="AA47" s="6"/>
      <c r="AF47" s="14">
        <f t="shared" si="3"/>
        <v>0</v>
      </c>
      <c r="AG47" s="14">
        <f t="shared" si="4"/>
        <v>0</v>
      </c>
      <c r="AH47" s="14">
        <f t="shared" si="5"/>
        <v>0</v>
      </c>
      <c r="AI47" s="14">
        <f t="shared" si="6"/>
        <v>0</v>
      </c>
      <c r="AJ47" s="14">
        <f t="shared" si="7"/>
        <v>0</v>
      </c>
      <c r="AK47" s="14">
        <f t="shared" si="8"/>
        <v>0</v>
      </c>
      <c r="AL47" s="14">
        <f t="shared" si="9"/>
        <v>645000</v>
      </c>
      <c r="AM47" s="14">
        <f t="shared" si="10"/>
        <v>0</v>
      </c>
      <c r="AN47" s="14">
        <f t="shared" si="11"/>
        <v>0</v>
      </c>
      <c r="AO47" s="14">
        <f t="shared" si="12"/>
        <v>0</v>
      </c>
      <c r="AP47" s="14">
        <f t="shared" si="13"/>
        <v>0</v>
      </c>
      <c r="AQ47" s="14">
        <f t="shared" si="14"/>
        <v>0</v>
      </c>
      <c r="AR47" s="14">
        <f t="shared" si="15"/>
        <v>0</v>
      </c>
      <c r="AS47" s="14">
        <f t="shared" si="16"/>
        <v>0</v>
      </c>
      <c r="AT47" s="14">
        <f t="shared" si="17"/>
        <v>0</v>
      </c>
      <c r="AU47" s="14">
        <f t="shared" si="18"/>
        <v>0</v>
      </c>
      <c r="AV47" s="14">
        <f t="shared" si="19"/>
        <v>0</v>
      </c>
      <c r="AW47" s="14">
        <f t="shared" si="20"/>
        <v>0</v>
      </c>
      <c r="AX47" s="14"/>
    </row>
    <row r="48" spans="1:50" hidden="1" x14ac:dyDescent="0.25">
      <c r="A48" s="78">
        <v>45</v>
      </c>
      <c r="B48" s="78">
        <v>23</v>
      </c>
      <c r="C48" s="6">
        <v>5000</v>
      </c>
      <c r="D48" s="17" t="s">
        <v>47</v>
      </c>
      <c r="E48" s="84">
        <v>37257</v>
      </c>
      <c r="F48" s="84">
        <v>37287</v>
      </c>
      <c r="G48" s="6">
        <v>5000</v>
      </c>
      <c r="H48" s="92">
        <v>4.3</v>
      </c>
      <c r="I48" s="7">
        <f t="shared" si="32"/>
        <v>155000</v>
      </c>
      <c r="L48" s="6"/>
      <c r="M48" s="6"/>
      <c r="N48" s="6"/>
      <c r="O48" s="6"/>
      <c r="P48" s="6"/>
      <c r="Q48" s="6"/>
      <c r="R48" s="6"/>
      <c r="S48" s="6"/>
      <c r="T48" s="6">
        <f t="shared" si="33"/>
        <v>155000</v>
      </c>
      <c r="U48" s="6"/>
      <c r="V48" s="6"/>
      <c r="W48" s="6"/>
      <c r="X48" s="6"/>
      <c r="Y48" s="6"/>
      <c r="Z48" s="6"/>
      <c r="AA48" s="6"/>
      <c r="AF48" s="14">
        <f t="shared" si="3"/>
        <v>0</v>
      </c>
      <c r="AG48" s="14">
        <f t="shared" si="4"/>
        <v>0</v>
      </c>
      <c r="AH48" s="14">
        <f t="shared" si="5"/>
        <v>0</v>
      </c>
      <c r="AI48" s="14">
        <f t="shared" si="6"/>
        <v>0</v>
      </c>
      <c r="AJ48" s="14">
        <f t="shared" si="7"/>
        <v>0</v>
      </c>
      <c r="AK48" s="14">
        <f t="shared" si="8"/>
        <v>0</v>
      </c>
      <c r="AL48" s="14">
        <f t="shared" si="9"/>
        <v>0</v>
      </c>
      <c r="AM48" s="14">
        <f t="shared" si="10"/>
        <v>0</v>
      </c>
      <c r="AN48" s="14">
        <f t="shared" si="11"/>
        <v>666500</v>
      </c>
      <c r="AO48" s="14">
        <f t="shared" si="12"/>
        <v>0</v>
      </c>
      <c r="AP48" s="14">
        <f t="shared" si="13"/>
        <v>0</v>
      </c>
      <c r="AQ48" s="14">
        <f t="shared" si="14"/>
        <v>0</v>
      </c>
      <c r="AR48" s="14">
        <f t="shared" si="15"/>
        <v>0</v>
      </c>
      <c r="AS48" s="14">
        <f t="shared" si="16"/>
        <v>0</v>
      </c>
      <c r="AT48" s="14">
        <f t="shared" si="17"/>
        <v>0</v>
      </c>
      <c r="AU48" s="14">
        <f t="shared" si="18"/>
        <v>0</v>
      </c>
      <c r="AV48" s="14">
        <f t="shared" si="19"/>
        <v>0</v>
      </c>
      <c r="AW48" s="14">
        <f t="shared" si="20"/>
        <v>0</v>
      </c>
      <c r="AX48" s="14"/>
    </row>
    <row r="49" spans="1:50" x14ac:dyDescent="0.25">
      <c r="A49" s="78">
        <v>46</v>
      </c>
      <c r="B49" s="78">
        <v>23</v>
      </c>
      <c r="C49" s="6">
        <v>5000</v>
      </c>
      <c r="D49" s="17" t="s">
        <v>47</v>
      </c>
      <c r="E49" s="84">
        <v>37288</v>
      </c>
      <c r="F49" s="84">
        <v>37315</v>
      </c>
      <c r="G49" s="6">
        <v>5000</v>
      </c>
      <c r="H49" s="92">
        <v>4.3</v>
      </c>
      <c r="I49" s="7">
        <f t="shared" si="32"/>
        <v>140000</v>
      </c>
      <c r="L49" s="6"/>
      <c r="M49" s="6"/>
      <c r="N49" s="6"/>
      <c r="O49" s="6"/>
      <c r="P49" s="6"/>
      <c r="Q49" s="6"/>
      <c r="R49" s="6"/>
      <c r="S49" s="6"/>
      <c r="T49" s="6"/>
      <c r="U49" s="6">
        <f t="shared" si="33"/>
        <v>140000</v>
      </c>
      <c r="V49" s="6"/>
      <c r="W49" s="6"/>
      <c r="X49" s="6"/>
      <c r="Y49" s="6"/>
      <c r="Z49" s="6"/>
      <c r="AA49" s="6"/>
      <c r="AF49" s="14">
        <f t="shared" ref="AF49:AF83" si="34">L49*H49</f>
        <v>0</v>
      </c>
      <c r="AG49" s="14">
        <f t="shared" ref="AG49:AG83" si="35">M49*H49</f>
        <v>0</v>
      </c>
      <c r="AH49" s="14">
        <f t="shared" ref="AH49:AH83" si="36">N49*H49</f>
        <v>0</v>
      </c>
      <c r="AI49" s="14">
        <f t="shared" ref="AI49:AI83" si="37">O49*H49</f>
        <v>0</v>
      </c>
      <c r="AJ49" s="14">
        <f t="shared" ref="AJ49:AJ83" si="38">P49*H49</f>
        <v>0</v>
      </c>
      <c r="AK49" s="14">
        <f t="shared" ref="AK49:AK83" si="39">Q49*H49</f>
        <v>0</v>
      </c>
      <c r="AL49" s="14">
        <f t="shared" ref="AL49:AL83" si="40">R49*H49</f>
        <v>0</v>
      </c>
      <c r="AM49" s="14">
        <f t="shared" ref="AM49:AM83" si="41">S49*H49</f>
        <v>0</v>
      </c>
      <c r="AN49" s="14">
        <f t="shared" ref="AN49:AN83" si="42">T49*H49</f>
        <v>0</v>
      </c>
      <c r="AO49" s="14">
        <f t="shared" ref="AO49:AO83" si="43">U49*H49</f>
        <v>602000</v>
      </c>
      <c r="AP49" s="14">
        <f t="shared" ref="AP49:AP83" si="44">V49*H49</f>
        <v>0</v>
      </c>
      <c r="AQ49" s="14">
        <f t="shared" ref="AQ49:AQ83" si="45">W49*H49</f>
        <v>0</v>
      </c>
      <c r="AR49" s="14">
        <f t="shared" ref="AR49:AR83" si="46">X49*H49</f>
        <v>0</v>
      </c>
      <c r="AS49" s="14">
        <f t="shared" ref="AS49:AS83" si="47">Y49*H49</f>
        <v>0</v>
      </c>
      <c r="AT49" s="14">
        <f t="shared" ref="AT49:AT83" si="48">Z49*H49</f>
        <v>0</v>
      </c>
      <c r="AU49" s="14">
        <f t="shared" ref="AU49:AU83" si="49">AA49*H49</f>
        <v>0</v>
      </c>
      <c r="AV49" s="14">
        <f t="shared" ref="AV49:AV83" si="50">AB49*H49</f>
        <v>0</v>
      </c>
      <c r="AW49" s="14">
        <f t="shared" ref="AW49:AW83" si="51">AC49*H49</f>
        <v>0</v>
      </c>
      <c r="AX49" s="14"/>
    </row>
    <row r="50" spans="1:50" x14ac:dyDescent="0.25">
      <c r="A50" s="78">
        <v>47</v>
      </c>
      <c r="B50" s="78">
        <v>23</v>
      </c>
      <c r="C50" s="6">
        <v>5000</v>
      </c>
      <c r="D50" s="17" t="s">
        <v>47</v>
      </c>
      <c r="E50" s="84">
        <v>37316</v>
      </c>
      <c r="F50" s="84">
        <v>37346</v>
      </c>
      <c r="G50" s="6">
        <v>5000</v>
      </c>
      <c r="H50" s="92">
        <v>4.3</v>
      </c>
      <c r="I50" s="7">
        <f t="shared" si="32"/>
        <v>155000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f t="shared" si="33"/>
        <v>155000</v>
      </c>
      <c r="W50" s="6"/>
      <c r="X50" s="6"/>
      <c r="Y50" s="6"/>
      <c r="Z50" s="6"/>
      <c r="AA50" s="6"/>
      <c r="AF50" s="14">
        <f t="shared" si="34"/>
        <v>0</v>
      </c>
      <c r="AG50" s="14">
        <f t="shared" si="35"/>
        <v>0</v>
      </c>
      <c r="AH50" s="14">
        <f t="shared" si="36"/>
        <v>0</v>
      </c>
      <c r="AI50" s="14">
        <f t="shared" si="37"/>
        <v>0</v>
      </c>
      <c r="AJ50" s="14">
        <f t="shared" si="38"/>
        <v>0</v>
      </c>
      <c r="AK50" s="14">
        <f t="shared" si="39"/>
        <v>0</v>
      </c>
      <c r="AL50" s="14">
        <f t="shared" si="40"/>
        <v>0</v>
      </c>
      <c r="AM50" s="14">
        <f t="shared" si="41"/>
        <v>0</v>
      </c>
      <c r="AN50" s="14">
        <f t="shared" si="42"/>
        <v>0</v>
      </c>
      <c r="AO50" s="14">
        <f t="shared" si="43"/>
        <v>0</v>
      </c>
      <c r="AP50" s="14">
        <f t="shared" si="44"/>
        <v>666500</v>
      </c>
      <c r="AQ50" s="14">
        <f t="shared" si="45"/>
        <v>0</v>
      </c>
      <c r="AR50" s="14">
        <f t="shared" si="46"/>
        <v>0</v>
      </c>
      <c r="AS50" s="14">
        <f t="shared" si="47"/>
        <v>0</v>
      </c>
      <c r="AT50" s="14">
        <f t="shared" si="48"/>
        <v>0</v>
      </c>
      <c r="AU50" s="14">
        <f t="shared" si="49"/>
        <v>0</v>
      </c>
      <c r="AV50" s="14">
        <f t="shared" si="50"/>
        <v>0</v>
      </c>
      <c r="AW50" s="14">
        <f t="shared" si="51"/>
        <v>0</v>
      </c>
      <c r="AX50" s="14"/>
    </row>
    <row r="51" spans="1:50" x14ac:dyDescent="0.25">
      <c r="A51" s="81">
        <v>48</v>
      </c>
      <c r="B51" s="81">
        <v>25</v>
      </c>
      <c r="C51" s="70">
        <v>2500</v>
      </c>
      <c r="D51" s="91" t="s">
        <v>18</v>
      </c>
      <c r="E51" s="87">
        <v>37104</v>
      </c>
      <c r="F51" s="87">
        <v>37195</v>
      </c>
      <c r="G51" s="71">
        <v>2500</v>
      </c>
      <c r="H51" s="94">
        <v>3.19</v>
      </c>
      <c r="I51" s="72">
        <f t="shared" si="32"/>
        <v>230000</v>
      </c>
      <c r="J51" s="70"/>
      <c r="K51" s="70"/>
      <c r="L51" s="71"/>
      <c r="M51" s="71"/>
      <c r="N51" s="71"/>
      <c r="O51" s="98">
        <f t="shared" ref="O51:Q52" si="52">$C51*O$2</f>
        <v>77500</v>
      </c>
      <c r="P51" s="71">
        <f t="shared" si="52"/>
        <v>75000</v>
      </c>
      <c r="Q51" s="71">
        <f t="shared" si="52"/>
        <v>77500</v>
      </c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0"/>
      <c r="AC51" s="70"/>
      <c r="AD51" s="70"/>
      <c r="AE51" s="70"/>
      <c r="AF51" s="73">
        <f t="shared" si="34"/>
        <v>0</v>
      </c>
      <c r="AG51" s="73">
        <f t="shared" si="35"/>
        <v>0</v>
      </c>
      <c r="AH51" s="73">
        <f t="shared" si="36"/>
        <v>0</v>
      </c>
      <c r="AI51" s="73">
        <f t="shared" si="37"/>
        <v>247225</v>
      </c>
      <c r="AJ51" s="73">
        <f t="shared" si="38"/>
        <v>239250</v>
      </c>
      <c r="AK51" s="73">
        <f t="shared" si="39"/>
        <v>247225</v>
      </c>
      <c r="AL51" s="73">
        <f t="shared" si="40"/>
        <v>0</v>
      </c>
      <c r="AM51" s="73">
        <f t="shared" si="41"/>
        <v>0</v>
      </c>
      <c r="AN51" s="73">
        <f t="shared" si="42"/>
        <v>0</v>
      </c>
      <c r="AO51" s="73">
        <f t="shared" si="43"/>
        <v>0</v>
      </c>
      <c r="AP51" s="73">
        <f t="shared" si="44"/>
        <v>0</v>
      </c>
      <c r="AQ51" s="73">
        <f t="shared" si="45"/>
        <v>0</v>
      </c>
      <c r="AR51" s="73">
        <f t="shared" si="46"/>
        <v>0</v>
      </c>
      <c r="AS51" s="73">
        <f t="shared" si="47"/>
        <v>0</v>
      </c>
      <c r="AT51" s="73">
        <f t="shared" si="48"/>
        <v>0</v>
      </c>
      <c r="AU51" s="73">
        <f t="shared" si="49"/>
        <v>0</v>
      </c>
      <c r="AV51" s="73">
        <f t="shared" si="50"/>
        <v>0</v>
      </c>
      <c r="AW51" s="73">
        <f t="shared" si="51"/>
        <v>0</v>
      </c>
      <c r="AX51" s="73"/>
    </row>
    <row r="52" spans="1:50" x14ac:dyDescent="0.25">
      <c r="A52" s="82">
        <v>49</v>
      </c>
      <c r="B52" s="82">
        <v>26</v>
      </c>
      <c r="C52" s="75">
        <v>5000</v>
      </c>
      <c r="D52" s="90" t="s">
        <v>47</v>
      </c>
      <c r="E52" s="88">
        <v>37104</v>
      </c>
      <c r="F52" s="88">
        <v>37195</v>
      </c>
      <c r="G52" s="75">
        <v>5000</v>
      </c>
      <c r="H52" s="95">
        <v>3.19</v>
      </c>
      <c r="I52" s="76">
        <f t="shared" si="32"/>
        <v>460000</v>
      </c>
      <c r="J52" s="74"/>
      <c r="K52" s="74"/>
      <c r="L52" s="75"/>
      <c r="M52" s="75"/>
      <c r="N52" s="75"/>
      <c r="O52" s="99">
        <f t="shared" si="52"/>
        <v>155000</v>
      </c>
      <c r="P52" s="75">
        <f t="shared" si="52"/>
        <v>150000</v>
      </c>
      <c r="Q52" s="75">
        <f t="shared" si="52"/>
        <v>155000</v>
      </c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4"/>
      <c r="AC52" s="74"/>
      <c r="AD52" s="74"/>
      <c r="AE52" s="74"/>
      <c r="AF52" s="77">
        <f t="shared" si="34"/>
        <v>0</v>
      </c>
      <c r="AG52" s="77">
        <f t="shared" si="35"/>
        <v>0</v>
      </c>
      <c r="AH52" s="77">
        <f t="shared" si="36"/>
        <v>0</v>
      </c>
      <c r="AI52" s="77">
        <f t="shared" si="37"/>
        <v>494450</v>
      </c>
      <c r="AJ52" s="77">
        <f t="shared" si="38"/>
        <v>478500</v>
      </c>
      <c r="AK52" s="77">
        <f t="shared" si="39"/>
        <v>494450</v>
      </c>
      <c r="AL52" s="77">
        <f t="shared" si="40"/>
        <v>0</v>
      </c>
      <c r="AM52" s="77">
        <f t="shared" si="41"/>
        <v>0</v>
      </c>
      <c r="AN52" s="77">
        <f t="shared" si="42"/>
        <v>0</v>
      </c>
      <c r="AO52" s="77">
        <f t="shared" si="43"/>
        <v>0</v>
      </c>
      <c r="AP52" s="77">
        <f t="shared" si="44"/>
        <v>0</v>
      </c>
      <c r="AQ52" s="77">
        <f t="shared" si="45"/>
        <v>0</v>
      </c>
      <c r="AR52" s="77">
        <f t="shared" si="46"/>
        <v>0</v>
      </c>
      <c r="AS52" s="77">
        <f t="shared" si="47"/>
        <v>0</v>
      </c>
      <c r="AT52" s="77">
        <f t="shared" si="48"/>
        <v>0</v>
      </c>
      <c r="AU52" s="77">
        <f t="shared" si="49"/>
        <v>0</v>
      </c>
      <c r="AV52" s="77">
        <f t="shared" si="50"/>
        <v>0</v>
      </c>
      <c r="AW52" s="77">
        <f t="shared" si="51"/>
        <v>0</v>
      </c>
      <c r="AX52" s="77"/>
    </row>
    <row r="53" spans="1:50" x14ac:dyDescent="0.25">
      <c r="A53" s="78">
        <v>50</v>
      </c>
      <c r="B53" s="78">
        <v>26</v>
      </c>
      <c r="C53" s="6">
        <v>2500</v>
      </c>
      <c r="D53" s="17" t="s">
        <v>18</v>
      </c>
      <c r="E53" s="84">
        <v>37196</v>
      </c>
      <c r="F53" s="84">
        <v>37346</v>
      </c>
      <c r="G53" s="6">
        <v>2500</v>
      </c>
      <c r="H53" s="92">
        <v>0.12</v>
      </c>
      <c r="I53" s="7"/>
      <c r="J53" s="7">
        <f>(F53-E53+1)*C53</f>
        <v>377500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F53" s="14">
        <f t="shared" si="34"/>
        <v>0</v>
      </c>
      <c r="AG53" s="14">
        <f t="shared" si="35"/>
        <v>0</v>
      </c>
      <c r="AH53" s="14">
        <f t="shared" si="36"/>
        <v>0</v>
      </c>
      <c r="AI53" s="14">
        <f t="shared" si="37"/>
        <v>0</v>
      </c>
      <c r="AJ53" s="14">
        <f t="shared" si="38"/>
        <v>0</v>
      </c>
      <c r="AK53" s="14">
        <f t="shared" si="39"/>
        <v>0</v>
      </c>
      <c r="AL53" s="14">
        <f t="shared" si="40"/>
        <v>0</v>
      </c>
      <c r="AM53" s="14">
        <f t="shared" si="41"/>
        <v>0</v>
      </c>
      <c r="AN53" s="14">
        <f t="shared" si="42"/>
        <v>0</v>
      </c>
      <c r="AO53" s="14">
        <f t="shared" si="43"/>
        <v>0</v>
      </c>
      <c r="AP53" s="14">
        <f t="shared" si="44"/>
        <v>0</v>
      </c>
      <c r="AQ53" s="14">
        <f t="shared" si="45"/>
        <v>0</v>
      </c>
      <c r="AR53" s="14">
        <f t="shared" si="46"/>
        <v>0</v>
      </c>
      <c r="AS53" s="14">
        <f t="shared" si="47"/>
        <v>0</v>
      </c>
      <c r="AT53" s="14">
        <f t="shared" si="48"/>
        <v>0</v>
      </c>
      <c r="AU53" s="14">
        <f t="shared" si="49"/>
        <v>0</v>
      </c>
      <c r="AV53" s="14">
        <f t="shared" si="50"/>
        <v>0</v>
      </c>
      <c r="AW53" s="14">
        <f t="shared" si="51"/>
        <v>0</v>
      </c>
      <c r="AX53" s="14"/>
    </row>
    <row r="54" spans="1:50" x14ac:dyDescent="0.25">
      <c r="A54" s="78">
        <v>51</v>
      </c>
      <c r="B54" s="78">
        <v>27</v>
      </c>
      <c r="C54" s="6">
        <v>10000</v>
      </c>
      <c r="D54" s="17" t="s">
        <v>47</v>
      </c>
      <c r="E54" s="84">
        <v>37196</v>
      </c>
      <c r="F54" s="84">
        <v>37346</v>
      </c>
      <c r="G54" s="6">
        <v>10000</v>
      </c>
      <c r="H54" s="92">
        <v>0.12</v>
      </c>
      <c r="I54" s="7"/>
      <c r="J54" s="7">
        <f>(F54-E54+1)*C54</f>
        <v>1510000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F54" s="14">
        <f t="shared" si="34"/>
        <v>0</v>
      </c>
      <c r="AG54" s="14">
        <f t="shared" si="35"/>
        <v>0</v>
      </c>
      <c r="AH54" s="14">
        <f t="shared" si="36"/>
        <v>0</v>
      </c>
      <c r="AI54" s="14">
        <f t="shared" si="37"/>
        <v>0</v>
      </c>
      <c r="AJ54" s="14">
        <f t="shared" si="38"/>
        <v>0</v>
      </c>
      <c r="AK54" s="14">
        <f t="shared" si="39"/>
        <v>0</v>
      </c>
      <c r="AL54" s="14">
        <f t="shared" si="40"/>
        <v>0</v>
      </c>
      <c r="AM54" s="14">
        <f t="shared" si="41"/>
        <v>0</v>
      </c>
      <c r="AN54" s="14">
        <f t="shared" si="42"/>
        <v>0</v>
      </c>
      <c r="AO54" s="14">
        <f t="shared" si="43"/>
        <v>0</v>
      </c>
      <c r="AP54" s="14">
        <f t="shared" si="44"/>
        <v>0</v>
      </c>
      <c r="AQ54" s="14">
        <f t="shared" si="45"/>
        <v>0</v>
      </c>
      <c r="AR54" s="14">
        <f t="shared" si="46"/>
        <v>0</v>
      </c>
      <c r="AS54" s="14">
        <f t="shared" si="47"/>
        <v>0</v>
      </c>
      <c r="AT54" s="14">
        <f t="shared" si="48"/>
        <v>0</v>
      </c>
      <c r="AU54" s="14">
        <f t="shared" si="49"/>
        <v>0</v>
      </c>
      <c r="AV54" s="14">
        <f t="shared" si="50"/>
        <v>0</v>
      </c>
      <c r="AW54" s="14">
        <f t="shared" si="51"/>
        <v>0</v>
      </c>
      <c r="AX54" s="14"/>
    </row>
    <row r="55" spans="1:50" x14ac:dyDescent="0.25">
      <c r="A55" s="81">
        <v>52</v>
      </c>
      <c r="B55" s="81">
        <v>27</v>
      </c>
      <c r="C55" s="71">
        <v>1250</v>
      </c>
      <c r="D55" s="91" t="s">
        <v>18</v>
      </c>
      <c r="E55" s="87">
        <v>37104</v>
      </c>
      <c r="F55" s="87">
        <v>37195</v>
      </c>
      <c r="G55" s="71">
        <v>1250</v>
      </c>
      <c r="H55" s="94">
        <v>3.5049999999999999</v>
      </c>
      <c r="I55" s="72">
        <f>(F55-E55+1)*C55</f>
        <v>115000</v>
      </c>
      <c r="J55" s="70"/>
      <c r="K55" s="70"/>
      <c r="L55" s="71"/>
      <c r="M55" s="71"/>
      <c r="N55" s="71"/>
      <c r="O55" s="98">
        <f>$C55*O$2</f>
        <v>38750</v>
      </c>
      <c r="P55" s="71">
        <f>$C55*P$2</f>
        <v>37500</v>
      </c>
      <c r="Q55" s="71">
        <f>$C55*Q$2</f>
        <v>38750</v>
      </c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0"/>
      <c r="AC55" s="70"/>
      <c r="AD55" s="70"/>
      <c r="AE55" s="70"/>
      <c r="AF55" s="73">
        <f t="shared" si="34"/>
        <v>0</v>
      </c>
      <c r="AG55" s="73">
        <f t="shared" si="35"/>
        <v>0</v>
      </c>
      <c r="AH55" s="73">
        <f t="shared" si="36"/>
        <v>0</v>
      </c>
      <c r="AI55" s="73">
        <f t="shared" si="37"/>
        <v>135818.75</v>
      </c>
      <c r="AJ55" s="73">
        <f t="shared" si="38"/>
        <v>131437.5</v>
      </c>
      <c r="AK55" s="73">
        <f t="shared" si="39"/>
        <v>135818.75</v>
      </c>
      <c r="AL55" s="73">
        <f t="shared" si="40"/>
        <v>0</v>
      </c>
      <c r="AM55" s="73">
        <f t="shared" si="41"/>
        <v>0</v>
      </c>
      <c r="AN55" s="73">
        <f t="shared" si="42"/>
        <v>0</v>
      </c>
      <c r="AO55" s="73">
        <f t="shared" si="43"/>
        <v>0</v>
      </c>
      <c r="AP55" s="73">
        <f t="shared" si="44"/>
        <v>0</v>
      </c>
      <c r="AQ55" s="73">
        <f t="shared" si="45"/>
        <v>0</v>
      </c>
      <c r="AR55" s="73">
        <f t="shared" si="46"/>
        <v>0</v>
      </c>
      <c r="AS55" s="73">
        <f t="shared" si="47"/>
        <v>0</v>
      </c>
      <c r="AT55" s="73">
        <f t="shared" si="48"/>
        <v>0</v>
      </c>
      <c r="AU55" s="73">
        <f t="shared" si="49"/>
        <v>0</v>
      </c>
      <c r="AV55" s="73">
        <f t="shared" si="50"/>
        <v>0</v>
      </c>
      <c r="AW55" s="73">
        <f t="shared" si="51"/>
        <v>0</v>
      </c>
      <c r="AX55" s="73"/>
    </row>
    <row r="56" spans="1:50" x14ac:dyDescent="0.25">
      <c r="A56" s="78"/>
      <c r="B56" s="78"/>
      <c r="C56" s="6">
        <v>1250</v>
      </c>
      <c r="D56" s="17" t="s">
        <v>18</v>
      </c>
      <c r="E56" s="84">
        <v>37196</v>
      </c>
      <c r="F56" s="84">
        <v>37346</v>
      </c>
      <c r="G56" s="6">
        <v>1250</v>
      </c>
      <c r="H56" s="92">
        <v>4</v>
      </c>
      <c r="I56" s="7">
        <f>(F56-E56+1)*C56</f>
        <v>188750</v>
      </c>
      <c r="L56" s="6"/>
      <c r="M56" s="6"/>
      <c r="N56" s="6"/>
      <c r="O56" s="6"/>
      <c r="P56" s="6"/>
      <c r="Q56" s="6"/>
      <c r="R56" s="6">
        <f>$C56*R$2</f>
        <v>37500</v>
      </c>
      <c r="S56" s="6">
        <f>$C56*S$2</f>
        <v>38750</v>
      </c>
      <c r="T56" s="6">
        <f>$C56*T$2</f>
        <v>38750</v>
      </c>
      <c r="U56" s="6">
        <f>$C56*U$2</f>
        <v>35000</v>
      </c>
      <c r="V56" s="6">
        <f>$C56*V$2</f>
        <v>38750</v>
      </c>
      <c r="W56" s="6"/>
      <c r="X56" s="6"/>
      <c r="Y56" s="6"/>
      <c r="Z56" s="6"/>
      <c r="AA56" s="6"/>
      <c r="AF56" s="14">
        <f t="shared" si="34"/>
        <v>0</v>
      </c>
      <c r="AG56" s="14">
        <f t="shared" si="35"/>
        <v>0</v>
      </c>
      <c r="AH56" s="14">
        <f t="shared" si="36"/>
        <v>0</v>
      </c>
      <c r="AI56" s="14">
        <f t="shared" si="37"/>
        <v>0</v>
      </c>
      <c r="AJ56" s="14">
        <f t="shared" si="38"/>
        <v>0</v>
      </c>
      <c r="AK56" s="14">
        <f t="shared" si="39"/>
        <v>0</v>
      </c>
      <c r="AL56" s="14">
        <f t="shared" si="40"/>
        <v>150000</v>
      </c>
      <c r="AM56" s="14">
        <f t="shared" si="41"/>
        <v>155000</v>
      </c>
      <c r="AN56" s="14">
        <f t="shared" si="42"/>
        <v>155000</v>
      </c>
      <c r="AO56" s="14">
        <f t="shared" si="43"/>
        <v>140000</v>
      </c>
      <c r="AP56" s="14">
        <f t="shared" si="44"/>
        <v>155000</v>
      </c>
      <c r="AQ56" s="14">
        <f t="shared" si="45"/>
        <v>0</v>
      </c>
      <c r="AR56" s="14">
        <f t="shared" si="46"/>
        <v>0</v>
      </c>
      <c r="AS56" s="14">
        <f t="shared" si="47"/>
        <v>0</v>
      </c>
      <c r="AT56" s="14">
        <f t="shared" si="48"/>
        <v>0</v>
      </c>
      <c r="AU56" s="14">
        <f t="shared" si="49"/>
        <v>0</v>
      </c>
      <c r="AV56" s="14">
        <f t="shared" si="50"/>
        <v>0</v>
      </c>
      <c r="AW56" s="14">
        <f t="shared" si="51"/>
        <v>0</v>
      </c>
      <c r="AX56" s="14"/>
    </row>
    <row r="57" spans="1:50" x14ac:dyDescent="0.25">
      <c r="A57" s="82">
        <v>53</v>
      </c>
      <c r="B57" s="82">
        <v>29</v>
      </c>
      <c r="C57" s="75">
        <v>10000</v>
      </c>
      <c r="D57" s="90" t="s">
        <v>47</v>
      </c>
      <c r="E57" s="88">
        <v>37104</v>
      </c>
      <c r="F57" s="88">
        <v>37195</v>
      </c>
      <c r="G57" s="75">
        <v>10000</v>
      </c>
      <c r="H57" s="95">
        <v>3.5049999999999999</v>
      </c>
      <c r="I57" s="76">
        <f>(F57-E57+1)*C57</f>
        <v>920000</v>
      </c>
      <c r="J57" s="74"/>
      <c r="K57" s="74"/>
      <c r="L57" s="75"/>
      <c r="M57" s="75"/>
      <c r="N57" s="75"/>
      <c r="O57" s="99">
        <f>$C57*O$2</f>
        <v>310000</v>
      </c>
      <c r="P57" s="75">
        <f>$C57*P$2</f>
        <v>300000</v>
      </c>
      <c r="Q57" s="75">
        <f>$C57*Q$2</f>
        <v>310000</v>
      </c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4"/>
      <c r="AC57" s="74"/>
      <c r="AD57" s="74"/>
      <c r="AE57" s="74"/>
      <c r="AF57" s="77">
        <f t="shared" si="34"/>
        <v>0</v>
      </c>
      <c r="AG57" s="77">
        <f t="shared" si="35"/>
        <v>0</v>
      </c>
      <c r="AH57" s="77">
        <f t="shared" si="36"/>
        <v>0</v>
      </c>
      <c r="AI57" s="77">
        <f t="shared" si="37"/>
        <v>1086550</v>
      </c>
      <c r="AJ57" s="77">
        <f t="shared" si="38"/>
        <v>1051500</v>
      </c>
      <c r="AK57" s="77">
        <f t="shared" si="39"/>
        <v>1086550</v>
      </c>
      <c r="AL57" s="77">
        <f t="shared" si="40"/>
        <v>0</v>
      </c>
      <c r="AM57" s="77">
        <f t="shared" si="41"/>
        <v>0</v>
      </c>
      <c r="AN57" s="77">
        <f t="shared" si="42"/>
        <v>0</v>
      </c>
      <c r="AO57" s="77">
        <f t="shared" si="43"/>
        <v>0</v>
      </c>
      <c r="AP57" s="77">
        <f t="shared" si="44"/>
        <v>0</v>
      </c>
      <c r="AQ57" s="77">
        <f t="shared" si="45"/>
        <v>0</v>
      </c>
      <c r="AR57" s="77">
        <f t="shared" si="46"/>
        <v>0</v>
      </c>
      <c r="AS57" s="77">
        <f t="shared" si="47"/>
        <v>0</v>
      </c>
      <c r="AT57" s="77">
        <f t="shared" si="48"/>
        <v>0</v>
      </c>
      <c r="AU57" s="77">
        <f t="shared" si="49"/>
        <v>0</v>
      </c>
      <c r="AV57" s="77">
        <f t="shared" si="50"/>
        <v>0</v>
      </c>
      <c r="AW57" s="77">
        <f t="shared" si="51"/>
        <v>0</v>
      </c>
      <c r="AX57" s="77"/>
    </row>
    <row r="58" spans="1:50" x14ac:dyDescent="0.25">
      <c r="A58" s="78"/>
      <c r="B58" s="78"/>
      <c r="C58" s="6">
        <v>10000</v>
      </c>
      <c r="D58" s="17" t="s">
        <v>47</v>
      </c>
      <c r="E58" s="84">
        <v>37196</v>
      </c>
      <c r="F58" s="84">
        <v>37225</v>
      </c>
      <c r="G58" s="6">
        <v>10000</v>
      </c>
      <c r="H58" s="92">
        <v>3.9849999999999999</v>
      </c>
      <c r="I58" s="7">
        <f>(F58-E58+1)*C58</f>
        <v>300000</v>
      </c>
      <c r="L58" s="6"/>
      <c r="M58" s="6"/>
      <c r="N58" s="6"/>
      <c r="O58" s="6"/>
      <c r="P58" s="6"/>
      <c r="Q58" s="6"/>
      <c r="R58" s="6">
        <f>$C58*R$2</f>
        <v>300000</v>
      </c>
      <c r="S58" s="6"/>
      <c r="T58" s="6"/>
      <c r="U58" s="6"/>
      <c r="V58" s="6"/>
      <c r="W58" s="6"/>
      <c r="X58" s="6"/>
      <c r="Y58" s="6"/>
      <c r="Z58" s="6"/>
      <c r="AA58" s="6"/>
      <c r="AF58" s="14">
        <f t="shared" si="34"/>
        <v>0</v>
      </c>
      <c r="AG58" s="14">
        <f t="shared" si="35"/>
        <v>0</v>
      </c>
      <c r="AH58" s="14">
        <f t="shared" si="36"/>
        <v>0</v>
      </c>
      <c r="AI58" s="14">
        <f t="shared" si="37"/>
        <v>0</v>
      </c>
      <c r="AJ58" s="14">
        <f t="shared" si="38"/>
        <v>0</v>
      </c>
      <c r="AK58" s="14">
        <f t="shared" si="39"/>
        <v>0</v>
      </c>
      <c r="AL58" s="14">
        <f t="shared" si="40"/>
        <v>1195500</v>
      </c>
      <c r="AM58" s="14">
        <f t="shared" si="41"/>
        <v>0</v>
      </c>
      <c r="AN58" s="14">
        <f t="shared" si="42"/>
        <v>0</v>
      </c>
      <c r="AO58" s="14">
        <f t="shared" si="43"/>
        <v>0</v>
      </c>
      <c r="AP58" s="14">
        <f t="shared" si="44"/>
        <v>0</v>
      </c>
      <c r="AQ58" s="14">
        <f t="shared" si="45"/>
        <v>0</v>
      </c>
      <c r="AR58" s="14">
        <f t="shared" si="46"/>
        <v>0</v>
      </c>
      <c r="AS58" s="14">
        <f t="shared" si="47"/>
        <v>0</v>
      </c>
      <c r="AT58" s="14">
        <f t="shared" si="48"/>
        <v>0</v>
      </c>
      <c r="AU58" s="14">
        <f t="shared" si="49"/>
        <v>0</v>
      </c>
      <c r="AV58" s="14">
        <f t="shared" si="50"/>
        <v>0</v>
      </c>
      <c r="AW58" s="14">
        <f t="shared" si="51"/>
        <v>0</v>
      </c>
      <c r="AX58" s="14"/>
    </row>
    <row r="59" spans="1:50" x14ac:dyDescent="0.25">
      <c r="A59" s="78"/>
      <c r="B59" s="78"/>
      <c r="C59" s="6">
        <v>10000</v>
      </c>
      <c r="D59" s="17" t="s">
        <v>47</v>
      </c>
      <c r="E59" s="84">
        <v>37257</v>
      </c>
      <c r="F59" s="84">
        <v>37346</v>
      </c>
      <c r="G59" s="6">
        <v>10000</v>
      </c>
      <c r="H59" s="92">
        <v>3.9849999999999999</v>
      </c>
      <c r="I59" s="7">
        <f>(F59-E59+1)*C59</f>
        <v>900000</v>
      </c>
      <c r="L59" s="6"/>
      <c r="M59" s="6"/>
      <c r="N59" s="6"/>
      <c r="O59" s="6"/>
      <c r="P59" s="6"/>
      <c r="Q59" s="6"/>
      <c r="R59" s="6"/>
      <c r="S59" s="6"/>
      <c r="T59" s="6">
        <f>$C59*T$2</f>
        <v>310000</v>
      </c>
      <c r="U59" s="6">
        <f>$C59*U$2</f>
        <v>280000</v>
      </c>
      <c r="V59" s="6">
        <f>$C59*V$2</f>
        <v>310000</v>
      </c>
      <c r="W59" s="6"/>
      <c r="X59" s="6"/>
      <c r="Y59" s="6"/>
      <c r="Z59" s="6"/>
      <c r="AA59" s="6"/>
      <c r="AF59" s="14">
        <f t="shared" si="34"/>
        <v>0</v>
      </c>
      <c r="AG59" s="14">
        <f t="shared" si="35"/>
        <v>0</v>
      </c>
      <c r="AH59" s="14">
        <f t="shared" si="36"/>
        <v>0</v>
      </c>
      <c r="AI59" s="14">
        <f t="shared" si="37"/>
        <v>0</v>
      </c>
      <c r="AJ59" s="14">
        <f t="shared" si="38"/>
        <v>0</v>
      </c>
      <c r="AK59" s="14">
        <f t="shared" si="39"/>
        <v>0</v>
      </c>
      <c r="AL59" s="14">
        <f t="shared" si="40"/>
        <v>0</v>
      </c>
      <c r="AM59" s="14">
        <f t="shared" si="41"/>
        <v>0</v>
      </c>
      <c r="AN59" s="14">
        <f t="shared" si="42"/>
        <v>1235350</v>
      </c>
      <c r="AO59" s="14">
        <f t="shared" si="43"/>
        <v>1115800</v>
      </c>
      <c r="AP59" s="14">
        <f t="shared" si="44"/>
        <v>1235350</v>
      </c>
      <c r="AQ59" s="14">
        <f t="shared" si="45"/>
        <v>0</v>
      </c>
      <c r="AR59" s="14">
        <f t="shared" si="46"/>
        <v>0</v>
      </c>
      <c r="AS59" s="14">
        <f t="shared" si="47"/>
        <v>0</v>
      </c>
      <c r="AT59" s="14">
        <f t="shared" si="48"/>
        <v>0</v>
      </c>
      <c r="AU59" s="14">
        <f t="shared" si="49"/>
        <v>0</v>
      </c>
      <c r="AV59" s="14">
        <f t="shared" si="50"/>
        <v>0</v>
      </c>
      <c r="AW59" s="14">
        <f t="shared" si="51"/>
        <v>0</v>
      </c>
      <c r="AX59" s="14"/>
    </row>
    <row r="60" spans="1:50" x14ac:dyDescent="0.25">
      <c r="A60" s="78">
        <v>54</v>
      </c>
      <c r="B60" s="78">
        <v>29</v>
      </c>
      <c r="C60" s="6">
        <v>10000</v>
      </c>
      <c r="D60" s="17" t="s">
        <v>47</v>
      </c>
      <c r="E60" s="84">
        <v>37196</v>
      </c>
      <c r="F60" s="84">
        <v>37346</v>
      </c>
      <c r="G60" s="6">
        <v>10000</v>
      </c>
      <c r="H60" s="92">
        <v>0.125</v>
      </c>
      <c r="I60" s="7"/>
      <c r="J60" s="7">
        <f>(F60-E60+1)*C60</f>
        <v>1510000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F60" s="14">
        <f t="shared" si="34"/>
        <v>0</v>
      </c>
      <c r="AG60" s="14">
        <f t="shared" si="35"/>
        <v>0</v>
      </c>
      <c r="AH60" s="14">
        <f t="shared" si="36"/>
        <v>0</v>
      </c>
      <c r="AI60" s="14">
        <f t="shared" si="37"/>
        <v>0</v>
      </c>
      <c r="AJ60" s="14">
        <f t="shared" si="38"/>
        <v>0</v>
      </c>
      <c r="AK60" s="14">
        <f t="shared" si="39"/>
        <v>0</v>
      </c>
      <c r="AL60" s="14">
        <f t="shared" si="40"/>
        <v>0</v>
      </c>
      <c r="AM60" s="14">
        <f t="shared" si="41"/>
        <v>0</v>
      </c>
      <c r="AN60" s="14">
        <f t="shared" si="42"/>
        <v>0</v>
      </c>
      <c r="AO60" s="14">
        <f t="shared" si="43"/>
        <v>0</v>
      </c>
      <c r="AP60" s="14">
        <f t="shared" si="44"/>
        <v>0</v>
      </c>
      <c r="AQ60" s="14">
        <f t="shared" si="45"/>
        <v>0</v>
      </c>
      <c r="AR60" s="14">
        <f t="shared" si="46"/>
        <v>0</v>
      </c>
      <c r="AS60" s="14">
        <f t="shared" si="47"/>
        <v>0</v>
      </c>
      <c r="AT60" s="14">
        <f t="shared" si="48"/>
        <v>0</v>
      </c>
      <c r="AU60" s="14">
        <f t="shared" si="49"/>
        <v>0</v>
      </c>
      <c r="AV60" s="14">
        <f t="shared" si="50"/>
        <v>0</v>
      </c>
      <c r="AW60" s="14">
        <f t="shared" si="51"/>
        <v>0</v>
      </c>
      <c r="AX60" s="14"/>
    </row>
    <row r="61" spans="1:50" x14ac:dyDescent="0.25">
      <c r="A61" s="78">
        <v>55</v>
      </c>
      <c r="B61" s="78">
        <v>28</v>
      </c>
      <c r="C61" s="6">
        <v>1250</v>
      </c>
      <c r="D61" s="17" t="s">
        <v>18</v>
      </c>
      <c r="E61" s="84">
        <v>37196</v>
      </c>
      <c r="F61" s="84">
        <v>37346</v>
      </c>
      <c r="G61" s="6">
        <v>1250</v>
      </c>
      <c r="H61" s="92">
        <v>0.125</v>
      </c>
      <c r="J61" s="7">
        <f>(F61-E61+1)*C61</f>
        <v>188750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F61" s="14">
        <f t="shared" si="34"/>
        <v>0</v>
      </c>
      <c r="AG61" s="14">
        <f t="shared" si="35"/>
        <v>0</v>
      </c>
      <c r="AH61" s="14">
        <f t="shared" si="36"/>
        <v>0</v>
      </c>
      <c r="AI61" s="14">
        <f t="shared" si="37"/>
        <v>0</v>
      </c>
      <c r="AJ61" s="14">
        <f t="shared" si="38"/>
        <v>0</v>
      </c>
      <c r="AK61" s="14">
        <f t="shared" si="39"/>
        <v>0</v>
      </c>
      <c r="AL61" s="14">
        <f t="shared" si="40"/>
        <v>0</v>
      </c>
      <c r="AM61" s="14">
        <f t="shared" si="41"/>
        <v>0</v>
      </c>
      <c r="AN61" s="14">
        <f t="shared" si="42"/>
        <v>0</v>
      </c>
      <c r="AO61" s="14">
        <f t="shared" si="43"/>
        <v>0</v>
      </c>
      <c r="AP61" s="14">
        <f t="shared" si="44"/>
        <v>0</v>
      </c>
      <c r="AQ61" s="14">
        <f t="shared" si="45"/>
        <v>0</v>
      </c>
      <c r="AR61" s="14">
        <f t="shared" si="46"/>
        <v>0</v>
      </c>
      <c r="AS61" s="14">
        <f t="shared" si="47"/>
        <v>0</v>
      </c>
      <c r="AT61" s="14">
        <f t="shared" si="48"/>
        <v>0</v>
      </c>
      <c r="AU61" s="14">
        <f t="shared" si="49"/>
        <v>0</v>
      </c>
      <c r="AV61" s="14">
        <f t="shared" si="50"/>
        <v>0</v>
      </c>
      <c r="AW61" s="14">
        <f t="shared" si="51"/>
        <v>0</v>
      </c>
      <c r="AX61" s="14"/>
    </row>
    <row r="62" spans="1:50" x14ac:dyDescent="0.25">
      <c r="A62" s="78">
        <v>56</v>
      </c>
      <c r="B62" s="78">
        <v>29</v>
      </c>
      <c r="C62">
        <v>1250</v>
      </c>
      <c r="D62" s="17" t="s">
        <v>18</v>
      </c>
      <c r="E62" s="84">
        <v>37196</v>
      </c>
      <c r="F62" s="84">
        <v>37346</v>
      </c>
      <c r="G62" s="6">
        <v>1250</v>
      </c>
      <c r="H62" s="92">
        <v>0.1075</v>
      </c>
      <c r="J62" s="7">
        <f>(F62-E62+1)*C62</f>
        <v>188750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F62" s="14">
        <f t="shared" si="34"/>
        <v>0</v>
      </c>
      <c r="AG62" s="14">
        <f t="shared" si="35"/>
        <v>0</v>
      </c>
      <c r="AH62" s="14">
        <f t="shared" si="36"/>
        <v>0</v>
      </c>
      <c r="AI62" s="14">
        <f t="shared" si="37"/>
        <v>0</v>
      </c>
      <c r="AJ62" s="14">
        <f t="shared" si="38"/>
        <v>0</v>
      </c>
      <c r="AK62" s="14">
        <f t="shared" si="39"/>
        <v>0</v>
      </c>
      <c r="AL62" s="14">
        <f t="shared" si="40"/>
        <v>0</v>
      </c>
      <c r="AM62" s="14">
        <f t="shared" si="41"/>
        <v>0</v>
      </c>
      <c r="AN62" s="14">
        <f t="shared" si="42"/>
        <v>0</v>
      </c>
      <c r="AO62" s="14">
        <f t="shared" si="43"/>
        <v>0</v>
      </c>
      <c r="AP62" s="14">
        <f t="shared" si="44"/>
        <v>0</v>
      </c>
      <c r="AQ62" s="14">
        <f t="shared" si="45"/>
        <v>0</v>
      </c>
      <c r="AR62" s="14">
        <f t="shared" si="46"/>
        <v>0</v>
      </c>
      <c r="AS62" s="14">
        <f t="shared" si="47"/>
        <v>0</v>
      </c>
      <c r="AT62" s="14">
        <f t="shared" si="48"/>
        <v>0</v>
      </c>
      <c r="AU62" s="14">
        <f t="shared" si="49"/>
        <v>0</v>
      </c>
      <c r="AV62" s="14">
        <f t="shared" si="50"/>
        <v>0</v>
      </c>
      <c r="AW62" s="14">
        <f t="shared" si="51"/>
        <v>0</v>
      </c>
      <c r="AX62" s="14"/>
    </row>
    <row r="63" spans="1:50" x14ac:dyDescent="0.25">
      <c r="A63" s="78">
        <v>57</v>
      </c>
      <c r="B63" s="78">
        <v>30</v>
      </c>
      <c r="C63" s="6">
        <v>10000</v>
      </c>
      <c r="D63" s="17" t="s">
        <v>47</v>
      </c>
      <c r="E63" s="84">
        <v>37196</v>
      </c>
      <c r="F63" s="84">
        <v>37346</v>
      </c>
      <c r="G63" s="6">
        <v>10000</v>
      </c>
      <c r="H63" s="92">
        <v>0.1075</v>
      </c>
      <c r="J63" s="7">
        <f>(F63-E63+1)*C63</f>
        <v>1510000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F63" s="14">
        <f t="shared" si="34"/>
        <v>0</v>
      </c>
      <c r="AG63" s="14">
        <f t="shared" si="35"/>
        <v>0</v>
      </c>
      <c r="AH63" s="14">
        <f t="shared" si="36"/>
        <v>0</v>
      </c>
      <c r="AI63" s="14">
        <f t="shared" si="37"/>
        <v>0</v>
      </c>
      <c r="AJ63" s="14">
        <f t="shared" si="38"/>
        <v>0</v>
      </c>
      <c r="AK63" s="14">
        <f t="shared" si="39"/>
        <v>0</v>
      </c>
      <c r="AL63" s="14">
        <f t="shared" si="40"/>
        <v>0</v>
      </c>
      <c r="AM63" s="14">
        <f t="shared" si="41"/>
        <v>0</v>
      </c>
      <c r="AN63" s="14">
        <f t="shared" si="42"/>
        <v>0</v>
      </c>
      <c r="AO63" s="14">
        <f t="shared" si="43"/>
        <v>0</v>
      </c>
      <c r="AP63" s="14">
        <f t="shared" si="44"/>
        <v>0</v>
      </c>
      <c r="AQ63" s="14">
        <f t="shared" si="45"/>
        <v>0</v>
      </c>
      <c r="AR63" s="14">
        <f t="shared" si="46"/>
        <v>0</v>
      </c>
      <c r="AS63" s="14">
        <f t="shared" si="47"/>
        <v>0</v>
      </c>
      <c r="AT63" s="14">
        <f t="shared" si="48"/>
        <v>0</v>
      </c>
      <c r="AU63" s="14">
        <f t="shared" si="49"/>
        <v>0</v>
      </c>
      <c r="AV63" s="14">
        <f t="shared" si="50"/>
        <v>0</v>
      </c>
      <c r="AW63" s="14">
        <f t="shared" si="51"/>
        <v>0</v>
      </c>
      <c r="AX63" s="14"/>
    </row>
    <row r="64" spans="1:50" x14ac:dyDescent="0.25">
      <c r="A64" s="78">
        <v>58</v>
      </c>
      <c r="B64" s="78">
        <v>30</v>
      </c>
      <c r="C64" s="6">
        <v>1250</v>
      </c>
      <c r="D64" s="17" t="s">
        <v>18</v>
      </c>
      <c r="E64" s="84">
        <v>37196</v>
      </c>
      <c r="F64" s="84">
        <v>37346</v>
      </c>
      <c r="G64" s="6">
        <v>1250</v>
      </c>
      <c r="H64" s="92">
        <v>3.56</v>
      </c>
      <c r="I64" s="7">
        <f>(F64-E64+1)*C64</f>
        <v>188750</v>
      </c>
      <c r="L64" s="6"/>
      <c r="M64" s="6"/>
      <c r="N64" s="6"/>
      <c r="O64" s="6"/>
      <c r="P64" s="6"/>
      <c r="Q64" s="6"/>
      <c r="R64" s="6">
        <f t="shared" ref="R64:V65" si="53">$C64*R$2</f>
        <v>37500</v>
      </c>
      <c r="S64" s="6">
        <f t="shared" si="53"/>
        <v>38750</v>
      </c>
      <c r="T64" s="6">
        <f t="shared" si="53"/>
        <v>38750</v>
      </c>
      <c r="U64" s="6">
        <f t="shared" si="53"/>
        <v>35000</v>
      </c>
      <c r="V64" s="6">
        <f t="shared" si="53"/>
        <v>38750</v>
      </c>
      <c r="W64" s="6"/>
      <c r="X64" s="6"/>
      <c r="Y64" s="6"/>
      <c r="Z64" s="6"/>
      <c r="AA64" s="6"/>
      <c r="AF64" s="14">
        <f t="shared" si="34"/>
        <v>0</v>
      </c>
      <c r="AG64" s="14">
        <f t="shared" si="35"/>
        <v>0</v>
      </c>
      <c r="AH64" s="14">
        <f t="shared" si="36"/>
        <v>0</v>
      </c>
      <c r="AI64" s="14">
        <f t="shared" si="37"/>
        <v>0</v>
      </c>
      <c r="AJ64" s="14">
        <f t="shared" si="38"/>
        <v>0</v>
      </c>
      <c r="AK64" s="14">
        <f t="shared" si="39"/>
        <v>0</v>
      </c>
      <c r="AL64" s="14">
        <f t="shared" si="40"/>
        <v>133500</v>
      </c>
      <c r="AM64" s="14">
        <f t="shared" si="41"/>
        <v>137950</v>
      </c>
      <c r="AN64" s="14">
        <f t="shared" si="42"/>
        <v>137950</v>
      </c>
      <c r="AO64" s="14">
        <f t="shared" si="43"/>
        <v>124600</v>
      </c>
      <c r="AP64" s="14">
        <f t="shared" si="44"/>
        <v>137950</v>
      </c>
      <c r="AQ64" s="14">
        <f t="shared" si="45"/>
        <v>0</v>
      </c>
      <c r="AR64" s="14">
        <f t="shared" si="46"/>
        <v>0</v>
      </c>
      <c r="AS64" s="14">
        <f t="shared" si="47"/>
        <v>0</v>
      </c>
      <c r="AT64" s="14">
        <f t="shared" si="48"/>
        <v>0</v>
      </c>
      <c r="AU64" s="14">
        <f t="shared" si="49"/>
        <v>0</v>
      </c>
      <c r="AV64" s="14">
        <f t="shared" si="50"/>
        <v>0</v>
      </c>
      <c r="AW64" s="14">
        <f t="shared" si="51"/>
        <v>0</v>
      </c>
      <c r="AX64" s="14"/>
    </row>
    <row r="65" spans="1:50" x14ac:dyDescent="0.25">
      <c r="A65" s="78">
        <v>59</v>
      </c>
      <c r="B65" s="78">
        <v>34</v>
      </c>
      <c r="C65" s="6">
        <v>5000</v>
      </c>
      <c r="D65" s="17" t="s">
        <v>47</v>
      </c>
      <c r="E65" s="84">
        <v>37196</v>
      </c>
      <c r="F65" s="84">
        <v>37346</v>
      </c>
      <c r="G65" s="6">
        <v>5000</v>
      </c>
      <c r="H65" s="96">
        <v>3.56</v>
      </c>
      <c r="I65" s="7">
        <f>(F65-E65+1)*C65</f>
        <v>755000</v>
      </c>
      <c r="L65" s="6"/>
      <c r="M65" s="6"/>
      <c r="N65" s="6"/>
      <c r="O65" s="6"/>
      <c r="P65" s="6"/>
      <c r="Q65" s="6"/>
      <c r="R65" s="6">
        <f t="shared" si="53"/>
        <v>150000</v>
      </c>
      <c r="S65" s="6">
        <f t="shared" si="53"/>
        <v>155000</v>
      </c>
      <c r="T65" s="6">
        <f t="shared" si="53"/>
        <v>155000</v>
      </c>
      <c r="U65" s="6">
        <f t="shared" si="53"/>
        <v>140000</v>
      </c>
      <c r="V65" s="6">
        <f t="shared" si="53"/>
        <v>155000</v>
      </c>
      <c r="W65" s="6"/>
      <c r="X65" s="6"/>
      <c r="Y65" s="6"/>
      <c r="Z65" s="6"/>
      <c r="AA65" s="6"/>
      <c r="AF65" s="14">
        <f t="shared" si="34"/>
        <v>0</v>
      </c>
      <c r="AG65" s="14">
        <f t="shared" si="35"/>
        <v>0</v>
      </c>
      <c r="AH65" s="14">
        <f t="shared" si="36"/>
        <v>0</v>
      </c>
      <c r="AI65" s="14">
        <f t="shared" si="37"/>
        <v>0</v>
      </c>
      <c r="AJ65" s="14">
        <f t="shared" si="38"/>
        <v>0</v>
      </c>
      <c r="AK65" s="14">
        <f t="shared" si="39"/>
        <v>0</v>
      </c>
      <c r="AL65" s="14">
        <f t="shared" si="40"/>
        <v>534000</v>
      </c>
      <c r="AM65" s="14">
        <f t="shared" si="41"/>
        <v>551800</v>
      </c>
      <c r="AN65" s="14">
        <f t="shared" si="42"/>
        <v>551800</v>
      </c>
      <c r="AO65" s="14">
        <f t="shared" si="43"/>
        <v>498400</v>
      </c>
      <c r="AP65" s="14">
        <f t="shared" si="44"/>
        <v>551800</v>
      </c>
      <c r="AQ65" s="14">
        <f t="shared" si="45"/>
        <v>0</v>
      </c>
      <c r="AR65" s="14">
        <f t="shared" si="46"/>
        <v>0</v>
      </c>
      <c r="AS65" s="14">
        <f t="shared" si="47"/>
        <v>0</v>
      </c>
      <c r="AT65" s="14">
        <f t="shared" si="48"/>
        <v>0</v>
      </c>
      <c r="AU65" s="14">
        <f t="shared" si="49"/>
        <v>0</v>
      </c>
      <c r="AV65" s="14">
        <f t="shared" si="50"/>
        <v>0</v>
      </c>
      <c r="AW65" s="14">
        <f t="shared" si="51"/>
        <v>0</v>
      </c>
      <c r="AX65" s="14"/>
    </row>
    <row r="66" spans="1:50" x14ac:dyDescent="0.25">
      <c r="A66" s="78">
        <v>60</v>
      </c>
      <c r="B66" s="78">
        <v>31</v>
      </c>
      <c r="C66" s="6">
        <v>1250</v>
      </c>
      <c r="D66" s="17" t="s">
        <v>18</v>
      </c>
      <c r="E66" s="84">
        <v>37196</v>
      </c>
      <c r="F66" s="84">
        <v>37376</v>
      </c>
      <c r="G66" s="6">
        <v>0</v>
      </c>
      <c r="H66" s="96">
        <v>3.6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F66" s="14">
        <f t="shared" si="34"/>
        <v>0</v>
      </c>
      <c r="AG66" s="14">
        <f t="shared" si="35"/>
        <v>0</v>
      </c>
      <c r="AH66" s="14">
        <f t="shared" si="36"/>
        <v>0</v>
      </c>
      <c r="AI66" s="14">
        <f t="shared" si="37"/>
        <v>0</v>
      </c>
      <c r="AJ66" s="14">
        <f t="shared" si="38"/>
        <v>0</v>
      </c>
      <c r="AK66" s="14">
        <f t="shared" si="39"/>
        <v>0</v>
      </c>
      <c r="AL66" s="14">
        <f t="shared" si="40"/>
        <v>0</v>
      </c>
      <c r="AM66" s="14">
        <f t="shared" si="41"/>
        <v>0</v>
      </c>
      <c r="AN66" s="14">
        <f t="shared" si="42"/>
        <v>0</v>
      </c>
      <c r="AO66" s="14">
        <f t="shared" si="43"/>
        <v>0</v>
      </c>
      <c r="AP66" s="14">
        <f t="shared" si="44"/>
        <v>0</v>
      </c>
      <c r="AQ66" s="14">
        <f t="shared" si="45"/>
        <v>0</v>
      </c>
      <c r="AR66" s="14">
        <f t="shared" si="46"/>
        <v>0</v>
      </c>
      <c r="AS66" s="14">
        <f t="shared" si="47"/>
        <v>0</v>
      </c>
      <c r="AT66" s="14">
        <f t="shared" si="48"/>
        <v>0</v>
      </c>
      <c r="AU66" s="14">
        <f t="shared" si="49"/>
        <v>0</v>
      </c>
      <c r="AV66" s="14">
        <f t="shared" si="50"/>
        <v>0</v>
      </c>
      <c r="AW66" s="14">
        <f t="shared" si="51"/>
        <v>0</v>
      </c>
      <c r="AX66" s="14"/>
    </row>
    <row r="67" spans="1:50" x14ac:dyDescent="0.25">
      <c r="A67" s="78">
        <v>61</v>
      </c>
      <c r="B67" s="78">
        <v>32</v>
      </c>
      <c r="C67" s="6">
        <v>2500</v>
      </c>
      <c r="D67" s="17" t="s">
        <v>18</v>
      </c>
      <c r="E67" s="84">
        <v>37196</v>
      </c>
      <c r="F67" s="84">
        <v>37346</v>
      </c>
      <c r="G67" s="6">
        <v>2500</v>
      </c>
      <c r="H67" s="96">
        <v>0.125</v>
      </c>
      <c r="J67" s="7">
        <f>(F67-E67+1)*C67</f>
        <v>377500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F67" s="14">
        <f t="shared" si="34"/>
        <v>0</v>
      </c>
      <c r="AG67" s="14">
        <f t="shared" si="35"/>
        <v>0</v>
      </c>
      <c r="AH67" s="14">
        <f t="shared" si="36"/>
        <v>0</v>
      </c>
      <c r="AI67" s="14">
        <f t="shared" si="37"/>
        <v>0</v>
      </c>
      <c r="AJ67" s="14">
        <f t="shared" si="38"/>
        <v>0</v>
      </c>
      <c r="AK67" s="14">
        <f t="shared" si="39"/>
        <v>0</v>
      </c>
      <c r="AL67" s="14">
        <f t="shared" si="40"/>
        <v>0</v>
      </c>
      <c r="AM67" s="14">
        <f t="shared" si="41"/>
        <v>0</v>
      </c>
      <c r="AN67" s="14">
        <f t="shared" si="42"/>
        <v>0</v>
      </c>
      <c r="AO67" s="14">
        <f t="shared" si="43"/>
        <v>0</v>
      </c>
      <c r="AP67" s="14">
        <f t="shared" si="44"/>
        <v>0</v>
      </c>
      <c r="AQ67" s="14">
        <f t="shared" si="45"/>
        <v>0</v>
      </c>
      <c r="AR67" s="14">
        <f t="shared" si="46"/>
        <v>0</v>
      </c>
      <c r="AS67" s="14">
        <f t="shared" si="47"/>
        <v>0</v>
      </c>
      <c r="AT67" s="14">
        <f t="shared" si="48"/>
        <v>0</v>
      </c>
      <c r="AU67" s="14">
        <f t="shared" si="49"/>
        <v>0</v>
      </c>
      <c r="AV67" s="14">
        <f t="shared" si="50"/>
        <v>0</v>
      </c>
      <c r="AW67" s="14">
        <f t="shared" si="51"/>
        <v>0</v>
      </c>
      <c r="AX67" s="14"/>
    </row>
    <row r="68" spans="1:50" x14ac:dyDescent="0.25">
      <c r="A68" s="78">
        <v>62</v>
      </c>
      <c r="B68" s="78">
        <v>35</v>
      </c>
      <c r="C68" s="6">
        <v>5000</v>
      </c>
      <c r="D68" s="17" t="s">
        <v>47</v>
      </c>
      <c r="E68" s="84">
        <v>37196</v>
      </c>
      <c r="F68" s="84">
        <v>37376</v>
      </c>
      <c r="G68" s="6">
        <v>0</v>
      </c>
      <c r="H68" s="96">
        <v>3.44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F68" s="14">
        <f t="shared" si="34"/>
        <v>0</v>
      </c>
      <c r="AG68" s="14">
        <f t="shared" si="35"/>
        <v>0</v>
      </c>
      <c r="AH68" s="14">
        <f t="shared" si="36"/>
        <v>0</v>
      </c>
      <c r="AI68" s="14">
        <f t="shared" si="37"/>
        <v>0</v>
      </c>
      <c r="AJ68" s="14">
        <f t="shared" si="38"/>
        <v>0</v>
      </c>
      <c r="AK68" s="14">
        <f t="shared" si="39"/>
        <v>0</v>
      </c>
      <c r="AL68" s="14">
        <f t="shared" si="40"/>
        <v>0</v>
      </c>
      <c r="AM68" s="14">
        <f t="shared" si="41"/>
        <v>0</v>
      </c>
      <c r="AN68" s="14">
        <f t="shared" si="42"/>
        <v>0</v>
      </c>
      <c r="AO68" s="14">
        <f t="shared" si="43"/>
        <v>0</v>
      </c>
      <c r="AP68" s="14">
        <f t="shared" si="44"/>
        <v>0</v>
      </c>
      <c r="AQ68" s="14">
        <f t="shared" si="45"/>
        <v>0</v>
      </c>
      <c r="AR68" s="14">
        <f t="shared" si="46"/>
        <v>0</v>
      </c>
      <c r="AS68" s="14">
        <f t="shared" si="47"/>
        <v>0</v>
      </c>
      <c r="AT68" s="14">
        <f t="shared" si="48"/>
        <v>0</v>
      </c>
      <c r="AU68" s="14">
        <f t="shared" si="49"/>
        <v>0</v>
      </c>
      <c r="AV68" s="14">
        <f t="shared" si="50"/>
        <v>0</v>
      </c>
      <c r="AW68" s="14">
        <f t="shared" si="51"/>
        <v>0</v>
      </c>
      <c r="AX68" s="14"/>
    </row>
    <row r="69" spans="1:50" x14ac:dyDescent="0.25">
      <c r="A69" s="78">
        <v>63</v>
      </c>
      <c r="B69" s="78">
        <v>36</v>
      </c>
      <c r="C69" s="6">
        <v>10000</v>
      </c>
      <c r="D69" s="17" t="s">
        <v>47</v>
      </c>
      <c r="E69" s="84">
        <v>37196</v>
      </c>
      <c r="F69" s="84">
        <v>37346</v>
      </c>
      <c r="G69" s="6">
        <v>10000</v>
      </c>
      <c r="H69" s="96">
        <v>0.125</v>
      </c>
      <c r="J69" s="7">
        <f>(F69-E69+1)*C69</f>
        <v>1510000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F69" s="14">
        <f t="shared" si="34"/>
        <v>0</v>
      </c>
      <c r="AG69" s="14">
        <f t="shared" si="35"/>
        <v>0</v>
      </c>
      <c r="AH69" s="14">
        <f t="shared" si="36"/>
        <v>0</v>
      </c>
      <c r="AI69" s="14">
        <f t="shared" si="37"/>
        <v>0</v>
      </c>
      <c r="AJ69" s="14">
        <f t="shared" si="38"/>
        <v>0</v>
      </c>
      <c r="AK69" s="14">
        <f t="shared" si="39"/>
        <v>0</v>
      </c>
      <c r="AL69" s="14">
        <f t="shared" si="40"/>
        <v>0</v>
      </c>
      <c r="AM69" s="14">
        <f t="shared" si="41"/>
        <v>0</v>
      </c>
      <c r="AN69" s="14">
        <f t="shared" si="42"/>
        <v>0</v>
      </c>
      <c r="AO69" s="14">
        <f t="shared" si="43"/>
        <v>0</v>
      </c>
      <c r="AP69" s="14">
        <f t="shared" si="44"/>
        <v>0</v>
      </c>
      <c r="AQ69" s="14">
        <f t="shared" si="45"/>
        <v>0</v>
      </c>
      <c r="AR69" s="14">
        <f t="shared" si="46"/>
        <v>0</v>
      </c>
      <c r="AS69" s="14">
        <f t="shared" si="47"/>
        <v>0</v>
      </c>
      <c r="AT69" s="14">
        <f t="shared" si="48"/>
        <v>0</v>
      </c>
      <c r="AU69" s="14">
        <f t="shared" si="49"/>
        <v>0</v>
      </c>
      <c r="AV69" s="14">
        <f t="shared" si="50"/>
        <v>0</v>
      </c>
      <c r="AW69" s="14">
        <f t="shared" si="51"/>
        <v>0</v>
      </c>
      <c r="AX69" s="14"/>
    </row>
    <row r="70" spans="1:50" x14ac:dyDescent="0.25">
      <c r="A70" s="78">
        <v>64</v>
      </c>
      <c r="B70" s="78">
        <v>33</v>
      </c>
      <c r="C70" s="6">
        <v>5000</v>
      </c>
      <c r="D70" s="17" t="s">
        <v>18</v>
      </c>
      <c r="E70" s="84">
        <v>36982</v>
      </c>
      <c r="F70" s="84">
        <v>37011</v>
      </c>
      <c r="H70" s="92">
        <v>3.48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F70" s="14">
        <f t="shared" si="34"/>
        <v>0</v>
      </c>
      <c r="AG70" s="14">
        <f t="shared" si="35"/>
        <v>0</v>
      </c>
      <c r="AH70" s="14">
        <f t="shared" si="36"/>
        <v>0</v>
      </c>
      <c r="AI70" s="14">
        <f t="shared" si="37"/>
        <v>0</v>
      </c>
      <c r="AJ70" s="14">
        <f t="shared" si="38"/>
        <v>0</v>
      </c>
      <c r="AK70" s="14">
        <f t="shared" si="39"/>
        <v>0</v>
      </c>
      <c r="AL70" s="14">
        <f t="shared" si="40"/>
        <v>0</v>
      </c>
      <c r="AM70" s="14">
        <f t="shared" si="41"/>
        <v>0</v>
      </c>
      <c r="AN70" s="14">
        <f t="shared" si="42"/>
        <v>0</v>
      </c>
      <c r="AO70" s="14">
        <f t="shared" si="43"/>
        <v>0</v>
      </c>
      <c r="AP70" s="14">
        <f t="shared" si="44"/>
        <v>0</v>
      </c>
      <c r="AQ70" s="14">
        <f t="shared" si="45"/>
        <v>0</v>
      </c>
      <c r="AR70" s="14">
        <f t="shared" si="46"/>
        <v>0</v>
      </c>
      <c r="AS70" s="14">
        <f t="shared" si="47"/>
        <v>0</v>
      </c>
      <c r="AT70" s="14">
        <f t="shared" si="48"/>
        <v>0</v>
      </c>
      <c r="AU70" s="14">
        <f t="shared" si="49"/>
        <v>0</v>
      </c>
      <c r="AV70" s="14">
        <f t="shared" si="50"/>
        <v>0</v>
      </c>
      <c r="AW70" s="14">
        <f t="shared" si="51"/>
        <v>0</v>
      </c>
      <c r="AX70" s="14"/>
    </row>
    <row r="71" spans="1:50" x14ac:dyDescent="0.25">
      <c r="A71" s="78">
        <v>65</v>
      </c>
      <c r="B71" s="78">
        <v>37</v>
      </c>
      <c r="C71" s="6">
        <v>10000</v>
      </c>
      <c r="D71" s="17" t="s">
        <v>47</v>
      </c>
      <c r="E71" s="84">
        <v>36982</v>
      </c>
      <c r="F71" s="84">
        <v>37011</v>
      </c>
      <c r="H71" s="92">
        <v>3.48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F71" s="14">
        <f t="shared" si="34"/>
        <v>0</v>
      </c>
      <c r="AG71" s="14">
        <f t="shared" si="35"/>
        <v>0</v>
      </c>
      <c r="AH71" s="14">
        <f t="shared" si="36"/>
        <v>0</v>
      </c>
      <c r="AI71" s="14">
        <f t="shared" si="37"/>
        <v>0</v>
      </c>
      <c r="AJ71" s="14">
        <f t="shared" si="38"/>
        <v>0</v>
      </c>
      <c r="AK71" s="14">
        <f t="shared" si="39"/>
        <v>0</v>
      </c>
      <c r="AL71" s="14">
        <f t="shared" si="40"/>
        <v>0</v>
      </c>
      <c r="AM71" s="14">
        <f t="shared" si="41"/>
        <v>0</v>
      </c>
      <c r="AN71" s="14">
        <f t="shared" si="42"/>
        <v>0</v>
      </c>
      <c r="AO71" s="14">
        <f t="shared" si="43"/>
        <v>0</v>
      </c>
      <c r="AP71" s="14">
        <f t="shared" si="44"/>
        <v>0</v>
      </c>
      <c r="AQ71" s="14">
        <f t="shared" si="45"/>
        <v>0</v>
      </c>
      <c r="AR71" s="14">
        <f t="shared" si="46"/>
        <v>0</v>
      </c>
      <c r="AS71" s="14">
        <f t="shared" si="47"/>
        <v>0</v>
      </c>
      <c r="AT71" s="14">
        <f t="shared" si="48"/>
        <v>0</v>
      </c>
      <c r="AU71" s="14">
        <f t="shared" si="49"/>
        <v>0</v>
      </c>
      <c r="AV71" s="14">
        <f t="shared" si="50"/>
        <v>0</v>
      </c>
      <c r="AW71" s="14">
        <f t="shared" si="51"/>
        <v>0</v>
      </c>
      <c r="AX71" s="14"/>
    </row>
    <row r="72" spans="1:50" x14ac:dyDescent="0.25">
      <c r="A72" s="78">
        <v>66</v>
      </c>
      <c r="B72" s="78">
        <v>34</v>
      </c>
      <c r="C72" s="6">
        <v>5000</v>
      </c>
      <c r="D72" s="17" t="s">
        <v>18</v>
      </c>
      <c r="E72" s="84">
        <v>37165</v>
      </c>
      <c r="F72" s="84">
        <v>37195</v>
      </c>
      <c r="G72" s="6">
        <v>5000</v>
      </c>
      <c r="H72" s="92">
        <v>3.38</v>
      </c>
      <c r="I72" s="7">
        <f>(F72-E72+1)*C72</f>
        <v>155000</v>
      </c>
      <c r="L72" s="6"/>
      <c r="M72" s="6"/>
      <c r="N72" s="6"/>
      <c r="O72" s="6"/>
      <c r="P72" s="6"/>
      <c r="Q72" s="6">
        <f>$C72*Q$2</f>
        <v>155000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F72" s="14">
        <f t="shared" si="34"/>
        <v>0</v>
      </c>
      <c r="AG72" s="14">
        <f t="shared" si="35"/>
        <v>0</v>
      </c>
      <c r="AH72" s="14">
        <f t="shared" si="36"/>
        <v>0</v>
      </c>
      <c r="AI72" s="14">
        <f t="shared" si="37"/>
        <v>0</v>
      </c>
      <c r="AJ72" s="14">
        <f t="shared" si="38"/>
        <v>0</v>
      </c>
      <c r="AK72" s="14">
        <f t="shared" si="39"/>
        <v>523900</v>
      </c>
      <c r="AL72" s="14">
        <f t="shared" si="40"/>
        <v>0</v>
      </c>
      <c r="AM72" s="14">
        <f t="shared" si="41"/>
        <v>0</v>
      </c>
      <c r="AN72" s="14">
        <f t="shared" si="42"/>
        <v>0</v>
      </c>
      <c r="AO72" s="14">
        <f t="shared" si="43"/>
        <v>0</v>
      </c>
      <c r="AP72" s="14">
        <f t="shared" si="44"/>
        <v>0</v>
      </c>
      <c r="AQ72" s="14">
        <f t="shared" si="45"/>
        <v>0</v>
      </c>
      <c r="AR72" s="14">
        <f t="shared" si="46"/>
        <v>0</v>
      </c>
      <c r="AS72" s="14">
        <f t="shared" si="47"/>
        <v>0</v>
      </c>
      <c r="AT72" s="14">
        <f t="shared" si="48"/>
        <v>0</v>
      </c>
      <c r="AU72" s="14">
        <f t="shared" si="49"/>
        <v>0</v>
      </c>
      <c r="AV72" s="14">
        <f t="shared" si="50"/>
        <v>0</v>
      </c>
      <c r="AW72" s="14">
        <f t="shared" si="51"/>
        <v>0</v>
      </c>
      <c r="AX72" s="14"/>
    </row>
    <row r="73" spans="1:50" x14ac:dyDescent="0.25">
      <c r="A73" s="78"/>
      <c r="B73" s="78"/>
      <c r="C73" s="6">
        <v>1250</v>
      </c>
      <c r="D73" s="17" t="s">
        <v>18</v>
      </c>
      <c r="E73" s="84">
        <v>37196</v>
      </c>
      <c r="F73" s="84">
        <v>37346</v>
      </c>
      <c r="G73" s="6">
        <v>1250</v>
      </c>
      <c r="H73" s="92">
        <v>3.38</v>
      </c>
      <c r="I73" s="7">
        <f t="shared" ref="I73:I78" si="54">(F73-E73+1)*C73</f>
        <v>188750</v>
      </c>
      <c r="L73" s="6"/>
      <c r="M73" s="6"/>
      <c r="N73" s="6"/>
      <c r="O73" s="6"/>
      <c r="P73" s="6"/>
      <c r="Q73" s="6"/>
      <c r="R73" s="6">
        <f>$C73*R$2</f>
        <v>37500</v>
      </c>
      <c r="S73" s="6">
        <f>$C73*S$2</f>
        <v>38750</v>
      </c>
      <c r="T73" s="6">
        <f>$C73*T$2</f>
        <v>38750</v>
      </c>
      <c r="U73" s="6">
        <f>$C73*U$2</f>
        <v>35000</v>
      </c>
      <c r="V73" s="6">
        <f>$C73*V$2</f>
        <v>38750</v>
      </c>
      <c r="W73" s="6"/>
      <c r="X73" s="6"/>
      <c r="Y73" s="6"/>
      <c r="Z73" s="6"/>
      <c r="AA73" s="6"/>
      <c r="AF73" s="14">
        <f t="shared" si="34"/>
        <v>0</v>
      </c>
      <c r="AG73" s="14">
        <f t="shared" si="35"/>
        <v>0</v>
      </c>
      <c r="AH73" s="14">
        <f t="shared" si="36"/>
        <v>0</v>
      </c>
      <c r="AI73" s="14">
        <f t="shared" si="37"/>
        <v>0</v>
      </c>
      <c r="AJ73" s="14">
        <f t="shared" si="38"/>
        <v>0</v>
      </c>
      <c r="AK73" s="14">
        <f t="shared" si="39"/>
        <v>0</v>
      </c>
      <c r="AL73" s="14">
        <f t="shared" si="40"/>
        <v>126750</v>
      </c>
      <c r="AM73" s="14">
        <f t="shared" si="41"/>
        <v>130975</v>
      </c>
      <c r="AN73" s="14">
        <f t="shared" si="42"/>
        <v>130975</v>
      </c>
      <c r="AO73" s="14">
        <f t="shared" si="43"/>
        <v>118300</v>
      </c>
      <c r="AP73" s="14">
        <f t="shared" si="44"/>
        <v>130975</v>
      </c>
      <c r="AQ73" s="14">
        <f t="shared" si="45"/>
        <v>0</v>
      </c>
      <c r="AR73" s="14">
        <f t="shared" si="46"/>
        <v>0</v>
      </c>
      <c r="AS73" s="14">
        <f t="shared" si="47"/>
        <v>0</v>
      </c>
      <c r="AT73" s="14">
        <f t="shared" si="48"/>
        <v>0</v>
      </c>
      <c r="AU73" s="14">
        <f t="shared" si="49"/>
        <v>0</v>
      </c>
      <c r="AV73" s="14">
        <f t="shared" si="50"/>
        <v>0</v>
      </c>
      <c r="AW73" s="14">
        <f t="shared" si="51"/>
        <v>0</v>
      </c>
      <c r="AX73" s="14"/>
    </row>
    <row r="74" spans="1:50" x14ac:dyDescent="0.25">
      <c r="A74" s="78"/>
      <c r="B74" s="78"/>
      <c r="C74" s="6">
        <v>5000</v>
      </c>
      <c r="D74" s="17" t="s">
        <v>18</v>
      </c>
      <c r="E74" s="84">
        <v>37347</v>
      </c>
      <c r="F74" s="84">
        <v>37376</v>
      </c>
      <c r="G74" s="6">
        <v>5000</v>
      </c>
      <c r="H74" s="92">
        <v>3.6349999999999998</v>
      </c>
      <c r="I74" s="7">
        <f t="shared" si="54"/>
        <v>150000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>
        <f>$C74*W$2</f>
        <v>150000</v>
      </c>
      <c r="X74" s="6"/>
      <c r="Y74" s="6"/>
      <c r="Z74" s="6"/>
      <c r="AA74" s="6"/>
      <c r="AF74" s="14">
        <f t="shared" si="34"/>
        <v>0</v>
      </c>
      <c r="AG74" s="14">
        <f t="shared" si="35"/>
        <v>0</v>
      </c>
      <c r="AH74" s="14">
        <f t="shared" si="36"/>
        <v>0</v>
      </c>
      <c r="AI74" s="14">
        <f t="shared" si="37"/>
        <v>0</v>
      </c>
      <c r="AJ74" s="14">
        <f t="shared" si="38"/>
        <v>0</v>
      </c>
      <c r="AK74" s="14">
        <f t="shared" si="39"/>
        <v>0</v>
      </c>
      <c r="AL74" s="14">
        <f t="shared" si="40"/>
        <v>0</v>
      </c>
      <c r="AM74" s="14">
        <f t="shared" si="41"/>
        <v>0</v>
      </c>
      <c r="AN74" s="14">
        <f t="shared" si="42"/>
        <v>0</v>
      </c>
      <c r="AO74" s="14">
        <f t="shared" si="43"/>
        <v>0</v>
      </c>
      <c r="AP74" s="14">
        <f t="shared" si="44"/>
        <v>0</v>
      </c>
      <c r="AQ74" s="14">
        <f t="shared" si="45"/>
        <v>545250</v>
      </c>
      <c r="AR74" s="14">
        <f t="shared" si="46"/>
        <v>0</v>
      </c>
      <c r="AS74" s="14">
        <f t="shared" si="47"/>
        <v>0</v>
      </c>
      <c r="AT74" s="14">
        <f t="shared" si="48"/>
        <v>0</v>
      </c>
      <c r="AU74" s="14">
        <f t="shared" si="49"/>
        <v>0</v>
      </c>
      <c r="AV74" s="14">
        <f t="shared" si="50"/>
        <v>0</v>
      </c>
      <c r="AW74" s="14">
        <f t="shared" si="51"/>
        <v>0</v>
      </c>
      <c r="AX74" s="14"/>
    </row>
    <row r="75" spans="1:50" x14ac:dyDescent="0.25">
      <c r="A75" s="78">
        <v>67</v>
      </c>
      <c r="B75" s="78">
        <v>38</v>
      </c>
      <c r="C75" s="6">
        <v>10000</v>
      </c>
      <c r="D75" s="17" t="s">
        <v>47</v>
      </c>
      <c r="E75" s="84">
        <v>37165</v>
      </c>
      <c r="F75" s="84">
        <v>37195</v>
      </c>
      <c r="G75" s="6">
        <v>10000</v>
      </c>
      <c r="H75" s="92">
        <v>3.38</v>
      </c>
      <c r="I75" s="7">
        <f t="shared" si="54"/>
        <v>310000</v>
      </c>
      <c r="L75" s="6"/>
      <c r="M75" s="6"/>
      <c r="N75" s="6"/>
      <c r="O75" s="6"/>
      <c r="P75" s="6"/>
      <c r="Q75" s="6">
        <f>$C75*Q$2</f>
        <v>310000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F75" s="14">
        <f t="shared" si="34"/>
        <v>0</v>
      </c>
      <c r="AG75" s="14">
        <f t="shared" si="35"/>
        <v>0</v>
      </c>
      <c r="AH75" s="14">
        <f t="shared" si="36"/>
        <v>0</v>
      </c>
      <c r="AI75" s="14">
        <f t="shared" si="37"/>
        <v>0</v>
      </c>
      <c r="AJ75" s="14">
        <f t="shared" si="38"/>
        <v>0</v>
      </c>
      <c r="AK75" s="14">
        <f t="shared" si="39"/>
        <v>1047800</v>
      </c>
      <c r="AL75" s="14">
        <f t="shared" si="40"/>
        <v>0</v>
      </c>
      <c r="AM75" s="14">
        <f t="shared" si="41"/>
        <v>0</v>
      </c>
      <c r="AN75" s="14">
        <f t="shared" si="42"/>
        <v>0</v>
      </c>
      <c r="AO75" s="14">
        <f t="shared" si="43"/>
        <v>0</v>
      </c>
      <c r="AP75" s="14">
        <f t="shared" si="44"/>
        <v>0</v>
      </c>
      <c r="AQ75" s="14">
        <f t="shared" si="45"/>
        <v>0</v>
      </c>
      <c r="AR75" s="14">
        <f t="shared" si="46"/>
        <v>0</v>
      </c>
      <c r="AS75" s="14">
        <f t="shared" si="47"/>
        <v>0</v>
      </c>
      <c r="AT75" s="14">
        <f t="shared" si="48"/>
        <v>0</v>
      </c>
      <c r="AU75" s="14">
        <f t="shared" si="49"/>
        <v>0</v>
      </c>
      <c r="AV75" s="14">
        <f t="shared" si="50"/>
        <v>0</v>
      </c>
      <c r="AW75" s="14">
        <f t="shared" si="51"/>
        <v>0</v>
      </c>
      <c r="AX75" s="14"/>
    </row>
    <row r="76" spans="1:50" x14ac:dyDescent="0.25">
      <c r="A76" s="78"/>
      <c r="B76" s="78"/>
      <c r="C76" s="6">
        <v>5000</v>
      </c>
      <c r="D76" s="17" t="s">
        <v>47</v>
      </c>
      <c r="E76" s="84">
        <v>37196</v>
      </c>
      <c r="F76" s="84">
        <v>37225</v>
      </c>
      <c r="G76" s="6">
        <v>5000</v>
      </c>
      <c r="H76" s="92">
        <v>3.82</v>
      </c>
      <c r="I76" s="7">
        <f t="shared" si="54"/>
        <v>150000</v>
      </c>
      <c r="L76" s="6"/>
      <c r="M76" s="6"/>
      <c r="N76" s="6"/>
      <c r="O76" s="6"/>
      <c r="P76" s="6"/>
      <c r="Q76" s="6"/>
      <c r="R76" s="6">
        <f>$C76*R$2</f>
        <v>150000</v>
      </c>
      <c r="S76" s="6"/>
      <c r="T76" s="6"/>
      <c r="U76" s="6"/>
      <c r="V76" s="6"/>
      <c r="W76" s="6"/>
      <c r="X76" s="6"/>
      <c r="Y76" s="6"/>
      <c r="Z76" s="6"/>
      <c r="AA76" s="6"/>
      <c r="AF76" s="14">
        <f t="shared" si="34"/>
        <v>0</v>
      </c>
      <c r="AG76" s="14">
        <f t="shared" si="35"/>
        <v>0</v>
      </c>
      <c r="AH76" s="14">
        <f t="shared" si="36"/>
        <v>0</v>
      </c>
      <c r="AI76" s="14">
        <f t="shared" si="37"/>
        <v>0</v>
      </c>
      <c r="AJ76" s="14">
        <f t="shared" si="38"/>
        <v>0</v>
      </c>
      <c r="AK76" s="14">
        <f t="shared" si="39"/>
        <v>0</v>
      </c>
      <c r="AL76" s="14">
        <f t="shared" si="40"/>
        <v>573000</v>
      </c>
      <c r="AM76" s="14">
        <f t="shared" si="41"/>
        <v>0</v>
      </c>
      <c r="AN76" s="14">
        <f t="shared" si="42"/>
        <v>0</v>
      </c>
      <c r="AO76" s="14">
        <f t="shared" si="43"/>
        <v>0</v>
      </c>
      <c r="AP76" s="14">
        <f t="shared" si="44"/>
        <v>0</v>
      </c>
      <c r="AQ76" s="14">
        <f t="shared" si="45"/>
        <v>0</v>
      </c>
      <c r="AR76" s="14">
        <f t="shared" si="46"/>
        <v>0</v>
      </c>
      <c r="AS76" s="14">
        <f t="shared" si="47"/>
        <v>0</v>
      </c>
      <c r="AT76" s="14">
        <f t="shared" si="48"/>
        <v>0</v>
      </c>
      <c r="AU76" s="14">
        <f t="shared" si="49"/>
        <v>0</v>
      </c>
      <c r="AV76" s="14">
        <f t="shared" si="50"/>
        <v>0</v>
      </c>
      <c r="AW76" s="14">
        <f t="shared" si="51"/>
        <v>0</v>
      </c>
      <c r="AX76" s="14"/>
    </row>
    <row r="77" spans="1:50" x14ac:dyDescent="0.25">
      <c r="A77" s="78"/>
      <c r="B77" s="78"/>
      <c r="C77" s="6">
        <v>5000</v>
      </c>
      <c r="D77" s="17" t="s">
        <v>47</v>
      </c>
      <c r="E77" s="84">
        <v>37257</v>
      </c>
      <c r="F77" s="84">
        <v>37346</v>
      </c>
      <c r="G77" s="6">
        <v>5000</v>
      </c>
      <c r="H77" s="92">
        <v>3.82</v>
      </c>
      <c r="I77" s="7">
        <f t="shared" si="54"/>
        <v>450000</v>
      </c>
      <c r="L77" s="6"/>
      <c r="M77" s="6"/>
      <c r="N77" s="6"/>
      <c r="O77" s="6"/>
      <c r="P77" s="6"/>
      <c r="Q77" s="6"/>
      <c r="R77" s="6"/>
      <c r="S77" s="6"/>
      <c r="T77" s="6">
        <f>$C77*T$2</f>
        <v>155000</v>
      </c>
      <c r="U77" s="6">
        <f>$C77*U$2</f>
        <v>140000</v>
      </c>
      <c r="V77" s="6">
        <f>$C77*V$2</f>
        <v>155000</v>
      </c>
      <c r="W77" s="6"/>
      <c r="X77" s="6"/>
      <c r="Y77" s="6"/>
      <c r="Z77" s="6"/>
      <c r="AA77" s="6"/>
      <c r="AF77" s="14">
        <f t="shared" si="34"/>
        <v>0</v>
      </c>
      <c r="AG77" s="14">
        <f t="shared" si="35"/>
        <v>0</v>
      </c>
      <c r="AH77" s="14">
        <f t="shared" si="36"/>
        <v>0</v>
      </c>
      <c r="AI77" s="14">
        <f t="shared" si="37"/>
        <v>0</v>
      </c>
      <c r="AJ77" s="14">
        <f t="shared" si="38"/>
        <v>0</v>
      </c>
      <c r="AK77" s="14">
        <f t="shared" si="39"/>
        <v>0</v>
      </c>
      <c r="AL77" s="14">
        <f t="shared" si="40"/>
        <v>0</v>
      </c>
      <c r="AM77" s="14">
        <f t="shared" si="41"/>
        <v>0</v>
      </c>
      <c r="AN77" s="14">
        <f t="shared" si="42"/>
        <v>592100</v>
      </c>
      <c r="AO77" s="14">
        <f t="shared" si="43"/>
        <v>534800</v>
      </c>
      <c r="AP77" s="14">
        <f t="shared" si="44"/>
        <v>592100</v>
      </c>
      <c r="AQ77" s="14">
        <f t="shared" si="45"/>
        <v>0</v>
      </c>
      <c r="AR77" s="14">
        <f t="shared" si="46"/>
        <v>0</v>
      </c>
      <c r="AS77" s="14">
        <f t="shared" si="47"/>
        <v>0</v>
      </c>
      <c r="AT77" s="14">
        <f t="shared" si="48"/>
        <v>0</v>
      </c>
      <c r="AU77" s="14">
        <f t="shared" si="49"/>
        <v>0</v>
      </c>
      <c r="AV77" s="14">
        <f t="shared" si="50"/>
        <v>0</v>
      </c>
      <c r="AW77" s="14">
        <f t="shared" si="51"/>
        <v>0</v>
      </c>
      <c r="AX77" s="14"/>
    </row>
    <row r="78" spans="1:50" x14ac:dyDescent="0.25">
      <c r="A78" s="78"/>
      <c r="B78" s="78"/>
      <c r="C78" s="6">
        <v>10000</v>
      </c>
      <c r="D78" s="17" t="s">
        <v>47</v>
      </c>
      <c r="E78" s="84">
        <v>37347</v>
      </c>
      <c r="F78" s="84">
        <v>37376</v>
      </c>
      <c r="G78" s="6">
        <v>10000</v>
      </c>
      <c r="H78" s="92">
        <v>3.6349999999999998</v>
      </c>
      <c r="I78" s="7">
        <f t="shared" si="54"/>
        <v>300000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>
        <f>$C78*W$2</f>
        <v>300000</v>
      </c>
      <c r="X78" s="6"/>
      <c r="Y78" s="6"/>
      <c r="Z78" s="6"/>
      <c r="AA78" s="6"/>
      <c r="AF78" s="14">
        <f t="shared" si="34"/>
        <v>0</v>
      </c>
      <c r="AG78" s="14">
        <f t="shared" si="35"/>
        <v>0</v>
      </c>
      <c r="AH78" s="14">
        <f t="shared" si="36"/>
        <v>0</v>
      </c>
      <c r="AI78" s="14">
        <f t="shared" si="37"/>
        <v>0</v>
      </c>
      <c r="AJ78" s="14">
        <f t="shared" si="38"/>
        <v>0</v>
      </c>
      <c r="AK78" s="14">
        <f t="shared" si="39"/>
        <v>0</v>
      </c>
      <c r="AL78" s="14">
        <f t="shared" si="40"/>
        <v>0</v>
      </c>
      <c r="AM78" s="14">
        <f t="shared" si="41"/>
        <v>0</v>
      </c>
      <c r="AN78" s="14">
        <f t="shared" si="42"/>
        <v>0</v>
      </c>
      <c r="AO78" s="14">
        <f t="shared" si="43"/>
        <v>0</v>
      </c>
      <c r="AP78" s="14">
        <f t="shared" si="44"/>
        <v>0</v>
      </c>
      <c r="AQ78" s="14">
        <f t="shared" si="45"/>
        <v>1090500</v>
      </c>
      <c r="AR78" s="14">
        <f t="shared" si="46"/>
        <v>0</v>
      </c>
      <c r="AS78" s="14">
        <f t="shared" si="47"/>
        <v>0</v>
      </c>
      <c r="AT78" s="14">
        <f t="shared" si="48"/>
        <v>0</v>
      </c>
      <c r="AU78" s="14">
        <f t="shared" si="49"/>
        <v>0</v>
      </c>
      <c r="AV78" s="14">
        <f t="shared" si="50"/>
        <v>0</v>
      </c>
      <c r="AW78" s="14">
        <f t="shared" si="51"/>
        <v>0</v>
      </c>
      <c r="AX78" s="14"/>
    </row>
    <row r="79" spans="1:50" x14ac:dyDescent="0.25">
      <c r="A79" s="78">
        <v>68</v>
      </c>
      <c r="B79" s="78">
        <v>35</v>
      </c>
      <c r="C79" s="6">
        <v>5000</v>
      </c>
      <c r="D79" s="17" t="s">
        <v>18</v>
      </c>
      <c r="E79" s="84">
        <v>37165</v>
      </c>
      <c r="F79" s="84">
        <v>37195</v>
      </c>
      <c r="G79" s="6">
        <v>5000</v>
      </c>
      <c r="H79" s="92">
        <v>3.3</v>
      </c>
      <c r="I79" s="7">
        <f>(F79-E79+1)*C79</f>
        <v>155000</v>
      </c>
      <c r="L79" s="6"/>
      <c r="M79" s="6"/>
      <c r="N79" s="6"/>
      <c r="O79" s="6"/>
      <c r="P79" s="6"/>
      <c r="Q79" s="6">
        <f>$C79*Q$2</f>
        <v>155000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F79" s="14">
        <f t="shared" si="34"/>
        <v>0</v>
      </c>
      <c r="AG79" s="14">
        <f t="shared" si="35"/>
        <v>0</v>
      </c>
      <c r="AH79" s="14">
        <f t="shared" si="36"/>
        <v>0</v>
      </c>
      <c r="AI79" s="14">
        <f t="shared" si="37"/>
        <v>0</v>
      </c>
      <c r="AJ79" s="14">
        <f t="shared" si="38"/>
        <v>0</v>
      </c>
      <c r="AK79" s="14">
        <f t="shared" si="39"/>
        <v>511500</v>
      </c>
      <c r="AL79" s="14">
        <f t="shared" si="40"/>
        <v>0</v>
      </c>
      <c r="AM79" s="14">
        <f t="shared" si="41"/>
        <v>0</v>
      </c>
      <c r="AN79" s="14">
        <f t="shared" si="42"/>
        <v>0</v>
      </c>
      <c r="AO79" s="14">
        <f t="shared" si="43"/>
        <v>0</v>
      </c>
      <c r="AP79" s="14">
        <f t="shared" si="44"/>
        <v>0</v>
      </c>
      <c r="AQ79" s="14">
        <f t="shared" si="45"/>
        <v>0</v>
      </c>
      <c r="AR79" s="14">
        <f t="shared" si="46"/>
        <v>0</v>
      </c>
      <c r="AS79" s="14">
        <f t="shared" si="47"/>
        <v>0</v>
      </c>
      <c r="AT79" s="14">
        <f t="shared" si="48"/>
        <v>0</v>
      </c>
      <c r="AU79" s="14">
        <f t="shared" si="49"/>
        <v>0</v>
      </c>
      <c r="AV79" s="14">
        <f t="shared" si="50"/>
        <v>0</v>
      </c>
      <c r="AW79" s="14">
        <f t="shared" si="51"/>
        <v>0</v>
      </c>
      <c r="AX79" s="14"/>
    </row>
    <row r="80" spans="1:50" x14ac:dyDescent="0.25">
      <c r="A80" s="78"/>
      <c r="B80" s="78"/>
      <c r="C80" s="6">
        <v>1250</v>
      </c>
      <c r="D80" s="17" t="s">
        <v>18</v>
      </c>
      <c r="E80" s="84">
        <v>37196</v>
      </c>
      <c r="F80" s="84">
        <v>37346</v>
      </c>
      <c r="G80" s="6">
        <v>1250</v>
      </c>
      <c r="H80" s="92">
        <v>3.73</v>
      </c>
      <c r="I80" s="7">
        <f t="shared" ref="I80:I87" si="55">(F80-E80+1)*C80</f>
        <v>188750</v>
      </c>
      <c r="L80" s="6"/>
      <c r="M80" s="6"/>
      <c r="N80" s="6"/>
      <c r="O80" s="6"/>
      <c r="P80" s="6"/>
      <c r="Q80" s="6"/>
      <c r="R80" s="6">
        <f>$C80*R$2</f>
        <v>37500</v>
      </c>
      <c r="S80" s="6">
        <f>$C80*S$2</f>
        <v>38750</v>
      </c>
      <c r="T80" s="6">
        <f>$C80*T$2</f>
        <v>38750</v>
      </c>
      <c r="U80" s="6">
        <f>$C80*U$2</f>
        <v>35000</v>
      </c>
      <c r="V80" s="6">
        <f>$C80*V$2</f>
        <v>38750</v>
      </c>
      <c r="W80" s="6"/>
      <c r="X80" s="6"/>
      <c r="Y80" s="6"/>
      <c r="Z80" s="6"/>
      <c r="AA80" s="6"/>
      <c r="AF80" s="14">
        <f t="shared" si="34"/>
        <v>0</v>
      </c>
      <c r="AG80" s="14">
        <f t="shared" si="35"/>
        <v>0</v>
      </c>
      <c r="AH80" s="14">
        <f t="shared" si="36"/>
        <v>0</v>
      </c>
      <c r="AI80" s="14">
        <f t="shared" si="37"/>
        <v>0</v>
      </c>
      <c r="AJ80" s="14">
        <f t="shared" si="38"/>
        <v>0</v>
      </c>
      <c r="AK80" s="14">
        <f t="shared" si="39"/>
        <v>0</v>
      </c>
      <c r="AL80" s="14">
        <f t="shared" si="40"/>
        <v>139875</v>
      </c>
      <c r="AM80" s="14">
        <f t="shared" si="41"/>
        <v>144537.5</v>
      </c>
      <c r="AN80" s="14">
        <f t="shared" si="42"/>
        <v>144537.5</v>
      </c>
      <c r="AO80" s="14">
        <f t="shared" si="43"/>
        <v>130550</v>
      </c>
      <c r="AP80" s="14">
        <f t="shared" si="44"/>
        <v>144537.5</v>
      </c>
      <c r="AQ80" s="14">
        <f t="shared" si="45"/>
        <v>0</v>
      </c>
      <c r="AR80" s="14">
        <f t="shared" si="46"/>
        <v>0</v>
      </c>
      <c r="AS80" s="14">
        <f t="shared" si="47"/>
        <v>0</v>
      </c>
      <c r="AT80" s="14">
        <f t="shared" si="48"/>
        <v>0</v>
      </c>
      <c r="AU80" s="14">
        <f t="shared" si="49"/>
        <v>0</v>
      </c>
      <c r="AV80" s="14">
        <f t="shared" si="50"/>
        <v>0</v>
      </c>
      <c r="AW80" s="14">
        <f t="shared" si="51"/>
        <v>0</v>
      </c>
      <c r="AX80" s="14"/>
    </row>
    <row r="81" spans="1:50" x14ac:dyDescent="0.25">
      <c r="A81" s="78"/>
      <c r="B81" s="78"/>
      <c r="C81" s="6">
        <v>5000</v>
      </c>
      <c r="D81" s="17" t="s">
        <v>18</v>
      </c>
      <c r="E81" s="84">
        <v>37347</v>
      </c>
      <c r="F81" s="84">
        <v>37376</v>
      </c>
      <c r="G81" s="6">
        <v>5000</v>
      </c>
      <c r="H81" s="92">
        <v>3.5</v>
      </c>
      <c r="I81" s="7">
        <f t="shared" si="55"/>
        <v>150000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>
        <f>$C81*W$2</f>
        <v>150000</v>
      </c>
      <c r="X81" s="6"/>
      <c r="Y81" s="6"/>
      <c r="Z81" s="6"/>
      <c r="AA81" s="6"/>
      <c r="AF81" s="14">
        <f t="shared" si="34"/>
        <v>0</v>
      </c>
      <c r="AG81" s="14">
        <f t="shared" si="35"/>
        <v>0</v>
      </c>
      <c r="AH81" s="14">
        <f t="shared" si="36"/>
        <v>0</v>
      </c>
      <c r="AI81" s="14">
        <f t="shared" si="37"/>
        <v>0</v>
      </c>
      <c r="AJ81" s="14">
        <f t="shared" si="38"/>
        <v>0</v>
      </c>
      <c r="AK81" s="14">
        <f t="shared" si="39"/>
        <v>0</v>
      </c>
      <c r="AL81" s="14">
        <f t="shared" si="40"/>
        <v>0</v>
      </c>
      <c r="AM81" s="14">
        <f t="shared" si="41"/>
        <v>0</v>
      </c>
      <c r="AN81" s="14">
        <f t="shared" si="42"/>
        <v>0</v>
      </c>
      <c r="AO81" s="14">
        <f t="shared" si="43"/>
        <v>0</v>
      </c>
      <c r="AP81" s="14">
        <f t="shared" si="44"/>
        <v>0</v>
      </c>
      <c r="AQ81" s="14">
        <f t="shared" si="45"/>
        <v>525000</v>
      </c>
      <c r="AR81" s="14">
        <f t="shared" si="46"/>
        <v>0</v>
      </c>
      <c r="AS81" s="14">
        <f t="shared" si="47"/>
        <v>0</v>
      </c>
      <c r="AT81" s="14">
        <f t="shared" si="48"/>
        <v>0</v>
      </c>
      <c r="AU81" s="14">
        <f t="shared" si="49"/>
        <v>0</v>
      </c>
      <c r="AV81" s="14">
        <f t="shared" si="50"/>
        <v>0</v>
      </c>
      <c r="AW81" s="14">
        <f t="shared" si="51"/>
        <v>0</v>
      </c>
      <c r="AX81" s="14"/>
    </row>
    <row r="82" spans="1:50" x14ac:dyDescent="0.25">
      <c r="A82" s="78">
        <v>69</v>
      </c>
      <c r="B82" s="78">
        <v>39</v>
      </c>
      <c r="C82" s="6">
        <v>10000</v>
      </c>
      <c r="D82" s="17" t="s">
        <v>47</v>
      </c>
      <c r="E82" s="84">
        <v>37165</v>
      </c>
      <c r="F82" s="84">
        <v>37195</v>
      </c>
      <c r="G82" s="6">
        <v>10000</v>
      </c>
      <c r="H82" s="92">
        <v>3.3</v>
      </c>
      <c r="I82" s="7">
        <f t="shared" si="55"/>
        <v>310000</v>
      </c>
      <c r="L82" s="6"/>
      <c r="M82" s="6"/>
      <c r="N82" s="6"/>
      <c r="O82" s="6"/>
      <c r="P82" s="6"/>
      <c r="Q82" s="6">
        <f>$C82*Q$2</f>
        <v>310000</v>
      </c>
      <c r="R82" s="6"/>
      <c r="S82" s="6"/>
      <c r="T82" s="6"/>
      <c r="U82" s="6"/>
      <c r="V82" s="6"/>
      <c r="W82" s="6"/>
      <c r="X82" s="6"/>
      <c r="Y82" s="6"/>
      <c r="Z82" s="6"/>
      <c r="AA82" s="6"/>
      <c r="AF82" s="14">
        <f t="shared" si="34"/>
        <v>0</v>
      </c>
      <c r="AG82" s="14">
        <f t="shared" si="35"/>
        <v>0</v>
      </c>
      <c r="AH82" s="14">
        <f t="shared" si="36"/>
        <v>0</v>
      </c>
      <c r="AI82" s="14">
        <f t="shared" si="37"/>
        <v>0</v>
      </c>
      <c r="AJ82" s="14">
        <f t="shared" si="38"/>
        <v>0</v>
      </c>
      <c r="AK82" s="14">
        <f t="shared" si="39"/>
        <v>1023000</v>
      </c>
      <c r="AL82" s="14">
        <f t="shared" si="40"/>
        <v>0</v>
      </c>
      <c r="AM82" s="14">
        <f t="shared" si="41"/>
        <v>0</v>
      </c>
      <c r="AN82" s="14">
        <f t="shared" si="42"/>
        <v>0</v>
      </c>
      <c r="AO82" s="14">
        <f t="shared" si="43"/>
        <v>0</v>
      </c>
      <c r="AP82" s="14">
        <f t="shared" si="44"/>
        <v>0</v>
      </c>
      <c r="AQ82" s="14">
        <f t="shared" si="45"/>
        <v>0</v>
      </c>
      <c r="AR82" s="14">
        <f t="shared" si="46"/>
        <v>0</v>
      </c>
      <c r="AS82" s="14">
        <f t="shared" si="47"/>
        <v>0</v>
      </c>
      <c r="AT82" s="14">
        <f t="shared" si="48"/>
        <v>0</v>
      </c>
      <c r="AU82" s="14">
        <f t="shared" si="49"/>
        <v>0</v>
      </c>
      <c r="AV82" s="14">
        <f t="shared" si="50"/>
        <v>0</v>
      </c>
      <c r="AW82" s="14">
        <f t="shared" si="51"/>
        <v>0</v>
      </c>
      <c r="AX82" s="14"/>
    </row>
    <row r="83" spans="1:50" x14ac:dyDescent="0.25">
      <c r="A83" s="78"/>
      <c r="B83" s="78"/>
      <c r="C83" s="6">
        <v>5000</v>
      </c>
      <c r="D83" s="17" t="s">
        <v>47</v>
      </c>
      <c r="E83" s="84">
        <v>37196</v>
      </c>
      <c r="F83" s="84">
        <v>37225</v>
      </c>
      <c r="G83" s="6">
        <v>5000</v>
      </c>
      <c r="H83" s="92">
        <v>3.72</v>
      </c>
      <c r="I83" s="7">
        <f t="shared" si="55"/>
        <v>150000</v>
      </c>
      <c r="L83" s="6"/>
      <c r="M83" s="6"/>
      <c r="N83" s="6"/>
      <c r="O83" s="6"/>
      <c r="P83" s="6"/>
      <c r="Q83" s="6"/>
      <c r="R83" s="6">
        <f>$C83*R$2</f>
        <v>150000</v>
      </c>
      <c r="S83" s="6"/>
      <c r="T83" s="6"/>
      <c r="U83" s="6"/>
      <c r="V83" s="6"/>
      <c r="W83" s="6"/>
      <c r="X83" s="6"/>
      <c r="Y83" s="6"/>
      <c r="Z83" s="6"/>
      <c r="AA83" s="6"/>
      <c r="AF83" s="14">
        <f t="shared" si="34"/>
        <v>0</v>
      </c>
      <c r="AG83" s="14">
        <f t="shared" si="35"/>
        <v>0</v>
      </c>
      <c r="AH83" s="14">
        <f t="shared" si="36"/>
        <v>0</v>
      </c>
      <c r="AI83" s="14">
        <f t="shared" si="37"/>
        <v>0</v>
      </c>
      <c r="AJ83" s="14">
        <f t="shared" si="38"/>
        <v>0</v>
      </c>
      <c r="AK83" s="14">
        <f t="shared" si="39"/>
        <v>0</v>
      </c>
      <c r="AL83" s="14">
        <f t="shared" si="40"/>
        <v>558000</v>
      </c>
      <c r="AM83" s="14">
        <f t="shared" si="41"/>
        <v>0</v>
      </c>
      <c r="AN83" s="14">
        <f t="shared" si="42"/>
        <v>0</v>
      </c>
      <c r="AO83" s="14">
        <f t="shared" si="43"/>
        <v>0</v>
      </c>
      <c r="AP83" s="14">
        <f t="shared" si="44"/>
        <v>0</v>
      </c>
      <c r="AQ83" s="14">
        <f t="shared" si="45"/>
        <v>0</v>
      </c>
      <c r="AR83" s="14">
        <f t="shared" si="46"/>
        <v>0</v>
      </c>
      <c r="AS83" s="14">
        <f t="shared" si="47"/>
        <v>0</v>
      </c>
      <c r="AT83" s="14">
        <f t="shared" si="48"/>
        <v>0</v>
      </c>
      <c r="AU83" s="14">
        <f t="shared" si="49"/>
        <v>0</v>
      </c>
      <c r="AV83" s="14">
        <f t="shared" si="50"/>
        <v>0</v>
      </c>
      <c r="AW83" s="14">
        <f t="shared" si="51"/>
        <v>0</v>
      </c>
      <c r="AX83" s="14"/>
    </row>
    <row r="84" spans="1:50" x14ac:dyDescent="0.25">
      <c r="A84" s="78"/>
      <c r="B84" s="78"/>
      <c r="C84" s="6">
        <v>5000</v>
      </c>
      <c r="D84" s="17" t="s">
        <v>47</v>
      </c>
      <c r="E84" s="84">
        <v>37257</v>
      </c>
      <c r="F84" s="84">
        <v>37346</v>
      </c>
      <c r="G84" s="6">
        <v>5000</v>
      </c>
      <c r="H84" s="92">
        <v>3.72</v>
      </c>
      <c r="I84" s="7">
        <f t="shared" si="55"/>
        <v>450000</v>
      </c>
      <c r="L84" s="6"/>
      <c r="M84" s="6"/>
      <c r="N84" s="6"/>
      <c r="O84" s="6"/>
      <c r="P84" s="6"/>
      <c r="Q84" s="6"/>
      <c r="R84" s="6"/>
      <c r="S84" s="6"/>
      <c r="T84" s="6">
        <f>$C84*T$2</f>
        <v>155000</v>
      </c>
      <c r="U84" s="6">
        <f>$C84*U$2</f>
        <v>140000</v>
      </c>
      <c r="V84" s="6">
        <f>$C84*V$2</f>
        <v>155000</v>
      </c>
      <c r="W84" s="6"/>
      <c r="X84" s="6"/>
      <c r="Y84" s="6"/>
      <c r="Z84" s="6"/>
      <c r="AA84" s="6"/>
      <c r="AF84" s="14">
        <f t="shared" ref="AF84:AF89" si="56">L84*H84</f>
        <v>0</v>
      </c>
      <c r="AG84" s="14">
        <f t="shared" ref="AG84:AG89" si="57">M84*H84</f>
        <v>0</v>
      </c>
      <c r="AH84" s="14">
        <f t="shared" ref="AH84:AH89" si="58">N84*H84</f>
        <v>0</v>
      </c>
      <c r="AI84" s="14">
        <f t="shared" ref="AI84:AI89" si="59">O84*H84</f>
        <v>0</v>
      </c>
      <c r="AJ84" s="14">
        <f t="shared" ref="AJ84:AJ89" si="60">P84*H84</f>
        <v>0</v>
      </c>
      <c r="AK84" s="14">
        <f t="shared" ref="AK84:AK89" si="61">Q84*H84</f>
        <v>0</v>
      </c>
      <c r="AL84" s="14">
        <f t="shared" ref="AL84:AL89" si="62">R84*H84</f>
        <v>0</v>
      </c>
      <c r="AM84" s="14">
        <f t="shared" ref="AM84:AM89" si="63">S84*H84</f>
        <v>0</v>
      </c>
      <c r="AN84" s="14">
        <f t="shared" ref="AN84:AN89" si="64">T84*H84</f>
        <v>576600</v>
      </c>
      <c r="AO84" s="14">
        <f t="shared" ref="AO84:AO89" si="65">U84*H84</f>
        <v>520800</v>
      </c>
      <c r="AP84" s="14">
        <f t="shared" ref="AP84:AP89" si="66">V84*H84</f>
        <v>576600</v>
      </c>
      <c r="AQ84" s="14">
        <f t="shared" ref="AQ84:AQ89" si="67">W84*H84</f>
        <v>0</v>
      </c>
      <c r="AR84" s="14">
        <f t="shared" ref="AR84:AR89" si="68">X84*H84</f>
        <v>0</v>
      </c>
      <c r="AS84" s="14">
        <f t="shared" ref="AS84:AS89" si="69">Y84*H84</f>
        <v>0</v>
      </c>
      <c r="AT84" s="14">
        <f t="shared" ref="AT84:AT89" si="70">Z84*H84</f>
        <v>0</v>
      </c>
      <c r="AU84" s="14">
        <f t="shared" ref="AU84:AU89" si="71">AA84*H84</f>
        <v>0</v>
      </c>
      <c r="AV84" s="14">
        <f t="shared" ref="AV84:AV89" si="72">AB84*H84</f>
        <v>0</v>
      </c>
      <c r="AW84" s="14">
        <f t="shared" ref="AW84:AW89" si="73">AC84*H84</f>
        <v>0</v>
      </c>
      <c r="AX84" s="14"/>
    </row>
    <row r="85" spans="1:50" x14ac:dyDescent="0.25">
      <c r="A85" s="78"/>
      <c r="B85" s="78"/>
      <c r="C85" s="6">
        <v>10000</v>
      </c>
      <c r="D85" s="17" t="s">
        <v>47</v>
      </c>
      <c r="E85" s="84">
        <v>37347</v>
      </c>
      <c r="F85" s="84">
        <v>37376</v>
      </c>
      <c r="G85" s="6">
        <v>10000</v>
      </c>
      <c r="H85" s="92">
        <v>3.5</v>
      </c>
      <c r="I85" s="7">
        <f t="shared" si="55"/>
        <v>300000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>
        <f>$C85*W$2</f>
        <v>300000</v>
      </c>
      <c r="X85" s="6"/>
      <c r="Y85" s="6"/>
      <c r="Z85" s="6"/>
      <c r="AA85" s="6"/>
      <c r="AF85" s="14">
        <f t="shared" si="56"/>
        <v>0</v>
      </c>
      <c r="AG85" s="14">
        <f t="shared" si="57"/>
        <v>0</v>
      </c>
      <c r="AH85" s="14">
        <f t="shared" si="58"/>
        <v>0</v>
      </c>
      <c r="AI85" s="14">
        <f t="shared" si="59"/>
        <v>0</v>
      </c>
      <c r="AJ85" s="14">
        <f t="shared" si="60"/>
        <v>0</v>
      </c>
      <c r="AK85" s="14">
        <f t="shared" si="61"/>
        <v>0</v>
      </c>
      <c r="AL85" s="14">
        <f t="shared" si="62"/>
        <v>0</v>
      </c>
      <c r="AM85" s="14">
        <f t="shared" si="63"/>
        <v>0</v>
      </c>
      <c r="AN85" s="14">
        <f t="shared" si="64"/>
        <v>0</v>
      </c>
      <c r="AO85" s="14">
        <f t="shared" si="65"/>
        <v>0</v>
      </c>
      <c r="AP85" s="14">
        <f t="shared" si="66"/>
        <v>0</v>
      </c>
      <c r="AQ85" s="14">
        <f t="shared" si="67"/>
        <v>1050000</v>
      </c>
      <c r="AR85" s="14">
        <f t="shared" si="68"/>
        <v>0</v>
      </c>
      <c r="AS85" s="14">
        <f t="shared" si="69"/>
        <v>0</v>
      </c>
      <c r="AT85" s="14">
        <f t="shared" si="70"/>
        <v>0</v>
      </c>
      <c r="AU85" s="14">
        <f t="shared" si="71"/>
        <v>0</v>
      </c>
      <c r="AV85" s="14">
        <f t="shared" si="72"/>
        <v>0</v>
      </c>
      <c r="AW85" s="14">
        <f t="shared" si="73"/>
        <v>0</v>
      </c>
      <c r="AX85" s="14"/>
    </row>
    <row r="86" spans="1:50" x14ac:dyDescent="0.25">
      <c r="A86" s="78">
        <v>70</v>
      </c>
      <c r="B86" s="78">
        <v>36</v>
      </c>
      <c r="C86" s="6">
        <v>2500</v>
      </c>
      <c r="D86" s="17" t="s">
        <v>18</v>
      </c>
      <c r="E86" s="84">
        <v>37196</v>
      </c>
      <c r="F86" s="84">
        <v>37346</v>
      </c>
      <c r="G86" s="6">
        <v>2500</v>
      </c>
      <c r="H86" s="92">
        <v>0.12</v>
      </c>
      <c r="I86" s="7">
        <f t="shared" si="55"/>
        <v>377500</v>
      </c>
      <c r="J86" s="7">
        <f>(F86-E86+1)*C86</f>
        <v>377500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F86" s="14">
        <f t="shared" si="56"/>
        <v>0</v>
      </c>
      <c r="AG86" s="14">
        <f t="shared" si="57"/>
        <v>0</v>
      </c>
      <c r="AH86" s="14">
        <f t="shared" si="58"/>
        <v>0</v>
      </c>
      <c r="AI86" s="14">
        <f t="shared" si="59"/>
        <v>0</v>
      </c>
      <c r="AJ86" s="14">
        <f t="shared" si="60"/>
        <v>0</v>
      </c>
      <c r="AK86" s="14">
        <f t="shared" si="61"/>
        <v>0</v>
      </c>
      <c r="AL86" s="14">
        <f t="shared" si="62"/>
        <v>0</v>
      </c>
      <c r="AM86" s="14">
        <f t="shared" si="63"/>
        <v>0</v>
      </c>
      <c r="AN86" s="14">
        <f t="shared" si="64"/>
        <v>0</v>
      </c>
      <c r="AO86" s="14">
        <f t="shared" si="65"/>
        <v>0</v>
      </c>
      <c r="AP86" s="14">
        <f t="shared" si="66"/>
        <v>0</v>
      </c>
      <c r="AQ86" s="14">
        <f t="shared" si="67"/>
        <v>0</v>
      </c>
      <c r="AR86" s="14">
        <f t="shared" si="68"/>
        <v>0</v>
      </c>
      <c r="AS86" s="14">
        <f t="shared" si="69"/>
        <v>0</v>
      </c>
      <c r="AT86" s="14">
        <f t="shared" si="70"/>
        <v>0</v>
      </c>
      <c r="AU86" s="14">
        <f t="shared" si="71"/>
        <v>0</v>
      </c>
      <c r="AV86" s="14">
        <f t="shared" si="72"/>
        <v>0</v>
      </c>
      <c r="AW86" s="14">
        <f t="shared" si="73"/>
        <v>0</v>
      </c>
      <c r="AX86" s="14"/>
    </row>
    <row r="87" spans="1:50" x14ac:dyDescent="0.25">
      <c r="A87" s="78">
        <v>71</v>
      </c>
      <c r="B87" s="78">
        <v>40</v>
      </c>
      <c r="C87" s="6">
        <v>10000</v>
      </c>
      <c r="D87" s="17" t="s">
        <v>47</v>
      </c>
      <c r="E87" s="84">
        <v>37196</v>
      </c>
      <c r="F87" s="84">
        <v>37346</v>
      </c>
      <c r="G87" s="6">
        <v>10000</v>
      </c>
      <c r="H87" s="92">
        <v>0.12</v>
      </c>
      <c r="I87" s="7">
        <f t="shared" si="55"/>
        <v>1510000</v>
      </c>
      <c r="J87" s="7">
        <f>(F87-E87+1)*C87</f>
        <v>1510000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F87" s="14">
        <f t="shared" si="56"/>
        <v>0</v>
      </c>
      <c r="AG87" s="14">
        <f t="shared" si="57"/>
        <v>0</v>
      </c>
      <c r="AH87" s="14">
        <f t="shared" si="58"/>
        <v>0</v>
      </c>
      <c r="AI87" s="14">
        <f t="shared" si="59"/>
        <v>0</v>
      </c>
      <c r="AJ87" s="14">
        <f t="shared" si="60"/>
        <v>0</v>
      </c>
      <c r="AK87" s="14">
        <f t="shared" si="61"/>
        <v>0</v>
      </c>
      <c r="AL87" s="14">
        <f t="shared" si="62"/>
        <v>0</v>
      </c>
      <c r="AM87" s="14">
        <f t="shared" si="63"/>
        <v>0</v>
      </c>
      <c r="AN87" s="14">
        <f t="shared" si="64"/>
        <v>0</v>
      </c>
      <c r="AO87" s="14">
        <f t="shared" si="65"/>
        <v>0</v>
      </c>
      <c r="AP87" s="14">
        <f t="shared" si="66"/>
        <v>0</v>
      </c>
      <c r="AQ87" s="14">
        <f t="shared" si="67"/>
        <v>0</v>
      </c>
      <c r="AR87" s="14">
        <f t="shared" si="68"/>
        <v>0</v>
      </c>
      <c r="AS87" s="14">
        <f t="shared" si="69"/>
        <v>0</v>
      </c>
      <c r="AT87" s="14">
        <f t="shared" si="70"/>
        <v>0</v>
      </c>
      <c r="AU87" s="14">
        <f t="shared" si="71"/>
        <v>0</v>
      </c>
      <c r="AV87" s="14">
        <f t="shared" si="72"/>
        <v>0</v>
      </c>
      <c r="AW87" s="14">
        <f t="shared" si="73"/>
        <v>0</v>
      </c>
      <c r="AX87" s="14"/>
    </row>
    <row r="88" spans="1:50" x14ac:dyDescent="0.25">
      <c r="A88" s="78">
        <v>72</v>
      </c>
      <c r="B88" s="78">
        <v>37</v>
      </c>
      <c r="C88" s="6">
        <v>5000</v>
      </c>
      <c r="D88" s="17" t="s">
        <v>18</v>
      </c>
      <c r="E88" s="84">
        <v>37347</v>
      </c>
      <c r="F88" s="84">
        <v>37376</v>
      </c>
      <c r="G88" s="6" t="s">
        <v>44</v>
      </c>
      <c r="H88" s="92">
        <v>3.47</v>
      </c>
      <c r="I88" s="7" t="s">
        <v>44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F88" s="14">
        <f t="shared" si="56"/>
        <v>0</v>
      </c>
      <c r="AG88" s="14">
        <f t="shared" si="57"/>
        <v>0</v>
      </c>
      <c r="AH88" s="14">
        <f t="shared" si="58"/>
        <v>0</v>
      </c>
      <c r="AI88" s="14">
        <f t="shared" si="59"/>
        <v>0</v>
      </c>
      <c r="AJ88" s="14">
        <f t="shared" si="60"/>
        <v>0</v>
      </c>
      <c r="AK88" s="14">
        <f t="shared" si="61"/>
        <v>0</v>
      </c>
      <c r="AL88" s="14">
        <f t="shared" si="62"/>
        <v>0</v>
      </c>
      <c r="AM88" s="14">
        <f t="shared" si="63"/>
        <v>0</v>
      </c>
      <c r="AN88" s="14">
        <f t="shared" si="64"/>
        <v>0</v>
      </c>
      <c r="AO88" s="14">
        <f t="shared" si="65"/>
        <v>0</v>
      </c>
      <c r="AP88" s="14">
        <f t="shared" si="66"/>
        <v>0</v>
      </c>
      <c r="AQ88" s="14">
        <f t="shared" si="67"/>
        <v>0</v>
      </c>
      <c r="AR88" s="14">
        <f t="shared" si="68"/>
        <v>0</v>
      </c>
      <c r="AS88" s="14">
        <f t="shared" si="69"/>
        <v>0</v>
      </c>
      <c r="AT88" s="14">
        <f t="shared" si="70"/>
        <v>0</v>
      </c>
      <c r="AU88" s="14">
        <f t="shared" si="71"/>
        <v>0</v>
      </c>
      <c r="AV88" s="14">
        <f t="shared" si="72"/>
        <v>0</v>
      </c>
      <c r="AW88" s="14">
        <f t="shared" si="73"/>
        <v>0</v>
      </c>
      <c r="AX88" s="14"/>
    </row>
    <row r="89" spans="1:50" x14ac:dyDescent="0.25">
      <c r="A89" s="78">
        <v>73</v>
      </c>
      <c r="B89" s="78">
        <v>42</v>
      </c>
      <c r="C89" s="6">
        <v>5000</v>
      </c>
      <c r="D89" s="17" t="s">
        <v>47</v>
      </c>
      <c r="E89" s="84">
        <v>37196</v>
      </c>
      <c r="F89" s="84">
        <v>37346</v>
      </c>
      <c r="H89" s="92">
        <v>3.64</v>
      </c>
      <c r="I89" s="7" t="s">
        <v>44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F89" s="14">
        <f t="shared" si="56"/>
        <v>0</v>
      </c>
      <c r="AG89" s="14">
        <f t="shared" si="57"/>
        <v>0</v>
      </c>
      <c r="AH89" s="14">
        <f t="shared" si="58"/>
        <v>0</v>
      </c>
      <c r="AI89" s="14">
        <f t="shared" si="59"/>
        <v>0</v>
      </c>
      <c r="AJ89" s="14">
        <f t="shared" si="60"/>
        <v>0</v>
      </c>
      <c r="AK89" s="14">
        <f t="shared" si="61"/>
        <v>0</v>
      </c>
      <c r="AL89" s="14">
        <f t="shared" si="62"/>
        <v>0</v>
      </c>
      <c r="AM89" s="14">
        <f t="shared" si="63"/>
        <v>0</v>
      </c>
      <c r="AN89" s="14">
        <f t="shared" si="64"/>
        <v>0</v>
      </c>
      <c r="AO89" s="14">
        <f t="shared" si="65"/>
        <v>0</v>
      </c>
      <c r="AP89" s="14">
        <f t="shared" si="66"/>
        <v>0</v>
      </c>
      <c r="AQ89" s="14">
        <f t="shared" si="67"/>
        <v>0</v>
      </c>
      <c r="AR89" s="14">
        <f t="shared" si="68"/>
        <v>0</v>
      </c>
      <c r="AS89" s="14">
        <f t="shared" si="69"/>
        <v>0</v>
      </c>
      <c r="AT89" s="14">
        <f t="shared" si="70"/>
        <v>0</v>
      </c>
      <c r="AU89" s="14">
        <f t="shared" si="71"/>
        <v>0</v>
      </c>
      <c r="AV89" s="14">
        <f t="shared" si="72"/>
        <v>0</v>
      </c>
      <c r="AW89" s="14">
        <f t="shared" si="73"/>
        <v>0</v>
      </c>
      <c r="AX89" s="14"/>
    </row>
    <row r="90" spans="1:50" x14ac:dyDescent="0.25">
      <c r="A90" s="78"/>
      <c r="B90" s="78"/>
      <c r="C90" s="6">
        <v>10000</v>
      </c>
      <c r="D90" s="17" t="s">
        <v>47</v>
      </c>
      <c r="E90" s="84">
        <v>37347</v>
      </c>
      <c r="F90" s="84">
        <v>37376</v>
      </c>
      <c r="H90" s="92">
        <v>3.47</v>
      </c>
      <c r="I90" s="7" t="s">
        <v>44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F90" s="14">
        <f t="shared" ref="AF90:AF96" si="74">L90*H90</f>
        <v>0</v>
      </c>
      <c r="AG90" s="14">
        <f t="shared" ref="AG90:AG96" si="75">M90*H90</f>
        <v>0</v>
      </c>
      <c r="AH90" s="14">
        <f t="shared" ref="AH90:AH96" si="76">N90*H90</f>
        <v>0</v>
      </c>
      <c r="AI90" s="14">
        <f t="shared" ref="AI90:AI96" si="77">O90*H90</f>
        <v>0</v>
      </c>
      <c r="AJ90" s="14">
        <f t="shared" ref="AJ90:AJ96" si="78">P90*H90</f>
        <v>0</v>
      </c>
      <c r="AK90" s="14">
        <f t="shared" ref="AK90:AK96" si="79">Q90*H90</f>
        <v>0</v>
      </c>
      <c r="AL90" s="14">
        <f t="shared" ref="AL90:AL96" si="80">R90*H90</f>
        <v>0</v>
      </c>
      <c r="AM90" s="14">
        <f t="shared" ref="AM90:AM96" si="81">S90*H90</f>
        <v>0</v>
      </c>
      <c r="AN90" s="14">
        <f t="shared" ref="AN90:AN96" si="82">T90*H90</f>
        <v>0</v>
      </c>
      <c r="AO90" s="14">
        <f t="shared" ref="AO90:AO96" si="83">U90*H90</f>
        <v>0</v>
      </c>
      <c r="AP90" s="14">
        <f t="shared" ref="AP90:AP96" si="84">V90*H90</f>
        <v>0</v>
      </c>
      <c r="AQ90" s="14">
        <f t="shared" ref="AQ90:AQ96" si="85">W90*H90</f>
        <v>0</v>
      </c>
      <c r="AR90" s="14">
        <f t="shared" ref="AR90:AR96" si="86">X90*H90</f>
        <v>0</v>
      </c>
      <c r="AS90" s="14">
        <f t="shared" ref="AS90:AS96" si="87">Y90*H90</f>
        <v>0</v>
      </c>
      <c r="AT90" s="14">
        <f t="shared" ref="AT90:AT96" si="88">Z90*H90</f>
        <v>0</v>
      </c>
      <c r="AU90" s="14">
        <f t="shared" ref="AU90:AU96" si="89">AA90*H90</f>
        <v>0</v>
      </c>
      <c r="AV90" s="14">
        <f t="shared" ref="AV90:AV96" si="90">AB90*H90</f>
        <v>0</v>
      </c>
      <c r="AW90" s="14">
        <f t="shared" ref="AW90:AW96" si="91">AC90*H90</f>
        <v>0</v>
      </c>
      <c r="AX90" s="14"/>
    </row>
    <row r="91" spans="1:50" x14ac:dyDescent="0.25">
      <c r="A91" s="78">
        <v>74</v>
      </c>
      <c r="B91" s="78">
        <v>38</v>
      </c>
      <c r="C91" s="6">
        <v>5000</v>
      </c>
      <c r="D91" s="17" t="s">
        <v>18</v>
      </c>
      <c r="E91" s="84">
        <v>37347</v>
      </c>
      <c r="F91" s="84">
        <v>37560</v>
      </c>
      <c r="H91" s="92">
        <v>3.59</v>
      </c>
      <c r="I91" s="7" t="s">
        <v>44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F91" s="14">
        <f t="shared" si="74"/>
        <v>0</v>
      </c>
      <c r="AG91" s="14">
        <f t="shared" si="75"/>
        <v>0</v>
      </c>
      <c r="AH91" s="14">
        <f t="shared" si="76"/>
        <v>0</v>
      </c>
      <c r="AI91" s="14">
        <f t="shared" si="77"/>
        <v>0</v>
      </c>
      <c r="AJ91" s="14">
        <f t="shared" si="78"/>
        <v>0</v>
      </c>
      <c r="AK91" s="14">
        <f t="shared" si="79"/>
        <v>0</v>
      </c>
      <c r="AL91" s="14">
        <f t="shared" si="80"/>
        <v>0</v>
      </c>
      <c r="AM91" s="14">
        <f t="shared" si="81"/>
        <v>0</v>
      </c>
      <c r="AN91" s="14">
        <f t="shared" si="82"/>
        <v>0</v>
      </c>
      <c r="AO91" s="14">
        <f t="shared" si="83"/>
        <v>0</v>
      </c>
      <c r="AP91" s="14">
        <f t="shared" si="84"/>
        <v>0</v>
      </c>
      <c r="AQ91" s="14">
        <f t="shared" si="85"/>
        <v>0</v>
      </c>
      <c r="AR91" s="14">
        <f t="shared" si="86"/>
        <v>0</v>
      </c>
      <c r="AS91" s="14">
        <f t="shared" si="87"/>
        <v>0</v>
      </c>
      <c r="AT91" s="14">
        <f t="shared" si="88"/>
        <v>0</v>
      </c>
      <c r="AU91" s="14">
        <f t="shared" si="89"/>
        <v>0</v>
      </c>
      <c r="AV91" s="14">
        <f t="shared" si="90"/>
        <v>0</v>
      </c>
      <c r="AW91" s="14">
        <f t="shared" si="91"/>
        <v>0</v>
      </c>
      <c r="AX91" s="14"/>
    </row>
    <row r="92" spans="1:50" x14ac:dyDescent="0.25">
      <c r="A92" s="78">
        <v>75</v>
      </c>
      <c r="B92" s="78">
        <v>43</v>
      </c>
      <c r="C92" s="6">
        <v>5000</v>
      </c>
      <c r="D92" s="17" t="s">
        <v>47</v>
      </c>
      <c r="E92" s="84">
        <v>37196</v>
      </c>
      <c r="F92" s="84">
        <v>37346</v>
      </c>
      <c r="H92" s="92">
        <v>3.69</v>
      </c>
      <c r="I92" s="7" t="s">
        <v>44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F92" s="14">
        <f t="shared" si="74"/>
        <v>0</v>
      </c>
      <c r="AG92" s="14">
        <f t="shared" si="75"/>
        <v>0</v>
      </c>
      <c r="AH92" s="14">
        <f t="shared" si="76"/>
        <v>0</v>
      </c>
      <c r="AI92" s="14">
        <f t="shared" si="77"/>
        <v>0</v>
      </c>
      <c r="AJ92" s="14">
        <f t="shared" si="78"/>
        <v>0</v>
      </c>
      <c r="AK92" s="14">
        <f t="shared" si="79"/>
        <v>0</v>
      </c>
      <c r="AL92" s="14">
        <f t="shared" si="80"/>
        <v>0</v>
      </c>
      <c r="AM92" s="14">
        <f t="shared" si="81"/>
        <v>0</v>
      </c>
      <c r="AN92" s="14">
        <f t="shared" si="82"/>
        <v>0</v>
      </c>
      <c r="AO92" s="14">
        <f t="shared" si="83"/>
        <v>0</v>
      </c>
      <c r="AP92" s="14">
        <f t="shared" si="84"/>
        <v>0</v>
      </c>
      <c r="AQ92" s="14">
        <f t="shared" si="85"/>
        <v>0</v>
      </c>
      <c r="AR92" s="14">
        <f t="shared" si="86"/>
        <v>0</v>
      </c>
      <c r="AS92" s="14">
        <f t="shared" si="87"/>
        <v>0</v>
      </c>
      <c r="AT92" s="14">
        <f t="shared" si="88"/>
        <v>0</v>
      </c>
      <c r="AU92" s="14">
        <f t="shared" si="89"/>
        <v>0</v>
      </c>
      <c r="AV92" s="14">
        <f t="shared" si="90"/>
        <v>0</v>
      </c>
      <c r="AW92" s="14">
        <f t="shared" si="91"/>
        <v>0</v>
      </c>
      <c r="AX92" s="14"/>
    </row>
    <row r="93" spans="1:50" x14ac:dyDescent="0.25">
      <c r="A93" s="78"/>
      <c r="B93" s="78"/>
      <c r="C93" s="6">
        <v>10000</v>
      </c>
      <c r="D93" s="17" t="s">
        <v>47</v>
      </c>
      <c r="E93" s="84">
        <v>37347</v>
      </c>
      <c r="F93" s="84">
        <v>37560</v>
      </c>
      <c r="H93" s="92">
        <v>3.59</v>
      </c>
      <c r="I93" s="7" t="s">
        <v>44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F93" s="14">
        <f t="shared" si="74"/>
        <v>0</v>
      </c>
      <c r="AG93" s="14">
        <f t="shared" si="75"/>
        <v>0</v>
      </c>
      <c r="AH93" s="14">
        <f t="shared" si="76"/>
        <v>0</v>
      </c>
      <c r="AI93" s="14">
        <f t="shared" si="77"/>
        <v>0</v>
      </c>
      <c r="AJ93" s="14">
        <f t="shared" si="78"/>
        <v>0</v>
      </c>
      <c r="AK93" s="14">
        <f t="shared" si="79"/>
        <v>0</v>
      </c>
      <c r="AL93" s="14">
        <f t="shared" si="80"/>
        <v>0</v>
      </c>
      <c r="AM93" s="14">
        <f t="shared" si="81"/>
        <v>0</v>
      </c>
      <c r="AN93" s="14">
        <f t="shared" si="82"/>
        <v>0</v>
      </c>
      <c r="AO93" s="14">
        <f t="shared" si="83"/>
        <v>0</v>
      </c>
      <c r="AP93" s="14">
        <f t="shared" si="84"/>
        <v>0</v>
      </c>
      <c r="AQ93" s="14">
        <f t="shared" si="85"/>
        <v>0</v>
      </c>
      <c r="AR93" s="14">
        <f t="shared" si="86"/>
        <v>0</v>
      </c>
      <c r="AS93" s="14">
        <f t="shared" si="87"/>
        <v>0</v>
      </c>
      <c r="AT93" s="14">
        <f t="shared" si="88"/>
        <v>0</v>
      </c>
      <c r="AU93" s="14">
        <f t="shared" si="89"/>
        <v>0</v>
      </c>
      <c r="AV93" s="14">
        <f t="shared" si="90"/>
        <v>0</v>
      </c>
      <c r="AW93" s="14">
        <f t="shared" si="91"/>
        <v>0</v>
      </c>
      <c r="AX93" s="14"/>
    </row>
    <row r="94" spans="1:50" x14ac:dyDescent="0.25">
      <c r="A94" s="78">
        <v>76</v>
      </c>
      <c r="B94" s="78">
        <v>39</v>
      </c>
      <c r="C94" s="6">
        <v>5000</v>
      </c>
      <c r="D94" s="17" t="s">
        <v>18</v>
      </c>
      <c r="E94" s="84">
        <v>37347</v>
      </c>
      <c r="F94" s="84">
        <v>37560</v>
      </c>
      <c r="G94" s="6">
        <v>5000</v>
      </c>
      <c r="H94" s="92">
        <v>3.58</v>
      </c>
      <c r="I94" t="s">
        <v>44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>
        <f>$C94*W$2</f>
        <v>150000</v>
      </c>
      <c r="X94" s="6">
        <f t="shared" ref="X94:AC94" si="92">$C94*X$2</f>
        <v>155000</v>
      </c>
      <c r="Y94" s="6">
        <f t="shared" si="92"/>
        <v>150000</v>
      </c>
      <c r="Z94" s="6">
        <f t="shared" si="92"/>
        <v>155000</v>
      </c>
      <c r="AA94" s="6">
        <f t="shared" si="92"/>
        <v>155000</v>
      </c>
      <c r="AB94" s="6">
        <f t="shared" si="92"/>
        <v>150000</v>
      </c>
      <c r="AC94" s="6">
        <f t="shared" si="92"/>
        <v>155000</v>
      </c>
      <c r="AF94" s="14">
        <f t="shared" si="74"/>
        <v>0</v>
      </c>
      <c r="AG94" s="14">
        <f t="shared" si="75"/>
        <v>0</v>
      </c>
      <c r="AH94" s="14">
        <f t="shared" si="76"/>
        <v>0</v>
      </c>
      <c r="AI94" s="14">
        <f t="shared" si="77"/>
        <v>0</v>
      </c>
      <c r="AJ94" s="14">
        <f t="shared" si="78"/>
        <v>0</v>
      </c>
      <c r="AK94" s="14">
        <f t="shared" si="79"/>
        <v>0</v>
      </c>
      <c r="AL94" s="14">
        <f t="shared" si="80"/>
        <v>0</v>
      </c>
      <c r="AM94" s="14">
        <f t="shared" si="81"/>
        <v>0</v>
      </c>
      <c r="AN94" s="14">
        <f t="shared" si="82"/>
        <v>0</v>
      </c>
      <c r="AO94" s="14">
        <f t="shared" si="83"/>
        <v>0</v>
      </c>
      <c r="AP94" s="14">
        <f t="shared" si="84"/>
        <v>0</v>
      </c>
      <c r="AQ94" s="14">
        <f t="shared" si="85"/>
        <v>537000</v>
      </c>
      <c r="AR94" s="14">
        <f t="shared" si="86"/>
        <v>554900</v>
      </c>
      <c r="AS94" s="14">
        <f t="shared" si="87"/>
        <v>537000</v>
      </c>
      <c r="AT94" s="14">
        <f t="shared" si="88"/>
        <v>554900</v>
      </c>
      <c r="AU94" s="14">
        <f t="shared" si="89"/>
        <v>554900</v>
      </c>
      <c r="AV94" s="14">
        <f t="shared" si="90"/>
        <v>537000</v>
      </c>
      <c r="AW94" s="14">
        <f t="shared" si="91"/>
        <v>554900</v>
      </c>
      <c r="AX94" s="14"/>
    </row>
    <row r="95" spans="1:50" x14ac:dyDescent="0.25">
      <c r="A95" s="78">
        <v>77</v>
      </c>
      <c r="B95" s="78">
        <v>44</v>
      </c>
      <c r="C95" s="6">
        <v>5000</v>
      </c>
      <c r="D95" s="17" t="s">
        <v>47</v>
      </c>
      <c r="E95" s="84">
        <v>37196</v>
      </c>
      <c r="F95" s="84">
        <v>37346</v>
      </c>
      <c r="G95" s="6">
        <v>5000</v>
      </c>
      <c r="H95" s="92">
        <v>3.64</v>
      </c>
      <c r="L95" s="6"/>
      <c r="M95" s="6"/>
      <c r="N95" s="6"/>
      <c r="O95" s="6"/>
      <c r="P95" s="6"/>
      <c r="Q95" s="6"/>
      <c r="R95" s="6">
        <f t="shared" ref="R95:AC96" si="93">$C95*R$2</f>
        <v>150000</v>
      </c>
      <c r="S95" s="6">
        <f t="shared" si="93"/>
        <v>155000</v>
      </c>
      <c r="T95" s="6">
        <f t="shared" si="93"/>
        <v>155000</v>
      </c>
      <c r="U95" s="6">
        <f t="shared" si="93"/>
        <v>140000</v>
      </c>
      <c r="V95" s="6">
        <f t="shared" si="93"/>
        <v>155000</v>
      </c>
      <c r="W95" s="6"/>
      <c r="X95" s="6"/>
      <c r="Y95" s="6"/>
      <c r="Z95" s="6"/>
      <c r="AA95" s="6"/>
      <c r="AF95" s="14">
        <f t="shared" si="74"/>
        <v>0</v>
      </c>
      <c r="AG95" s="14">
        <f t="shared" si="75"/>
        <v>0</v>
      </c>
      <c r="AH95" s="14">
        <f t="shared" si="76"/>
        <v>0</v>
      </c>
      <c r="AI95" s="14">
        <f t="shared" si="77"/>
        <v>0</v>
      </c>
      <c r="AJ95" s="14">
        <f t="shared" si="78"/>
        <v>0</v>
      </c>
      <c r="AK95" s="14">
        <f t="shared" si="79"/>
        <v>0</v>
      </c>
      <c r="AL95" s="14">
        <f t="shared" si="80"/>
        <v>546000</v>
      </c>
      <c r="AM95" s="14">
        <f t="shared" si="81"/>
        <v>564200</v>
      </c>
      <c r="AN95" s="14">
        <f t="shared" si="82"/>
        <v>564200</v>
      </c>
      <c r="AO95" s="14">
        <f t="shared" si="83"/>
        <v>509600</v>
      </c>
      <c r="AP95" s="14">
        <f t="shared" si="84"/>
        <v>564200</v>
      </c>
      <c r="AQ95" s="14">
        <f t="shared" si="85"/>
        <v>0</v>
      </c>
      <c r="AR95" s="14">
        <f t="shared" si="86"/>
        <v>0</v>
      </c>
      <c r="AS95" s="14">
        <f t="shared" si="87"/>
        <v>0</v>
      </c>
      <c r="AT95" s="14">
        <f t="shared" si="88"/>
        <v>0</v>
      </c>
      <c r="AU95" s="14">
        <f t="shared" si="89"/>
        <v>0</v>
      </c>
      <c r="AV95" s="14">
        <f t="shared" si="90"/>
        <v>0</v>
      </c>
      <c r="AW95" s="14">
        <f t="shared" si="91"/>
        <v>0</v>
      </c>
      <c r="AX95" s="14"/>
    </row>
    <row r="96" spans="1:50" x14ac:dyDescent="0.25">
      <c r="A96" s="78"/>
      <c r="B96" s="78"/>
      <c r="C96" s="6">
        <v>10000</v>
      </c>
      <c r="D96" s="17" t="s">
        <v>47</v>
      </c>
      <c r="E96" s="84">
        <v>37347</v>
      </c>
      <c r="F96" s="84">
        <v>37560</v>
      </c>
      <c r="G96" s="6">
        <v>10000</v>
      </c>
      <c r="H96" s="92">
        <v>3.58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>
        <f t="shared" si="93"/>
        <v>300000</v>
      </c>
      <c r="X96" s="6">
        <f t="shared" si="93"/>
        <v>310000</v>
      </c>
      <c r="Y96" s="6">
        <f t="shared" si="93"/>
        <v>300000</v>
      </c>
      <c r="Z96" s="6">
        <f t="shared" si="93"/>
        <v>310000</v>
      </c>
      <c r="AA96" s="6">
        <f t="shared" si="93"/>
        <v>310000</v>
      </c>
      <c r="AB96">
        <f t="shared" si="93"/>
        <v>300000</v>
      </c>
      <c r="AC96">
        <f t="shared" si="93"/>
        <v>310000</v>
      </c>
      <c r="AF96" s="14">
        <f t="shared" si="74"/>
        <v>0</v>
      </c>
      <c r="AG96" s="14">
        <f t="shared" si="75"/>
        <v>0</v>
      </c>
      <c r="AH96" s="14">
        <f t="shared" si="76"/>
        <v>0</v>
      </c>
      <c r="AI96" s="14">
        <f t="shared" si="77"/>
        <v>0</v>
      </c>
      <c r="AJ96" s="14">
        <f t="shared" si="78"/>
        <v>0</v>
      </c>
      <c r="AK96" s="14">
        <f t="shared" si="79"/>
        <v>0</v>
      </c>
      <c r="AL96" s="14">
        <f t="shared" si="80"/>
        <v>0</v>
      </c>
      <c r="AM96" s="14">
        <f t="shared" si="81"/>
        <v>0</v>
      </c>
      <c r="AN96" s="14">
        <f t="shared" si="82"/>
        <v>0</v>
      </c>
      <c r="AO96" s="14">
        <f t="shared" si="83"/>
        <v>0</v>
      </c>
      <c r="AP96" s="14">
        <f t="shared" si="84"/>
        <v>0</v>
      </c>
      <c r="AQ96" s="14">
        <f t="shared" si="85"/>
        <v>1074000</v>
      </c>
      <c r="AR96" s="14">
        <f t="shared" si="86"/>
        <v>1109800</v>
      </c>
      <c r="AS96" s="14">
        <f t="shared" si="87"/>
        <v>1074000</v>
      </c>
      <c r="AT96" s="14">
        <f t="shared" si="88"/>
        <v>1109800</v>
      </c>
      <c r="AU96" s="14">
        <f t="shared" si="89"/>
        <v>1109800</v>
      </c>
      <c r="AV96" s="14">
        <f t="shared" si="90"/>
        <v>1074000</v>
      </c>
      <c r="AW96" s="14">
        <f t="shared" si="91"/>
        <v>1109800</v>
      </c>
      <c r="AX96" s="14"/>
    </row>
    <row r="97" spans="1:50" x14ac:dyDescent="0.25">
      <c r="A97" s="78">
        <v>78</v>
      </c>
      <c r="B97" s="78">
        <v>40</v>
      </c>
      <c r="C97" s="6">
        <v>10000</v>
      </c>
      <c r="D97" s="17" t="s">
        <v>18</v>
      </c>
      <c r="E97" s="84">
        <v>37165</v>
      </c>
      <c r="F97" s="84">
        <v>37195</v>
      </c>
      <c r="G97" s="6">
        <v>10000</v>
      </c>
      <c r="H97" s="92">
        <v>1.4999999999999999E-2</v>
      </c>
      <c r="J97" s="7">
        <f t="shared" ref="J97:J102" si="94">(F97-E97+1)*C97</f>
        <v>310000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F97" s="14">
        <f t="shared" ref="AF97:AF105" si="95">L97*H97</f>
        <v>0</v>
      </c>
      <c r="AG97" s="14">
        <f t="shared" ref="AG97:AG105" si="96">M97*H97</f>
        <v>0</v>
      </c>
      <c r="AH97" s="14">
        <f t="shared" ref="AH97:AH105" si="97">N97*H97</f>
        <v>0</v>
      </c>
      <c r="AI97" s="14">
        <f t="shared" ref="AI97:AI105" si="98">O97*H97</f>
        <v>0</v>
      </c>
      <c r="AJ97" s="14">
        <f t="shared" ref="AJ97:AJ105" si="99">P97*H97</f>
        <v>0</v>
      </c>
      <c r="AK97" s="14">
        <f t="shared" ref="AK97:AK105" si="100">Q97*H97</f>
        <v>0</v>
      </c>
      <c r="AL97" s="14">
        <f t="shared" ref="AL97:AL105" si="101">R97*H97</f>
        <v>0</v>
      </c>
      <c r="AM97" s="14">
        <f t="shared" ref="AM97:AM105" si="102">S97*H97</f>
        <v>0</v>
      </c>
      <c r="AN97" s="14">
        <f t="shared" ref="AN97:AN105" si="103">T97*H97</f>
        <v>0</v>
      </c>
      <c r="AO97" s="14">
        <f t="shared" ref="AO97:AO105" si="104">U97*H97</f>
        <v>0</v>
      </c>
      <c r="AP97" s="14">
        <f t="shared" ref="AP97:AP105" si="105">V97*H97</f>
        <v>0</v>
      </c>
      <c r="AQ97" s="14">
        <f t="shared" ref="AQ97:AQ105" si="106">W97*H97</f>
        <v>0</v>
      </c>
      <c r="AR97" s="14">
        <f t="shared" ref="AR97:AR105" si="107">X97*H97</f>
        <v>0</v>
      </c>
      <c r="AS97" s="14">
        <f t="shared" ref="AS97:AS105" si="108">Y97*H97</f>
        <v>0</v>
      </c>
      <c r="AT97" s="14">
        <f t="shared" ref="AT97:AT105" si="109">Z97*H97</f>
        <v>0</v>
      </c>
      <c r="AU97" s="14">
        <f t="shared" ref="AU97:AU105" si="110">AA97*H97</f>
        <v>0</v>
      </c>
      <c r="AV97" s="14">
        <f t="shared" ref="AV97:AV105" si="111">AB97*H97</f>
        <v>0</v>
      </c>
      <c r="AW97" s="14">
        <f t="shared" ref="AW97:AW105" si="112">AC97*H97</f>
        <v>0</v>
      </c>
      <c r="AX97" s="14"/>
    </row>
    <row r="98" spans="1:50" x14ac:dyDescent="0.25">
      <c r="A98" s="78"/>
      <c r="B98" s="78"/>
      <c r="C98" s="6">
        <v>10000</v>
      </c>
      <c r="D98" s="17" t="s">
        <v>18</v>
      </c>
      <c r="E98" s="84">
        <v>37196</v>
      </c>
      <c r="F98" s="84">
        <v>37346</v>
      </c>
      <c r="G98" s="6">
        <v>10000</v>
      </c>
      <c r="H98" s="92">
        <v>0.11749999999999999</v>
      </c>
      <c r="J98" s="7">
        <f t="shared" si="94"/>
        <v>1510000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F98" s="14">
        <f t="shared" si="95"/>
        <v>0</v>
      </c>
      <c r="AG98" s="14">
        <f t="shared" si="96"/>
        <v>0</v>
      </c>
      <c r="AH98" s="14">
        <f t="shared" si="97"/>
        <v>0</v>
      </c>
      <c r="AI98" s="14">
        <f t="shared" si="98"/>
        <v>0</v>
      </c>
      <c r="AJ98" s="14">
        <f t="shared" si="99"/>
        <v>0</v>
      </c>
      <c r="AK98" s="14">
        <f t="shared" si="100"/>
        <v>0</v>
      </c>
      <c r="AL98" s="14">
        <f t="shared" si="101"/>
        <v>0</v>
      </c>
      <c r="AM98" s="14">
        <f t="shared" si="102"/>
        <v>0</v>
      </c>
      <c r="AN98" s="14">
        <f t="shared" si="103"/>
        <v>0</v>
      </c>
      <c r="AO98" s="14">
        <f t="shared" si="104"/>
        <v>0</v>
      </c>
      <c r="AP98" s="14">
        <f t="shared" si="105"/>
        <v>0</v>
      </c>
      <c r="AQ98" s="14">
        <f t="shared" si="106"/>
        <v>0</v>
      </c>
      <c r="AR98" s="14">
        <f t="shared" si="107"/>
        <v>0</v>
      </c>
      <c r="AS98" s="14">
        <f t="shared" si="108"/>
        <v>0</v>
      </c>
      <c r="AT98" s="14">
        <f t="shared" si="109"/>
        <v>0</v>
      </c>
      <c r="AU98" s="14">
        <f t="shared" si="110"/>
        <v>0</v>
      </c>
      <c r="AV98" s="14">
        <f t="shared" si="111"/>
        <v>0</v>
      </c>
      <c r="AW98" s="14">
        <f t="shared" si="112"/>
        <v>0</v>
      </c>
      <c r="AX98" s="14"/>
    </row>
    <row r="99" spans="1:50" x14ac:dyDescent="0.25">
      <c r="A99" s="78">
        <v>79</v>
      </c>
      <c r="B99" s="78">
        <v>45</v>
      </c>
      <c r="C99" s="6">
        <v>25000</v>
      </c>
      <c r="D99" s="17" t="s">
        <v>47</v>
      </c>
      <c r="E99" s="84">
        <v>37165</v>
      </c>
      <c r="F99" s="84">
        <v>37195</v>
      </c>
      <c r="G99" s="6">
        <v>25000</v>
      </c>
      <c r="H99" s="92">
        <v>1.4999999999999999E-2</v>
      </c>
      <c r="J99" s="7">
        <f t="shared" si="94"/>
        <v>775000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F99" s="14">
        <f t="shared" si="95"/>
        <v>0</v>
      </c>
      <c r="AG99" s="14">
        <f t="shared" si="96"/>
        <v>0</v>
      </c>
      <c r="AH99" s="14">
        <f t="shared" si="97"/>
        <v>0</v>
      </c>
      <c r="AI99" s="14">
        <f t="shared" si="98"/>
        <v>0</v>
      </c>
      <c r="AJ99" s="14">
        <f t="shared" si="99"/>
        <v>0</v>
      </c>
      <c r="AK99" s="14">
        <f t="shared" si="100"/>
        <v>0</v>
      </c>
      <c r="AL99" s="14">
        <f t="shared" si="101"/>
        <v>0</v>
      </c>
      <c r="AM99" s="14">
        <f t="shared" si="102"/>
        <v>0</v>
      </c>
      <c r="AN99" s="14">
        <f t="shared" si="103"/>
        <v>0</v>
      </c>
      <c r="AO99" s="14">
        <f t="shared" si="104"/>
        <v>0</v>
      </c>
      <c r="AP99" s="14">
        <f t="shared" si="105"/>
        <v>0</v>
      </c>
      <c r="AQ99" s="14">
        <f t="shared" si="106"/>
        <v>0</v>
      </c>
      <c r="AR99" s="14">
        <f t="shared" si="107"/>
        <v>0</v>
      </c>
      <c r="AS99" s="14">
        <f t="shared" si="108"/>
        <v>0</v>
      </c>
      <c r="AT99" s="14">
        <f t="shared" si="109"/>
        <v>0</v>
      </c>
      <c r="AU99" s="14">
        <f t="shared" si="110"/>
        <v>0</v>
      </c>
      <c r="AV99" s="14">
        <f t="shared" si="111"/>
        <v>0</v>
      </c>
      <c r="AW99" s="14">
        <f t="shared" si="112"/>
        <v>0</v>
      </c>
      <c r="AX99" s="14"/>
    </row>
    <row r="100" spans="1:50" x14ac:dyDescent="0.25">
      <c r="A100" s="78"/>
      <c r="B100" s="78"/>
      <c r="C100" s="6">
        <v>25000</v>
      </c>
      <c r="D100" s="17" t="s">
        <v>47</v>
      </c>
      <c r="E100" s="84">
        <v>37196</v>
      </c>
      <c r="F100" s="84">
        <v>37225</v>
      </c>
      <c r="G100" s="6">
        <v>25000</v>
      </c>
      <c r="H100" s="92">
        <v>0.11749999999999999</v>
      </c>
      <c r="J100" s="7">
        <f t="shared" si="94"/>
        <v>750000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F100" s="14">
        <f t="shared" si="95"/>
        <v>0</v>
      </c>
      <c r="AG100" s="14">
        <f t="shared" si="96"/>
        <v>0</v>
      </c>
      <c r="AH100" s="14">
        <f t="shared" si="97"/>
        <v>0</v>
      </c>
      <c r="AI100" s="14">
        <f t="shared" si="98"/>
        <v>0</v>
      </c>
      <c r="AJ100" s="14">
        <f t="shared" si="99"/>
        <v>0</v>
      </c>
      <c r="AK100" s="14">
        <f t="shared" si="100"/>
        <v>0</v>
      </c>
      <c r="AL100" s="14">
        <f t="shared" si="101"/>
        <v>0</v>
      </c>
      <c r="AM100" s="14">
        <f t="shared" si="102"/>
        <v>0</v>
      </c>
      <c r="AN100" s="14">
        <f t="shared" si="103"/>
        <v>0</v>
      </c>
      <c r="AO100" s="14">
        <f t="shared" si="104"/>
        <v>0</v>
      </c>
      <c r="AP100" s="14">
        <f t="shared" si="105"/>
        <v>0</v>
      </c>
      <c r="AQ100" s="14">
        <f t="shared" si="106"/>
        <v>0</v>
      </c>
      <c r="AR100" s="14">
        <f t="shared" si="107"/>
        <v>0</v>
      </c>
      <c r="AS100" s="14">
        <f t="shared" si="108"/>
        <v>0</v>
      </c>
      <c r="AT100" s="14">
        <f t="shared" si="109"/>
        <v>0</v>
      </c>
      <c r="AU100" s="14">
        <f t="shared" si="110"/>
        <v>0</v>
      </c>
      <c r="AV100" s="14">
        <f t="shared" si="111"/>
        <v>0</v>
      </c>
      <c r="AW100" s="14">
        <f t="shared" si="112"/>
        <v>0</v>
      </c>
      <c r="AX100" s="14"/>
    </row>
    <row r="101" spans="1:50" x14ac:dyDescent="0.25">
      <c r="A101" s="78"/>
      <c r="B101" s="78"/>
      <c r="C101" s="6">
        <v>5000</v>
      </c>
      <c r="D101" s="17" t="s">
        <v>47</v>
      </c>
      <c r="E101" s="84">
        <v>37226</v>
      </c>
      <c r="F101" s="84">
        <v>37256</v>
      </c>
      <c r="G101" s="6">
        <v>5000</v>
      </c>
      <c r="H101" s="92">
        <v>0.11749999999999999</v>
      </c>
      <c r="J101" s="7">
        <f t="shared" si="94"/>
        <v>155000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F101" s="14">
        <f t="shared" si="95"/>
        <v>0</v>
      </c>
      <c r="AG101" s="14">
        <f t="shared" si="96"/>
        <v>0</v>
      </c>
      <c r="AH101" s="14">
        <f t="shared" si="97"/>
        <v>0</v>
      </c>
      <c r="AI101" s="14">
        <f t="shared" si="98"/>
        <v>0</v>
      </c>
      <c r="AJ101" s="14">
        <f t="shared" si="99"/>
        <v>0</v>
      </c>
      <c r="AK101" s="14">
        <f t="shared" si="100"/>
        <v>0</v>
      </c>
      <c r="AL101" s="14">
        <f t="shared" si="101"/>
        <v>0</v>
      </c>
      <c r="AM101" s="14">
        <f t="shared" si="102"/>
        <v>0</v>
      </c>
      <c r="AN101" s="14">
        <f t="shared" si="103"/>
        <v>0</v>
      </c>
      <c r="AO101" s="14">
        <f t="shared" si="104"/>
        <v>0</v>
      </c>
      <c r="AP101" s="14">
        <f t="shared" si="105"/>
        <v>0</v>
      </c>
      <c r="AQ101" s="14">
        <f t="shared" si="106"/>
        <v>0</v>
      </c>
      <c r="AR101" s="14">
        <f t="shared" si="107"/>
        <v>0</v>
      </c>
      <c r="AS101" s="14">
        <f t="shared" si="108"/>
        <v>0</v>
      </c>
      <c r="AT101" s="14">
        <f t="shared" si="109"/>
        <v>0</v>
      </c>
      <c r="AU101" s="14">
        <f t="shared" si="110"/>
        <v>0</v>
      </c>
      <c r="AV101" s="14">
        <f t="shared" si="111"/>
        <v>0</v>
      </c>
      <c r="AW101" s="14">
        <f t="shared" si="112"/>
        <v>0</v>
      </c>
      <c r="AX101" s="14"/>
    </row>
    <row r="102" spans="1:50" x14ac:dyDescent="0.25">
      <c r="A102" s="78"/>
      <c r="B102" s="78"/>
      <c r="C102" s="6">
        <v>25000</v>
      </c>
      <c r="D102" s="17" t="s">
        <v>47</v>
      </c>
      <c r="E102" s="84">
        <v>37257</v>
      </c>
      <c r="F102" s="84">
        <v>37346</v>
      </c>
      <c r="G102" s="6">
        <v>25000</v>
      </c>
      <c r="H102" s="92">
        <v>0.11749999999999999</v>
      </c>
      <c r="J102" s="7">
        <f t="shared" si="94"/>
        <v>2250000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F102" s="14">
        <f t="shared" si="95"/>
        <v>0</v>
      </c>
      <c r="AG102" s="14">
        <f t="shared" si="96"/>
        <v>0</v>
      </c>
      <c r="AH102" s="14">
        <f t="shared" si="97"/>
        <v>0</v>
      </c>
      <c r="AI102" s="14">
        <f t="shared" si="98"/>
        <v>0</v>
      </c>
      <c r="AJ102" s="14">
        <f t="shared" si="99"/>
        <v>0</v>
      </c>
      <c r="AK102" s="14">
        <f t="shared" si="100"/>
        <v>0</v>
      </c>
      <c r="AL102" s="14">
        <f t="shared" si="101"/>
        <v>0</v>
      </c>
      <c r="AM102" s="14">
        <f t="shared" si="102"/>
        <v>0</v>
      </c>
      <c r="AN102" s="14">
        <f t="shared" si="103"/>
        <v>0</v>
      </c>
      <c r="AO102" s="14">
        <f t="shared" si="104"/>
        <v>0</v>
      </c>
      <c r="AP102" s="14">
        <f t="shared" si="105"/>
        <v>0</v>
      </c>
      <c r="AQ102" s="14">
        <f t="shared" si="106"/>
        <v>0</v>
      </c>
      <c r="AR102" s="14">
        <f t="shared" si="107"/>
        <v>0</v>
      </c>
      <c r="AS102" s="14">
        <f t="shared" si="108"/>
        <v>0</v>
      </c>
      <c r="AT102" s="14">
        <f t="shared" si="109"/>
        <v>0</v>
      </c>
      <c r="AU102" s="14">
        <f t="shared" si="110"/>
        <v>0</v>
      </c>
      <c r="AV102" s="14">
        <f t="shared" si="111"/>
        <v>0</v>
      </c>
      <c r="AW102" s="14">
        <f t="shared" si="112"/>
        <v>0</v>
      </c>
      <c r="AX102" s="14"/>
    </row>
    <row r="103" spans="1:50" x14ac:dyDescent="0.25">
      <c r="A103" s="78"/>
      <c r="B103" s="78"/>
      <c r="C103" s="6">
        <v>25000</v>
      </c>
      <c r="D103" s="17" t="s">
        <v>47</v>
      </c>
      <c r="E103" s="84">
        <v>37347</v>
      </c>
      <c r="F103" s="84">
        <v>37376</v>
      </c>
      <c r="G103" s="6" t="s">
        <v>44</v>
      </c>
      <c r="H103" s="92">
        <v>2.5000000000000001E-2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F103" s="14">
        <f t="shared" si="95"/>
        <v>0</v>
      </c>
      <c r="AG103" s="14">
        <f t="shared" si="96"/>
        <v>0</v>
      </c>
      <c r="AH103" s="14">
        <f t="shared" si="97"/>
        <v>0</v>
      </c>
      <c r="AI103" s="14">
        <f t="shared" si="98"/>
        <v>0</v>
      </c>
      <c r="AJ103" s="14">
        <f t="shared" si="99"/>
        <v>0</v>
      </c>
      <c r="AK103" s="14">
        <f t="shared" si="100"/>
        <v>0</v>
      </c>
      <c r="AL103" s="14">
        <f t="shared" si="101"/>
        <v>0</v>
      </c>
      <c r="AM103" s="14">
        <f t="shared" si="102"/>
        <v>0</v>
      </c>
      <c r="AN103" s="14">
        <f t="shared" si="103"/>
        <v>0</v>
      </c>
      <c r="AO103" s="14">
        <f t="shared" si="104"/>
        <v>0</v>
      </c>
      <c r="AP103" s="14">
        <f t="shared" si="105"/>
        <v>0</v>
      </c>
      <c r="AQ103" s="14">
        <f t="shared" si="106"/>
        <v>0</v>
      </c>
      <c r="AR103" s="14">
        <f t="shared" si="107"/>
        <v>0</v>
      </c>
      <c r="AS103" s="14">
        <f t="shared" si="108"/>
        <v>0</v>
      </c>
      <c r="AT103" s="14">
        <f t="shared" si="109"/>
        <v>0</v>
      </c>
      <c r="AU103" s="14">
        <f t="shared" si="110"/>
        <v>0</v>
      </c>
      <c r="AV103" s="14">
        <f t="shared" si="111"/>
        <v>0</v>
      </c>
      <c r="AW103" s="14">
        <f t="shared" si="112"/>
        <v>0</v>
      </c>
      <c r="AX103" s="14"/>
    </row>
    <row r="104" spans="1:50" x14ac:dyDescent="0.25">
      <c r="A104" s="78"/>
      <c r="B104" s="78"/>
      <c r="C104" s="6">
        <v>10000</v>
      </c>
      <c r="D104" s="17" t="s">
        <v>47</v>
      </c>
      <c r="E104" s="84">
        <v>37377</v>
      </c>
      <c r="F104" s="84">
        <v>37560</v>
      </c>
      <c r="H104" s="92">
        <v>2.5000000000000001E-2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F104" s="14">
        <f t="shared" si="95"/>
        <v>0</v>
      </c>
      <c r="AG104" s="14">
        <f t="shared" si="96"/>
        <v>0</v>
      </c>
      <c r="AH104" s="14">
        <f t="shared" si="97"/>
        <v>0</v>
      </c>
      <c r="AI104" s="14">
        <f t="shared" si="98"/>
        <v>0</v>
      </c>
      <c r="AJ104" s="14">
        <f t="shared" si="99"/>
        <v>0</v>
      </c>
      <c r="AK104" s="14">
        <f t="shared" si="100"/>
        <v>0</v>
      </c>
      <c r="AL104" s="14">
        <f t="shared" si="101"/>
        <v>0</v>
      </c>
      <c r="AM104" s="14">
        <f t="shared" si="102"/>
        <v>0</v>
      </c>
      <c r="AN104" s="14">
        <f t="shared" si="103"/>
        <v>0</v>
      </c>
      <c r="AO104" s="14">
        <f t="shared" si="104"/>
        <v>0</v>
      </c>
      <c r="AP104" s="14">
        <f t="shared" si="105"/>
        <v>0</v>
      </c>
      <c r="AQ104" s="14">
        <f t="shared" si="106"/>
        <v>0</v>
      </c>
      <c r="AR104" s="14">
        <f t="shared" si="107"/>
        <v>0</v>
      </c>
      <c r="AS104" s="14">
        <f t="shared" si="108"/>
        <v>0</v>
      </c>
      <c r="AT104" s="14">
        <f t="shared" si="109"/>
        <v>0</v>
      </c>
      <c r="AU104" s="14">
        <f t="shared" si="110"/>
        <v>0</v>
      </c>
      <c r="AV104" s="14">
        <f t="shared" si="111"/>
        <v>0</v>
      </c>
      <c r="AW104" s="14">
        <f t="shared" si="112"/>
        <v>0</v>
      </c>
      <c r="AX104" s="14"/>
    </row>
    <row r="105" spans="1:50" x14ac:dyDescent="0.25">
      <c r="A105" s="78">
        <v>80</v>
      </c>
      <c r="B105" s="78">
        <v>41</v>
      </c>
      <c r="C105" s="6">
        <v>5000</v>
      </c>
      <c r="D105" s="17" t="s">
        <v>18</v>
      </c>
      <c r="E105" s="84">
        <v>37347</v>
      </c>
      <c r="F105" s="84">
        <v>37560</v>
      </c>
      <c r="G105" s="6">
        <v>5000</v>
      </c>
      <c r="H105" s="92">
        <v>3.17</v>
      </c>
      <c r="I105" s="7">
        <f t="shared" ref="I105:I110" si="113">(F105-E105+1)*C105</f>
        <v>1070000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>
        <f t="shared" ref="W105:AC110" si="114">$C105*W$2</f>
        <v>150000</v>
      </c>
      <c r="X105" s="6">
        <f t="shared" si="114"/>
        <v>155000</v>
      </c>
      <c r="Y105" s="6">
        <f t="shared" si="114"/>
        <v>150000</v>
      </c>
      <c r="Z105" s="6">
        <f t="shared" si="114"/>
        <v>155000</v>
      </c>
      <c r="AA105" s="6">
        <f t="shared" si="114"/>
        <v>155000</v>
      </c>
      <c r="AB105">
        <f t="shared" si="114"/>
        <v>150000</v>
      </c>
      <c r="AC105">
        <f t="shared" si="114"/>
        <v>155000</v>
      </c>
      <c r="AF105" s="14">
        <f t="shared" si="95"/>
        <v>0</v>
      </c>
      <c r="AG105" s="14">
        <f t="shared" si="96"/>
        <v>0</v>
      </c>
      <c r="AH105" s="14">
        <f t="shared" si="97"/>
        <v>0</v>
      </c>
      <c r="AI105" s="14">
        <f t="shared" si="98"/>
        <v>0</v>
      </c>
      <c r="AJ105" s="14">
        <f t="shared" si="99"/>
        <v>0</v>
      </c>
      <c r="AK105" s="14">
        <f t="shared" si="100"/>
        <v>0</v>
      </c>
      <c r="AL105" s="14">
        <f t="shared" si="101"/>
        <v>0</v>
      </c>
      <c r="AM105" s="14">
        <f t="shared" si="102"/>
        <v>0</v>
      </c>
      <c r="AN105" s="14">
        <f t="shared" si="103"/>
        <v>0</v>
      </c>
      <c r="AO105" s="14">
        <f t="shared" si="104"/>
        <v>0</v>
      </c>
      <c r="AP105" s="14">
        <f t="shared" si="105"/>
        <v>0</v>
      </c>
      <c r="AQ105" s="14">
        <f t="shared" si="106"/>
        <v>475500</v>
      </c>
      <c r="AR105" s="14">
        <f t="shared" si="107"/>
        <v>491350</v>
      </c>
      <c r="AS105" s="14">
        <f t="shared" si="108"/>
        <v>475500</v>
      </c>
      <c r="AT105" s="14">
        <f t="shared" si="109"/>
        <v>491350</v>
      </c>
      <c r="AU105" s="14">
        <f t="shared" si="110"/>
        <v>491350</v>
      </c>
      <c r="AV105" s="14">
        <f t="shared" si="111"/>
        <v>475500</v>
      </c>
      <c r="AW105" s="14">
        <f t="shared" si="112"/>
        <v>491350</v>
      </c>
      <c r="AX105" s="14"/>
    </row>
    <row r="106" spans="1:50" x14ac:dyDescent="0.25">
      <c r="A106" s="78">
        <v>81</v>
      </c>
      <c r="B106" s="78">
        <v>46</v>
      </c>
      <c r="C106" s="6">
        <v>5000</v>
      </c>
      <c r="D106" s="17" t="s">
        <v>47</v>
      </c>
      <c r="E106" s="84">
        <v>37196</v>
      </c>
      <c r="F106" s="84">
        <v>37346</v>
      </c>
      <c r="G106" s="6">
        <v>5000</v>
      </c>
      <c r="H106" s="92">
        <v>3.12</v>
      </c>
      <c r="I106" s="7">
        <f t="shared" si="113"/>
        <v>755000</v>
      </c>
      <c r="L106" s="6"/>
      <c r="M106" s="6"/>
      <c r="N106" s="6"/>
      <c r="O106" s="6"/>
      <c r="P106" s="6"/>
      <c r="Q106" s="6"/>
      <c r="R106" s="6">
        <f>$C106*R$2</f>
        <v>150000</v>
      </c>
      <c r="S106" s="6">
        <f>$C106*S$2</f>
        <v>155000</v>
      </c>
      <c r="T106" s="6">
        <f>$C106*T$2</f>
        <v>155000</v>
      </c>
      <c r="U106" s="6">
        <f>$C106*U$2</f>
        <v>140000</v>
      </c>
      <c r="V106" s="6">
        <f>$C106*V$2</f>
        <v>155000</v>
      </c>
      <c r="W106" s="6"/>
      <c r="X106" s="6"/>
      <c r="Y106" s="6"/>
      <c r="Z106" s="6"/>
      <c r="AA106" s="6"/>
      <c r="AF106" s="14">
        <f>L106*H106</f>
        <v>0</v>
      </c>
      <c r="AG106" s="14">
        <f>M106*H106</f>
        <v>0</v>
      </c>
      <c r="AH106" s="14">
        <f>N106*H106</f>
        <v>0</v>
      </c>
      <c r="AI106" s="14">
        <f>O106*H106</f>
        <v>0</v>
      </c>
      <c r="AJ106" s="14">
        <f>P106*H106</f>
        <v>0</v>
      </c>
      <c r="AK106" s="14">
        <f>Q106*H106</f>
        <v>0</v>
      </c>
      <c r="AL106" s="14">
        <f>R106*H106</f>
        <v>468000</v>
      </c>
      <c r="AM106" s="14">
        <f>S106*H106</f>
        <v>483600</v>
      </c>
      <c r="AN106" s="14">
        <f>T106*H106</f>
        <v>483600</v>
      </c>
      <c r="AO106" s="14">
        <f>U106*H106</f>
        <v>436800</v>
      </c>
      <c r="AP106" s="14">
        <f>V106*H106</f>
        <v>483600</v>
      </c>
      <c r="AQ106" s="14">
        <f>W106*H106</f>
        <v>0</v>
      </c>
      <c r="AR106" s="14">
        <f>X106*H106</f>
        <v>0</v>
      </c>
      <c r="AS106" s="14">
        <f>Y106*H106</f>
        <v>0</v>
      </c>
      <c r="AT106" s="14">
        <f>Z106*H106</f>
        <v>0</v>
      </c>
      <c r="AU106" s="14">
        <f>AA106*H106</f>
        <v>0</v>
      </c>
      <c r="AV106" s="14">
        <f>AB106*H106</f>
        <v>0</v>
      </c>
      <c r="AW106" s="14">
        <f>AC106*H106</f>
        <v>0</v>
      </c>
    </row>
    <row r="107" spans="1:50" x14ac:dyDescent="0.25">
      <c r="A107" s="78"/>
      <c r="B107" s="78"/>
      <c r="C107" s="6">
        <v>10000</v>
      </c>
      <c r="D107" s="17" t="s">
        <v>47</v>
      </c>
      <c r="E107" s="84">
        <v>37347</v>
      </c>
      <c r="F107" s="84">
        <v>37560</v>
      </c>
      <c r="G107" s="6">
        <v>10000</v>
      </c>
      <c r="H107" s="92">
        <v>3.17</v>
      </c>
      <c r="I107" s="7">
        <f t="shared" si="113"/>
        <v>2140000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>
        <f t="shared" si="114"/>
        <v>300000</v>
      </c>
      <c r="X107" s="6">
        <f t="shared" si="114"/>
        <v>310000</v>
      </c>
      <c r="Y107" s="6">
        <f t="shared" si="114"/>
        <v>300000</v>
      </c>
      <c r="Z107" s="6">
        <f t="shared" si="114"/>
        <v>310000</v>
      </c>
      <c r="AA107" s="6">
        <f t="shared" si="114"/>
        <v>310000</v>
      </c>
      <c r="AB107">
        <f t="shared" si="114"/>
        <v>300000</v>
      </c>
      <c r="AC107">
        <f t="shared" si="114"/>
        <v>310000</v>
      </c>
      <c r="AF107" s="14">
        <f>L107*H107</f>
        <v>0</v>
      </c>
      <c r="AG107" s="14">
        <f>M107*H107</f>
        <v>0</v>
      </c>
      <c r="AH107" s="14">
        <f>N107*H107</f>
        <v>0</v>
      </c>
      <c r="AI107" s="14">
        <f>O107*H107</f>
        <v>0</v>
      </c>
      <c r="AJ107" s="14">
        <f>P107*H107</f>
        <v>0</v>
      </c>
      <c r="AK107" s="14">
        <f>Q107*H107</f>
        <v>0</v>
      </c>
      <c r="AL107" s="14">
        <f>R107*H107</f>
        <v>0</v>
      </c>
      <c r="AM107" s="14">
        <f>S107*H107</f>
        <v>0</v>
      </c>
      <c r="AN107" s="14">
        <f>T107*H107</f>
        <v>0</v>
      </c>
      <c r="AO107" s="14">
        <f>U107*H107</f>
        <v>0</v>
      </c>
      <c r="AP107" s="14">
        <f>V107*H107</f>
        <v>0</v>
      </c>
      <c r="AQ107" s="14">
        <f>W107*H107</f>
        <v>951000</v>
      </c>
      <c r="AR107" s="14">
        <f>X107*H107</f>
        <v>982700</v>
      </c>
      <c r="AS107" s="14">
        <f>Y107*H107</f>
        <v>951000</v>
      </c>
      <c r="AT107" s="14">
        <f>Z107*H107</f>
        <v>982700</v>
      </c>
      <c r="AU107" s="14">
        <f>AA107*H107</f>
        <v>982700</v>
      </c>
      <c r="AV107" s="14">
        <f>AB107*H107</f>
        <v>951000</v>
      </c>
      <c r="AW107" s="14">
        <f>AC107*H107</f>
        <v>982700</v>
      </c>
    </row>
    <row r="108" spans="1:50" x14ac:dyDescent="0.25">
      <c r="A108" s="78">
        <v>82</v>
      </c>
      <c r="B108" s="78">
        <v>42</v>
      </c>
      <c r="C108" s="6">
        <v>5000</v>
      </c>
      <c r="D108" s="17" t="s">
        <v>18</v>
      </c>
      <c r="E108" s="84">
        <v>37347</v>
      </c>
      <c r="F108" s="84">
        <v>37560</v>
      </c>
      <c r="G108" s="6">
        <v>5000</v>
      </c>
      <c r="H108" s="92">
        <v>3.0649999999999999</v>
      </c>
      <c r="I108" s="7">
        <f t="shared" si="113"/>
        <v>1070000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>
        <f t="shared" si="114"/>
        <v>150000</v>
      </c>
      <c r="X108" s="6">
        <f t="shared" si="114"/>
        <v>155000</v>
      </c>
      <c r="Y108" s="6">
        <f t="shared" si="114"/>
        <v>150000</v>
      </c>
      <c r="Z108" s="6">
        <f t="shared" si="114"/>
        <v>155000</v>
      </c>
      <c r="AA108" s="6">
        <f t="shared" si="114"/>
        <v>155000</v>
      </c>
      <c r="AB108">
        <f t="shared" si="114"/>
        <v>150000</v>
      </c>
      <c r="AC108">
        <f t="shared" si="114"/>
        <v>155000</v>
      </c>
    </row>
    <row r="109" spans="1:50" x14ac:dyDescent="0.25">
      <c r="A109" s="78">
        <v>83</v>
      </c>
      <c r="B109" s="78">
        <v>47</v>
      </c>
      <c r="C109" s="6">
        <v>5000</v>
      </c>
      <c r="D109" s="17" t="s">
        <v>47</v>
      </c>
      <c r="E109" s="84">
        <v>37196</v>
      </c>
      <c r="F109" s="84">
        <v>37346</v>
      </c>
      <c r="G109" s="6">
        <v>5000</v>
      </c>
      <c r="H109" s="92">
        <v>3</v>
      </c>
      <c r="I109" s="7">
        <f t="shared" si="113"/>
        <v>755000</v>
      </c>
      <c r="L109" s="6"/>
      <c r="M109" s="6"/>
      <c r="N109" s="6"/>
      <c r="O109" s="6"/>
      <c r="P109" s="6"/>
      <c r="Q109" s="6"/>
      <c r="R109" s="6">
        <f>$C109*R$2</f>
        <v>150000</v>
      </c>
      <c r="S109" s="6">
        <f>$C109*S$2</f>
        <v>155000</v>
      </c>
      <c r="T109" s="6">
        <f>$C109*T$2</f>
        <v>155000</v>
      </c>
      <c r="U109" s="6">
        <f>$C109*U$2</f>
        <v>140000</v>
      </c>
      <c r="V109" s="6">
        <f>$C109*V$2</f>
        <v>155000</v>
      </c>
      <c r="W109" s="6"/>
      <c r="X109" s="6"/>
      <c r="Y109" s="6"/>
      <c r="Z109" s="6"/>
      <c r="AA109" s="6"/>
    </row>
    <row r="110" spans="1:50" x14ac:dyDescent="0.25">
      <c r="A110" s="78"/>
      <c r="B110" s="78"/>
      <c r="C110" s="6">
        <v>10000</v>
      </c>
      <c r="D110" s="17" t="s">
        <v>47</v>
      </c>
      <c r="E110" s="84">
        <v>37347</v>
      </c>
      <c r="F110" s="84">
        <v>37560</v>
      </c>
      <c r="G110" s="6">
        <v>10000</v>
      </c>
      <c r="H110" s="92">
        <v>3.0649999999999999</v>
      </c>
      <c r="I110" s="7">
        <f t="shared" si="113"/>
        <v>2140000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>
        <f t="shared" si="114"/>
        <v>300000</v>
      </c>
      <c r="X110" s="6">
        <f t="shared" si="114"/>
        <v>310000</v>
      </c>
      <c r="Y110" s="6">
        <f t="shared" si="114"/>
        <v>300000</v>
      </c>
      <c r="Z110" s="6">
        <f t="shared" si="114"/>
        <v>310000</v>
      </c>
      <c r="AA110" s="6">
        <f t="shared" si="114"/>
        <v>310000</v>
      </c>
      <c r="AB110">
        <f t="shared" si="114"/>
        <v>300000</v>
      </c>
      <c r="AC110">
        <f t="shared" si="114"/>
        <v>310000</v>
      </c>
    </row>
    <row r="111" spans="1:50" x14ac:dyDescent="0.25">
      <c r="C111" s="6"/>
      <c r="E111" s="84"/>
      <c r="F111" s="84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50" x14ac:dyDescent="0.25">
      <c r="C112" s="6"/>
      <c r="E112" s="84"/>
      <c r="F112" s="84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3:27" x14ac:dyDescent="0.25">
      <c r="C113" s="6"/>
      <c r="E113" s="84"/>
      <c r="F113" s="84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3:27" x14ac:dyDescent="0.25">
      <c r="C114" s="6"/>
      <c r="E114" s="84"/>
      <c r="F114" s="84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3:27" x14ac:dyDescent="0.25">
      <c r="E115" s="84"/>
      <c r="F115" s="84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3:27" x14ac:dyDescent="0.25">
      <c r="E116" s="84"/>
      <c r="F116" s="84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3:27" x14ac:dyDescent="0.25">
      <c r="E117" s="84"/>
      <c r="F117" s="84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3:27" x14ac:dyDescent="0.25">
      <c r="E118" s="84"/>
      <c r="F118" s="84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3:27" x14ac:dyDescent="0.25">
      <c r="E119" s="84"/>
      <c r="F119" s="84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3:27" x14ac:dyDescent="0.25">
      <c r="E120" s="84"/>
      <c r="F120" s="84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3:27" x14ac:dyDescent="0.25">
      <c r="E121" s="84"/>
      <c r="F121" s="84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3:27" x14ac:dyDescent="0.25">
      <c r="E122" s="84"/>
      <c r="F122" s="84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3:27" x14ac:dyDescent="0.25">
      <c r="E123" s="84"/>
      <c r="F123" s="84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3:27" x14ac:dyDescent="0.25">
      <c r="E124" s="84"/>
      <c r="F124" s="84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3:27" x14ac:dyDescent="0.25">
      <c r="E125" s="84"/>
      <c r="F125" s="84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3:27" x14ac:dyDescent="0.25">
      <c r="E126" s="84"/>
      <c r="F126" s="84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3:27" x14ac:dyDescent="0.25"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3:27" x14ac:dyDescent="0.25"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2:27" x14ac:dyDescent="0.25"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2:27" x14ac:dyDescent="0.25"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2:27" x14ac:dyDescent="0.25"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2:27" x14ac:dyDescent="0.25"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2:27" x14ac:dyDescent="0.25"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2:27" x14ac:dyDescent="0.2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2:27" x14ac:dyDescent="0.2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2:27" x14ac:dyDescent="0.2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2:27" x14ac:dyDescent="0.2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2:27" x14ac:dyDescent="0.2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2:27" x14ac:dyDescent="0.2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2:27" x14ac:dyDescent="0.2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2:27" x14ac:dyDescent="0.2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2:27" x14ac:dyDescent="0.2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2:27" x14ac:dyDescent="0.2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2:27" x14ac:dyDescent="0.2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2:27" x14ac:dyDescent="0.2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2:27" x14ac:dyDescent="0.2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2:27" x14ac:dyDescent="0.2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2:27" x14ac:dyDescent="0.2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2:27" x14ac:dyDescent="0.2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2:27" x14ac:dyDescent="0.2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2:27" x14ac:dyDescent="0.2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2:27" x14ac:dyDescent="0.2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2:27" x14ac:dyDescent="0.2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2:27" x14ac:dyDescent="0.2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2:27" x14ac:dyDescent="0.2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2:27" x14ac:dyDescent="0.2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2:27" x14ac:dyDescent="0.2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2:27" x14ac:dyDescent="0.2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2:27" x14ac:dyDescent="0.2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2:27" x14ac:dyDescent="0.2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2:27" x14ac:dyDescent="0.2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2:27" x14ac:dyDescent="0.2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2:27" x14ac:dyDescent="0.2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2:27" x14ac:dyDescent="0.2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2:27" x14ac:dyDescent="0.2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2:27" x14ac:dyDescent="0.2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2:27" x14ac:dyDescent="0.2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</sheetData>
  <phoneticPr fontId="0" type="noConversion"/>
  <pageMargins left="0.75" right="0.75" top="1" bottom="1" header="0.5" footer="0.5"/>
  <pageSetup scale="1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0"/>
  <sheetViews>
    <sheetView topLeftCell="B1" workbookViewId="0">
      <selection activeCell="I27" sqref="I27"/>
    </sheetView>
  </sheetViews>
  <sheetFormatPr defaultRowHeight="13.2" x14ac:dyDescent="0.25"/>
  <cols>
    <col min="1" max="1" width="11.44140625" customWidth="1"/>
    <col min="2" max="2" width="1.44140625" customWidth="1"/>
    <col min="3" max="3" width="10" customWidth="1"/>
    <col min="4" max="4" width="10.33203125" bestFit="1" customWidth="1"/>
    <col min="5" max="6" width="11.33203125" bestFit="1" customWidth="1"/>
    <col min="7" max="8" width="11.33203125" customWidth="1"/>
    <col min="10" max="10" width="10.33203125" customWidth="1"/>
    <col min="11" max="11" width="11.33203125" customWidth="1"/>
    <col min="12" max="12" width="12" customWidth="1"/>
    <col min="13" max="13" width="12.88671875" bestFit="1" customWidth="1"/>
    <col min="15" max="15" width="12.5546875" bestFit="1" customWidth="1"/>
    <col min="17" max="17" width="11.33203125" bestFit="1" customWidth="1"/>
  </cols>
  <sheetData>
    <row r="1" spans="1:17" x14ac:dyDescent="0.25">
      <c r="A1" t="s">
        <v>4</v>
      </c>
      <c r="L1" s="37" t="s">
        <v>25</v>
      </c>
      <c r="M1" s="38" t="s">
        <v>27</v>
      </c>
      <c r="N1" s="39"/>
    </row>
    <row r="2" spans="1:17" x14ac:dyDescent="0.25">
      <c r="A2" s="16">
        <f ca="1">TODAY()</f>
        <v>37133</v>
      </c>
      <c r="J2" s="6"/>
      <c r="L2" s="40" t="s">
        <v>26</v>
      </c>
      <c r="M2" s="41" t="s">
        <v>30</v>
      </c>
      <c r="N2" s="42"/>
    </row>
    <row r="3" spans="1:17" ht="13.8" thickBot="1" x14ac:dyDescent="0.3">
      <c r="A3" s="17" t="s">
        <v>24</v>
      </c>
      <c r="B3" s="17"/>
      <c r="C3" s="17" t="s">
        <v>31</v>
      </c>
      <c r="D3" s="17" t="s">
        <v>15</v>
      </c>
      <c r="E3" s="3" t="s">
        <v>2</v>
      </c>
      <c r="F3" s="3" t="s">
        <v>3</v>
      </c>
      <c r="G3" s="3"/>
      <c r="H3" s="3"/>
      <c r="I3" s="3" t="s">
        <v>5</v>
      </c>
      <c r="L3" s="43" t="s">
        <v>28</v>
      </c>
      <c r="M3" s="44" t="s">
        <v>29</v>
      </c>
      <c r="N3" s="45"/>
    </row>
    <row r="4" spans="1:17" x14ac:dyDescent="0.25">
      <c r="A4" s="1" t="s">
        <v>22</v>
      </c>
      <c r="B4" s="1"/>
      <c r="C4" s="19">
        <f>[1]Position!$O$17</f>
        <v>3.173</v>
      </c>
      <c r="D4" s="20">
        <f>E4-C4</f>
        <v>1.1669999999999998</v>
      </c>
      <c r="E4" s="21">
        <v>4.34</v>
      </c>
      <c r="F4" s="21">
        <v>8.5000000000000006E-2</v>
      </c>
      <c r="G4" s="21"/>
      <c r="H4" s="21"/>
      <c r="I4" s="22">
        <f>E4+F4</f>
        <v>4.4249999999999998</v>
      </c>
    </row>
    <row r="5" spans="1:17" x14ac:dyDescent="0.25">
      <c r="A5" s="1" t="s">
        <v>0</v>
      </c>
      <c r="B5" s="1"/>
      <c r="C5" s="23">
        <f>[1]Position!$O$27</f>
        <v>3.1391999999999998</v>
      </c>
      <c r="D5" s="24">
        <f>E5-C5</f>
        <v>1.5708000000000002</v>
      </c>
      <c r="E5" s="25">
        <v>4.71</v>
      </c>
      <c r="F5" s="25">
        <v>0.17</v>
      </c>
      <c r="G5" s="25"/>
      <c r="H5" s="25"/>
      <c r="I5" s="26">
        <f>E5+F5</f>
        <v>4.88</v>
      </c>
    </row>
    <row r="6" spans="1:17" x14ac:dyDescent="0.25">
      <c r="A6" s="1" t="s">
        <v>1</v>
      </c>
      <c r="B6" s="1"/>
      <c r="C6" s="23">
        <f>AVERAGE([1]Position!$D$18:$D$24)</f>
        <v>3.1888571428571426</v>
      </c>
      <c r="D6" s="25">
        <v>0.17</v>
      </c>
      <c r="E6" s="31">
        <f>C6+D6</f>
        <v>3.3588571428571425</v>
      </c>
      <c r="F6" s="25">
        <v>8.5000000000000006E-2</v>
      </c>
      <c r="G6" s="25"/>
      <c r="H6" s="25"/>
      <c r="I6" s="26">
        <f>E6+F6</f>
        <v>3.4438571428571425</v>
      </c>
    </row>
    <row r="7" spans="1:17" ht="13.8" thickBot="1" x14ac:dyDescent="0.3">
      <c r="A7" s="1" t="s">
        <v>32</v>
      </c>
      <c r="B7" s="1"/>
      <c r="C7" s="27">
        <f>AVERAGE([1]Position!$D$15:$D$26)</f>
        <v>3.254</v>
      </c>
      <c r="D7" s="28">
        <f>E7-C7</f>
        <v>1.3459999999999996</v>
      </c>
      <c r="E7" s="30">
        <v>4.5999999999999996</v>
      </c>
      <c r="F7" s="28"/>
      <c r="G7" s="28"/>
      <c r="H7" s="28"/>
      <c r="I7" s="29"/>
      <c r="K7" s="12"/>
    </row>
    <row r="8" spans="1:17" x14ac:dyDescent="0.25">
      <c r="K8" s="12"/>
    </row>
    <row r="9" spans="1:17" x14ac:dyDescent="0.25">
      <c r="D9" s="36">
        <v>6250</v>
      </c>
      <c r="E9" s="7">
        <f>SUM(E11:E27)</f>
        <v>3237500</v>
      </c>
      <c r="F9" s="7">
        <f ca="1">SUM(F11:F27)</f>
        <v>3179461.3856259105</v>
      </c>
      <c r="G9" s="49" t="s">
        <v>2</v>
      </c>
      <c r="H9" s="17" t="s">
        <v>3</v>
      </c>
      <c r="I9" s="17" t="s">
        <v>5</v>
      </c>
      <c r="J9" s="17" t="s">
        <v>2</v>
      </c>
      <c r="K9" s="17" t="s">
        <v>2</v>
      </c>
      <c r="L9" s="9">
        <f ca="1">SUM(L11:L27)</f>
        <v>13227342.103678906</v>
      </c>
      <c r="M9" s="9">
        <f>SUM(M11:M27)</f>
        <v>13443065.178571427</v>
      </c>
      <c r="N9" s="35">
        <v>2E-3</v>
      </c>
    </row>
    <row r="10" spans="1:17" x14ac:dyDescent="0.25">
      <c r="A10" s="4"/>
      <c r="B10" s="4"/>
      <c r="C10" s="2" t="s">
        <v>11</v>
      </c>
      <c r="D10" s="2" t="s">
        <v>10</v>
      </c>
      <c r="E10" s="2" t="s">
        <v>9</v>
      </c>
      <c r="F10" s="2" t="s">
        <v>8</v>
      </c>
      <c r="G10" s="2" t="s">
        <v>7</v>
      </c>
      <c r="H10" s="2" t="s">
        <v>7</v>
      </c>
      <c r="I10" s="2" t="s">
        <v>7</v>
      </c>
      <c r="J10" s="2" t="s">
        <v>14</v>
      </c>
      <c r="K10" s="2" t="s">
        <v>6</v>
      </c>
      <c r="L10" s="2" t="s">
        <v>12</v>
      </c>
      <c r="M10" s="11" t="s">
        <v>13</v>
      </c>
      <c r="N10" s="11" t="s">
        <v>17</v>
      </c>
      <c r="O10" s="11" t="s">
        <v>16</v>
      </c>
    </row>
    <row r="11" spans="1:17" x14ac:dyDescent="0.25">
      <c r="A11" s="4">
        <v>37043</v>
      </c>
      <c r="B11" s="46">
        <v>4.2540072012683602E-2</v>
      </c>
      <c r="C11" s="48">
        <f ca="1">(1+(B11)/2)^(-2*((A11-$A$2)/365.25))</f>
        <v>1.01042620939734</v>
      </c>
      <c r="D11" s="6">
        <f t="shared" ref="D11:D27" si="0">D$9</f>
        <v>6250</v>
      </c>
      <c r="E11" s="6">
        <f t="shared" ref="E11:E27" si="1">D11*(A12-A11)</f>
        <v>187500</v>
      </c>
      <c r="F11" s="7">
        <f t="shared" ref="F11:F27" ca="1" si="2">E11*C11</f>
        <v>189454.91426200123</v>
      </c>
      <c r="G11" s="15">
        <f>$E$4</f>
        <v>4.34</v>
      </c>
      <c r="H11" s="10">
        <f>F$4</f>
        <v>8.5000000000000006E-2</v>
      </c>
      <c r="I11" s="5">
        <f>G11+H11</f>
        <v>4.4249999999999998</v>
      </c>
      <c r="J11" s="18">
        <f>[1]Position!$B8</f>
        <v>0</v>
      </c>
      <c r="K11" s="5">
        <f>[1]Position!$D8</f>
        <v>0</v>
      </c>
      <c r="L11" s="9">
        <f t="shared" ref="L11:L27" ca="1" si="3">F11*I11</f>
        <v>838337.99560935539</v>
      </c>
      <c r="M11" s="6">
        <f t="shared" ref="M11:M27" si="4">E11*I11</f>
        <v>829687.5</v>
      </c>
      <c r="N11">
        <f t="shared" ref="N11:N27" si="5">N$9</f>
        <v>2E-3</v>
      </c>
      <c r="O11" s="14">
        <f t="shared" ref="O11:O27" ca="1" si="6">N11*F11</f>
        <v>378.90982852400248</v>
      </c>
      <c r="Q11" s="7"/>
    </row>
    <row r="12" spans="1:17" x14ac:dyDescent="0.25">
      <c r="A12" s="4">
        <v>37073</v>
      </c>
      <c r="B12" s="47">
        <v>4.2228878514739804E-2</v>
      </c>
      <c r="C12" s="48">
        <f t="shared" ref="C12:C27" ca="1" si="7">(1+(B12)/2)^(-2*((A12-$A$2)/365.25))</f>
        <v>1.0068883781662397</v>
      </c>
      <c r="D12" s="6">
        <f t="shared" si="0"/>
        <v>6250</v>
      </c>
      <c r="E12" s="6">
        <f t="shared" si="1"/>
        <v>193750</v>
      </c>
      <c r="F12" s="7">
        <f t="shared" ca="1" si="2"/>
        <v>195084.62326970894</v>
      </c>
      <c r="G12" s="15">
        <f>$E$4</f>
        <v>4.34</v>
      </c>
      <c r="H12" s="10">
        <f>F$4</f>
        <v>8.5000000000000006E-2</v>
      </c>
      <c r="I12" s="5">
        <f t="shared" ref="I12:I27" si="8">G12+H12</f>
        <v>4.4249999999999998</v>
      </c>
      <c r="J12" s="18">
        <f>[1]Position!$B9</f>
        <v>0</v>
      </c>
      <c r="K12" s="5">
        <f>[1]Position!$D9</f>
        <v>0</v>
      </c>
      <c r="L12" s="9">
        <f t="shared" ca="1" si="3"/>
        <v>863249.45796846203</v>
      </c>
      <c r="M12" s="6">
        <f t="shared" si="4"/>
        <v>857343.75</v>
      </c>
      <c r="N12">
        <f t="shared" si="5"/>
        <v>2E-3</v>
      </c>
      <c r="O12" s="14">
        <f t="shared" ca="1" si="6"/>
        <v>390.16924653941788</v>
      </c>
      <c r="Q12" s="7"/>
    </row>
    <row r="13" spans="1:17" x14ac:dyDescent="0.25">
      <c r="A13" s="4">
        <v>37104</v>
      </c>
      <c r="B13" s="47">
        <v>4.19943687965341E-2</v>
      </c>
      <c r="C13" s="48">
        <f t="shared" ca="1" si="7"/>
        <v>1.0033051826946222</v>
      </c>
      <c r="D13" s="6">
        <f t="shared" si="0"/>
        <v>6250</v>
      </c>
      <c r="E13" s="6">
        <f t="shared" si="1"/>
        <v>193750</v>
      </c>
      <c r="F13" s="7">
        <f t="shared" ca="1" si="2"/>
        <v>194390.37914708306</v>
      </c>
      <c r="G13" s="15">
        <f>$E$4</f>
        <v>4.34</v>
      </c>
      <c r="H13" s="10">
        <f>F$4</f>
        <v>8.5000000000000006E-2</v>
      </c>
      <c r="I13" s="5">
        <f t="shared" si="8"/>
        <v>4.4249999999999998</v>
      </c>
      <c r="J13" s="18">
        <f>[1]Position!$B10</f>
        <v>2.4900000000000002</v>
      </c>
      <c r="K13" s="5">
        <f>[1]Position!$D10</f>
        <v>2.57</v>
      </c>
      <c r="L13" s="9">
        <f t="shared" ca="1" si="3"/>
        <v>860177.42772584257</v>
      </c>
      <c r="M13" s="6">
        <f t="shared" si="4"/>
        <v>857343.75</v>
      </c>
      <c r="N13">
        <f t="shared" si="5"/>
        <v>2E-3</v>
      </c>
      <c r="O13" s="14">
        <f t="shared" ca="1" si="6"/>
        <v>388.78075829416611</v>
      </c>
      <c r="Q13" s="7"/>
    </row>
    <row r="14" spans="1:17" x14ac:dyDescent="0.25">
      <c r="A14" s="4">
        <v>37135</v>
      </c>
      <c r="B14" s="47">
        <v>4.1825017298912304E-2</v>
      </c>
      <c r="C14" s="48">
        <f t="shared" ca="1" si="7"/>
        <v>0.99977336620618429</v>
      </c>
      <c r="D14" s="6">
        <f t="shared" si="0"/>
        <v>6250</v>
      </c>
      <c r="E14" s="6">
        <f t="shared" si="1"/>
        <v>187500</v>
      </c>
      <c r="F14" s="7">
        <f t="shared" ca="1" si="2"/>
        <v>187457.50616365956</v>
      </c>
      <c r="G14" s="15">
        <f>$E$4</f>
        <v>4.34</v>
      </c>
      <c r="H14" s="10">
        <f>F$4</f>
        <v>8.5000000000000006E-2</v>
      </c>
      <c r="I14" s="5">
        <f t="shared" si="8"/>
        <v>4.4249999999999998</v>
      </c>
      <c r="J14" s="18">
        <f>[1]Position!$B11</f>
        <v>2.44</v>
      </c>
      <c r="K14" s="5">
        <f>[1]Position!$D11</f>
        <v>2.544</v>
      </c>
      <c r="L14" s="9">
        <f t="shared" ca="1" si="3"/>
        <v>829499.46477419359</v>
      </c>
      <c r="M14" s="6">
        <f t="shared" si="4"/>
        <v>829687.5</v>
      </c>
      <c r="N14">
        <f t="shared" si="5"/>
        <v>2E-3</v>
      </c>
      <c r="O14" s="14">
        <f t="shared" ca="1" si="6"/>
        <v>374.91501232731912</v>
      </c>
      <c r="Q14" s="7"/>
    </row>
    <row r="15" spans="1:17" x14ac:dyDescent="0.25">
      <c r="A15" s="4">
        <v>37165</v>
      </c>
      <c r="B15" s="47">
        <v>4.1754948237570803E-2</v>
      </c>
      <c r="C15" s="48">
        <f t="shared" ca="1" si="7"/>
        <v>0.9963860077713167</v>
      </c>
      <c r="D15" s="6">
        <f t="shared" si="0"/>
        <v>6250</v>
      </c>
      <c r="E15" s="6">
        <f t="shared" si="1"/>
        <v>193750</v>
      </c>
      <c r="F15" s="7">
        <f t="shared" ca="1" si="2"/>
        <v>193049.78900569261</v>
      </c>
      <c r="G15" s="15">
        <f>$E$4</f>
        <v>4.34</v>
      </c>
      <c r="H15" s="10">
        <f>F$4</f>
        <v>8.5000000000000006E-2</v>
      </c>
      <c r="I15" s="5">
        <f t="shared" si="8"/>
        <v>4.4249999999999998</v>
      </c>
      <c r="J15" s="18">
        <f>[1]Position!$B12</f>
        <v>2.4750000000000001</v>
      </c>
      <c r="K15" s="5">
        <f>[1]Position!$D12</f>
        <v>2.5819999999999999</v>
      </c>
      <c r="L15" s="9">
        <f t="shared" ca="1" si="3"/>
        <v>854245.31635018974</v>
      </c>
      <c r="M15" s="6">
        <f t="shared" si="4"/>
        <v>857343.75</v>
      </c>
      <c r="N15">
        <f t="shared" si="5"/>
        <v>2E-3</v>
      </c>
      <c r="O15" s="14">
        <f t="shared" ca="1" si="6"/>
        <v>386.09957801138523</v>
      </c>
      <c r="Q15" s="7"/>
    </row>
    <row r="16" spans="1:17" x14ac:dyDescent="0.25">
      <c r="A16" s="4">
        <v>37196</v>
      </c>
      <c r="B16" s="47">
        <v>4.1687139470097702E-2</v>
      </c>
      <c r="C16" s="48">
        <f t="shared" ca="1" si="7"/>
        <v>0.99290878401551153</v>
      </c>
      <c r="D16" s="6">
        <f t="shared" si="0"/>
        <v>6250</v>
      </c>
      <c r="E16" s="6">
        <f t="shared" si="1"/>
        <v>187500</v>
      </c>
      <c r="F16" s="7">
        <f t="shared" ca="1" si="2"/>
        <v>186170.3970029084</v>
      </c>
      <c r="G16" s="15">
        <f>$E$5</f>
        <v>4.71</v>
      </c>
      <c r="H16" s="10">
        <f>F$5</f>
        <v>0.17</v>
      </c>
      <c r="I16" s="5">
        <f t="shared" si="8"/>
        <v>4.88</v>
      </c>
      <c r="J16" s="18">
        <f>[1]Position!$B13</f>
        <v>2.7450000000000001</v>
      </c>
      <c r="K16" s="5">
        <f>[1]Position!$D13</f>
        <v>2.84</v>
      </c>
      <c r="L16" s="9">
        <f t="shared" ca="1" si="3"/>
        <v>908511.53737419297</v>
      </c>
      <c r="M16" s="6">
        <f t="shared" si="4"/>
        <v>915000</v>
      </c>
      <c r="N16">
        <f t="shared" si="5"/>
        <v>2E-3</v>
      </c>
      <c r="O16" s="14">
        <f t="shared" ca="1" si="6"/>
        <v>372.3407940058168</v>
      </c>
      <c r="Q16" s="7"/>
    </row>
    <row r="17" spans="1:17" x14ac:dyDescent="0.25">
      <c r="A17" s="4">
        <v>37226</v>
      </c>
      <c r="B17" s="47">
        <v>4.1768791879633699E-2</v>
      </c>
      <c r="C17" s="48">
        <f t="shared" ca="1" si="7"/>
        <v>0.98952955801624898</v>
      </c>
      <c r="D17" s="6">
        <f t="shared" si="0"/>
        <v>6250</v>
      </c>
      <c r="E17" s="6">
        <f t="shared" si="1"/>
        <v>193750</v>
      </c>
      <c r="F17" s="7">
        <f t="shared" ca="1" si="2"/>
        <v>191721.35186564823</v>
      </c>
      <c r="G17" s="15">
        <f>$E$5</f>
        <v>4.71</v>
      </c>
      <c r="H17" s="10">
        <f>F$5</f>
        <v>0.17</v>
      </c>
      <c r="I17" s="5">
        <f t="shared" si="8"/>
        <v>4.88</v>
      </c>
      <c r="J17" s="18">
        <f>[1]Position!$B14</f>
        <v>3.0550000000000002</v>
      </c>
      <c r="K17" s="5">
        <f>[1]Position!$D14</f>
        <v>3.14</v>
      </c>
      <c r="L17" s="9">
        <f t="shared" ca="1" si="3"/>
        <v>935600.19710436335</v>
      </c>
      <c r="M17" s="6">
        <f t="shared" si="4"/>
        <v>945500</v>
      </c>
      <c r="N17">
        <f t="shared" si="5"/>
        <v>2E-3</v>
      </c>
      <c r="O17" s="14">
        <f t="shared" ca="1" si="6"/>
        <v>383.44270373129649</v>
      </c>
      <c r="Q17" s="7"/>
    </row>
    <row r="18" spans="1:17" x14ac:dyDescent="0.25">
      <c r="A18" s="4">
        <v>37257</v>
      </c>
      <c r="B18" s="47">
        <v>4.2060520188163003E-2</v>
      </c>
      <c r="C18" s="48">
        <f t="shared" ca="1" si="7"/>
        <v>0.98596817956313643</v>
      </c>
      <c r="D18" s="6">
        <f t="shared" si="0"/>
        <v>6250</v>
      </c>
      <c r="E18" s="6">
        <f t="shared" si="1"/>
        <v>193750</v>
      </c>
      <c r="F18" s="7">
        <f t="shared" ca="1" si="2"/>
        <v>191031.33479035768</v>
      </c>
      <c r="G18" s="15">
        <f>$E$5</f>
        <v>4.71</v>
      </c>
      <c r="H18" s="10">
        <f>F$5</f>
        <v>0.17</v>
      </c>
      <c r="I18" s="5">
        <f t="shared" si="8"/>
        <v>4.88</v>
      </c>
      <c r="J18" s="18">
        <f>[1]Position!$B15</f>
        <v>3.1949999999999998</v>
      </c>
      <c r="K18" s="5">
        <f>[1]Position!$D15</f>
        <v>3.2899999999999996</v>
      </c>
      <c r="L18" s="9">
        <f t="shared" ca="1" si="3"/>
        <v>932232.91377694544</v>
      </c>
      <c r="M18" s="6">
        <f t="shared" si="4"/>
        <v>945500</v>
      </c>
      <c r="N18">
        <f t="shared" si="5"/>
        <v>2E-3</v>
      </c>
      <c r="O18" s="14">
        <f t="shared" ca="1" si="6"/>
        <v>382.06266958071535</v>
      </c>
      <c r="Q18" s="7"/>
    </row>
    <row r="19" spans="1:17" x14ac:dyDescent="0.25">
      <c r="A19" s="4">
        <v>37288</v>
      </c>
      <c r="B19" s="47">
        <v>4.2324016749417701E-2</v>
      </c>
      <c r="C19" s="48">
        <f t="shared" ca="1" si="7"/>
        <v>0.98238351169231186</v>
      </c>
      <c r="D19" s="6">
        <f t="shared" si="0"/>
        <v>6250</v>
      </c>
      <c r="E19" s="6">
        <f t="shared" si="1"/>
        <v>175000</v>
      </c>
      <c r="F19" s="7">
        <f t="shared" ca="1" si="2"/>
        <v>171917.11454615457</v>
      </c>
      <c r="G19" s="15">
        <f>$E$5</f>
        <v>4.71</v>
      </c>
      <c r="H19" s="10">
        <f>F$5</f>
        <v>0.17</v>
      </c>
      <c r="I19" s="5">
        <f t="shared" si="8"/>
        <v>4.88</v>
      </c>
      <c r="J19" s="18">
        <f>[1]Position!$B16</f>
        <v>3.17</v>
      </c>
      <c r="K19" s="5">
        <f>[1]Position!$D16</f>
        <v>3.2530000000000001</v>
      </c>
      <c r="L19" s="9">
        <f t="shared" ca="1" si="3"/>
        <v>838955.51898523432</v>
      </c>
      <c r="M19" s="6">
        <f t="shared" si="4"/>
        <v>854000</v>
      </c>
      <c r="N19">
        <f t="shared" si="5"/>
        <v>2E-3</v>
      </c>
      <c r="O19" s="14">
        <f t="shared" ca="1" si="6"/>
        <v>343.83422909230916</v>
      </c>
      <c r="Q19" s="7"/>
    </row>
    <row r="20" spans="1:17" x14ac:dyDescent="0.25">
      <c r="A20" s="4">
        <v>37316</v>
      </c>
      <c r="B20" s="47">
        <v>4.2627977701219504E-2</v>
      </c>
      <c r="C20" s="48">
        <f t="shared" ca="1" si="7"/>
        <v>0.9790884153675331</v>
      </c>
      <c r="D20" s="6">
        <f t="shared" si="0"/>
        <v>6250</v>
      </c>
      <c r="E20" s="6">
        <f t="shared" si="1"/>
        <v>193750</v>
      </c>
      <c r="F20" s="7">
        <f t="shared" ca="1" si="2"/>
        <v>189698.38047745955</v>
      </c>
      <c r="G20" s="15">
        <f>$E$5</f>
        <v>4.71</v>
      </c>
      <c r="H20" s="10">
        <f>F$5</f>
        <v>0.17</v>
      </c>
      <c r="I20" s="5">
        <f t="shared" si="8"/>
        <v>4.88</v>
      </c>
      <c r="J20" s="18">
        <f>[1]Position!$B17</f>
        <v>3.09</v>
      </c>
      <c r="K20" s="5">
        <f>[1]Position!$D17</f>
        <v>3.173</v>
      </c>
      <c r="L20" s="9">
        <f t="shared" ca="1" si="3"/>
        <v>925728.09673000255</v>
      </c>
      <c r="M20" s="6">
        <f t="shared" si="4"/>
        <v>945500</v>
      </c>
      <c r="N20">
        <f t="shared" si="5"/>
        <v>2E-3</v>
      </c>
      <c r="O20" s="14">
        <f t="shared" ca="1" si="6"/>
        <v>379.3967609549191</v>
      </c>
      <c r="Q20" s="7"/>
    </row>
    <row r="21" spans="1:17" x14ac:dyDescent="0.25">
      <c r="A21" s="4">
        <v>37347</v>
      </c>
      <c r="B21" s="47">
        <v>4.2929626260043804E-2</v>
      </c>
      <c r="C21" s="48">
        <f t="shared" ca="1" si="7"/>
        <v>0.97542078553054934</v>
      </c>
      <c r="D21" s="6">
        <f t="shared" si="0"/>
        <v>6250</v>
      </c>
      <c r="E21" s="6">
        <f t="shared" si="1"/>
        <v>187500</v>
      </c>
      <c r="F21" s="7">
        <f t="shared" ca="1" si="2"/>
        <v>182891.397286978</v>
      </c>
      <c r="G21" s="15">
        <f>$E$6</f>
        <v>3.3588571428571425</v>
      </c>
      <c r="H21" s="10">
        <f t="shared" ref="H21:H27" si="9">F$6</f>
        <v>8.5000000000000006E-2</v>
      </c>
      <c r="I21" s="5">
        <f t="shared" si="8"/>
        <v>3.4438571428571425</v>
      </c>
      <c r="J21" s="18">
        <f>[1]Position!$B18</f>
        <v>3</v>
      </c>
      <c r="K21" s="5">
        <f>[1]Position!$D18</f>
        <v>3.09</v>
      </c>
      <c r="L21" s="9">
        <f t="shared" ca="1" si="3"/>
        <v>629851.84491388255</v>
      </c>
      <c r="M21" s="6">
        <f t="shared" si="4"/>
        <v>645723.2142857142</v>
      </c>
      <c r="N21">
        <f t="shared" si="5"/>
        <v>2E-3</v>
      </c>
      <c r="O21" s="14">
        <f t="shared" ca="1" si="6"/>
        <v>365.78279457395598</v>
      </c>
      <c r="Q21" s="7"/>
    </row>
    <row r="22" spans="1:17" x14ac:dyDescent="0.25">
      <c r="A22" s="4">
        <v>37377</v>
      </c>
      <c r="B22" s="47">
        <v>4.32413298028562E-2</v>
      </c>
      <c r="C22" s="48">
        <f t="shared" ca="1" si="7"/>
        <v>0.97182561278373436</v>
      </c>
      <c r="D22" s="6">
        <f t="shared" si="0"/>
        <v>6250</v>
      </c>
      <c r="E22" s="6">
        <f t="shared" si="1"/>
        <v>193750</v>
      </c>
      <c r="F22" s="7">
        <f t="shared" ca="1" si="2"/>
        <v>188291.21247684854</v>
      </c>
      <c r="G22" s="15">
        <f t="shared" ref="G22:G27" si="10">$E$6</f>
        <v>3.3588571428571425</v>
      </c>
      <c r="H22" s="10">
        <f t="shared" si="9"/>
        <v>8.5000000000000006E-2</v>
      </c>
      <c r="I22" s="5">
        <f t="shared" si="8"/>
        <v>3.4438571428571425</v>
      </c>
      <c r="J22" s="18">
        <f>[1]Position!$B19</f>
        <v>3.03</v>
      </c>
      <c r="K22" s="5">
        <f>[1]Position!$D19</f>
        <v>3.1099999999999994</v>
      </c>
      <c r="L22" s="9">
        <f t="shared" ca="1" si="3"/>
        <v>648448.03702562675</v>
      </c>
      <c r="M22" s="6">
        <f t="shared" si="4"/>
        <v>667247.32142857136</v>
      </c>
      <c r="N22">
        <f t="shared" si="5"/>
        <v>2E-3</v>
      </c>
      <c r="O22" s="14">
        <f t="shared" ca="1" si="6"/>
        <v>376.58242495369706</v>
      </c>
      <c r="Q22" s="7"/>
    </row>
    <row r="23" spans="1:17" x14ac:dyDescent="0.25">
      <c r="A23" s="4">
        <v>37408</v>
      </c>
      <c r="B23" s="47">
        <v>4.3581029885035399E-2</v>
      </c>
      <c r="C23" s="48">
        <f t="shared" ca="1" si="7"/>
        <v>0.96806101951029966</v>
      </c>
      <c r="D23" s="6">
        <f t="shared" si="0"/>
        <v>6250</v>
      </c>
      <c r="E23" s="6">
        <f t="shared" si="1"/>
        <v>187500</v>
      </c>
      <c r="F23" s="7">
        <f t="shared" ca="1" si="2"/>
        <v>181511.44115818117</v>
      </c>
      <c r="G23" s="15">
        <f t="shared" si="10"/>
        <v>3.3588571428571425</v>
      </c>
      <c r="H23" s="10">
        <f t="shared" si="9"/>
        <v>8.5000000000000006E-2</v>
      </c>
      <c r="I23" s="5">
        <f t="shared" si="8"/>
        <v>3.4438571428571425</v>
      </c>
      <c r="J23" s="18">
        <f>[1]Position!$B20</f>
        <v>3.09</v>
      </c>
      <c r="K23" s="5">
        <f>[1]Position!$D20</f>
        <v>3.1539999999999999</v>
      </c>
      <c r="L23" s="9">
        <f t="shared" ca="1" si="3"/>
        <v>625099.4731428962</v>
      </c>
      <c r="M23" s="6">
        <f t="shared" si="4"/>
        <v>645723.2142857142</v>
      </c>
      <c r="N23">
        <f t="shared" si="5"/>
        <v>2E-3</v>
      </c>
      <c r="O23" s="14">
        <f t="shared" ca="1" si="6"/>
        <v>363.02288231636237</v>
      </c>
      <c r="Q23" s="7"/>
    </row>
    <row r="24" spans="1:17" x14ac:dyDescent="0.25">
      <c r="A24" s="4">
        <v>37438</v>
      </c>
      <c r="B24" s="47">
        <v>4.3994290369646201E-2</v>
      </c>
      <c r="C24" s="48">
        <f t="shared" ca="1" si="7"/>
        <v>0.96431337205834577</v>
      </c>
      <c r="D24" s="6">
        <f t="shared" si="0"/>
        <v>6250</v>
      </c>
      <c r="E24" s="6">
        <f t="shared" si="1"/>
        <v>193750</v>
      </c>
      <c r="F24" s="7">
        <f t="shared" ca="1" si="2"/>
        <v>186835.7158363045</v>
      </c>
      <c r="G24" s="15">
        <f t="shared" si="10"/>
        <v>3.3588571428571425</v>
      </c>
      <c r="H24" s="10">
        <f t="shared" si="9"/>
        <v>8.5000000000000006E-2</v>
      </c>
      <c r="I24" s="5">
        <f t="shared" si="8"/>
        <v>3.4438571428571425</v>
      </c>
      <c r="J24" s="18">
        <f>[1]Position!$B21</f>
        <v>3.15</v>
      </c>
      <c r="K24" s="5">
        <f>[1]Position!$D21</f>
        <v>3.2040000000000002</v>
      </c>
      <c r="L24" s="9">
        <f t="shared" ca="1" si="3"/>
        <v>643435.51452368463</v>
      </c>
      <c r="M24" s="6">
        <f t="shared" si="4"/>
        <v>667247.32142857136</v>
      </c>
      <c r="N24">
        <f t="shared" si="5"/>
        <v>2E-3</v>
      </c>
      <c r="O24" s="14">
        <f t="shared" ca="1" si="6"/>
        <v>373.671431672609</v>
      </c>
      <c r="Q24" s="7"/>
    </row>
    <row r="25" spans="1:17" x14ac:dyDescent="0.25">
      <c r="A25" s="4">
        <v>37469</v>
      </c>
      <c r="B25" s="47">
        <v>4.4407550911447706E-2</v>
      </c>
      <c r="C25" s="48">
        <f t="shared" ca="1" si="7"/>
        <v>0.96040099716980898</v>
      </c>
      <c r="D25" s="6">
        <f t="shared" si="0"/>
        <v>6250</v>
      </c>
      <c r="E25" s="6">
        <f t="shared" si="1"/>
        <v>193750</v>
      </c>
      <c r="F25" s="7">
        <f t="shared" ca="1" si="2"/>
        <v>186077.69320165049</v>
      </c>
      <c r="G25" s="15">
        <f t="shared" si="10"/>
        <v>3.3588571428571425</v>
      </c>
      <c r="H25" s="10">
        <f t="shared" si="9"/>
        <v>8.5000000000000006E-2</v>
      </c>
      <c r="I25" s="5">
        <f t="shared" si="8"/>
        <v>3.4438571428571425</v>
      </c>
      <c r="J25" s="18">
        <f>[1]Position!$B22</f>
        <v>3.1749999999999998</v>
      </c>
      <c r="K25" s="5">
        <f>[1]Position!$D22</f>
        <v>3.2489999999999997</v>
      </c>
      <c r="L25" s="9">
        <f t="shared" ca="1" si="3"/>
        <v>640824.99285888392</v>
      </c>
      <c r="M25" s="6">
        <f t="shared" si="4"/>
        <v>667247.32142857136</v>
      </c>
      <c r="N25">
        <f t="shared" si="5"/>
        <v>2E-3</v>
      </c>
      <c r="O25" s="14">
        <f t="shared" ca="1" si="6"/>
        <v>372.15538640330101</v>
      </c>
      <c r="Q25" s="7"/>
    </row>
    <row r="26" spans="1:17" x14ac:dyDescent="0.25">
      <c r="A26" s="4">
        <v>37500</v>
      </c>
      <c r="B26" s="47">
        <v>4.4824597016173098E-2</v>
      </c>
      <c r="C26" s="48">
        <f t="shared" ca="1" si="7"/>
        <v>0.9564353703543873</v>
      </c>
      <c r="D26" s="6">
        <f t="shared" si="0"/>
        <v>6250</v>
      </c>
      <c r="E26" s="6">
        <f t="shared" si="1"/>
        <v>187500</v>
      </c>
      <c r="F26" s="7">
        <f t="shared" ca="1" si="2"/>
        <v>179331.63194144762</v>
      </c>
      <c r="G26" s="15">
        <f t="shared" si="10"/>
        <v>3.3588571428571425</v>
      </c>
      <c r="H26" s="10">
        <f t="shared" si="9"/>
        <v>8.5000000000000006E-2</v>
      </c>
      <c r="I26" s="5">
        <f t="shared" si="8"/>
        <v>3.4438571428571425</v>
      </c>
      <c r="J26" s="18">
        <f>[1]Position!$B23</f>
        <v>3.15</v>
      </c>
      <c r="K26" s="5">
        <f>[1]Position!$D23</f>
        <v>3.25</v>
      </c>
      <c r="L26" s="9">
        <f t="shared" ca="1" si="3"/>
        <v>617592.52160178241</v>
      </c>
      <c r="M26" s="6">
        <f t="shared" si="4"/>
        <v>645723.2142857142</v>
      </c>
      <c r="N26">
        <f t="shared" si="5"/>
        <v>2E-3</v>
      </c>
      <c r="O26" s="14">
        <f t="shared" ca="1" si="6"/>
        <v>358.66326388289525</v>
      </c>
      <c r="Q26" s="7"/>
    </row>
    <row r="27" spans="1:17" x14ac:dyDescent="0.25">
      <c r="A27" s="4">
        <v>37530</v>
      </c>
      <c r="B27" s="47">
        <v>4.5279999861980197E-2</v>
      </c>
      <c r="C27" s="48">
        <f t="shared" ca="1" si="7"/>
        <v>0.95249808100039457</v>
      </c>
      <c r="D27" s="6">
        <f t="shared" si="0"/>
        <v>6250</v>
      </c>
      <c r="E27" s="6">
        <f t="shared" si="1"/>
        <v>193750</v>
      </c>
      <c r="F27" s="7">
        <f t="shared" ca="1" si="2"/>
        <v>184546.50319382644</v>
      </c>
      <c r="G27" s="15">
        <f t="shared" si="10"/>
        <v>3.3588571428571425</v>
      </c>
      <c r="H27" s="10">
        <f t="shared" si="9"/>
        <v>8.5000000000000006E-2</v>
      </c>
      <c r="I27" s="5">
        <f t="shared" si="8"/>
        <v>3.4438571428571425</v>
      </c>
      <c r="J27" s="18">
        <f>[1]Position!$B24</f>
        <v>3.1749999999999998</v>
      </c>
      <c r="K27" s="5">
        <f>[1]Position!$D24</f>
        <v>3.2649999999999997</v>
      </c>
      <c r="L27" s="9">
        <f t="shared" ca="1" si="3"/>
        <v>635551.79321336769</v>
      </c>
      <c r="M27" s="6">
        <f t="shared" si="4"/>
        <v>667247.32142857136</v>
      </c>
      <c r="N27">
        <f t="shared" si="5"/>
        <v>2E-3</v>
      </c>
      <c r="O27" s="14">
        <f t="shared" ca="1" si="6"/>
        <v>369.09300638765291</v>
      </c>
      <c r="Q27" s="7"/>
    </row>
    <row r="28" spans="1:17" ht="12.75" customHeight="1" thickBot="1" x14ac:dyDescent="0.3">
      <c r="A28" s="4">
        <v>37561</v>
      </c>
      <c r="B28" s="4"/>
      <c r="H28" s="10"/>
      <c r="J28" s="5"/>
      <c r="O28" s="14"/>
    </row>
    <row r="29" spans="1:17" ht="13.8" thickBot="1" x14ac:dyDescent="0.3">
      <c r="E29" s="32" t="s">
        <v>33</v>
      </c>
      <c r="F29" s="33"/>
      <c r="G29" s="33"/>
      <c r="H29" s="50">
        <f>AVERAGE(H11:H27)</f>
        <v>0.10999999999999999</v>
      </c>
      <c r="I29" s="34">
        <f>AVERAGE(I11:I27)</f>
        <v>4.1548235294117646</v>
      </c>
      <c r="J29" s="5">
        <f>AVERAGE(J11:J27)</f>
        <v>2.6135294117647057</v>
      </c>
      <c r="K29" s="5">
        <f>AVERAGE(K11:K27)</f>
        <v>2.6890588235294119</v>
      </c>
      <c r="L29" s="10">
        <f ca="1">L9/F9</f>
        <v>4.1602461861869617</v>
      </c>
      <c r="M29" s="10">
        <f>M9/E9</f>
        <v>4.1522981246552675</v>
      </c>
      <c r="O29" s="14">
        <f ca="1">SUM(O11:O28)</f>
        <v>6358.9227712518223</v>
      </c>
      <c r="Q29" s="7"/>
    </row>
    <row r="30" spans="1:17" x14ac:dyDescent="0.25">
      <c r="J30" s="9"/>
    </row>
    <row r="34" spans="5:13" x14ac:dyDescent="0.25">
      <c r="F34">
        <v>153</v>
      </c>
      <c r="I34">
        <v>5.0167000000000002</v>
      </c>
      <c r="J34" s="7">
        <v>6250</v>
      </c>
      <c r="K34" s="6">
        <f>J34*F34</f>
        <v>956250</v>
      </c>
      <c r="L34" s="6">
        <f>K34*I34</f>
        <v>4797219.375</v>
      </c>
      <c r="M34" s="8"/>
    </row>
    <row r="35" spans="5:13" x14ac:dyDescent="0.25">
      <c r="F35">
        <v>151</v>
      </c>
      <c r="I35">
        <v>5.29</v>
      </c>
      <c r="J35" s="7">
        <v>6250</v>
      </c>
      <c r="K35" s="6">
        <f>J35*F35</f>
        <v>943750</v>
      </c>
      <c r="L35" s="6">
        <f>K35*I35</f>
        <v>4992437.5</v>
      </c>
      <c r="M35" s="8"/>
    </row>
    <row r="36" spans="5:13" x14ac:dyDescent="0.25">
      <c r="E36" s="16">
        <v>37347</v>
      </c>
      <c r="F36" s="6">
        <f>E37-E36</f>
        <v>213</v>
      </c>
      <c r="G36" s="6"/>
      <c r="H36" s="6"/>
      <c r="I36">
        <v>4.5949999999999998</v>
      </c>
      <c r="J36" s="7">
        <v>6250</v>
      </c>
      <c r="K36" s="6">
        <f>J36*F36</f>
        <v>1331250</v>
      </c>
      <c r="L36" s="6">
        <f>K36*I36</f>
        <v>6117093.75</v>
      </c>
      <c r="M36" s="8"/>
    </row>
    <row r="37" spans="5:13" x14ac:dyDescent="0.25">
      <c r="E37" s="16">
        <v>37560</v>
      </c>
      <c r="K37" s="6"/>
      <c r="L37" s="6"/>
    </row>
    <row r="38" spans="5:13" x14ac:dyDescent="0.25">
      <c r="J38" s="7"/>
      <c r="K38" s="6">
        <f>SUM(K34:K37)</f>
        <v>3231250</v>
      </c>
      <c r="L38" s="6">
        <f>SUM(L34:L37)</f>
        <v>15906750.625</v>
      </c>
      <c r="M38" s="8"/>
    </row>
    <row r="39" spans="5:13" x14ac:dyDescent="0.25">
      <c r="L39" s="6"/>
    </row>
    <row r="40" spans="5:13" x14ac:dyDescent="0.25">
      <c r="L40" s="13">
        <f>L38/K38</f>
        <v>4.9227854932301742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Hunter</vt:lpstr>
      <vt:lpstr>orders</vt:lpstr>
      <vt:lpstr>pricing</vt:lpstr>
      <vt:lpstr>Hunter!Print_Area</vt:lpstr>
      <vt:lpstr>Today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rtomask</dc:creator>
  <cp:lastModifiedBy>Havlíček Jan</cp:lastModifiedBy>
  <cp:lastPrinted>2001-08-20T18:11:37Z</cp:lastPrinted>
  <dcterms:created xsi:type="dcterms:W3CDTF">2001-04-03T18:50:27Z</dcterms:created>
  <dcterms:modified xsi:type="dcterms:W3CDTF">2023-09-10T12:19:33Z</dcterms:modified>
</cp:coreProperties>
</file>