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4928" windowHeight="9540" activeTab="1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Sched'!$A$1:$P$39</definedName>
    <definedName name="Print_Area_MI">'Orig Sched'!$A$1:$G$9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92512" fullCalcOnLoad="1"/>
</workbook>
</file>

<file path=xl/calcChain.xml><?xml version="1.0" encoding="utf-8"?>
<calcChain xmlns="http://schemas.openxmlformats.org/spreadsheetml/2006/main">
  <c r="M10" i="4" l="1"/>
  <c r="Z10" i="4"/>
  <c r="AA10" i="4"/>
  <c r="M11" i="4"/>
  <c r="Z11" i="4"/>
  <c r="AA11" i="4"/>
  <c r="M12" i="4"/>
  <c r="Z12" i="4"/>
  <c r="AA12" i="4"/>
  <c r="M13" i="4"/>
  <c r="Z13" i="4"/>
  <c r="AA13" i="4"/>
  <c r="M14" i="4"/>
  <c r="Z14" i="4"/>
  <c r="AA14" i="4"/>
  <c r="M15" i="4"/>
  <c r="Z15" i="4"/>
  <c r="AA15" i="4"/>
  <c r="M16" i="4"/>
  <c r="Z16" i="4"/>
  <c r="AA16" i="4"/>
  <c r="I17" i="4"/>
  <c r="M17" i="4"/>
  <c r="S17" i="4"/>
  <c r="Z17" i="4"/>
  <c r="AA17" i="4"/>
  <c r="M18" i="4"/>
  <c r="Z18" i="4"/>
  <c r="AA18" i="4"/>
  <c r="M19" i="4"/>
  <c r="Z19" i="4"/>
  <c r="AA19" i="4"/>
  <c r="M20" i="4"/>
  <c r="Z20" i="4"/>
  <c r="AA20" i="4"/>
  <c r="M21" i="4"/>
  <c r="Z21" i="4"/>
  <c r="AA21" i="4"/>
  <c r="I22" i="4"/>
  <c r="M22" i="4"/>
  <c r="Z22" i="4"/>
  <c r="AA22" i="4"/>
  <c r="I23" i="4"/>
  <c r="M23" i="4"/>
  <c r="Z23" i="4"/>
  <c r="AA23" i="4"/>
  <c r="M24" i="4"/>
  <c r="Z24" i="4"/>
  <c r="AA24" i="4"/>
  <c r="M25" i="4"/>
  <c r="Z25" i="4"/>
  <c r="AA25" i="4"/>
  <c r="M26" i="4"/>
  <c r="Z26" i="4"/>
  <c r="AA26" i="4"/>
  <c r="I27" i="4"/>
  <c r="M27" i="4"/>
  <c r="Z27" i="4"/>
  <c r="AA27" i="4"/>
  <c r="M28" i="4"/>
  <c r="Z28" i="4"/>
  <c r="AA28" i="4"/>
  <c r="M29" i="4"/>
  <c r="Z29" i="4"/>
  <c r="AA29" i="4"/>
  <c r="M30" i="4"/>
  <c r="Z30" i="4"/>
  <c r="AA30" i="4"/>
  <c r="M31" i="4"/>
  <c r="Z31" i="4"/>
  <c r="AA31" i="4"/>
  <c r="M32" i="4"/>
  <c r="Z32" i="4"/>
  <c r="AA32" i="4"/>
  <c r="M33" i="4"/>
  <c r="Z33" i="4"/>
  <c r="AA33" i="4"/>
  <c r="M34" i="4"/>
  <c r="Z34" i="4"/>
  <c r="AA34" i="4"/>
  <c r="M35" i="4"/>
  <c r="M36" i="4"/>
  <c r="M37" i="4"/>
  <c r="I40" i="4"/>
  <c r="K40" i="4"/>
  <c r="M40" i="4"/>
  <c r="N40" i="4"/>
  <c r="Z41" i="4"/>
  <c r="E13" i="5"/>
  <c r="G13" i="5"/>
  <c r="I13" i="5"/>
  <c r="E14" i="5"/>
  <c r="G14" i="5"/>
  <c r="I14" i="5"/>
  <c r="E15" i="5"/>
  <c r="G15" i="5"/>
  <c r="I15" i="5"/>
  <c r="E16" i="5"/>
  <c r="G16" i="5"/>
  <c r="I16" i="5"/>
  <c r="E17" i="5"/>
  <c r="G17" i="5"/>
  <c r="I17" i="5"/>
  <c r="E18" i="5"/>
  <c r="G18" i="5"/>
  <c r="I18" i="5"/>
  <c r="E19" i="5"/>
  <c r="G19" i="5"/>
  <c r="I19" i="5"/>
  <c r="E20" i="5"/>
  <c r="G20" i="5"/>
  <c r="I20" i="5"/>
</calcChain>
</file>

<file path=xl/sharedStrings.xml><?xml version="1.0" encoding="utf-8"?>
<sst xmlns="http://schemas.openxmlformats.org/spreadsheetml/2006/main" count="237" uniqueCount="131">
  <si>
    <t>ENRON CAPITAL &amp; TRADE RESOURCES</t>
  </si>
  <si>
    <t>^ENRON RISK MANAGEMENT SERVICES CORP.</t>
  </si>
  <si>
    <t>^DAILY DETAIL OF NEW TRANSACTIONS</t>
  </si>
  <si>
    <t>Total Notional</t>
  </si>
  <si>
    <t>Value on Date</t>
  </si>
  <si>
    <t>Quantities (Bcf)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</si>
  <si>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</si>
  <si>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</si>
  <si>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</si>
  <si>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</si>
  <si>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</si>
  <si>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</si>
  <si>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</si>
  <si>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</si>
  <si>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</si>
  <si>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</si>
  <si>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</si>
  <si>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</si>
  <si>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</si>
  <si>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</si>
  <si>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</si>
  <si>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</si>
  <si>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FT-EAST</t>
  </si>
  <si>
    <t>FT-NEWYORK</t>
  </si>
  <si>
    <t>FT-EATP</t>
  </si>
  <si>
    <t>FT-SOUTHEAST</t>
  </si>
  <si>
    <t>FT-CENT</t>
  </si>
  <si>
    <t>EMW</t>
  </si>
  <si>
    <t>FT-TEXAS</t>
  </si>
  <si>
    <t>FT-HPLC</t>
  </si>
  <si>
    <t>FT-EOLTX</t>
  </si>
  <si>
    <t>FT-NWEST</t>
  </si>
  <si>
    <t>FT-DENVER</t>
  </si>
  <si>
    <t>GD-HUB</t>
  </si>
  <si>
    <t>GD-CENTRAL</t>
  </si>
  <si>
    <t>GD-TEXAS</t>
  </si>
  <si>
    <t>STORAGE</t>
  </si>
  <si>
    <t>GD-NEW</t>
  </si>
  <si>
    <t>OPTIONS</t>
  </si>
  <si>
    <t>B/S</t>
  </si>
  <si>
    <t>TERM</t>
  </si>
  <si>
    <t>PRICE</t>
  </si>
  <si>
    <t>PUB CODE</t>
  </si>
  <si>
    <t>FT-MKTEAST</t>
  </si>
  <si>
    <t>FT-NORTHEAST</t>
  </si>
  <si>
    <t>QQ7140.1</t>
  </si>
  <si>
    <t>Memphis Light</t>
  </si>
  <si>
    <t>Pollan</t>
  </si>
  <si>
    <t>03/01-02/02</t>
  </si>
  <si>
    <t>I+.015</t>
  </si>
  <si>
    <t>Trunkl/tx</t>
  </si>
  <si>
    <t>S</t>
  </si>
  <si>
    <t>Middle Market - Central</t>
  </si>
  <si>
    <t>QR7523</t>
  </si>
  <si>
    <t>Mid American</t>
  </si>
  <si>
    <t>B</t>
  </si>
  <si>
    <t>Index</t>
  </si>
  <si>
    <t>NNG/DEMARCAT</t>
  </si>
  <si>
    <t>QS0377</t>
  </si>
  <si>
    <t>Tristar</t>
  </si>
  <si>
    <t>Stevens</t>
  </si>
  <si>
    <t>NG-Price</t>
  </si>
  <si>
    <t>03/01-03/02</t>
  </si>
  <si>
    <t>NGPL M/C</t>
  </si>
  <si>
    <t>QS0771</t>
  </si>
  <si>
    <t>Utilicorp</t>
  </si>
  <si>
    <t>McCaffrey</t>
  </si>
  <si>
    <t>NNG-Ventura</t>
  </si>
  <si>
    <t>QR8107</t>
  </si>
  <si>
    <t>FT-Ontario</t>
  </si>
  <si>
    <t>ML7/CG</t>
  </si>
  <si>
    <t>QS5014</t>
  </si>
  <si>
    <t>WPS Energy</t>
  </si>
  <si>
    <t>MICHCON</t>
  </si>
  <si>
    <t>QS7718</t>
  </si>
  <si>
    <t>Clinton</t>
  </si>
  <si>
    <t>03/01-04/01</t>
  </si>
  <si>
    <t>NYMEX</t>
  </si>
  <si>
    <t>QS9382.1</t>
  </si>
  <si>
    <t>Consumers</t>
  </si>
  <si>
    <t>FT-Intra-Gulf</t>
  </si>
  <si>
    <t>IF-ANR/LA</t>
  </si>
  <si>
    <t>QS9997</t>
  </si>
  <si>
    <t>06/01-08/01</t>
  </si>
  <si>
    <t>Q21278</t>
  </si>
  <si>
    <t>QS9680</t>
  </si>
  <si>
    <t>Great River / NNG</t>
  </si>
  <si>
    <t>Meyer</t>
  </si>
  <si>
    <t>Middle Market - Chicago</t>
  </si>
  <si>
    <t>NGI/Chi. Gate</t>
  </si>
  <si>
    <t>QT2690</t>
  </si>
  <si>
    <t>03/01-12/01</t>
  </si>
  <si>
    <t>NGPL</t>
  </si>
  <si>
    <t>IM-ONTARIO</t>
  </si>
  <si>
    <t>04/01-03/02</t>
  </si>
  <si>
    <t>QT3393.1</t>
  </si>
  <si>
    <t>ADM</t>
  </si>
  <si>
    <t>QT5037</t>
  </si>
  <si>
    <t>Reliant Energy Services, Inc</t>
  </si>
  <si>
    <t>FT-Int-Cen-Mid</t>
  </si>
  <si>
    <t>QT7331</t>
  </si>
  <si>
    <t>InterstateGasSupply</t>
  </si>
  <si>
    <t>Barbe</t>
  </si>
  <si>
    <t>QT8773</t>
  </si>
  <si>
    <t>Interstate Powr Co.</t>
  </si>
  <si>
    <t>FT-Int-Cen-Mkt2</t>
  </si>
  <si>
    <t>QT1156</t>
  </si>
  <si>
    <t>Mephis Light</t>
  </si>
  <si>
    <t>s</t>
  </si>
  <si>
    <t>IF-Trunk/ela</t>
  </si>
  <si>
    <t>QT9905</t>
  </si>
  <si>
    <t>Michigan</t>
  </si>
  <si>
    <t>04/01-12/01</t>
  </si>
  <si>
    <t>Wisconsin Pub. Services</t>
  </si>
  <si>
    <t>memphis light</t>
  </si>
  <si>
    <t>ft-cent</t>
  </si>
  <si>
    <t>if-trunkl/la</t>
  </si>
  <si>
    <t>Volume</t>
  </si>
  <si>
    <t>Origination</t>
  </si>
  <si>
    <t>Number of</t>
  </si>
  <si>
    <t>Volume on</t>
  </si>
  <si>
    <t>Amount</t>
  </si>
  <si>
    <t>Originated Deals</t>
  </si>
  <si>
    <t>Transactions</t>
  </si>
  <si>
    <t>Sylvia Pollan</t>
  </si>
  <si>
    <t>Cary Carrabine</t>
  </si>
  <si>
    <t>Carrabine</t>
  </si>
  <si>
    <t>Brian Frihart</t>
  </si>
  <si>
    <t>Frihart</t>
  </si>
  <si>
    <t>Dierdre McCaffrey</t>
  </si>
  <si>
    <t>Origination Summary Schedule - Feb-01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</si>
</sst>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17" formatCode="_(&quot;$&quot;* #,##0_);_(&quot;$&quot;* \(#,##0\);_(&quot;$&quot;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46">
    <xf numFmtId="0" fontId="0" fillId="0" borderId="0" xfId="0"/>
    <xf numFmtId="164" fontId="3" fillId="0" borderId="0" xfId="5" applyFont="1" applyAlignment="1">
      <alignment horizontal="centerContinuous"/>
    </xf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6" fontId="5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82" fontId="6" fillId="0" borderId="0" xfId="5" quotePrefix="1" applyNumberFormat="1" applyFont="1" applyAlignment="1">
      <alignment horizontal="centerContinuous"/>
    </xf>
    <xf numFmtId="164" fontId="6" fillId="0" borderId="0" xfId="5" applyFont="1" applyAlignment="1">
      <alignment horizontal="centerContinuous"/>
    </xf>
    <xf numFmtId="175" fontId="7" fillId="0" borderId="0" xfId="5" quotePrefix="1" applyNumberFormat="1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6" fontId="5" fillId="2" borderId="0" xfId="4" applyNumberFormat="1" applyFont="1" applyFill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8" fillId="2" borderId="0" xfId="4" applyNumberFormat="1" applyFont="1" applyFill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164" fontId="4" fillId="0" borderId="0" xfId="5" applyFont="1" applyBorder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6" fontId="5" fillId="3" borderId="0" xfId="4" applyNumberFormat="1" applyFont="1" applyFill="1" applyBorder="1"/>
    <xf numFmtId="164" fontId="6" fillId="0" borderId="0" xfId="5" applyFont="1" applyAlignment="1">
      <alignment horizontal="left"/>
    </xf>
    <xf numFmtId="164" fontId="6" fillId="4" borderId="0" xfId="5" applyFont="1" applyFill="1" applyAlignment="1">
      <alignment horizontal="left"/>
    </xf>
    <xf numFmtId="164" fontId="6" fillId="4" borderId="0" xfId="5" applyFont="1" applyFill="1"/>
    <xf numFmtId="164" fontId="6" fillId="4" borderId="0" xfId="5" applyFont="1" applyFill="1" applyAlignment="1">
      <alignment horizontal="center"/>
    </xf>
    <xf numFmtId="6" fontId="9" fillId="4" borderId="2" xfId="4" applyNumberFormat="1" applyFont="1" applyFill="1" applyBorder="1" applyProtection="1"/>
    <xf numFmtId="6" fontId="5" fillId="4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1" fontId="4" fillId="0" borderId="0" xfId="5" applyNumberFormat="1" applyFont="1" applyAlignment="1">
      <alignment horizontal="center"/>
    </xf>
    <xf numFmtId="6" fontId="4" fillId="5" borderId="0" xfId="4" applyNumberFormat="1" applyFont="1" applyFill="1" applyAlignment="1">
      <alignment horizontal="centerContinuous"/>
    </xf>
    <xf numFmtId="6" fontId="4" fillId="5" borderId="0" xfId="4" applyNumberFormat="1" applyFont="1" applyFill="1"/>
    <xf numFmtId="6" fontId="5" fillId="5" borderId="0" xfId="4" applyNumberFormat="1" applyFont="1" applyFill="1" applyAlignment="1">
      <alignment horizontal="center"/>
    </xf>
    <xf numFmtId="6" fontId="5" fillId="5" borderId="1" xfId="4" applyNumberFormat="1" applyFont="1" applyFill="1" applyBorder="1" applyAlignment="1">
      <alignment horizontal="center"/>
    </xf>
    <xf numFmtId="6" fontId="6" fillId="5" borderId="0" xfId="4" applyNumberFormat="1" applyFont="1" applyFill="1" applyAlignment="1">
      <alignment horizontal="center"/>
    </xf>
    <xf numFmtId="8" fontId="4" fillId="5" borderId="0" xfId="4" applyNumberFormat="1" applyFont="1" applyFill="1" applyBorder="1" applyAlignment="1" applyProtection="1">
      <alignment horizontal="right"/>
    </xf>
    <xf numFmtId="8" fontId="9" fillId="6" borderId="2" xfId="4" applyNumberFormat="1" applyFont="1" applyFill="1" applyBorder="1" applyProtection="1"/>
    <xf numFmtId="6" fontId="4" fillId="5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7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184" fontId="4" fillId="0" borderId="0" xfId="1" applyNumberFormat="1" applyFont="1" applyAlignment="1">
      <alignment horizontal="right"/>
    </xf>
    <xf numFmtId="6" fontId="9" fillId="4" borderId="2" xfId="4" applyNumberFormat="1" applyFont="1" applyFill="1" applyBorder="1" applyAlignment="1" applyProtection="1">
      <alignment horizontal="right"/>
    </xf>
    <xf numFmtId="184" fontId="4" fillId="0" borderId="0" xfId="1" applyNumberFormat="1" applyFont="1"/>
    <xf numFmtId="184" fontId="4" fillId="0" borderId="0" xfId="1" applyNumberFormat="1" applyFont="1" applyAlignment="1" applyProtection="1">
      <alignment horizontal="right"/>
    </xf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4" fillId="0" borderId="0" xfId="5" applyFont="1" applyFill="1" applyBorder="1"/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/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38" fontId="4" fillId="0" borderId="1" xfId="5" applyNumberFormat="1" applyFont="1" applyFill="1" applyBorder="1"/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6" fontId="4" fillId="0" borderId="0" xfId="5" quotePrefix="1" applyNumberFormat="1" applyFont="1" applyFill="1" applyBorder="1" applyAlignment="1"/>
    <xf numFmtId="14" fontId="4" fillId="0" borderId="0" xfId="5" quotePrefix="1" applyNumberFormat="1" applyFont="1" applyFill="1" applyBorder="1" applyAlignment="1">
      <alignment horizontal="center"/>
    </xf>
    <xf numFmtId="184" fontId="4" fillId="0" borderId="0" xfId="1" applyNumberFormat="1" applyFont="1" applyFill="1" applyBorder="1" applyAlignment="1">
      <alignment horizontal="right"/>
    </xf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217" fontId="4" fillId="0" borderId="0" xfId="3" applyNumberFormat="1" applyFont="1"/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Berckland</v>
          </cell>
          <cell r="D6" t="str">
            <v>Middle Market - NYMEX</v>
          </cell>
        </row>
        <row r="7">
          <cell r="C7" t="str">
            <v>Black</v>
          </cell>
          <cell r="D7" t="str">
            <v>Middle Market - NYMEX</v>
          </cell>
        </row>
        <row r="8">
          <cell r="C8" t="str">
            <v>Breslau</v>
          </cell>
          <cell r="D8" t="str">
            <v>Middle Market - NYMEX</v>
          </cell>
        </row>
        <row r="9">
          <cell r="C9" t="str">
            <v>Depaolis</v>
          </cell>
          <cell r="D9" t="str">
            <v>Middle Market - NORTHEAST</v>
          </cell>
        </row>
        <row r="10">
          <cell r="C10" t="str">
            <v>Abramo</v>
          </cell>
          <cell r="D10" t="str">
            <v>Middle Market - NYMEX</v>
          </cell>
        </row>
        <row r="11">
          <cell r="C11" t="str">
            <v>Dyke</v>
          </cell>
          <cell r="D11" t="str">
            <v>Middle Market - NYMEX</v>
          </cell>
        </row>
        <row r="12">
          <cell r="C12" t="str">
            <v>Enduser</v>
          </cell>
          <cell r="D12" t="str">
            <v>Middle Market - NYMEX</v>
          </cell>
        </row>
        <row r="13">
          <cell r="C13" t="str">
            <v>Ferries</v>
          </cell>
          <cell r="D13" t="str">
            <v>Middle Market - East</v>
          </cell>
        </row>
        <row r="14">
          <cell r="C14" t="str">
            <v>Ferries1</v>
          </cell>
          <cell r="D14" t="str">
            <v>Middle Market - NYMEX</v>
          </cell>
        </row>
        <row r="15">
          <cell r="C15" t="str">
            <v>Fraser</v>
          </cell>
          <cell r="D15" t="str">
            <v>Middle Market - NYMEX</v>
          </cell>
        </row>
        <row r="16">
          <cell r="C16" t="str">
            <v>Gilbert</v>
          </cell>
          <cell r="D16" t="str">
            <v>Middle Market - NYMEX</v>
          </cell>
        </row>
        <row r="17">
          <cell r="C17" t="str">
            <v>Dyk</v>
          </cell>
          <cell r="D17" t="str">
            <v>Middle Market - NYMEX</v>
          </cell>
        </row>
        <row r="18">
          <cell r="C18" t="str">
            <v>CR</v>
          </cell>
          <cell r="D18" t="str">
            <v>Credit Reserve</v>
          </cell>
        </row>
        <row r="19">
          <cell r="C19" t="str">
            <v>Kaiser</v>
          </cell>
          <cell r="D19" t="str">
            <v>Middle Market - East</v>
          </cell>
        </row>
        <row r="20">
          <cell r="C20" t="str">
            <v>Kelley</v>
          </cell>
          <cell r="D20" t="str">
            <v>Middle Market - NYMEX</v>
          </cell>
        </row>
        <row r="21">
          <cell r="C21" t="str">
            <v>Lagrasta</v>
          </cell>
          <cell r="D21" t="str">
            <v>Middle Market - NYMEX</v>
          </cell>
        </row>
        <row r="22">
          <cell r="C22" t="str">
            <v>Lamphier</v>
          </cell>
          <cell r="D22" t="str">
            <v>Gas Assets</v>
          </cell>
        </row>
        <row r="23">
          <cell r="C23" t="str">
            <v>Lin</v>
          </cell>
          <cell r="D23" t="str">
            <v>Middle Market - NYMEX</v>
          </cell>
        </row>
        <row r="24">
          <cell r="C24" t="str">
            <v>Villarreal</v>
          </cell>
          <cell r="D24" t="str">
            <v>Middle Market - NYMEX</v>
          </cell>
        </row>
        <row r="25">
          <cell r="C25" t="str">
            <v>Ortiz</v>
          </cell>
          <cell r="D25" t="str">
            <v>Middle Market - NYMEX</v>
          </cell>
        </row>
        <row r="26">
          <cell r="C26" t="str">
            <v>Otto</v>
          </cell>
          <cell r="D26" t="str">
            <v>Middle Market - NYMEX</v>
          </cell>
        </row>
        <row r="27">
          <cell r="C27" t="str">
            <v>Perez</v>
          </cell>
          <cell r="D27" t="str">
            <v>Mexico Origination</v>
          </cell>
        </row>
        <row r="28">
          <cell r="C28" t="str">
            <v>Pollan</v>
          </cell>
          <cell r="D28" t="str">
            <v>Middle Market - Central</v>
          </cell>
        </row>
        <row r="29">
          <cell r="C29" t="str">
            <v>Depaollis1</v>
          </cell>
          <cell r="D29" t="str">
            <v>Middle Market - NYMEX</v>
          </cell>
        </row>
        <row r="30">
          <cell r="C30" t="str">
            <v>Depaollis</v>
          </cell>
          <cell r="D30" t="str">
            <v>Middle Market - East</v>
          </cell>
        </row>
        <row r="31">
          <cell r="C31" t="str">
            <v>Stevens</v>
          </cell>
          <cell r="D31" t="str">
            <v>Middle Market - Central</v>
          </cell>
        </row>
        <row r="32">
          <cell r="C32" t="str">
            <v>Hitch</v>
          </cell>
          <cell r="D32" t="str">
            <v>Middle Market - NYMEX</v>
          </cell>
        </row>
        <row r="33">
          <cell r="C33" t="str">
            <v>Prevatt</v>
          </cell>
          <cell r="D33" t="str">
            <v>Middle Market - NYMEX</v>
          </cell>
        </row>
        <row r="34">
          <cell r="C34" t="str">
            <v>Patel</v>
          </cell>
          <cell r="D34" t="str">
            <v>Middle Market - NYMEX</v>
          </cell>
        </row>
        <row r="35">
          <cell r="C35" t="str">
            <v>Scheuer</v>
          </cell>
          <cell r="D35" t="str">
            <v>Middle Market - NYMEX</v>
          </cell>
        </row>
        <row r="36">
          <cell r="C36" t="str">
            <v>Enduser</v>
          </cell>
          <cell r="D36" t="str">
            <v>Middle Market - NYMEX</v>
          </cell>
        </row>
        <row r="37">
          <cell r="C37" t="str">
            <v>Riley</v>
          </cell>
          <cell r="D37" t="str">
            <v>Gas Assets</v>
          </cell>
        </row>
        <row r="38">
          <cell r="C38" t="str">
            <v>Dwivedi</v>
          </cell>
          <cell r="D38" t="str">
            <v>Middle Market - NYMEX</v>
          </cell>
        </row>
        <row r="39">
          <cell r="C39" t="str">
            <v>Sekse</v>
          </cell>
          <cell r="D39" t="str">
            <v>Middle Market - NYMEX</v>
          </cell>
        </row>
        <row r="40">
          <cell r="C40" t="str">
            <v>Shipos</v>
          </cell>
          <cell r="D40" t="str">
            <v>Middle Market - NYMEX</v>
          </cell>
        </row>
        <row r="41">
          <cell r="C41" t="str">
            <v>Gottlob</v>
          </cell>
          <cell r="D41" t="str">
            <v>HPL Transport</v>
          </cell>
        </row>
        <row r="42">
          <cell r="C42" t="str">
            <v xml:space="preserve">Conner </v>
          </cell>
          <cell r="D42" t="str">
            <v>Middle Market-Texas</v>
          </cell>
        </row>
        <row r="43">
          <cell r="C43" t="str">
            <v>Shulklapper</v>
          </cell>
          <cell r="D43" t="str">
            <v>Middle Market - NYMEX</v>
          </cell>
        </row>
        <row r="44">
          <cell r="C44" t="str">
            <v>Smith</v>
          </cell>
          <cell r="D44" t="str">
            <v>Middle Market - NYMEX</v>
          </cell>
        </row>
        <row r="45">
          <cell r="C45" t="str">
            <v>Taylor/Dominion</v>
          </cell>
          <cell r="D45" t="str">
            <v>Middle Market - NYMEX</v>
          </cell>
        </row>
        <row r="46">
          <cell r="C46" t="str">
            <v>Taylor</v>
          </cell>
          <cell r="D46" t="str">
            <v>Middle Market - East</v>
          </cell>
        </row>
        <row r="47">
          <cell r="C47" t="str">
            <v>Villarreal</v>
          </cell>
          <cell r="D47" t="str">
            <v>Middle Market - NYMEX</v>
          </cell>
        </row>
        <row r="48">
          <cell r="C48" t="str">
            <v>Wallis</v>
          </cell>
          <cell r="D48" t="str">
            <v>Gas Assets</v>
          </cell>
        </row>
        <row r="49">
          <cell r="C49" t="str">
            <v>Wood</v>
          </cell>
          <cell r="D49" t="str">
            <v>Middle Market - NYMEX</v>
          </cell>
        </row>
        <row r="50">
          <cell r="C50" t="str">
            <v>Mcaffry</v>
          </cell>
          <cell r="D50" t="str">
            <v>Middle Market - Central</v>
          </cell>
        </row>
        <row r="51">
          <cell r="C51" t="str">
            <v>Gilbert/Lagrasta</v>
          </cell>
          <cell r="D51" t="str">
            <v>Middle Market - NYMEX</v>
          </cell>
        </row>
        <row r="52">
          <cell r="C52" t="str">
            <v>Frank</v>
          </cell>
          <cell r="D52" t="str">
            <v>Middle Market - NYMEX</v>
          </cell>
        </row>
        <row r="53">
          <cell r="C53" t="str">
            <v>Various</v>
          </cell>
          <cell r="D53" t="str">
            <v>Energy Capital Resources</v>
          </cell>
        </row>
        <row r="54">
          <cell r="C54" t="str">
            <v>Grifith</v>
          </cell>
          <cell r="D54" t="str">
            <v>Middle Market - NYMEX</v>
          </cell>
        </row>
        <row r="55">
          <cell r="C55" t="str">
            <v>Black</v>
          </cell>
          <cell r="D55" t="str">
            <v>Middle Market - NYMEX</v>
          </cell>
        </row>
        <row r="56">
          <cell r="C56" t="str">
            <v>Ward</v>
          </cell>
          <cell r="D56" t="str">
            <v>Middle Market -West</v>
          </cell>
        </row>
        <row r="57">
          <cell r="C57" t="str">
            <v>McCaffry</v>
          </cell>
          <cell r="D57" t="str">
            <v>Middle Market - Central</v>
          </cell>
        </row>
        <row r="58">
          <cell r="C58" t="str">
            <v>Pereira</v>
          </cell>
          <cell r="D58" t="str">
            <v>Middle Market - NYMEX</v>
          </cell>
        </row>
        <row r="59">
          <cell r="C59" t="str">
            <v>Williams</v>
          </cell>
          <cell r="D59" t="str">
            <v>Mexico Origination</v>
          </cell>
        </row>
        <row r="60">
          <cell r="C60" t="str">
            <v>Augistine</v>
          </cell>
          <cell r="D60" t="str">
            <v>Mexico Origination</v>
          </cell>
        </row>
        <row r="61">
          <cell r="C61" t="str">
            <v>Whitt</v>
          </cell>
          <cell r="D61" t="str">
            <v>Middle Market -West</v>
          </cell>
        </row>
        <row r="62">
          <cell r="C62" t="str">
            <v>Lucci</v>
          </cell>
          <cell r="D62" t="str">
            <v>Middle Market -West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79"/>
  <sheetViews>
    <sheetView showGridLines="0" topLeftCell="L6" zoomScale="68" workbookViewId="0">
      <selection activeCell="O13" sqref="O13"/>
    </sheetView>
  </sheetViews>
  <sheetFormatPr defaultColWidth="8.44140625" defaultRowHeight="17.399999999999999" x14ac:dyDescent="0.3"/>
  <cols>
    <col min="1" max="1" width="10.44140625" style="7" customWidth="1"/>
    <col min="2" max="2" width="2.33203125" style="7" customWidth="1"/>
    <col min="3" max="3" width="10.5546875" style="7" customWidth="1"/>
    <col min="4" max="4" width="2.5546875" style="7" customWidth="1"/>
    <col min="5" max="5" width="17.5546875" style="7" bestFit="1" customWidth="1"/>
    <col min="6" max="6" width="2.6640625" style="7" customWidth="1"/>
    <col min="7" max="7" width="26.44140625" style="7" bestFit="1" customWidth="1"/>
    <col min="8" max="8" width="2.44140625" customWidth="1"/>
    <col min="9" max="9" width="13.88671875" style="26" bestFit="1" customWidth="1"/>
    <col min="10" max="10" width="2.88671875" style="14" customWidth="1"/>
    <col min="11" max="11" width="13.109375" style="26" bestFit="1" customWidth="1"/>
    <col min="12" max="12" width="2.5546875" style="14" customWidth="1"/>
    <col min="13" max="13" width="30.109375" style="45" bestFit="1" customWidth="1"/>
    <col min="14" max="14" width="17" style="15" bestFit="1" customWidth="1"/>
    <col min="15" max="15" width="11.44140625" style="7" bestFit="1" customWidth="1"/>
    <col min="16" max="16" width="21.109375" style="62" bestFit="1" customWidth="1"/>
    <col min="17" max="17" width="5.33203125" style="23" bestFit="1" customWidth="1"/>
    <col min="18" max="18" width="11.33203125" style="23" bestFit="1" customWidth="1"/>
    <col min="19" max="19" width="9" style="23" bestFit="1" customWidth="1"/>
    <col min="20" max="20" width="17.5546875" style="23" customWidth="1"/>
    <col min="21" max="21" width="2.6640625" style="7" customWidth="1"/>
    <col min="22" max="22" width="23.6640625" style="52" customWidth="1"/>
    <col min="23" max="23" width="5" style="7" customWidth="1"/>
    <col min="24" max="24" width="2.44140625" style="7" customWidth="1"/>
    <col min="25" max="25" width="6.6640625" style="7" customWidth="1"/>
    <col min="26" max="26" width="16" style="7" customWidth="1"/>
    <col min="27" max="27" width="9.44140625" style="7" customWidth="1"/>
    <col min="28" max="28" width="3" style="7" customWidth="1"/>
    <col min="29" max="29" width="17.88671875" style="7" customWidth="1"/>
    <col min="30" max="30" width="3.33203125" style="7" customWidth="1"/>
    <col min="31" max="31" width="13.5546875" style="7" customWidth="1"/>
    <col min="32" max="32" width="3.33203125" style="7" customWidth="1"/>
    <col min="33" max="33" width="11" style="7" customWidth="1"/>
    <col min="34" max="34" width="2.44140625" style="7" customWidth="1"/>
    <col min="35" max="35" width="5" style="7" customWidth="1"/>
    <col min="36" max="36" width="1.5546875" style="7" customWidth="1"/>
    <col min="37" max="37" width="5.88671875" style="7" customWidth="1"/>
    <col min="38" max="38" width="3.33203125" style="7" customWidth="1"/>
    <col min="39" max="39" width="9.33203125" style="7" customWidth="1"/>
    <col min="40" max="40" width="2.44140625" style="7" customWidth="1"/>
    <col min="41" max="41" width="11" style="7" customWidth="1"/>
    <col min="42" max="16384" width="8.44140625" style="7"/>
  </cols>
  <sheetData>
    <row r="1" spans="1:32" x14ac:dyDescent="0.3">
      <c r="A1" s="1" t="s">
        <v>0</v>
      </c>
      <c r="B1" s="2"/>
      <c r="C1" s="2"/>
      <c r="D1" s="2"/>
      <c r="E1" s="2"/>
      <c r="F1" s="2"/>
      <c r="G1" s="3"/>
      <c r="H1" s="4"/>
      <c r="J1" s="5"/>
      <c r="L1" s="5"/>
      <c r="M1" s="44"/>
      <c r="N1" s="6"/>
      <c r="O1" s="2"/>
      <c r="AD1" s="8" t="s">
        <v>1</v>
      </c>
      <c r="AF1" s="9"/>
    </row>
    <row r="2" spans="1:32" x14ac:dyDescent="0.3">
      <c r="A2" s="10">
        <v>36892</v>
      </c>
      <c r="B2" s="2"/>
      <c r="C2" s="2"/>
      <c r="D2" s="2"/>
      <c r="E2" s="2"/>
      <c r="F2" s="2"/>
      <c r="G2" s="3"/>
      <c r="H2" s="4"/>
      <c r="J2" s="5"/>
      <c r="L2" s="5"/>
      <c r="M2" s="44"/>
      <c r="N2" s="6"/>
      <c r="O2" s="2"/>
      <c r="AD2" s="8" t="s">
        <v>2</v>
      </c>
      <c r="AF2" s="9"/>
    </row>
    <row r="3" spans="1:32" x14ac:dyDescent="0.3">
      <c r="A3" s="11" t="s">
        <v>19</v>
      </c>
      <c r="B3" s="2"/>
      <c r="C3" s="2"/>
      <c r="D3" s="2"/>
      <c r="E3" s="2"/>
      <c r="F3" s="2"/>
      <c r="G3" s="3"/>
      <c r="H3" s="4"/>
      <c r="J3" s="5"/>
      <c r="L3" s="5"/>
      <c r="M3" s="44"/>
      <c r="N3" s="6"/>
      <c r="O3" s="2"/>
    </row>
    <row r="4" spans="1:32" x14ac:dyDescent="0.3">
      <c r="A4" s="12">
        <v>36893</v>
      </c>
      <c r="B4" s="2"/>
      <c r="C4" s="2"/>
      <c r="D4" s="2"/>
      <c r="E4" s="2"/>
      <c r="F4" s="11"/>
      <c r="G4" s="3"/>
      <c r="H4" s="4"/>
      <c r="J4" s="5"/>
      <c r="L4" s="5"/>
      <c r="M4" s="44"/>
      <c r="N4" s="6"/>
      <c r="O4" s="2"/>
    </row>
    <row r="5" spans="1:32" x14ac:dyDescent="0.3">
      <c r="F5" s="9"/>
      <c r="G5" s="13"/>
    </row>
    <row r="6" spans="1:32" s="16" customFormat="1" x14ac:dyDescent="0.3">
      <c r="I6" s="27"/>
      <c r="J6" s="17" t="s">
        <v>3</v>
      </c>
      <c r="K6" s="27"/>
      <c r="L6" s="15"/>
      <c r="M6" s="46" t="s">
        <v>4</v>
      </c>
      <c r="N6" s="15"/>
      <c r="P6" s="60"/>
      <c r="Q6" s="60"/>
      <c r="R6" s="60"/>
      <c r="S6" s="60"/>
      <c r="T6" s="60"/>
      <c r="V6" s="52"/>
    </row>
    <row r="7" spans="1:32" s="16" customFormat="1" x14ac:dyDescent="0.3">
      <c r="A7" s="59"/>
      <c r="B7" s="59"/>
      <c r="C7" s="59"/>
      <c r="D7" s="59"/>
      <c r="E7" s="59"/>
      <c r="F7" s="59"/>
      <c r="G7" s="59"/>
      <c r="H7" s="60"/>
      <c r="I7" s="67"/>
      <c r="J7" s="18" t="s">
        <v>5</v>
      </c>
      <c r="K7" s="67"/>
      <c r="L7" s="17"/>
      <c r="M7" s="46" t="s">
        <v>6</v>
      </c>
      <c r="N7" s="19" t="s">
        <v>7</v>
      </c>
      <c r="O7" s="59"/>
      <c r="P7" s="60"/>
      <c r="Q7" s="60"/>
      <c r="R7" s="60"/>
      <c r="S7" s="60"/>
      <c r="T7" s="60"/>
      <c r="V7" s="52"/>
    </row>
    <row r="8" spans="1:32" s="16" customFormat="1" x14ac:dyDescent="0.3">
      <c r="A8" s="20" t="s">
        <v>8</v>
      </c>
      <c r="B8" s="60"/>
      <c r="C8" s="21" t="s">
        <v>9</v>
      </c>
      <c r="D8" s="60"/>
      <c r="E8" s="20" t="s">
        <v>10</v>
      </c>
      <c r="F8" s="60"/>
      <c r="G8" s="20" t="s">
        <v>11</v>
      </c>
      <c r="H8" s="60"/>
      <c r="I8" s="67" t="s">
        <v>12</v>
      </c>
      <c r="J8" s="61"/>
      <c r="K8" s="67" t="s">
        <v>13</v>
      </c>
      <c r="L8" s="17"/>
      <c r="M8" s="47" t="s">
        <v>14</v>
      </c>
      <c r="N8" s="22" t="s">
        <v>15</v>
      </c>
      <c r="O8" s="20" t="s">
        <v>16</v>
      </c>
      <c r="P8" s="20" t="s">
        <v>20</v>
      </c>
      <c r="Q8" s="20" t="s">
        <v>39</v>
      </c>
      <c r="R8" s="20" t="s">
        <v>40</v>
      </c>
      <c r="S8" s="20" t="s">
        <v>41</v>
      </c>
      <c r="T8" s="20" t="s">
        <v>42</v>
      </c>
      <c r="V8" s="53" t="s">
        <v>21</v>
      </c>
      <c r="Z8" s="16" t="s">
        <v>117</v>
      </c>
    </row>
    <row r="9" spans="1:32" ht="15.6" x14ac:dyDescent="0.3">
      <c r="E9" s="39"/>
      <c r="M9" s="48" t="s">
        <v>17</v>
      </c>
      <c r="O9" s="23"/>
      <c r="R9" s="57"/>
      <c r="V9" s="54"/>
    </row>
    <row r="10" spans="1:32" ht="15.6" x14ac:dyDescent="0.3">
      <c r="A10" s="23" t="s">
        <v>45</v>
      </c>
      <c r="C10" s="24">
        <v>36929</v>
      </c>
      <c r="E10" s="39" t="s">
        <v>46</v>
      </c>
      <c r="G10" s="25" t="s">
        <v>52</v>
      </c>
      <c r="H10" s="7"/>
      <c r="I10" s="68">
        <v>197292</v>
      </c>
      <c r="J10" s="70"/>
      <c r="K10" s="68"/>
      <c r="M10" s="49">
        <f t="shared" ref="M10:M37" si="0">N10/1000</f>
        <v>14.962</v>
      </c>
      <c r="N10" s="27">
        <v>14962</v>
      </c>
      <c r="O10" s="23" t="s">
        <v>47</v>
      </c>
      <c r="P10" s="23" t="s">
        <v>26</v>
      </c>
      <c r="Q10" s="64" t="s">
        <v>51</v>
      </c>
      <c r="R10" s="65" t="s">
        <v>48</v>
      </c>
      <c r="S10" s="64" t="s">
        <v>49</v>
      </c>
      <c r="T10" s="64" t="s">
        <v>50</v>
      </c>
      <c r="U10" s="28"/>
      <c r="V10" s="54" t="s">
        <v>27</v>
      </c>
      <c r="Z10" s="7">
        <f>I10+K10</f>
        <v>197292</v>
      </c>
      <c r="AA10" s="144">
        <f>N10</f>
        <v>14962</v>
      </c>
      <c r="AB10" s="7">
        <v>1</v>
      </c>
    </row>
    <row r="11" spans="1:32" ht="15.6" x14ac:dyDescent="0.3">
      <c r="A11" s="23" t="s">
        <v>53</v>
      </c>
      <c r="C11" s="29">
        <v>36935</v>
      </c>
      <c r="E11" s="39" t="s">
        <v>54</v>
      </c>
      <c r="G11" s="25" t="s">
        <v>52</v>
      </c>
      <c r="I11" s="68">
        <v>70000</v>
      </c>
      <c r="J11" s="68"/>
      <c r="K11" s="68"/>
      <c r="M11" s="49">
        <f t="shared" si="0"/>
        <v>8.4</v>
      </c>
      <c r="N11" s="15">
        <v>8400</v>
      </c>
      <c r="O11" s="23" t="s">
        <v>47</v>
      </c>
      <c r="P11" s="58" t="s">
        <v>38</v>
      </c>
      <c r="Q11" s="23" t="s">
        <v>55</v>
      </c>
      <c r="R11" s="57">
        <v>36951</v>
      </c>
      <c r="S11" s="23" t="s">
        <v>56</v>
      </c>
      <c r="T11" s="23" t="s">
        <v>57</v>
      </c>
      <c r="V11" s="54" t="s">
        <v>26</v>
      </c>
      <c r="Z11" s="7">
        <f t="shared" ref="Z11:Z34" si="1">I11+K11</f>
        <v>70000</v>
      </c>
      <c r="AA11" s="144">
        <f t="shared" ref="AA11:AA34" si="2">N11</f>
        <v>8400</v>
      </c>
      <c r="AB11" s="7">
        <v>1</v>
      </c>
    </row>
    <row r="12" spans="1:32" ht="15.6" x14ac:dyDescent="0.3">
      <c r="A12" s="23" t="s">
        <v>58</v>
      </c>
      <c r="C12" s="29">
        <v>36936</v>
      </c>
      <c r="E12" s="39" t="s">
        <v>59</v>
      </c>
      <c r="G12" s="25" t="s">
        <v>52</v>
      </c>
      <c r="I12" s="68"/>
      <c r="J12" s="68"/>
      <c r="K12" s="68">
        <v>1250</v>
      </c>
      <c r="M12" s="49">
        <f t="shared" si="0"/>
        <v>9.125</v>
      </c>
      <c r="N12" s="15">
        <v>9125</v>
      </c>
      <c r="O12" s="23" t="s">
        <v>128</v>
      </c>
      <c r="P12" s="58" t="s">
        <v>61</v>
      </c>
      <c r="Q12" s="23" t="s">
        <v>55</v>
      </c>
      <c r="R12" s="57" t="s">
        <v>62</v>
      </c>
      <c r="S12" s="23">
        <v>5.7450000000000001</v>
      </c>
      <c r="T12" s="23" t="s">
        <v>63</v>
      </c>
      <c r="V12" s="54" t="s">
        <v>32</v>
      </c>
      <c r="Z12" s="7">
        <f t="shared" si="1"/>
        <v>1250</v>
      </c>
      <c r="AA12" s="144">
        <f t="shared" si="2"/>
        <v>9125</v>
      </c>
      <c r="AB12" s="7">
        <v>1</v>
      </c>
    </row>
    <row r="13" spans="1:32" ht="15.6" x14ac:dyDescent="0.3">
      <c r="A13" s="23" t="s">
        <v>64</v>
      </c>
      <c r="C13" s="29">
        <v>36936</v>
      </c>
      <c r="E13" s="39" t="s">
        <v>65</v>
      </c>
      <c r="G13" s="25" t="s">
        <v>52</v>
      </c>
      <c r="I13" s="68">
        <v>10000</v>
      </c>
      <c r="J13" s="68"/>
      <c r="K13" s="68"/>
      <c r="M13" s="49">
        <f t="shared" si="0"/>
        <v>3.1</v>
      </c>
      <c r="N13" s="15">
        <v>3100</v>
      </c>
      <c r="O13" s="23" t="s">
        <v>66</v>
      </c>
      <c r="P13" s="58" t="s">
        <v>61</v>
      </c>
      <c r="Q13" s="23" t="s">
        <v>51</v>
      </c>
      <c r="R13" s="57">
        <v>36951</v>
      </c>
      <c r="S13" s="23">
        <v>5.68</v>
      </c>
      <c r="T13" s="64" t="s">
        <v>67</v>
      </c>
      <c r="V13" s="54" t="s">
        <v>22</v>
      </c>
      <c r="Z13" s="7">
        <f t="shared" si="1"/>
        <v>10000</v>
      </c>
      <c r="AA13" s="144">
        <f t="shared" si="2"/>
        <v>3100</v>
      </c>
      <c r="AB13" s="7">
        <v>1</v>
      </c>
    </row>
    <row r="14" spans="1:32" s="23" customFormat="1" ht="15.6" x14ac:dyDescent="0.3">
      <c r="A14" s="23" t="s">
        <v>68</v>
      </c>
      <c r="B14" s="7"/>
      <c r="C14" s="29">
        <v>36938</v>
      </c>
      <c r="D14" s="7"/>
      <c r="E14" s="39" t="s">
        <v>113</v>
      </c>
      <c r="F14" s="7"/>
      <c r="G14" s="25" t="s">
        <v>52</v>
      </c>
      <c r="I14" s="68">
        <v>310000</v>
      </c>
      <c r="J14" s="68"/>
      <c r="K14" s="68">
        <v>310000</v>
      </c>
      <c r="L14" s="14"/>
      <c r="M14" s="49">
        <f t="shared" si="0"/>
        <v>18.196999999999999</v>
      </c>
      <c r="N14" s="15">
        <v>18197</v>
      </c>
      <c r="O14" s="23" t="s">
        <v>66</v>
      </c>
      <c r="P14" s="23" t="s">
        <v>69</v>
      </c>
      <c r="Q14" s="23" t="s">
        <v>55</v>
      </c>
      <c r="R14" s="57">
        <v>36951</v>
      </c>
      <c r="S14" s="23">
        <v>0</v>
      </c>
      <c r="T14" s="64" t="s">
        <v>70</v>
      </c>
      <c r="V14" s="54" t="s">
        <v>24</v>
      </c>
      <c r="Z14" s="7">
        <f t="shared" si="1"/>
        <v>620000</v>
      </c>
      <c r="AA14" s="144">
        <f t="shared" si="2"/>
        <v>18197</v>
      </c>
      <c r="AB14" s="7">
        <v>1</v>
      </c>
    </row>
    <row r="15" spans="1:32" s="23" customFormat="1" ht="15.6" x14ac:dyDescent="0.3">
      <c r="A15" s="23" t="s">
        <v>71</v>
      </c>
      <c r="B15" s="7"/>
      <c r="C15" s="29">
        <v>36938</v>
      </c>
      <c r="D15" s="7"/>
      <c r="E15" s="39" t="s">
        <v>72</v>
      </c>
      <c r="F15" s="7"/>
      <c r="G15" s="25" t="s">
        <v>52</v>
      </c>
      <c r="I15" s="68"/>
      <c r="J15" s="68"/>
      <c r="K15" s="68">
        <v>46500</v>
      </c>
      <c r="L15" s="14"/>
      <c r="M15" s="49">
        <f t="shared" si="0"/>
        <v>0.46500000000000002</v>
      </c>
      <c r="N15" s="15">
        <v>465</v>
      </c>
      <c r="O15" s="23" t="s">
        <v>47</v>
      </c>
      <c r="P15" s="23" t="s">
        <v>38</v>
      </c>
      <c r="Q15" s="23" t="s">
        <v>55</v>
      </c>
      <c r="R15" s="57">
        <v>36951</v>
      </c>
      <c r="S15" s="23" t="s">
        <v>56</v>
      </c>
      <c r="T15" s="23" t="s">
        <v>73</v>
      </c>
      <c r="V15" s="54" t="s">
        <v>30</v>
      </c>
      <c r="Z15" s="7">
        <f t="shared" si="1"/>
        <v>46500</v>
      </c>
      <c r="AA15" s="144">
        <f t="shared" si="2"/>
        <v>465</v>
      </c>
      <c r="AB15" s="7">
        <v>1</v>
      </c>
    </row>
    <row r="16" spans="1:32" s="23" customFormat="1" ht="15.6" x14ac:dyDescent="0.3">
      <c r="A16" s="23" t="s">
        <v>74</v>
      </c>
      <c r="B16" s="7"/>
      <c r="C16" s="24">
        <v>36942</v>
      </c>
      <c r="D16" s="7"/>
      <c r="E16" s="39" t="s">
        <v>75</v>
      </c>
      <c r="F16" s="7"/>
      <c r="G16" s="25" t="s">
        <v>52</v>
      </c>
      <c r="I16" s="68"/>
      <c r="J16" s="68"/>
      <c r="K16" s="68">
        <v>130000</v>
      </c>
      <c r="L16" s="14"/>
      <c r="M16" s="49">
        <f t="shared" si="0"/>
        <v>0.32500000000000001</v>
      </c>
      <c r="N16" s="15">
        <v>325</v>
      </c>
      <c r="O16" s="23" t="s">
        <v>47</v>
      </c>
      <c r="P16" s="23" t="s">
        <v>61</v>
      </c>
      <c r="Q16" s="23" t="s">
        <v>55</v>
      </c>
      <c r="R16" s="57" t="s">
        <v>76</v>
      </c>
      <c r="S16" s="23">
        <v>5.3</v>
      </c>
      <c r="T16" s="23" t="s">
        <v>77</v>
      </c>
      <c r="V16" s="54" t="s">
        <v>29</v>
      </c>
      <c r="Z16" s="7">
        <f t="shared" si="1"/>
        <v>130000</v>
      </c>
      <c r="AA16" s="144">
        <f t="shared" si="2"/>
        <v>325</v>
      </c>
      <c r="AB16" s="7">
        <v>1</v>
      </c>
    </row>
    <row r="17" spans="1:28" s="23" customFormat="1" ht="15.6" x14ac:dyDescent="0.3">
      <c r="A17" s="23" t="s">
        <v>78</v>
      </c>
      <c r="B17" s="7"/>
      <c r="C17" s="29">
        <v>36943</v>
      </c>
      <c r="D17" s="7"/>
      <c r="E17" s="39" t="s">
        <v>79</v>
      </c>
      <c r="F17" s="7"/>
      <c r="G17" s="25" t="s">
        <v>52</v>
      </c>
      <c r="I17" s="68">
        <f>7964*31</f>
        <v>246884</v>
      </c>
      <c r="J17" s="68"/>
      <c r="K17" s="68"/>
      <c r="L17" s="14"/>
      <c r="M17" s="49">
        <f t="shared" si="0"/>
        <v>0.61721000000000004</v>
      </c>
      <c r="N17" s="15">
        <v>617.21</v>
      </c>
      <c r="O17" s="23" t="s">
        <v>66</v>
      </c>
      <c r="P17" s="23" t="s">
        <v>80</v>
      </c>
      <c r="Q17" s="23" t="s">
        <v>51</v>
      </c>
      <c r="R17" s="57">
        <v>36951</v>
      </c>
      <c r="S17" s="23">
        <f>0.115</f>
        <v>0.115</v>
      </c>
      <c r="T17" s="64" t="s">
        <v>81</v>
      </c>
      <c r="V17" s="54" t="s">
        <v>105</v>
      </c>
      <c r="Z17" s="7">
        <f t="shared" si="1"/>
        <v>246884</v>
      </c>
      <c r="AA17" s="144">
        <f t="shared" si="2"/>
        <v>617.21</v>
      </c>
      <c r="AB17" s="7">
        <v>1</v>
      </c>
    </row>
    <row r="18" spans="1:28" s="23" customFormat="1" ht="15.6" x14ac:dyDescent="0.3">
      <c r="A18" s="23" t="s">
        <v>82</v>
      </c>
      <c r="B18" s="7"/>
      <c r="C18" s="29">
        <v>36943</v>
      </c>
      <c r="D18" s="7"/>
      <c r="E18" s="39" t="s">
        <v>75</v>
      </c>
      <c r="F18" s="7"/>
      <c r="G18" s="25" t="s">
        <v>52</v>
      </c>
      <c r="I18" s="68">
        <v>20000</v>
      </c>
      <c r="J18" s="68"/>
      <c r="K18" s="68"/>
      <c r="L18" s="14"/>
      <c r="M18" s="49">
        <f t="shared" si="0"/>
        <v>1.2</v>
      </c>
      <c r="N18" s="15">
        <v>1200</v>
      </c>
      <c r="O18" s="23" t="s">
        <v>66</v>
      </c>
      <c r="P18" s="23" t="s">
        <v>61</v>
      </c>
      <c r="Q18" s="23" t="s">
        <v>51</v>
      </c>
      <c r="R18" s="57" t="s">
        <v>83</v>
      </c>
      <c r="S18" s="23">
        <v>5.25</v>
      </c>
      <c r="V18" s="54" t="s">
        <v>99</v>
      </c>
      <c r="Z18" s="7">
        <f t="shared" si="1"/>
        <v>20000</v>
      </c>
      <c r="AA18" s="144">
        <f t="shared" si="2"/>
        <v>1200</v>
      </c>
      <c r="AB18" s="7">
        <v>1</v>
      </c>
    </row>
    <row r="19" spans="1:28" s="23" customFormat="1" ht="15.6" x14ac:dyDescent="0.3">
      <c r="A19" s="24" t="s">
        <v>84</v>
      </c>
      <c r="B19" s="7"/>
      <c r="C19" s="29">
        <v>36944</v>
      </c>
      <c r="D19" s="7"/>
      <c r="E19" s="39" t="s">
        <v>86</v>
      </c>
      <c r="F19" s="7"/>
      <c r="G19" s="25" t="s">
        <v>88</v>
      </c>
      <c r="I19" s="68">
        <v>130000</v>
      </c>
      <c r="J19" s="70"/>
      <c r="K19" s="68"/>
      <c r="L19" s="14"/>
      <c r="M19" s="49">
        <f t="shared" si="0"/>
        <v>102.56100000000001</v>
      </c>
      <c r="N19" s="15">
        <v>102561</v>
      </c>
      <c r="O19" s="23" t="s">
        <v>87</v>
      </c>
      <c r="P19" s="23" t="s">
        <v>69</v>
      </c>
      <c r="R19" s="57"/>
      <c r="V19" s="54" t="s">
        <v>43</v>
      </c>
      <c r="Z19" s="7">
        <f t="shared" si="1"/>
        <v>130000</v>
      </c>
      <c r="AA19" s="144">
        <f t="shared" si="2"/>
        <v>102561</v>
      </c>
      <c r="AB19" s="7">
        <v>1</v>
      </c>
    </row>
    <row r="20" spans="1:28" s="23" customFormat="1" ht="15.6" x14ac:dyDescent="0.3">
      <c r="A20" s="24" t="s">
        <v>85</v>
      </c>
      <c r="B20" s="7"/>
      <c r="C20" s="29">
        <v>36944</v>
      </c>
      <c r="D20" s="7"/>
      <c r="E20" s="39" t="s">
        <v>79</v>
      </c>
      <c r="F20" s="7"/>
      <c r="G20" s="25" t="s">
        <v>52</v>
      </c>
      <c r="I20" s="68">
        <v>310000</v>
      </c>
      <c r="J20" s="70"/>
      <c r="K20" s="68"/>
      <c r="L20" s="14"/>
      <c r="M20" s="49">
        <f t="shared" si="0"/>
        <v>0.77500000000000002</v>
      </c>
      <c r="N20" s="15">
        <v>775</v>
      </c>
      <c r="O20" s="23" t="s">
        <v>66</v>
      </c>
      <c r="P20" s="23" t="s">
        <v>69</v>
      </c>
      <c r="Q20" s="23" t="s">
        <v>51</v>
      </c>
      <c r="R20" s="57">
        <v>36951</v>
      </c>
      <c r="S20" s="23">
        <v>0.20250000000000001</v>
      </c>
      <c r="T20" s="23" t="s">
        <v>89</v>
      </c>
      <c r="V20" s="54" t="s">
        <v>23</v>
      </c>
      <c r="Z20" s="7">
        <f t="shared" si="1"/>
        <v>310000</v>
      </c>
      <c r="AA20" s="144">
        <f t="shared" si="2"/>
        <v>775</v>
      </c>
      <c r="AB20" s="7">
        <v>1</v>
      </c>
    </row>
    <row r="21" spans="1:28" s="23" customFormat="1" ht="15.6" x14ac:dyDescent="0.3">
      <c r="A21" s="24" t="s">
        <v>90</v>
      </c>
      <c r="B21" s="7"/>
      <c r="C21" s="29">
        <v>36944</v>
      </c>
      <c r="D21" s="7"/>
      <c r="E21" s="39" t="s">
        <v>75</v>
      </c>
      <c r="F21" s="7"/>
      <c r="G21" s="25" t="s">
        <v>52</v>
      </c>
      <c r="I21" s="68">
        <v>51308</v>
      </c>
      <c r="J21" s="70"/>
      <c r="K21" s="68"/>
      <c r="L21" s="14"/>
      <c r="M21" s="49">
        <f t="shared" si="0"/>
        <v>1.026</v>
      </c>
      <c r="N21" s="15">
        <v>1026</v>
      </c>
      <c r="O21" s="23" t="s">
        <v>47</v>
      </c>
      <c r="P21" s="23" t="s">
        <v>61</v>
      </c>
      <c r="Q21" s="23" t="s">
        <v>51</v>
      </c>
      <c r="R21" s="57" t="s">
        <v>91</v>
      </c>
      <c r="S21" s="23">
        <v>5.2750000000000004</v>
      </c>
      <c r="U21" s="63"/>
      <c r="V21" s="54" t="s">
        <v>44</v>
      </c>
      <c r="Z21" s="7">
        <f t="shared" si="1"/>
        <v>51308</v>
      </c>
      <c r="AA21" s="144">
        <f t="shared" si="2"/>
        <v>1026</v>
      </c>
      <c r="AB21" s="7">
        <v>1</v>
      </c>
    </row>
    <row r="22" spans="1:28" s="23" customFormat="1" ht="15.6" x14ac:dyDescent="0.3">
      <c r="B22" s="7"/>
      <c r="C22" s="29">
        <v>36944</v>
      </c>
      <c r="D22" s="7"/>
      <c r="E22" s="39" t="s">
        <v>92</v>
      </c>
      <c r="F22" s="7"/>
      <c r="G22" s="25" t="s">
        <v>52</v>
      </c>
      <c r="H22"/>
      <c r="I22" s="68">
        <f>3650000</f>
        <v>3650000</v>
      </c>
      <c r="J22" s="68"/>
      <c r="K22" s="68"/>
      <c r="L22" s="14"/>
      <c r="M22" s="49">
        <f t="shared" si="0"/>
        <v>18.25</v>
      </c>
      <c r="N22" s="15">
        <v>18250</v>
      </c>
      <c r="O22" s="23" t="s">
        <v>66</v>
      </c>
      <c r="P22" s="23" t="s">
        <v>93</v>
      </c>
      <c r="Q22" s="23" t="s">
        <v>55</v>
      </c>
      <c r="R22" s="66" t="s">
        <v>94</v>
      </c>
      <c r="U22" s="63"/>
      <c r="V22" s="54" t="s">
        <v>31</v>
      </c>
      <c r="Z22" s="7">
        <f t="shared" si="1"/>
        <v>3650000</v>
      </c>
      <c r="AA22" s="144">
        <f t="shared" si="2"/>
        <v>18250</v>
      </c>
      <c r="AB22" s="7">
        <v>1</v>
      </c>
    </row>
    <row r="23" spans="1:28" s="23" customFormat="1" ht="15.6" x14ac:dyDescent="0.3">
      <c r="A23" s="23" t="s">
        <v>95</v>
      </c>
      <c r="B23" s="7"/>
      <c r="C23" s="29">
        <v>36944</v>
      </c>
      <c r="D23" s="7"/>
      <c r="E23" s="39" t="s">
        <v>96</v>
      </c>
      <c r="F23" s="7"/>
      <c r="G23" s="25" t="s">
        <v>52</v>
      </c>
      <c r="H23"/>
      <c r="I23" s="68">
        <f>10000*31</f>
        <v>310000</v>
      </c>
      <c r="J23" s="68"/>
      <c r="K23" s="68"/>
      <c r="L23" s="14"/>
      <c r="M23" s="49">
        <f t="shared" si="0"/>
        <v>4.6500000000000004</v>
      </c>
      <c r="N23" s="15">
        <v>4650</v>
      </c>
      <c r="O23" s="23" t="s">
        <v>47</v>
      </c>
      <c r="P23" s="23" t="s">
        <v>93</v>
      </c>
      <c r="Q23" s="23" t="s">
        <v>51</v>
      </c>
      <c r="R23" s="66">
        <v>36951</v>
      </c>
      <c r="S23" s="23">
        <v>5.3449999999999998</v>
      </c>
      <c r="T23" s="23" t="s">
        <v>89</v>
      </c>
      <c r="U23" s="63"/>
      <c r="V23" s="54" t="s">
        <v>93</v>
      </c>
      <c r="Z23" s="7">
        <f t="shared" si="1"/>
        <v>310000</v>
      </c>
      <c r="AA23" s="144">
        <f t="shared" si="2"/>
        <v>4650</v>
      </c>
      <c r="AB23" s="7">
        <v>1</v>
      </c>
    </row>
    <row r="24" spans="1:28" s="23" customFormat="1" ht="15.6" x14ac:dyDescent="0.3">
      <c r="A24" s="23" t="s">
        <v>97</v>
      </c>
      <c r="B24" s="7"/>
      <c r="C24" s="29">
        <v>36945</v>
      </c>
      <c r="D24" s="7"/>
      <c r="E24" s="39" t="s">
        <v>98</v>
      </c>
      <c r="F24" s="7"/>
      <c r="G24" s="25" t="s">
        <v>52</v>
      </c>
      <c r="H24"/>
      <c r="I24" s="68">
        <v>500000</v>
      </c>
      <c r="J24" s="68"/>
      <c r="K24" s="68"/>
      <c r="L24" s="14"/>
      <c r="M24" s="49">
        <f t="shared" si="0"/>
        <v>24.173999999999999</v>
      </c>
      <c r="N24" s="15">
        <v>24174</v>
      </c>
      <c r="O24" s="23" t="s">
        <v>47</v>
      </c>
      <c r="P24" s="23" t="s">
        <v>99</v>
      </c>
      <c r="Q24" s="23" t="s">
        <v>51</v>
      </c>
      <c r="R24" s="66">
        <v>37073</v>
      </c>
      <c r="U24" s="63"/>
      <c r="V24" s="54" t="s">
        <v>25</v>
      </c>
      <c r="Z24" s="7">
        <f t="shared" si="1"/>
        <v>500000</v>
      </c>
      <c r="AA24" s="144">
        <f t="shared" si="2"/>
        <v>24174</v>
      </c>
      <c r="AB24" s="7">
        <v>1</v>
      </c>
    </row>
    <row r="25" spans="1:28" s="23" customFormat="1" ht="15.6" x14ac:dyDescent="0.3">
      <c r="A25" s="23" t="s">
        <v>97</v>
      </c>
      <c r="B25" s="7"/>
      <c r="C25" s="29">
        <v>36948</v>
      </c>
      <c r="D25" s="7"/>
      <c r="E25" s="39" t="s">
        <v>98</v>
      </c>
      <c r="F25" s="7"/>
      <c r="G25" s="25" t="s">
        <v>52</v>
      </c>
      <c r="H25"/>
      <c r="I25" s="68">
        <v>500000</v>
      </c>
      <c r="J25" s="68"/>
      <c r="K25" s="68"/>
      <c r="L25" s="14"/>
      <c r="M25" s="49">
        <f t="shared" si="0"/>
        <v>-12.5</v>
      </c>
      <c r="N25" s="15">
        <v>-12500</v>
      </c>
      <c r="O25" s="23" t="s">
        <v>47</v>
      </c>
      <c r="P25" s="23" t="s">
        <v>99</v>
      </c>
      <c r="Q25" s="23" t="s">
        <v>55</v>
      </c>
      <c r="R25" s="66">
        <v>37073</v>
      </c>
      <c r="U25" s="63"/>
      <c r="V25" s="54" t="s">
        <v>28</v>
      </c>
      <c r="Z25" s="7">
        <f t="shared" si="1"/>
        <v>500000</v>
      </c>
      <c r="AA25" s="144">
        <f t="shared" si="2"/>
        <v>-12500</v>
      </c>
      <c r="AB25" s="7">
        <v>1</v>
      </c>
    </row>
    <row r="26" spans="1:28" s="23" customFormat="1" ht="15.6" x14ac:dyDescent="0.3">
      <c r="A26" s="23" t="s">
        <v>100</v>
      </c>
      <c r="B26" s="7"/>
      <c r="C26" s="29">
        <v>36948</v>
      </c>
      <c r="D26" s="7"/>
      <c r="E26" s="39" t="s">
        <v>101</v>
      </c>
      <c r="F26" s="7"/>
      <c r="G26" s="25" t="s">
        <v>52</v>
      </c>
      <c r="H26"/>
      <c r="I26" s="68">
        <v>178932</v>
      </c>
      <c r="J26" s="68"/>
      <c r="K26" s="68"/>
      <c r="L26" s="14"/>
      <c r="M26" s="49">
        <f>N26/1000</f>
        <v>0.89400000000000002</v>
      </c>
      <c r="N26" s="15">
        <v>894</v>
      </c>
      <c r="O26" s="23" t="s">
        <v>102</v>
      </c>
      <c r="P26" s="23" t="s">
        <v>80</v>
      </c>
      <c r="Q26" s="23" t="s">
        <v>51</v>
      </c>
      <c r="R26" s="66">
        <v>36951</v>
      </c>
      <c r="S26" s="23">
        <v>0.11</v>
      </c>
      <c r="U26" s="63"/>
      <c r="V26" s="54" t="s">
        <v>80</v>
      </c>
      <c r="Z26" s="7">
        <f t="shared" si="1"/>
        <v>178932</v>
      </c>
      <c r="AA26" s="144">
        <f t="shared" si="2"/>
        <v>894</v>
      </c>
      <c r="AB26" s="7">
        <v>1</v>
      </c>
    </row>
    <row r="27" spans="1:28" s="23" customFormat="1" ht="15.6" x14ac:dyDescent="0.3">
      <c r="A27" s="23" t="s">
        <v>103</v>
      </c>
      <c r="B27" s="7"/>
      <c r="C27" s="29">
        <v>36948</v>
      </c>
      <c r="D27" s="7"/>
      <c r="E27" s="39" t="s">
        <v>104</v>
      </c>
      <c r="F27" s="7"/>
      <c r="G27" s="25" t="s">
        <v>52</v>
      </c>
      <c r="H27"/>
      <c r="I27" s="68">
        <f>2500*31</f>
        <v>77500</v>
      </c>
      <c r="J27" s="68"/>
      <c r="K27" s="68"/>
      <c r="L27" s="14"/>
      <c r="M27" s="49">
        <f t="shared" si="0"/>
        <v>1.55</v>
      </c>
      <c r="N27" s="15">
        <v>1550</v>
      </c>
      <c r="O27" s="23" t="s">
        <v>66</v>
      </c>
      <c r="P27" s="23" t="s">
        <v>105</v>
      </c>
      <c r="Q27" s="23" t="s">
        <v>55</v>
      </c>
      <c r="R27" s="57">
        <v>36951</v>
      </c>
      <c r="T27" s="23" t="s">
        <v>89</v>
      </c>
      <c r="U27" s="63"/>
      <c r="V27" s="54" t="s">
        <v>34</v>
      </c>
      <c r="Z27" s="7">
        <f t="shared" si="1"/>
        <v>77500</v>
      </c>
      <c r="AA27" s="144">
        <f t="shared" si="2"/>
        <v>1550</v>
      </c>
      <c r="AB27" s="7">
        <v>1</v>
      </c>
    </row>
    <row r="28" spans="1:28" s="23" customFormat="1" ht="15.6" x14ac:dyDescent="0.3">
      <c r="A28" s="23" t="s">
        <v>106</v>
      </c>
      <c r="B28" s="7"/>
      <c r="C28" s="29">
        <v>36949</v>
      </c>
      <c r="D28" s="7"/>
      <c r="E28" s="39" t="s">
        <v>107</v>
      </c>
      <c r="F28" s="7"/>
      <c r="G28" s="25" t="s">
        <v>52</v>
      </c>
      <c r="H28"/>
      <c r="I28" s="68"/>
      <c r="J28" s="68"/>
      <c r="K28" s="68">
        <v>155000</v>
      </c>
      <c r="L28" s="14"/>
      <c r="M28" s="49">
        <f t="shared" si="0"/>
        <v>4.9950000000000001E-2</v>
      </c>
      <c r="N28" s="15">
        <v>49.95</v>
      </c>
      <c r="O28" s="23" t="s">
        <v>47</v>
      </c>
      <c r="P28" s="23" t="s">
        <v>26</v>
      </c>
      <c r="Q28" s="23" t="s">
        <v>108</v>
      </c>
      <c r="R28" s="66">
        <v>36951</v>
      </c>
      <c r="S28" s="23">
        <v>-0.1875</v>
      </c>
      <c r="T28" s="23" t="s">
        <v>109</v>
      </c>
      <c r="U28" s="63"/>
      <c r="V28" s="54" t="s">
        <v>33</v>
      </c>
      <c r="Z28" s="7">
        <f t="shared" si="1"/>
        <v>155000</v>
      </c>
      <c r="AA28" s="144">
        <f t="shared" si="2"/>
        <v>49.95</v>
      </c>
      <c r="AB28" s="7">
        <v>1</v>
      </c>
    </row>
    <row r="29" spans="1:28" s="23" customFormat="1" ht="15.6" x14ac:dyDescent="0.3">
      <c r="A29" s="23" t="s">
        <v>110</v>
      </c>
      <c r="B29" s="7"/>
      <c r="C29" s="29">
        <v>36949</v>
      </c>
      <c r="D29" s="7"/>
      <c r="E29" s="39" t="s">
        <v>111</v>
      </c>
      <c r="F29" s="7"/>
      <c r="G29" s="25" t="s">
        <v>52</v>
      </c>
      <c r="H29"/>
      <c r="I29" s="68">
        <v>20000</v>
      </c>
      <c r="J29" s="68"/>
      <c r="K29" s="68"/>
      <c r="L29" s="14"/>
      <c r="M29" s="49">
        <f t="shared" si="0"/>
        <v>13.75</v>
      </c>
      <c r="N29" s="15">
        <v>13750</v>
      </c>
      <c r="O29" s="23" t="s">
        <v>47</v>
      </c>
      <c r="P29" s="23" t="s">
        <v>61</v>
      </c>
      <c r="Q29" s="23" t="s">
        <v>51</v>
      </c>
      <c r="R29" s="57" t="s">
        <v>112</v>
      </c>
      <c r="S29" s="23">
        <v>5.32</v>
      </c>
      <c r="U29" s="63"/>
      <c r="V29" s="54" t="s">
        <v>37</v>
      </c>
      <c r="Z29" s="7">
        <f t="shared" si="1"/>
        <v>20000</v>
      </c>
      <c r="AA29" s="144">
        <f t="shared" si="2"/>
        <v>13750</v>
      </c>
      <c r="AB29" s="7">
        <v>1</v>
      </c>
    </row>
    <row r="30" spans="1:28" s="23" customFormat="1" ht="15.6" x14ac:dyDescent="0.3">
      <c r="A30" s="23" t="s">
        <v>100</v>
      </c>
      <c r="B30" s="7"/>
      <c r="C30" s="29">
        <v>36949</v>
      </c>
      <c r="D30" s="7"/>
      <c r="E30" s="39" t="s">
        <v>101</v>
      </c>
      <c r="F30" s="7"/>
      <c r="G30" s="25" t="s">
        <v>52</v>
      </c>
      <c r="H30"/>
      <c r="I30" s="68">
        <v>178932</v>
      </c>
      <c r="J30" s="68"/>
      <c r="K30" s="68"/>
      <c r="L30" s="14"/>
      <c r="M30" s="49">
        <f t="shared" si="0"/>
        <v>-0.89400000000000002</v>
      </c>
      <c r="N30" s="15">
        <v>-894</v>
      </c>
      <c r="O30" s="23" t="s">
        <v>102</v>
      </c>
      <c r="P30" s="23" t="s">
        <v>80</v>
      </c>
      <c r="Q30" s="23" t="s">
        <v>51</v>
      </c>
      <c r="R30" s="66">
        <v>36951</v>
      </c>
      <c r="S30" s="23">
        <v>0.11</v>
      </c>
      <c r="U30" s="63"/>
      <c r="V30" s="54" t="s">
        <v>35</v>
      </c>
      <c r="Z30" s="7">
        <f t="shared" si="1"/>
        <v>178932</v>
      </c>
      <c r="AA30" s="144">
        <f t="shared" si="2"/>
        <v>-894</v>
      </c>
      <c r="AB30" s="7">
        <v>1</v>
      </c>
    </row>
    <row r="31" spans="1:28" s="23" customFormat="1" ht="15.6" x14ac:dyDescent="0.3">
      <c r="A31" s="23" t="s">
        <v>110</v>
      </c>
      <c r="B31" s="7"/>
      <c r="C31" s="29">
        <v>36950</v>
      </c>
      <c r="D31" s="7"/>
      <c r="E31" s="39" t="s">
        <v>111</v>
      </c>
      <c r="F31" s="7"/>
      <c r="G31" s="25" t="s">
        <v>52</v>
      </c>
      <c r="H31"/>
      <c r="I31" s="68">
        <v>20000</v>
      </c>
      <c r="J31" s="68"/>
      <c r="K31" s="68"/>
      <c r="L31" s="14"/>
      <c r="M31" s="49">
        <f>N31/1000</f>
        <v>-13.75</v>
      </c>
      <c r="N31" s="15">
        <v>-13750</v>
      </c>
      <c r="O31" s="23" t="s">
        <v>47</v>
      </c>
      <c r="P31" s="23" t="s">
        <v>61</v>
      </c>
      <c r="Q31" s="23" t="s">
        <v>51</v>
      </c>
      <c r="R31" s="57" t="s">
        <v>112</v>
      </c>
      <c r="S31" s="23">
        <v>5.32</v>
      </c>
      <c r="U31" s="63"/>
      <c r="V31" s="54" t="s">
        <v>37</v>
      </c>
      <c r="Z31" s="7">
        <f t="shared" si="1"/>
        <v>20000</v>
      </c>
      <c r="AA31" s="144">
        <f t="shared" si="2"/>
        <v>-13750</v>
      </c>
      <c r="AB31" s="7">
        <v>1</v>
      </c>
    </row>
    <row r="32" spans="1:28" s="23" customFormat="1" ht="15.6" x14ac:dyDescent="0.3">
      <c r="A32" s="23" t="s">
        <v>110</v>
      </c>
      <c r="B32" s="7"/>
      <c r="C32" s="29">
        <v>36950</v>
      </c>
      <c r="D32" s="7"/>
      <c r="E32" s="39" t="s">
        <v>111</v>
      </c>
      <c r="F32" s="7"/>
      <c r="G32" s="25" t="s">
        <v>52</v>
      </c>
      <c r="H32"/>
      <c r="I32" s="68">
        <v>20000</v>
      </c>
      <c r="J32" s="68"/>
      <c r="K32" s="68"/>
      <c r="L32" s="14"/>
      <c r="M32" s="49">
        <f>N32/1000</f>
        <v>13.75</v>
      </c>
      <c r="N32" s="15">
        <v>13750</v>
      </c>
      <c r="O32" s="23" t="s">
        <v>47</v>
      </c>
      <c r="P32" s="23" t="s">
        <v>26</v>
      </c>
      <c r="Q32" s="23" t="s">
        <v>51</v>
      </c>
      <c r="R32" s="57" t="s">
        <v>112</v>
      </c>
      <c r="S32" s="23">
        <v>5.32</v>
      </c>
      <c r="U32" s="63"/>
      <c r="V32" s="54" t="s">
        <v>37</v>
      </c>
      <c r="Z32" s="7">
        <f t="shared" si="1"/>
        <v>20000</v>
      </c>
      <c r="AA32" s="144">
        <f t="shared" si="2"/>
        <v>13750</v>
      </c>
      <c r="AB32" s="7">
        <v>1</v>
      </c>
    </row>
    <row r="33" spans="1:28" s="23" customFormat="1" ht="15.6" x14ac:dyDescent="0.3">
      <c r="B33" s="7"/>
      <c r="C33" s="29">
        <v>36950</v>
      </c>
      <c r="D33" s="7"/>
      <c r="E33" s="39" t="s">
        <v>114</v>
      </c>
      <c r="F33" s="7"/>
      <c r="G33" s="25" t="s">
        <v>52</v>
      </c>
      <c r="H33"/>
      <c r="I33" s="68">
        <v>0</v>
      </c>
      <c r="J33" s="68"/>
      <c r="K33" s="68"/>
      <c r="L33" s="14"/>
      <c r="M33" s="49">
        <f t="shared" si="0"/>
        <v>-18.271000000000001</v>
      </c>
      <c r="N33" s="15">
        <v>-18271</v>
      </c>
      <c r="O33" s="23" t="s">
        <v>47</v>
      </c>
      <c r="P33" s="23" t="s">
        <v>115</v>
      </c>
      <c r="Q33" s="23" t="s">
        <v>108</v>
      </c>
      <c r="R33" s="66">
        <v>36951</v>
      </c>
      <c r="S33" s="23">
        <v>0</v>
      </c>
      <c r="T33" s="23" t="s">
        <v>116</v>
      </c>
      <c r="U33" s="63"/>
      <c r="V33" s="54" t="s">
        <v>38</v>
      </c>
      <c r="Z33" s="7">
        <f t="shared" si="1"/>
        <v>0</v>
      </c>
      <c r="AA33" s="144">
        <f t="shared" si="2"/>
        <v>-18271</v>
      </c>
      <c r="AB33" s="7">
        <v>1</v>
      </c>
    </row>
    <row r="34" spans="1:28" s="23" customFormat="1" ht="15.6" x14ac:dyDescent="0.3">
      <c r="A34" s="24"/>
      <c r="B34" s="7"/>
      <c r="C34" s="29"/>
      <c r="D34" s="7"/>
      <c r="E34" s="39"/>
      <c r="F34" s="7"/>
      <c r="G34" s="25"/>
      <c r="I34" s="68"/>
      <c r="J34" s="70"/>
      <c r="K34" s="68"/>
      <c r="L34" s="14"/>
      <c r="M34" s="49">
        <f t="shared" si="0"/>
        <v>0</v>
      </c>
      <c r="N34" s="15"/>
      <c r="R34" s="57"/>
      <c r="V34" s="55" t="s">
        <v>36</v>
      </c>
      <c r="Z34" s="7">
        <f t="shared" si="1"/>
        <v>0</v>
      </c>
      <c r="AA34" s="144">
        <f t="shared" si="2"/>
        <v>0</v>
      </c>
      <c r="AB34" s="7">
        <v>1</v>
      </c>
    </row>
    <row r="35" spans="1:28" s="23" customFormat="1" ht="15.6" x14ac:dyDescent="0.3">
      <c r="A35" s="24"/>
      <c r="B35" s="7"/>
      <c r="C35" s="29"/>
      <c r="D35" s="7"/>
      <c r="E35" s="39"/>
      <c r="F35" s="7"/>
      <c r="G35" s="25"/>
      <c r="I35" s="68"/>
      <c r="J35" s="70"/>
      <c r="K35" s="68"/>
      <c r="L35" s="14"/>
      <c r="M35" s="49">
        <f t="shared" si="0"/>
        <v>0</v>
      </c>
      <c r="N35" s="15"/>
      <c r="R35" s="57"/>
      <c r="V35" s="56"/>
    </row>
    <row r="36" spans="1:28" s="23" customFormat="1" ht="15.6" x14ac:dyDescent="0.3">
      <c r="A36" s="24"/>
      <c r="B36" s="7"/>
      <c r="C36" s="29"/>
      <c r="D36" s="7"/>
      <c r="E36" s="39"/>
      <c r="F36" s="7"/>
      <c r="G36" s="25"/>
      <c r="I36" s="68"/>
      <c r="J36" s="70"/>
      <c r="K36" s="68"/>
      <c r="L36" s="14"/>
      <c r="M36" s="49">
        <f t="shared" si="0"/>
        <v>0</v>
      </c>
      <c r="N36" s="15"/>
      <c r="R36" s="57"/>
      <c r="V36" s="56"/>
    </row>
    <row r="37" spans="1:28" s="23" customFormat="1" ht="15.6" x14ac:dyDescent="0.3">
      <c r="A37" s="7"/>
      <c r="B37" s="7"/>
      <c r="C37" s="7"/>
      <c r="D37" s="7"/>
      <c r="E37" s="39"/>
      <c r="F37" s="7"/>
      <c r="G37" s="7"/>
      <c r="I37" s="68"/>
      <c r="J37" s="70"/>
      <c r="K37" s="71"/>
      <c r="L37" s="30"/>
      <c r="M37" s="49">
        <f t="shared" si="0"/>
        <v>0</v>
      </c>
      <c r="N37" s="31"/>
      <c r="R37" s="57"/>
      <c r="V37" s="56"/>
    </row>
    <row r="38" spans="1:28" ht="15.6" x14ac:dyDescent="0.3">
      <c r="A38" s="32"/>
      <c r="B38" s="32"/>
      <c r="E38" s="39"/>
      <c r="I38" s="68"/>
      <c r="J38" s="70"/>
      <c r="K38" s="71"/>
      <c r="L38" s="30"/>
      <c r="N38" s="31"/>
      <c r="R38" s="57"/>
      <c r="V38" s="56"/>
    </row>
    <row r="39" spans="1:28" ht="15.6" x14ac:dyDescent="0.3">
      <c r="A39" s="9"/>
      <c r="B39" s="9"/>
      <c r="E39" s="39"/>
      <c r="K39" s="40"/>
      <c r="L39" s="30"/>
      <c r="N39" s="31"/>
      <c r="V39" s="56"/>
    </row>
    <row r="40" spans="1:28" ht="15.6" x14ac:dyDescent="0.3">
      <c r="A40" s="33" t="s">
        <v>18</v>
      </c>
      <c r="B40" s="33"/>
      <c r="C40" s="34"/>
      <c r="D40" s="34"/>
      <c r="E40" s="35"/>
      <c r="F40" s="34"/>
      <c r="G40" s="35"/>
      <c r="H40" s="34"/>
      <c r="I40" s="69">
        <f>SUBTOTAL(9,I9:I39)</f>
        <v>6800848</v>
      </c>
      <c r="J40" s="36"/>
      <c r="K40" s="69">
        <f>SUBTOTAL(9,K9:K39)</f>
        <v>642750</v>
      </c>
      <c r="L40" s="36"/>
      <c r="M40" s="50">
        <f>SUBTOTAL(9,M9:M39)</f>
        <v>192.40616000000006</v>
      </c>
      <c r="N40" s="37">
        <f>SUBTOTAL(9,N9:N39)</f>
        <v>192406.16</v>
      </c>
      <c r="P40" s="23"/>
      <c r="V40" s="56"/>
    </row>
    <row r="41" spans="1:28" ht="15.6" x14ac:dyDescent="0.3">
      <c r="C41" s="38"/>
      <c r="G41" s="39"/>
      <c r="I41" s="40"/>
      <c r="J41" s="40"/>
      <c r="K41" s="41"/>
      <c r="L41" s="41"/>
      <c r="M41" s="51"/>
      <c r="O41" s="39"/>
      <c r="V41" s="56"/>
      <c r="Z41" s="7">
        <f>SUM(Z10:Z40)</f>
        <v>7443598</v>
      </c>
    </row>
    <row r="42" spans="1:28" ht="15.6" x14ac:dyDescent="0.3">
      <c r="A42" s="42"/>
      <c r="C42" s="38"/>
      <c r="G42" s="39"/>
      <c r="I42" s="40"/>
      <c r="J42" s="40"/>
      <c r="K42" s="41"/>
      <c r="L42" s="41"/>
      <c r="M42" s="51"/>
      <c r="O42" s="39"/>
      <c r="V42" s="56"/>
    </row>
    <row r="43" spans="1:28" ht="15.6" x14ac:dyDescent="0.3">
      <c r="A43" s="42"/>
      <c r="C43" s="38"/>
      <c r="G43" s="39"/>
      <c r="I43" s="40"/>
      <c r="J43" s="40"/>
      <c r="K43" s="41"/>
      <c r="L43" s="41"/>
      <c r="M43" s="51"/>
      <c r="O43" s="39"/>
      <c r="V43" s="56"/>
    </row>
    <row r="44" spans="1:28" ht="15.6" x14ac:dyDescent="0.3">
      <c r="A44" s="42"/>
      <c r="C44" s="38"/>
      <c r="G44" s="39"/>
      <c r="I44" s="40"/>
      <c r="J44" s="40"/>
      <c r="K44" s="41"/>
      <c r="L44" s="41"/>
      <c r="M44" s="51"/>
      <c r="O44" s="39"/>
      <c r="V44" s="56"/>
    </row>
    <row r="45" spans="1:28" ht="15.6" x14ac:dyDescent="0.3">
      <c r="A45" s="42"/>
      <c r="C45" s="38"/>
      <c r="G45" s="39"/>
      <c r="I45" s="40"/>
      <c r="J45" s="40"/>
      <c r="K45" s="41"/>
      <c r="L45" s="41"/>
      <c r="M45" s="51"/>
      <c r="O45" s="39"/>
      <c r="V45" s="56"/>
    </row>
    <row r="46" spans="1:28" ht="15.6" x14ac:dyDescent="0.3">
      <c r="A46" s="42"/>
      <c r="C46" s="38"/>
      <c r="G46" s="39"/>
      <c r="I46" s="40"/>
      <c r="J46" s="40"/>
      <c r="K46" s="41"/>
      <c r="L46" s="41"/>
      <c r="M46" s="51"/>
      <c r="O46" s="39"/>
      <c r="V46" s="56"/>
    </row>
    <row r="47" spans="1:28" ht="15.6" x14ac:dyDescent="0.3">
      <c r="A47" s="43"/>
      <c r="C47" s="38"/>
      <c r="G47" s="39"/>
      <c r="I47" s="40"/>
      <c r="J47" s="40"/>
      <c r="K47" s="41"/>
      <c r="L47" s="41"/>
      <c r="M47" s="51"/>
      <c r="O47" s="39"/>
      <c r="V47" s="56"/>
    </row>
    <row r="48" spans="1:28" ht="15.6" x14ac:dyDescent="0.3">
      <c r="A48" s="42"/>
      <c r="B48" s="42"/>
      <c r="C48" s="38"/>
      <c r="G48" s="39"/>
      <c r="I48" s="40"/>
      <c r="J48" s="40"/>
      <c r="K48" s="41"/>
      <c r="L48" s="41"/>
      <c r="M48" s="51"/>
      <c r="O48" s="39"/>
      <c r="V48" s="56"/>
    </row>
    <row r="49" spans="1:22" ht="15.6" x14ac:dyDescent="0.3">
      <c r="A49" s="42"/>
      <c r="B49" s="42"/>
      <c r="C49" s="38"/>
      <c r="G49" s="39"/>
      <c r="I49" s="40"/>
      <c r="J49" s="40"/>
      <c r="K49" s="41"/>
      <c r="L49" s="41"/>
      <c r="M49" s="51"/>
      <c r="O49" s="39"/>
      <c r="V49" s="56"/>
    </row>
    <row r="50" spans="1:22" ht="15.6" x14ac:dyDescent="0.3">
      <c r="A50" s="42"/>
      <c r="B50" s="42"/>
      <c r="C50" s="38"/>
      <c r="G50" s="39"/>
      <c r="I50" s="40"/>
      <c r="J50" s="40"/>
      <c r="K50" s="41"/>
      <c r="L50" s="41"/>
      <c r="M50" s="51"/>
      <c r="O50" s="39"/>
      <c r="V50" s="56"/>
    </row>
    <row r="51" spans="1:22" ht="15.6" x14ac:dyDescent="0.3">
      <c r="A51" s="42"/>
      <c r="B51" s="42"/>
      <c r="C51" s="38"/>
      <c r="G51" s="39"/>
      <c r="I51" s="40"/>
      <c r="J51" s="40"/>
      <c r="K51" s="41"/>
      <c r="L51" s="41"/>
      <c r="M51" s="51"/>
      <c r="O51" s="39"/>
      <c r="V51" s="56"/>
    </row>
    <row r="52" spans="1:22" ht="15.6" x14ac:dyDescent="0.3">
      <c r="A52" s="42"/>
      <c r="C52" s="38"/>
      <c r="G52" s="39"/>
      <c r="I52" s="40"/>
      <c r="J52" s="40"/>
      <c r="K52" s="41"/>
      <c r="L52" s="41"/>
      <c r="M52" s="51"/>
      <c r="O52" s="39"/>
      <c r="V52" s="56"/>
    </row>
    <row r="53" spans="1:22" ht="15.6" x14ac:dyDescent="0.3">
      <c r="A53" s="42"/>
      <c r="C53" s="38"/>
      <c r="G53" s="39"/>
      <c r="I53" s="40"/>
      <c r="J53" s="40"/>
      <c r="K53" s="41"/>
      <c r="L53" s="41"/>
      <c r="M53" s="51"/>
      <c r="O53" s="39"/>
      <c r="V53" s="56"/>
    </row>
    <row r="54" spans="1:22" ht="15.6" x14ac:dyDescent="0.3">
      <c r="A54" s="42"/>
      <c r="C54" s="38"/>
      <c r="G54" s="39"/>
      <c r="I54" s="40"/>
      <c r="J54" s="40"/>
      <c r="K54" s="41"/>
      <c r="L54" s="41"/>
      <c r="M54" s="51"/>
      <c r="O54" s="39"/>
      <c r="V54" s="56"/>
    </row>
    <row r="55" spans="1:22" ht="15.6" x14ac:dyDescent="0.3">
      <c r="A55" s="42"/>
      <c r="C55" s="38"/>
      <c r="G55" s="39"/>
      <c r="I55" s="40"/>
      <c r="J55" s="40"/>
      <c r="K55" s="41"/>
      <c r="L55" s="41"/>
      <c r="M55" s="51"/>
      <c r="O55" s="39"/>
      <c r="V55" s="56"/>
    </row>
    <row r="56" spans="1:22" ht="15.6" x14ac:dyDescent="0.3">
      <c r="A56" s="42"/>
      <c r="C56" s="38"/>
      <c r="G56" s="39"/>
      <c r="I56" s="40"/>
      <c r="J56" s="40"/>
      <c r="K56" s="41"/>
      <c r="L56" s="41"/>
      <c r="M56" s="51"/>
      <c r="O56" s="39"/>
      <c r="V56" s="56"/>
    </row>
    <row r="57" spans="1:22" ht="15.6" x14ac:dyDescent="0.3">
      <c r="A57" s="42"/>
      <c r="C57" s="38"/>
      <c r="G57" s="39"/>
      <c r="I57" s="40"/>
      <c r="J57" s="40"/>
      <c r="K57" s="41"/>
      <c r="L57" s="41"/>
      <c r="M57" s="51"/>
      <c r="O57" s="39"/>
      <c r="V57" s="56"/>
    </row>
    <row r="58" spans="1:22" ht="15.6" x14ac:dyDescent="0.3">
      <c r="A58" s="42"/>
      <c r="C58" s="38"/>
      <c r="G58" s="39"/>
      <c r="I58" s="40"/>
      <c r="J58" s="40"/>
      <c r="K58" s="41"/>
      <c r="L58" s="41"/>
      <c r="M58" s="51"/>
      <c r="O58" s="39"/>
      <c r="V58" s="56"/>
    </row>
    <row r="59" spans="1:22" ht="15.6" x14ac:dyDescent="0.3">
      <c r="A59" s="42"/>
      <c r="C59" s="38"/>
      <c r="G59" s="39"/>
      <c r="I59" s="40"/>
      <c r="J59" s="40"/>
      <c r="K59" s="41"/>
      <c r="L59" s="41"/>
      <c r="M59" s="51"/>
      <c r="O59" s="39"/>
      <c r="V59" s="56"/>
    </row>
    <row r="60" spans="1:22" ht="15.6" x14ac:dyDescent="0.3">
      <c r="A60" s="42"/>
      <c r="C60" s="38"/>
      <c r="G60" s="39"/>
      <c r="I60" s="40"/>
      <c r="J60" s="40"/>
      <c r="K60" s="41"/>
      <c r="L60" s="41"/>
      <c r="M60" s="51"/>
      <c r="O60" s="39"/>
      <c r="V60" s="56"/>
    </row>
    <row r="61" spans="1:22" ht="15.6" x14ac:dyDescent="0.3">
      <c r="A61" s="42"/>
      <c r="C61" s="38"/>
      <c r="G61" s="39"/>
      <c r="I61" s="40"/>
      <c r="J61" s="40"/>
      <c r="K61" s="41"/>
      <c r="L61" s="41"/>
      <c r="M61" s="51"/>
      <c r="O61" s="39"/>
      <c r="V61" s="56"/>
    </row>
    <row r="62" spans="1:22" ht="15.6" x14ac:dyDescent="0.3">
      <c r="A62" s="42"/>
      <c r="C62" s="38"/>
      <c r="G62" s="39"/>
      <c r="I62" s="40"/>
      <c r="J62" s="40"/>
      <c r="K62" s="40"/>
      <c r="L62" s="40"/>
      <c r="M62" s="51"/>
      <c r="O62" s="39"/>
      <c r="V62" s="56"/>
    </row>
    <row r="63" spans="1:22" ht="15.6" x14ac:dyDescent="0.3">
      <c r="A63" s="42"/>
      <c r="C63" s="38"/>
      <c r="G63" s="39"/>
      <c r="I63" s="40"/>
      <c r="J63" s="40"/>
      <c r="K63" s="40"/>
      <c r="L63" s="40"/>
      <c r="M63" s="51"/>
      <c r="O63" s="39"/>
      <c r="V63" s="56"/>
    </row>
    <row r="64" spans="1:22" ht="15.6" x14ac:dyDescent="0.3">
      <c r="A64" s="42"/>
      <c r="C64" s="38"/>
      <c r="G64" s="39"/>
      <c r="I64" s="40"/>
      <c r="J64" s="40"/>
      <c r="K64" s="40"/>
      <c r="L64" s="40"/>
      <c r="M64" s="51"/>
      <c r="O64" s="39"/>
      <c r="V64" s="56"/>
    </row>
    <row r="65" spans="1:22" ht="15.6" x14ac:dyDescent="0.3">
      <c r="A65" s="42"/>
      <c r="C65" s="38"/>
      <c r="G65" s="39"/>
      <c r="I65" s="40"/>
      <c r="J65" s="40"/>
      <c r="K65" s="40"/>
      <c r="L65" s="40"/>
      <c r="M65" s="51"/>
      <c r="O65" s="39"/>
      <c r="V65" s="56"/>
    </row>
    <row r="66" spans="1:22" ht="15.6" x14ac:dyDescent="0.3">
      <c r="A66" s="42"/>
      <c r="C66" s="38"/>
      <c r="G66" s="39"/>
      <c r="I66" s="40"/>
      <c r="J66" s="40"/>
      <c r="K66" s="40"/>
      <c r="L66" s="40"/>
      <c r="M66" s="51"/>
      <c r="O66" s="39"/>
      <c r="V66" s="56"/>
    </row>
    <row r="67" spans="1:22" ht="15.6" x14ac:dyDescent="0.3">
      <c r="A67" s="42"/>
      <c r="C67" s="38"/>
      <c r="G67" s="39"/>
      <c r="I67" s="40"/>
      <c r="J67" s="40"/>
      <c r="K67" s="40"/>
      <c r="L67" s="40"/>
      <c r="M67" s="51"/>
      <c r="O67" s="39"/>
      <c r="V67" s="56"/>
    </row>
    <row r="68" spans="1:22" ht="15.6" x14ac:dyDescent="0.3">
      <c r="A68" s="42"/>
      <c r="C68" s="38"/>
      <c r="G68" s="39"/>
      <c r="I68" s="40"/>
      <c r="J68" s="40"/>
      <c r="K68" s="40"/>
      <c r="L68" s="40"/>
      <c r="M68" s="51"/>
      <c r="O68" s="39"/>
      <c r="V68" s="56"/>
    </row>
    <row r="69" spans="1:22" ht="15.6" x14ac:dyDescent="0.3">
      <c r="A69" s="42"/>
      <c r="C69" s="38"/>
      <c r="G69" s="39"/>
      <c r="I69" s="40"/>
      <c r="J69" s="40"/>
      <c r="K69" s="40"/>
      <c r="L69" s="40"/>
      <c r="M69" s="51"/>
      <c r="O69" s="39"/>
      <c r="V69" s="56"/>
    </row>
    <row r="70" spans="1:22" ht="15.6" x14ac:dyDescent="0.3">
      <c r="A70" s="42"/>
      <c r="C70" s="38"/>
      <c r="G70" s="39"/>
      <c r="I70" s="40"/>
      <c r="J70" s="40"/>
      <c r="K70" s="40"/>
      <c r="L70" s="40"/>
      <c r="M70" s="51"/>
      <c r="O70" s="39"/>
      <c r="V70" s="56"/>
    </row>
    <row r="71" spans="1:22" ht="15.6" x14ac:dyDescent="0.3">
      <c r="A71" s="42"/>
      <c r="C71" s="38"/>
      <c r="G71" s="39"/>
      <c r="I71" s="40"/>
      <c r="J71" s="40"/>
      <c r="K71" s="40"/>
      <c r="L71" s="40"/>
      <c r="M71" s="51"/>
      <c r="O71" s="39"/>
      <c r="V71" s="56"/>
    </row>
    <row r="72" spans="1:22" ht="15.6" x14ac:dyDescent="0.3">
      <c r="A72" s="42"/>
      <c r="C72" s="38"/>
      <c r="G72" s="39"/>
      <c r="I72" s="40"/>
      <c r="J72" s="40"/>
      <c r="K72" s="40"/>
      <c r="L72" s="40"/>
      <c r="M72" s="51"/>
      <c r="O72" s="39"/>
      <c r="V72" s="56"/>
    </row>
    <row r="73" spans="1:22" ht="15.6" x14ac:dyDescent="0.3">
      <c r="A73" s="42"/>
      <c r="C73" s="38"/>
      <c r="G73" s="39"/>
      <c r="I73" s="40"/>
      <c r="J73" s="40"/>
      <c r="K73" s="40"/>
      <c r="L73" s="40"/>
      <c r="M73" s="51"/>
      <c r="O73" s="39"/>
      <c r="V73" s="56"/>
    </row>
    <row r="74" spans="1:22" ht="15.6" x14ac:dyDescent="0.3">
      <c r="A74" s="42"/>
      <c r="C74" s="38"/>
      <c r="G74" s="39"/>
      <c r="I74" s="40"/>
      <c r="J74" s="40"/>
      <c r="K74" s="40"/>
      <c r="L74" s="40"/>
      <c r="M74" s="51"/>
      <c r="O74" s="39"/>
      <c r="V74" s="56"/>
    </row>
    <row r="75" spans="1:22" ht="15.6" x14ac:dyDescent="0.3">
      <c r="A75" s="42"/>
      <c r="C75" s="38"/>
      <c r="G75" s="39"/>
      <c r="I75" s="40"/>
      <c r="J75" s="40"/>
      <c r="K75" s="40"/>
      <c r="L75" s="40"/>
      <c r="M75" s="51"/>
      <c r="O75" s="39"/>
      <c r="V75" s="56"/>
    </row>
    <row r="76" spans="1:22" ht="15.6" x14ac:dyDescent="0.3">
      <c r="A76" s="42"/>
      <c r="V76" s="56"/>
    </row>
    <row r="77" spans="1:22" ht="15.6" x14ac:dyDescent="0.3">
      <c r="V77" s="56"/>
    </row>
    <row r="78" spans="1:22" ht="15.6" x14ac:dyDescent="0.3">
      <c r="V78" s="56"/>
    </row>
    <row r="79" spans="1:22" ht="15.6" x14ac:dyDescent="0.3">
      <c r="V79" s="56"/>
    </row>
  </sheetData>
  <phoneticPr fontId="0" type="noConversion"/>
  <printOptions horizontalCentered="1" gridLinesSet="0"/>
  <pageMargins left="0.25" right="0.25" top="0.5" bottom="0.75" header="0.5" footer="0.25"/>
  <pageSetup scale="73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6"/>
  <sheetViews>
    <sheetView tabSelected="1" workbookViewId="0">
      <selection activeCell="E18" sqref="E18"/>
    </sheetView>
  </sheetViews>
  <sheetFormatPr defaultColWidth="8.44140625" defaultRowHeight="12.75" customHeight="1" x14ac:dyDescent="0.3"/>
  <cols>
    <col min="1" max="1" width="8.44140625" style="82"/>
    <col min="2" max="2" width="15.109375" style="90" customWidth="1"/>
    <col min="3" max="3" width="10.6640625" style="90" customWidth="1"/>
    <col min="4" max="4" width="8.88671875" style="90" customWidth="1"/>
    <col min="5" max="5" width="12.5546875" style="82" customWidth="1"/>
    <col min="6" max="6" width="2.6640625" style="82" customWidth="1"/>
    <col min="7" max="7" width="11.44140625" style="82" customWidth="1"/>
    <col min="8" max="8" width="2.6640625" style="82" customWidth="1"/>
    <col min="9" max="9" width="14.44140625" style="82" customWidth="1"/>
    <col min="10" max="10" width="10.6640625" style="74" customWidth="1"/>
    <col min="11" max="12" width="10.6640625" style="82" customWidth="1"/>
    <col min="13" max="13" width="10.6640625" style="92" customWidth="1"/>
    <col min="14" max="14" width="10.6640625" style="77" customWidth="1"/>
    <col min="15" max="15" width="10.6640625" style="78" customWidth="1"/>
    <col min="16" max="16" width="10.6640625" style="77" customWidth="1"/>
    <col min="17" max="18" width="10.6640625" style="93" customWidth="1"/>
    <col min="19" max="19" width="10.6640625" style="94" customWidth="1"/>
    <col min="20" max="20" width="10.6640625" style="82" customWidth="1"/>
    <col min="21" max="21" width="10.6640625" style="81" customWidth="1"/>
    <col min="22" max="23" width="10.6640625" style="82" customWidth="1"/>
    <col min="24" max="24" width="8.6640625" style="82" customWidth="1"/>
    <col min="25" max="25" width="18" style="82" customWidth="1"/>
    <col min="26" max="26" width="1.5546875" style="82" customWidth="1"/>
    <col min="27" max="27" width="23.6640625" style="83" customWidth="1"/>
    <col min="28" max="28" width="5" style="82" customWidth="1"/>
    <col min="29" max="29" width="2.44140625" style="82" customWidth="1"/>
    <col min="30" max="30" width="6.6640625" style="82" customWidth="1"/>
    <col min="31" max="31" width="2.44140625" style="82" customWidth="1"/>
    <col min="32" max="32" width="6.6640625" style="82" customWidth="1"/>
    <col min="33" max="33" width="2.44140625" style="82" customWidth="1"/>
    <col min="34" max="34" width="17.88671875" style="82" customWidth="1"/>
    <col min="35" max="35" width="3.33203125" style="82" customWidth="1"/>
    <col min="36" max="36" width="13.5546875" style="82" customWidth="1"/>
    <col min="37" max="37" width="3.33203125" style="82" customWidth="1"/>
    <col min="38" max="38" width="11" style="82" customWidth="1"/>
    <col min="39" max="39" width="2.44140625" style="82" customWidth="1"/>
    <col min="40" max="40" width="5" style="82" customWidth="1"/>
    <col min="41" max="41" width="1.5546875" style="82" customWidth="1"/>
    <col min="42" max="42" width="5.88671875" style="82" customWidth="1"/>
    <col min="43" max="43" width="3.33203125" style="82" customWidth="1"/>
    <col min="44" max="44" width="9.33203125" style="82" customWidth="1"/>
    <col min="45" max="45" width="2.44140625" style="82" customWidth="1"/>
    <col min="46" max="46" width="11" style="82" customWidth="1"/>
    <col min="47" max="16384" width="8.44140625" style="82"/>
  </cols>
  <sheetData>
    <row r="1" spans="2:37" ht="14.1" customHeight="1" x14ac:dyDescent="0.3">
      <c r="B1" s="72"/>
      <c r="C1" s="72"/>
      <c r="D1" s="72"/>
      <c r="E1" s="73"/>
      <c r="F1" s="73"/>
      <c r="G1" s="73"/>
      <c r="H1" s="73"/>
      <c r="I1" s="73"/>
      <c r="K1" s="73"/>
      <c r="L1" s="75"/>
      <c r="M1" s="76"/>
      <c r="Q1" s="79"/>
      <c r="R1" s="79"/>
      <c r="S1" s="80"/>
      <c r="T1" s="73"/>
      <c r="AI1" s="84"/>
      <c r="AK1" s="85"/>
    </row>
    <row r="2" spans="2:37" ht="14.1" customHeight="1" x14ac:dyDescent="0.3">
      <c r="B2" s="72"/>
      <c r="C2" s="72"/>
      <c r="D2" s="72"/>
      <c r="E2" s="73"/>
      <c r="F2" s="73"/>
      <c r="G2" s="73"/>
      <c r="H2" s="73"/>
      <c r="I2" s="73"/>
      <c r="K2" s="73"/>
      <c r="L2" s="75"/>
      <c r="M2" s="76"/>
      <c r="Q2" s="79"/>
      <c r="R2" s="79"/>
      <c r="S2" s="80"/>
      <c r="T2" s="73"/>
      <c r="AI2" s="84"/>
      <c r="AK2" s="85"/>
    </row>
    <row r="3" spans="2:37" ht="14.1" customHeight="1" x14ac:dyDescent="0.3">
      <c r="B3" s="72"/>
      <c r="C3" s="72"/>
      <c r="D3" s="72"/>
      <c r="E3" s="73"/>
      <c r="F3" s="73"/>
      <c r="G3" s="73"/>
      <c r="H3" s="73"/>
      <c r="I3" s="73"/>
      <c r="K3" s="73"/>
      <c r="L3" s="75"/>
      <c r="M3" s="76"/>
      <c r="Q3" s="79"/>
      <c r="R3" s="79"/>
      <c r="S3" s="80"/>
      <c r="T3" s="73"/>
      <c r="AI3" s="84"/>
      <c r="AK3" s="85"/>
    </row>
    <row r="4" spans="2:37" ht="14.1" customHeight="1" x14ac:dyDescent="0.3">
      <c r="B4" s="86"/>
      <c r="C4" s="86"/>
      <c r="D4" s="86"/>
      <c r="E4" s="73"/>
      <c r="F4" s="73"/>
      <c r="G4" s="73"/>
      <c r="H4" s="73"/>
      <c r="I4" s="73"/>
      <c r="K4" s="73"/>
      <c r="L4" s="75"/>
      <c r="M4" s="76"/>
      <c r="Q4" s="79"/>
      <c r="R4" s="79"/>
      <c r="S4" s="80"/>
      <c r="T4" s="73"/>
      <c r="AI4" s="84"/>
      <c r="AK4" s="85"/>
    </row>
    <row r="5" spans="2:37" ht="14.1" customHeight="1" x14ac:dyDescent="0.3">
      <c r="B5" s="145" t="s">
        <v>130</v>
      </c>
      <c r="C5" s="145"/>
      <c r="D5" s="145"/>
      <c r="E5" s="145"/>
      <c r="F5" s="145"/>
      <c r="G5" s="145"/>
      <c r="H5" s="145"/>
      <c r="I5" s="145"/>
      <c r="K5" s="73"/>
      <c r="L5" s="75"/>
      <c r="M5" s="76"/>
      <c r="Q5" s="79"/>
      <c r="R5" s="79"/>
      <c r="S5" s="80"/>
      <c r="T5" s="73"/>
    </row>
    <row r="6" spans="2:37" ht="14.1" customHeight="1" x14ac:dyDescent="0.3">
      <c r="B6" s="87"/>
      <c r="C6" s="87"/>
      <c r="D6" s="87"/>
      <c r="E6" s="87"/>
      <c r="F6" s="87"/>
      <c r="G6" s="87"/>
      <c r="H6" s="87"/>
      <c r="I6" s="87"/>
      <c r="K6" s="73"/>
      <c r="L6" s="75"/>
      <c r="M6" s="76"/>
      <c r="Q6" s="79"/>
      <c r="R6" s="79"/>
      <c r="S6" s="80"/>
      <c r="T6" s="73"/>
    </row>
    <row r="7" spans="2:37" ht="14.1" customHeight="1" x14ac:dyDescent="0.3">
      <c r="B7" s="87"/>
      <c r="C7" s="87"/>
      <c r="D7" s="87"/>
      <c r="E7" s="87"/>
      <c r="F7" s="87"/>
      <c r="G7" s="87"/>
      <c r="H7" s="87"/>
      <c r="I7" s="87"/>
      <c r="K7" s="73"/>
      <c r="L7" s="75"/>
      <c r="M7" s="76"/>
      <c r="Q7" s="79"/>
      <c r="R7" s="79"/>
      <c r="S7" s="80"/>
      <c r="T7" s="73"/>
    </row>
    <row r="8" spans="2:37" ht="14.1" customHeight="1" x14ac:dyDescent="0.3">
      <c r="B8" s="88"/>
      <c r="C8" s="88"/>
      <c r="D8" s="88"/>
      <c r="E8" s="73"/>
      <c r="F8" s="73"/>
      <c r="G8" s="73"/>
      <c r="H8" s="73"/>
      <c r="I8" s="73"/>
      <c r="K8" s="89"/>
      <c r="L8" s="75"/>
      <c r="M8" s="76"/>
      <c r="Q8" s="79"/>
      <c r="R8" s="79"/>
      <c r="S8" s="80"/>
      <c r="T8" s="73"/>
    </row>
    <row r="9" spans="2:37" ht="14.1" customHeight="1" x14ac:dyDescent="0.3">
      <c r="K9" s="85"/>
      <c r="L9" s="91"/>
    </row>
    <row r="10" spans="2:37" s="96" customFormat="1" ht="14.1" customHeight="1" x14ac:dyDescent="0.3">
      <c r="B10" s="95"/>
      <c r="C10" s="95"/>
      <c r="D10" s="95"/>
      <c r="E10" s="96" t="s">
        <v>118</v>
      </c>
      <c r="G10" s="96" t="s">
        <v>119</v>
      </c>
      <c r="I10" s="96" t="s">
        <v>120</v>
      </c>
      <c r="J10" s="97"/>
      <c r="N10" s="98"/>
      <c r="O10" s="99"/>
      <c r="P10" s="98"/>
      <c r="Q10" s="94"/>
      <c r="R10" s="99"/>
      <c r="S10" s="94"/>
      <c r="U10" s="95"/>
      <c r="AA10" s="83"/>
    </row>
    <row r="11" spans="2:37" s="96" customFormat="1" ht="14.1" customHeight="1" thickBot="1" x14ac:dyDescent="0.35">
      <c r="B11" s="100" t="s">
        <v>16</v>
      </c>
      <c r="C11" s="100"/>
      <c r="D11" s="100"/>
      <c r="E11" s="101" t="s">
        <v>121</v>
      </c>
      <c r="F11" s="101"/>
      <c r="G11" s="101" t="s">
        <v>122</v>
      </c>
      <c r="I11" s="96" t="s">
        <v>123</v>
      </c>
      <c r="J11" s="102"/>
      <c r="K11" s="103"/>
      <c r="L11" s="103"/>
      <c r="N11" s="98"/>
      <c r="O11" s="99"/>
      <c r="P11" s="98"/>
      <c r="Q11" s="94"/>
      <c r="R11" s="99"/>
      <c r="S11" s="99"/>
      <c r="T11" s="103"/>
      <c r="U11" s="95"/>
      <c r="AA11" s="83"/>
    </row>
    <row r="12" spans="2:37" s="96" customFormat="1" ht="14.1" customHeight="1" x14ac:dyDescent="0.3">
      <c r="B12" s="104"/>
      <c r="C12" s="104"/>
      <c r="D12" s="104"/>
      <c r="E12" s="105"/>
      <c r="F12" s="105"/>
      <c r="J12" s="97"/>
      <c r="L12" s="104"/>
      <c r="N12" s="98"/>
      <c r="O12" s="99"/>
      <c r="P12" s="98"/>
      <c r="Q12" s="99"/>
      <c r="R12" s="99"/>
      <c r="S12" s="106"/>
      <c r="T12" s="104"/>
      <c r="U12" s="95"/>
      <c r="V12" s="104"/>
      <c r="W12" s="104"/>
      <c r="X12" s="104"/>
      <c r="Y12" s="104"/>
      <c r="AA12" s="107"/>
    </row>
    <row r="13" spans="2:37" ht="14.1" customHeight="1" x14ac:dyDescent="0.3">
      <c r="B13" s="90" t="s">
        <v>124</v>
      </c>
      <c r="C13" s="90" t="s">
        <v>47</v>
      </c>
      <c r="E13" s="108">
        <f>SUMIF('Orig Sched'!$O$10:$AA$70,'Summary Sched'!$C13,'Orig Sched'!$AA$10:$AA$70)</f>
        <v>37030.949999999997</v>
      </c>
      <c r="G13" s="108">
        <f>SUMIF('Orig Sched'!$O$10:$AB$70,'Summary Sched'!$C13,'Orig Sched'!$AB$10:$AB$70)</f>
        <v>13</v>
      </c>
      <c r="I13" s="108">
        <f>SUMIF('Orig Sched'!$O$10:$AB$70,'Summary Sched'!$C13,'Orig Sched'!$Z$10:$Z$70)</f>
        <v>2020100</v>
      </c>
      <c r="R13" s="109"/>
      <c r="T13" s="110"/>
      <c r="AA13" s="111"/>
    </row>
    <row r="14" spans="2:37" ht="14.1" customHeight="1" x14ac:dyDescent="0.3">
      <c r="B14" s="90" t="s">
        <v>125</v>
      </c>
      <c r="C14" s="90" t="s">
        <v>126</v>
      </c>
      <c r="E14" s="108">
        <f>SUMIF('Orig Sched'!$O$10:$AA$70,'Summary Sched'!$C14,'Orig Sched'!$AA$10:$AA$70)</f>
        <v>0</v>
      </c>
      <c r="G14" s="108">
        <f>SUMIF('Orig Sched'!$O$10:$AB$70,'Summary Sched'!$C14,'Orig Sched'!$AB$10:$AB$70)</f>
        <v>0</v>
      </c>
      <c r="I14" s="108">
        <f>SUMIF('Orig Sched'!$O$10:$AB$70,'Summary Sched'!$C14,'Orig Sched'!$Z$10:$Z$70)</f>
        <v>0</v>
      </c>
      <c r="R14" s="109"/>
      <c r="T14" s="110"/>
      <c r="AA14" s="111"/>
    </row>
    <row r="15" spans="2:37" ht="14.1" customHeight="1" x14ac:dyDescent="0.3">
      <c r="B15" s="90" t="s">
        <v>127</v>
      </c>
      <c r="C15" s="90" t="s">
        <v>128</v>
      </c>
      <c r="E15" s="108">
        <f>SUMIF('Orig Sched'!$O$10:$AA$70,'Summary Sched'!$C15,'Orig Sched'!$AA$10:$AA$70)</f>
        <v>9125</v>
      </c>
      <c r="G15" s="108">
        <f>SUMIF('Orig Sched'!$O$10:$AB$70,'Summary Sched'!$C15,'Orig Sched'!$AB$10:$AB$70)</f>
        <v>1</v>
      </c>
      <c r="I15" s="108">
        <f>SUMIF('Orig Sched'!$O$10:$AB$70,'Summary Sched'!$C15,'Orig Sched'!$Z$10:$Z$70)</f>
        <v>1250</v>
      </c>
      <c r="R15" s="109"/>
      <c r="T15" s="110"/>
      <c r="AA15" s="111"/>
    </row>
    <row r="16" spans="2:37" ht="14.1" customHeight="1" x14ac:dyDescent="0.3">
      <c r="C16" s="90" t="s">
        <v>87</v>
      </c>
      <c r="E16" s="108">
        <f>SUMIF('Orig Sched'!$O$10:$AA$70,'Summary Sched'!$C16,'Orig Sched'!$AA$10:$AA$70)</f>
        <v>102561</v>
      </c>
      <c r="G16" s="108">
        <f>SUMIF('Orig Sched'!$O$10:$AB$70,'Summary Sched'!$C16,'Orig Sched'!$AB$10:$AB$70)</f>
        <v>1</v>
      </c>
      <c r="I16" s="108">
        <f>SUMIF('Orig Sched'!$O$10:$AB$70,'Summary Sched'!$C16,'Orig Sched'!$Z$10:$Z$70)</f>
        <v>130000</v>
      </c>
      <c r="R16" s="109"/>
      <c r="T16" s="110"/>
      <c r="AA16" s="111"/>
    </row>
    <row r="17" spans="2:27" ht="14.1" customHeight="1" x14ac:dyDescent="0.3">
      <c r="C17" s="90" t="s">
        <v>102</v>
      </c>
      <c r="E17" s="108">
        <f>SUMIF('Orig Sched'!$O$10:$AA$70,'Summary Sched'!$C17,'Orig Sched'!$AA$10:$AA$70)</f>
        <v>0</v>
      </c>
      <c r="G17" s="108">
        <f>SUMIF('Orig Sched'!$O$10:$AB$70,'Summary Sched'!$C17,'Orig Sched'!$AB$10:$AB$70)</f>
        <v>2</v>
      </c>
      <c r="I17" s="108">
        <f>SUMIF('Orig Sched'!$O$10:$AB$70,'Summary Sched'!$C17,'Orig Sched'!$Z$10:$Z$70)</f>
        <v>357864</v>
      </c>
      <c r="R17" s="109"/>
      <c r="T17" s="110"/>
      <c r="AA17" s="111"/>
    </row>
    <row r="18" spans="2:27" ht="14.1" customHeight="1" x14ac:dyDescent="0.3">
      <c r="C18" s="90" t="s">
        <v>60</v>
      </c>
      <c r="E18" s="108">
        <f>SUMIF('Orig Sched'!$O$10:$AA$70,'Summary Sched'!$C18,'Orig Sched'!$AA$10:$AA$70)</f>
        <v>0</v>
      </c>
      <c r="G18" s="108">
        <f>SUMIF('Orig Sched'!$O$10:$AB$70,'Summary Sched'!$C18,'Orig Sched'!$AB$10:$AB$70)</f>
        <v>0</v>
      </c>
      <c r="I18" s="108">
        <f>SUMIF('Orig Sched'!$O$10:$AB$70,'Summary Sched'!$C18,'Orig Sched'!$Z$10:$Z$70)</f>
        <v>0</v>
      </c>
      <c r="R18" s="109"/>
      <c r="T18" s="110"/>
      <c r="AA18" s="111"/>
    </row>
    <row r="19" spans="2:27" ht="14.1" customHeight="1" x14ac:dyDescent="0.3">
      <c r="B19" s="90" t="s">
        <v>129</v>
      </c>
      <c r="C19" s="90" t="s">
        <v>66</v>
      </c>
      <c r="E19" s="112">
        <f>SUMIF('Orig Sched'!$O$10:$AA$70,'Summary Sched'!$C19,'Orig Sched'!$AA$10:$AA$70)</f>
        <v>43689.21</v>
      </c>
      <c r="F19" s="113"/>
      <c r="G19" s="112">
        <f>SUMIF('Orig Sched'!$O$10:$AB$70,'Summary Sched'!$C19,'Orig Sched'!$AB$10:$AB$70)</f>
        <v>7</v>
      </c>
      <c r="I19" s="112">
        <f>SUMIF('Orig Sched'!$O$10:$AB$70,'Summary Sched'!$C19,'Orig Sched'!$Z$10:$Z$70)</f>
        <v>4934384</v>
      </c>
      <c r="L19" s="110"/>
      <c r="M19" s="82"/>
      <c r="O19" s="114"/>
      <c r="Q19" s="115"/>
      <c r="R19" s="116"/>
      <c r="S19" s="117"/>
      <c r="T19" s="110"/>
      <c r="U19" s="118"/>
      <c r="V19" s="119"/>
      <c r="W19" s="119"/>
      <c r="X19" s="119"/>
      <c r="Y19" s="119"/>
      <c r="Z19" s="119"/>
      <c r="AA19" s="111"/>
    </row>
    <row r="20" spans="2:27" s="110" customFormat="1" ht="14.1" customHeight="1" x14ac:dyDescent="0.3">
      <c r="B20" s="90"/>
      <c r="C20" s="90"/>
      <c r="D20" s="90"/>
      <c r="E20" s="120">
        <f>SUM(E13:E19)</f>
        <v>192406.16</v>
      </c>
      <c r="F20" s="121"/>
      <c r="G20" s="82">
        <f>SUM(G13:G19)</f>
        <v>24</v>
      </c>
      <c r="I20" s="122">
        <f>SUM(I13:I19)</f>
        <v>7443598</v>
      </c>
      <c r="J20" s="74"/>
      <c r="K20" s="82"/>
      <c r="N20" s="77"/>
      <c r="O20" s="77"/>
      <c r="P20" s="77"/>
      <c r="Q20" s="93"/>
      <c r="R20" s="116"/>
      <c r="S20" s="94"/>
      <c r="U20" s="90"/>
      <c r="AA20" s="111"/>
    </row>
    <row r="21" spans="2:27" s="110" customFormat="1" ht="14.1" customHeight="1" x14ac:dyDescent="0.3">
      <c r="B21" s="90"/>
      <c r="C21" s="90"/>
      <c r="D21" s="90"/>
      <c r="G21" s="121"/>
      <c r="H21" s="121"/>
      <c r="J21" s="74"/>
      <c r="N21" s="77"/>
      <c r="O21" s="77"/>
      <c r="P21" s="77"/>
      <c r="Q21" s="93"/>
      <c r="R21" s="116"/>
      <c r="S21" s="94"/>
      <c r="U21" s="90"/>
      <c r="AA21" s="111"/>
    </row>
    <row r="22" spans="2:27" s="110" customFormat="1" ht="14.1" customHeight="1" x14ac:dyDescent="0.3">
      <c r="B22" s="90"/>
      <c r="C22" s="90"/>
      <c r="D22" s="90"/>
      <c r="E22" s="82"/>
      <c r="F22" s="82"/>
      <c r="G22" s="113"/>
      <c r="H22" s="113"/>
      <c r="I22" s="82"/>
      <c r="J22" s="74"/>
      <c r="K22" s="82"/>
      <c r="M22" s="82"/>
      <c r="N22" s="77"/>
      <c r="O22" s="77"/>
      <c r="P22" s="77"/>
      <c r="Q22" s="115"/>
      <c r="R22" s="116"/>
      <c r="S22" s="123"/>
      <c r="U22" s="90"/>
      <c r="AA22" s="111"/>
    </row>
    <row r="23" spans="2:27" s="110" customFormat="1" ht="14.1" customHeight="1" x14ac:dyDescent="0.3">
      <c r="B23" s="90"/>
      <c r="C23" s="90"/>
      <c r="D23" s="90"/>
      <c r="E23" s="82"/>
      <c r="F23" s="82"/>
      <c r="G23" s="121"/>
      <c r="H23" s="121"/>
      <c r="I23" s="82"/>
      <c r="J23" s="74"/>
      <c r="K23" s="82"/>
      <c r="N23" s="77"/>
      <c r="O23" s="78"/>
      <c r="P23" s="77"/>
      <c r="Q23" s="93"/>
      <c r="R23" s="116"/>
      <c r="S23" s="94"/>
      <c r="U23" s="90"/>
      <c r="AA23" s="111"/>
    </row>
    <row r="24" spans="2:27" s="110" customFormat="1" ht="12.75" customHeight="1" x14ac:dyDescent="0.3">
      <c r="B24" s="90"/>
      <c r="C24" s="90"/>
      <c r="D24" s="90"/>
      <c r="E24" s="82"/>
      <c r="F24" s="82"/>
      <c r="G24" s="121"/>
      <c r="H24" s="121"/>
      <c r="I24" s="82"/>
      <c r="J24" s="74"/>
      <c r="K24" s="82"/>
      <c r="N24" s="77"/>
      <c r="O24" s="78"/>
      <c r="P24" s="77"/>
      <c r="Q24" s="93"/>
      <c r="R24" s="116"/>
      <c r="S24" s="94"/>
      <c r="U24" s="90"/>
      <c r="AA24" s="111"/>
    </row>
    <row r="25" spans="2:27" s="110" customFormat="1" ht="12.75" customHeight="1" x14ac:dyDescent="0.3">
      <c r="B25" s="124"/>
      <c r="C25" s="124"/>
      <c r="D25" s="124"/>
      <c r="E25" s="82"/>
      <c r="F25" s="82"/>
      <c r="G25" s="121"/>
      <c r="H25" s="121"/>
      <c r="I25" s="82"/>
      <c r="J25" s="74"/>
      <c r="K25" s="82"/>
      <c r="N25" s="77"/>
      <c r="O25" s="78"/>
      <c r="P25" s="77"/>
      <c r="Q25" s="93"/>
      <c r="R25" s="116"/>
      <c r="S25" s="94"/>
      <c r="U25" s="90"/>
      <c r="AA25" s="111"/>
    </row>
    <row r="26" spans="2:27" s="110" customFormat="1" ht="12.75" customHeight="1" x14ac:dyDescent="0.3">
      <c r="B26" s="124"/>
      <c r="C26" s="124"/>
      <c r="D26" s="124"/>
      <c r="E26" s="82"/>
      <c r="F26" s="82"/>
      <c r="G26" s="121"/>
      <c r="H26" s="121"/>
      <c r="I26" s="82"/>
      <c r="J26" s="74"/>
      <c r="K26" s="82"/>
      <c r="N26" s="77"/>
      <c r="O26" s="78"/>
      <c r="P26" s="77"/>
      <c r="Q26" s="93"/>
      <c r="R26" s="116"/>
      <c r="S26" s="94"/>
      <c r="U26" s="90"/>
      <c r="AA26" s="111"/>
    </row>
    <row r="27" spans="2:27" s="110" customFormat="1" ht="12.75" customHeight="1" x14ac:dyDescent="0.3">
      <c r="B27" s="124"/>
      <c r="C27" s="124"/>
      <c r="D27" s="124"/>
      <c r="E27" s="82"/>
      <c r="F27" s="82"/>
      <c r="G27" s="121"/>
      <c r="H27" s="121"/>
      <c r="I27" s="82"/>
      <c r="J27" s="74"/>
      <c r="K27" s="82"/>
      <c r="N27" s="77"/>
      <c r="O27" s="78"/>
      <c r="P27" s="77"/>
      <c r="Q27" s="93"/>
      <c r="R27" s="116"/>
      <c r="S27" s="94"/>
      <c r="U27" s="90"/>
      <c r="AA27" s="111"/>
    </row>
    <row r="28" spans="2:27" s="110" customFormat="1" ht="12.75" customHeight="1" x14ac:dyDescent="0.3">
      <c r="B28" s="90"/>
      <c r="C28" s="90"/>
      <c r="D28" s="90"/>
      <c r="E28" s="82"/>
      <c r="F28" s="82"/>
      <c r="G28" s="121"/>
      <c r="H28" s="121"/>
      <c r="I28" s="82"/>
      <c r="J28" s="74"/>
      <c r="K28" s="82"/>
      <c r="M28" s="92"/>
      <c r="N28" s="77"/>
      <c r="O28" s="78"/>
      <c r="P28" s="77"/>
      <c r="Q28" s="93"/>
      <c r="R28" s="116"/>
      <c r="S28" s="94"/>
      <c r="U28" s="90"/>
      <c r="W28" s="125"/>
      <c r="AA28" s="111"/>
    </row>
    <row r="29" spans="2:27" s="110" customFormat="1" ht="12.75" customHeight="1" x14ac:dyDescent="0.3">
      <c r="B29" s="90"/>
      <c r="C29" s="90"/>
      <c r="D29" s="90"/>
      <c r="E29" s="82"/>
      <c r="F29" s="82"/>
      <c r="G29" s="121"/>
      <c r="H29" s="121"/>
      <c r="I29" s="82"/>
      <c r="J29" s="74"/>
      <c r="K29" s="82"/>
      <c r="M29" s="92"/>
      <c r="N29" s="77"/>
      <c r="O29" s="78"/>
      <c r="P29" s="77"/>
      <c r="Q29" s="93"/>
      <c r="R29" s="116"/>
      <c r="S29" s="94"/>
      <c r="U29" s="90"/>
      <c r="AA29" s="111"/>
    </row>
    <row r="30" spans="2:27" s="110" customFormat="1" ht="12.75" customHeight="1" x14ac:dyDescent="0.3">
      <c r="B30" s="90"/>
      <c r="C30" s="90"/>
      <c r="D30" s="90"/>
      <c r="E30" s="82"/>
      <c r="F30" s="82"/>
      <c r="G30" s="121"/>
      <c r="H30" s="121"/>
      <c r="I30" s="82"/>
      <c r="J30" s="74"/>
      <c r="K30" s="82"/>
      <c r="N30" s="77"/>
      <c r="O30" s="78"/>
      <c r="P30" s="77"/>
      <c r="Q30" s="93"/>
      <c r="R30" s="116"/>
      <c r="S30" s="94"/>
      <c r="U30" s="90"/>
      <c r="AA30" s="111"/>
    </row>
    <row r="31" spans="2:27" s="110" customFormat="1" ht="12.75" customHeight="1" x14ac:dyDescent="0.3">
      <c r="B31" s="90"/>
      <c r="C31" s="90"/>
      <c r="D31" s="90"/>
      <c r="E31" s="82"/>
      <c r="F31" s="82"/>
      <c r="G31" s="121"/>
      <c r="H31" s="121"/>
      <c r="I31" s="82"/>
      <c r="J31" s="74"/>
      <c r="K31" s="82"/>
      <c r="N31" s="77"/>
      <c r="O31" s="78"/>
      <c r="P31" s="77"/>
      <c r="Q31" s="93"/>
      <c r="R31" s="116"/>
      <c r="S31" s="94"/>
      <c r="U31" s="90"/>
      <c r="W31" s="126"/>
      <c r="AA31" s="111"/>
    </row>
    <row r="32" spans="2:27" s="110" customFormat="1" ht="12.75" customHeight="1" x14ac:dyDescent="0.3">
      <c r="B32" s="124"/>
      <c r="C32" s="124"/>
      <c r="D32" s="124"/>
      <c r="E32" s="82"/>
      <c r="F32" s="82"/>
      <c r="G32" s="121"/>
      <c r="H32" s="121"/>
      <c r="I32" s="82"/>
      <c r="J32" s="74"/>
      <c r="K32" s="82"/>
      <c r="N32" s="77"/>
      <c r="O32" s="78"/>
      <c r="P32" s="77"/>
      <c r="Q32" s="93"/>
      <c r="R32" s="116"/>
      <c r="S32" s="94"/>
      <c r="U32" s="90"/>
      <c r="W32" s="126"/>
      <c r="AA32" s="111"/>
    </row>
    <row r="33" spans="2:27" s="110" customFormat="1" ht="12.75" customHeight="1" x14ac:dyDescent="0.3">
      <c r="B33" s="124"/>
      <c r="C33" s="124"/>
      <c r="D33" s="124"/>
      <c r="E33" s="82"/>
      <c r="F33" s="82"/>
      <c r="G33" s="121"/>
      <c r="H33" s="121"/>
      <c r="I33" s="82"/>
      <c r="J33" s="74"/>
      <c r="K33" s="82"/>
      <c r="N33" s="77"/>
      <c r="O33" s="78"/>
      <c r="P33" s="77"/>
      <c r="Q33" s="93"/>
      <c r="R33" s="116"/>
      <c r="S33" s="94"/>
      <c r="U33" s="90"/>
      <c r="W33" s="126"/>
      <c r="AA33" s="111"/>
    </row>
    <row r="34" spans="2:27" s="110" customFormat="1" ht="12.75" customHeight="1" x14ac:dyDescent="0.3">
      <c r="B34" s="124"/>
      <c r="C34" s="124"/>
      <c r="D34" s="124"/>
      <c r="E34" s="82"/>
      <c r="F34" s="82"/>
      <c r="G34" s="121"/>
      <c r="H34" s="121"/>
      <c r="I34" s="82"/>
      <c r="J34" s="74"/>
      <c r="K34" s="82"/>
      <c r="N34" s="77"/>
      <c r="O34" s="78"/>
      <c r="P34" s="77"/>
      <c r="Q34" s="93"/>
      <c r="R34" s="116"/>
      <c r="S34" s="94"/>
      <c r="U34" s="90"/>
      <c r="W34" s="126"/>
      <c r="AA34" s="111"/>
    </row>
    <row r="35" spans="2:27" s="110" customFormat="1" ht="12.75" customHeight="1" x14ac:dyDescent="0.3">
      <c r="B35" s="124"/>
      <c r="C35" s="124"/>
      <c r="D35" s="124"/>
      <c r="E35" s="82"/>
      <c r="F35" s="82"/>
      <c r="G35" s="121"/>
      <c r="H35" s="121"/>
      <c r="I35" s="82"/>
      <c r="J35" s="74"/>
      <c r="K35" s="82"/>
      <c r="N35" s="77"/>
      <c r="O35" s="78"/>
      <c r="P35" s="77"/>
      <c r="Q35" s="93"/>
      <c r="R35" s="116"/>
      <c r="S35" s="94"/>
      <c r="U35" s="90"/>
      <c r="AA35" s="111"/>
    </row>
    <row r="36" spans="2:27" s="110" customFormat="1" ht="12.75" customHeight="1" x14ac:dyDescent="0.3">
      <c r="B36" s="124"/>
      <c r="C36" s="124"/>
      <c r="D36" s="124"/>
      <c r="E36" s="82"/>
      <c r="F36" s="82"/>
      <c r="G36" s="121"/>
      <c r="H36" s="121"/>
      <c r="I36" s="82"/>
      <c r="J36" s="74"/>
      <c r="K36" s="82"/>
      <c r="N36" s="77"/>
      <c r="O36" s="78"/>
      <c r="P36" s="77"/>
      <c r="Q36" s="93"/>
      <c r="R36" s="116"/>
      <c r="S36" s="94"/>
      <c r="U36" s="90"/>
      <c r="AA36" s="111"/>
    </row>
    <row r="37" spans="2:27" s="110" customFormat="1" ht="12.75" customHeight="1" x14ac:dyDescent="0.3">
      <c r="B37" s="124"/>
      <c r="C37" s="124"/>
      <c r="D37" s="124"/>
      <c r="E37" s="82"/>
      <c r="F37" s="82"/>
      <c r="G37" s="121"/>
      <c r="H37" s="121"/>
      <c r="I37" s="82"/>
      <c r="J37" s="74"/>
      <c r="K37" s="82"/>
      <c r="N37" s="77"/>
      <c r="O37" s="78"/>
      <c r="P37" s="77"/>
      <c r="Q37" s="93"/>
      <c r="R37" s="116"/>
      <c r="S37" s="94"/>
      <c r="U37" s="90"/>
      <c r="AA37" s="111"/>
    </row>
    <row r="38" spans="2:27" s="110" customFormat="1" ht="12.75" customHeight="1" x14ac:dyDescent="0.3">
      <c r="B38" s="90"/>
      <c r="C38" s="90"/>
      <c r="D38" s="90"/>
      <c r="E38" s="82"/>
      <c r="F38" s="82"/>
      <c r="G38" s="121"/>
      <c r="H38" s="121"/>
      <c r="I38" s="82"/>
      <c r="J38" s="74"/>
      <c r="K38" s="82"/>
      <c r="N38" s="77"/>
      <c r="O38" s="78"/>
      <c r="P38" s="77"/>
      <c r="Q38" s="93"/>
      <c r="R38" s="116"/>
      <c r="S38" s="94"/>
      <c r="U38" s="90"/>
      <c r="AA38" s="111"/>
    </row>
    <row r="39" spans="2:27" s="110" customFormat="1" ht="12.75" customHeight="1" x14ac:dyDescent="0.3">
      <c r="B39" s="90"/>
      <c r="C39" s="90"/>
      <c r="D39" s="90"/>
      <c r="E39" s="82"/>
      <c r="F39" s="82"/>
      <c r="G39" s="121"/>
      <c r="H39" s="121"/>
      <c r="I39" s="82"/>
      <c r="J39" s="74"/>
      <c r="K39" s="82"/>
      <c r="N39" s="77"/>
      <c r="O39" s="78"/>
      <c r="P39" s="77"/>
      <c r="Q39" s="93"/>
      <c r="R39" s="116"/>
      <c r="S39" s="94"/>
      <c r="U39" s="90"/>
      <c r="W39" s="126"/>
      <c r="AA39" s="111"/>
    </row>
    <row r="40" spans="2:27" s="110" customFormat="1" ht="12.75" customHeight="1" x14ac:dyDescent="0.3">
      <c r="B40" s="90"/>
      <c r="C40" s="90"/>
      <c r="D40" s="90"/>
      <c r="E40" s="82"/>
      <c r="F40" s="82"/>
      <c r="G40" s="121"/>
      <c r="H40" s="121"/>
      <c r="I40" s="82"/>
      <c r="J40" s="74"/>
      <c r="K40" s="82"/>
      <c r="N40" s="77"/>
      <c r="O40" s="78"/>
      <c r="P40" s="77"/>
      <c r="Q40" s="93"/>
      <c r="R40" s="116"/>
      <c r="S40" s="94"/>
      <c r="U40" s="90"/>
      <c r="W40" s="126"/>
      <c r="AA40" s="111"/>
    </row>
    <row r="41" spans="2:27" s="110" customFormat="1" ht="12.75" customHeight="1" x14ac:dyDescent="0.3">
      <c r="B41" s="90"/>
      <c r="C41" s="90"/>
      <c r="D41" s="90"/>
      <c r="E41" s="82"/>
      <c r="F41" s="82"/>
      <c r="G41" s="121"/>
      <c r="H41" s="121"/>
      <c r="I41" s="82"/>
      <c r="J41" s="74"/>
      <c r="K41" s="82"/>
      <c r="N41" s="77"/>
      <c r="O41" s="78"/>
      <c r="P41" s="77"/>
      <c r="Q41" s="93"/>
      <c r="R41" s="116"/>
      <c r="S41" s="94"/>
      <c r="U41" s="90"/>
      <c r="AA41" s="111"/>
    </row>
    <row r="42" spans="2:27" s="110" customFormat="1" ht="12.75" customHeight="1" x14ac:dyDescent="0.3">
      <c r="B42" s="90"/>
      <c r="C42" s="90"/>
      <c r="D42" s="90"/>
      <c r="E42" s="82"/>
      <c r="F42" s="82"/>
      <c r="G42" s="121"/>
      <c r="H42" s="121"/>
      <c r="I42" s="82"/>
      <c r="J42" s="74"/>
      <c r="K42" s="82"/>
      <c r="N42" s="77"/>
      <c r="O42" s="78"/>
      <c r="P42" s="77"/>
      <c r="Q42" s="93"/>
      <c r="R42" s="116"/>
      <c r="S42" s="94"/>
      <c r="U42" s="90"/>
      <c r="AA42" s="111"/>
    </row>
    <row r="43" spans="2:27" s="110" customFormat="1" ht="12.75" customHeight="1" x14ac:dyDescent="0.3">
      <c r="B43" s="90"/>
      <c r="C43" s="90"/>
      <c r="D43" s="90"/>
      <c r="E43" s="82"/>
      <c r="F43" s="82"/>
      <c r="G43" s="121"/>
      <c r="H43" s="121"/>
      <c r="I43" s="82"/>
      <c r="J43" s="74"/>
      <c r="K43" s="82"/>
      <c r="N43" s="77"/>
      <c r="O43" s="78"/>
      <c r="P43" s="77"/>
      <c r="Q43" s="93"/>
      <c r="R43" s="116"/>
      <c r="S43" s="94"/>
      <c r="U43" s="90"/>
      <c r="AA43" s="111"/>
    </row>
    <row r="44" spans="2:27" s="110" customFormat="1" ht="12.75" customHeight="1" x14ac:dyDescent="0.3">
      <c r="B44" s="90"/>
      <c r="C44" s="90"/>
      <c r="D44" s="90"/>
      <c r="E44" s="82"/>
      <c r="F44" s="82"/>
      <c r="G44" s="121"/>
      <c r="H44" s="121"/>
      <c r="I44" s="82"/>
      <c r="J44" s="74"/>
      <c r="K44" s="82"/>
      <c r="N44" s="77"/>
      <c r="O44" s="78"/>
      <c r="P44" s="77"/>
      <c r="Q44" s="93"/>
      <c r="R44" s="116"/>
      <c r="S44" s="94"/>
      <c r="U44" s="90"/>
      <c r="AA44" s="111"/>
    </row>
    <row r="45" spans="2:27" s="110" customFormat="1" ht="12.75" customHeight="1" x14ac:dyDescent="0.3">
      <c r="B45" s="90"/>
      <c r="C45" s="90"/>
      <c r="D45" s="90"/>
      <c r="E45" s="82"/>
      <c r="F45" s="82"/>
      <c r="G45" s="121"/>
      <c r="H45" s="121"/>
      <c r="I45" s="82"/>
      <c r="J45" s="74"/>
      <c r="K45" s="82"/>
      <c r="N45" s="77"/>
      <c r="O45" s="78"/>
      <c r="P45" s="77"/>
      <c r="Q45" s="93"/>
      <c r="R45" s="116"/>
      <c r="S45" s="94"/>
      <c r="U45" s="90"/>
      <c r="AA45" s="111"/>
    </row>
    <row r="46" spans="2:27" s="110" customFormat="1" ht="12.75" customHeight="1" x14ac:dyDescent="0.3">
      <c r="B46" s="90"/>
      <c r="C46" s="90"/>
      <c r="D46" s="90"/>
      <c r="E46" s="82"/>
      <c r="F46" s="82"/>
      <c r="G46" s="121"/>
      <c r="H46" s="121"/>
      <c r="I46" s="82"/>
      <c r="J46" s="74"/>
      <c r="K46" s="82"/>
      <c r="N46" s="77"/>
      <c r="O46" s="78"/>
      <c r="P46" s="77"/>
      <c r="Q46" s="93"/>
      <c r="R46" s="116"/>
      <c r="S46" s="94"/>
      <c r="U46" s="90"/>
      <c r="AA46" s="111"/>
    </row>
    <row r="47" spans="2:27" s="110" customFormat="1" ht="12.75" customHeight="1" x14ac:dyDescent="0.3">
      <c r="B47" s="90"/>
      <c r="C47" s="90"/>
      <c r="D47" s="90"/>
      <c r="E47" s="82"/>
      <c r="F47" s="82"/>
      <c r="G47" s="121"/>
      <c r="H47" s="121"/>
      <c r="I47" s="82"/>
      <c r="J47" s="74"/>
      <c r="K47" s="82"/>
      <c r="N47" s="77"/>
      <c r="O47" s="78"/>
      <c r="P47" s="77"/>
      <c r="Q47" s="93"/>
      <c r="R47" s="116"/>
      <c r="S47" s="94"/>
      <c r="U47" s="90"/>
      <c r="W47" s="126"/>
      <c r="AA47" s="111"/>
    </row>
    <row r="48" spans="2:27" s="110" customFormat="1" ht="12.75" customHeight="1" x14ac:dyDescent="0.3">
      <c r="B48" s="90"/>
      <c r="C48" s="90"/>
      <c r="D48" s="90"/>
      <c r="E48" s="82"/>
      <c r="F48" s="82"/>
      <c r="G48" s="121"/>
      <c r="H48" s="121"/>
      <c r="I48" s="82"/>
      <c r="J48" s="74"/>
      <c r="K48" s="82"/>
      <c r="N48" s="77"/>
      <c r="O48" s="78"/>
      <c r="P48" s="77"/>
      <c r="Q48" s="93"/>
      <c r="R48" s="116"/>
      <c r="S48" s="94"/>
      <c r="U48" s="90"/>
      <c r="W48" s="126"/>
      <c r="AA48" s="111"/>
    </row>
    <row r="49" spans="2:27" s="110" customFormat="1" ht="12.75" customHeight="1" x14ac:dyDescent="0.3">
      <c r="B49" s="90"/>
      <c r="C49" s="90"/>
      <c r="D49" s="90"/>
      <c r="E49" s="82"/>
      <c r="F49" s="82"/>
      <c r="G49" s="121"/>
      <c r="H49" s="121"/>
      <c r="I49" s="82"/>
      <c r="J49" s="74"/>
      <c r="K49" s="82"/>
      <c r="N49" s="77"/>
      <c r="O49" s="78"/>
      <c r="P49" s="77"/>
      <c r="Q49" s="93"/>
      <c r="R49" s="116"/>
      <c r="S49" s="94"/>
      <c r="U49" s="90"/>
      <c r="AA49" s="111"/>
    </row>
    <row r="50" spans="2:27" s="110" customFormat="1" ht="12.75" customHeight="1" x14ac:dyDescent="0.3">
      <c r="B50" s="90"/>
      <c r="C50" s="90"/>
      <c r="D50" s="90"/>
      <c r="E50" s="82"/>
      <c r="F50" s="82"/>
      <c r="G50" s="121"/>
      <c r="H50" s="121"/>
      <c r="I50" s="82"/>
      <c r="J50" s="74"/>
      <c r="K50" s="82"/>
      <c r="N50" s="77"/>
      <c r="O50" s="78"/>
      <c r="P50" s="77"/>
      <c r="Q50" s="93"/>
      <c r="R50" s="116"/>
      <c r="S50" s="94"/>
      <c r="U50" s="90"/>
      <c r="AA50" s="111"/>
    </row>
    <row r="51" spans="2:27" s="110" customFormat="1" ht="12.75" customHeight="1" x14ac:dyDescent="0.3">
      <c r="B51" s="127"/>
      <c r="C51" s="127"/>
      <c r="D51" s="127"/>
      <c r="E51" s="82"/>
      <c r="F51" s="82"/>
      <c r="G51" s="121"/>
      <c r="H51" s="121"/>
      <c r="I51" s="82"/>
      <c r="J51" s="74"/>
      <c r="K51" s="82"/>
      <c r="N51" s="77"/>
      <c r="O51" s="78"/>
      <c r="P51" s="77"/>
      <c r="Q51" s="93"/>
      <c r="R51" s="116"/>
      <c r="S51" s="94"/>
      <c r="U51" s="90"/>
      <c r="AA51" s="111"/>
    </row>
    <row r="52" spans="2:27" s="110" customFormat="1" ht="12.75" customHeight="1" x14ac:dyDescent="0.3">
      <c r="B52" s="127"/>
      <c r="C52" s="127"/>
      <c r="D52" s="127"/>
      <c r="E52" s="82"/>
      <c r="F52" s="82"/>
      <c r="G52" s="121"/>
      <c r="H52" s="121"/>
      <c r="I52" s="82"/>
      <c r="J52" s="74"/>
      <c r="K52" s="82"/>
      <c r="N52" s="77"/>
      <c r="O52" s="78"/>
      <c r="P52" s="77"/>
      <c r="Q52" s="93"/>
      <c r="R52" s="116"/>
      <c r="S52" s="94"/>
      <c r="U52" s="90"/>
      <c r="AA52" s="111"/>
    </row>
    <row r="53" spans="2:27" s="110" customFormat="1" ht="12.75" customHeight="1" x14ac:dyDescent="0.3">
      <c r="B53" s="127"/>
      <c r="C53" s="127"/>
      <c r="D53" s="127"/>
      <c r="E53" s="82"/>
      <c r="F53" s="82"/>
      <c r="G53" s="121"/>
      <c r="H53" s="121"/>
      <c r="I53" s="82"/>
      <c r="J53" s="74"/>
      <c r="K53" s="82"/>
      <c r="N53" s="77"/>
      <c r="O53" s="78"/>
      <c r="P53" s="77"/>
      <c r="Q53" s="93"/>
      <c r="R53" s="116"/>
      <c r="S53" s="94"/>
      <c r="U53" s="90"/>
      <c r="W53" s="126"/>
      <c r="AA53" s="111"/>
    </row>
    <row r="54" spans="2:27" s="110" customFormat="1" ht="12.75" customHeight="1" x14ac:dyDescent="0.3">
      <c r="B54" s="127"/>
      <c r="C54" s="127"/>
      <c r="D54" s="127"/>
      <c r="E54" s="82"/>
      <c r="F54" s="82"/>
      <c r="G54" s="121"/>
      <c r="H54" s="121"/>
      <c r="I54" s="82"/>
      <c r="J54" s="74"/>
      <c r="K54" s="82"/>
      <c r="N54" s="77"/>
      <c r="O54" s="78"/>
      <c r="P54" s="77"/>
      <c r="Q54" s="93"/>
      <c r="R54" s="116"/>
      <c r="S54" s="94"/>
      <c r="U54" s="90"/>
      <c r="W54" s="126"/>
      <c r="AA54" s="111"/>
    </row>
    <row r="55" spans="2:27" s="110" customFormat="1" ht="12.75" customHeight="1" x14ac:dyDescent="0.3">
      <c r="B55" s="127"/>
      <c r="C55" s="127"/>
      <c r="D55" s="127"/>
      <c r="E55" s="82"/>
      <c r="F55" s="82"/>
      <c r="G55" s="121"/>
      <c r="H55" s="121"/>
      <c r="I55" s="82"/>
      <c r="J55" s="74"/>
      <c r="K55" s="82"/>
      <c r="N55" s="77"/>
      <c r="O55" s="78"/>
      <c r="P55" s="77"/>
      <c r="Q55" s="93"/>
      <c r="R55" s="116"/>
      <c r="S55" s="94"/>
      <c r="U55" s="90"/>
      <c r="W55" s="126"/>
      <c r="AA55" s="111"/>
    </row>
    <row r="56" spans="2:27" s="110" customFormat="1" ht="12.75" customHeight="1" x14ac:dyDescent="0.3">
      <c r="B56" s="127"/>
      <c r="C56" s="127"/>
      <c r="D56" s="127"/>
      <c r="E56" s="82"/>
      <c r="F56" s="82"/>
      <c r="G56" s="121"/>
      <c r="H56" s="121"/>
      <c r="I56" s="82"/>
      <c r="J56" s="74"/>
      <c r="K56" s="82"/>
      <c r="N56" s="77"/>
      <c r="O56" s="78"/>
      <c r="P56" s="77"/>
      <c r="Q56" s="93"/>
      <c r="R56" s="116"/>
      <c r="S56" s="94"/>
      <c r="U56" s="90"/>
      <c r="W56" s="126"/>
      <c r="AA56" s="111"/>
    </row>
    <row r="57" spans="2:27" s="110" customFormat="1" ht="12.75" customHeight="1" x14ac:dyDescent="0.3">
      <c r="B57" s="127"/>
      <c r="C57" s="127"/>
      <c r="D57" s="127"/>
      <c r="E57" s="82"/>
      <c r="F57" s="82"/>
      <c r="G57" s="121"/>
      <c r="H57" s="121"/>
      <c r="I57" s="82"/>
      <c r="J57" s="74"/>
      <c r="K57" s="82"/>
      <c r="N57" s="77"/>
      <c r="O57" s="78"/>
      <c r="P57" s="77"/>
      <c r="Q57" s="93"/>
      <c r="R57" s="116"/>
      <c r="S57" s="94"/>
      <c r="U57" s="90"/>
      <c r="W57" s="126"/>
      <c r="AA57" s="111"/>
    </row>
    <row r="58" spans="2:27" s="110" customFormat="1" ht="12.75" customHeight="1" x14ac:dyDescent="0.3">
      <c r="B58" s="127"/>
      <c r="C58" s="127"/>
      <c r="D58" s="127"/>
      <c r="E58" s="82"/>
      <c r="F58" s="82"/>
      <c r="G58" s="121"/>
      <c r="H58" s="121"/>
      <c r="I58" s="82"/>
      <c r="J58" s="74"/>
      <c r="K58" s="82"/>
      <c r="N58" s="77"/>
      <c r="O58" s="78"/>
      <c r="P58" s="77"/>
      <c r="Q58" s="93"/>
      <c r="R58" s="116"/>
      <c r="S58" s="94"/>
      <c r="U58" s="90"/>
      <c r="AA58" s="111"/>
    </row>
    <row r="59" spans="2:27" s="110" customFormat="1" ht="12.75" customHeight="1" x14ac:dyDescent="0.3">
      <c r="B59" s="127"/>
      <c r="C59" s="127"/>
      <c r="D59" s="127"/>
      <c r="E59" s="82"/>
      <c r="F59" s="82"/>
      <c r="G59" s="121"/>
      <c r="H59" s="121"/>
      <c r="I59" s="82"/>
      <c r="J59" s="74"/>
      <c r="K59" s="82"/>
      <c r="N59" s="77"/>
      <c r="O59" s="78"/>
      <c r="P59" s="77"/>
      <c r="Q59" s="93"/>
      <c r="R59" s="116"/>
      <c r="S59" s="94"/>
      <c r="U59" s="90"/>
      <c r="AA59" s="111"/>
    </row>
    <row r="60" spans="2:27" s="110" customFormat="1" ht="12.75" customHeight="1" x14ac:dyDescent="0.3">
      <c r="B60" s="127"/>
      <c r="C60" s="127"/>
      <c r="D60" s="127"/>
      <c r="E60" s="82"/>
      <c r="F60" s="82"/>
      <c r="G60" s="121"/>
      <c r="H60" s="121"/>
      <c r="I60" s="82"/>
      <c r="J60" s="74"/>
      <c r="K60" s="82"/>
      <c r="N60" s="77"/>
      <c r="O60" s="78"/>
      <c r="P60" s="77"/>
      <c r="Q60" s="93"/>
      <c r="R60" s="116"/>
      <c r="S60" s="94"/>
      <c r="U60" s="90"/>
      <c r="AA60" s="111"/>
    </row>
    <row r="61" spans="2:27" s="110" customFormat="1" ht="12.75" customHeight="1" x14ac:dyDescent="0.3">
      <c r="B61" s="127"/>
      <c r="C61" s="127"/>
      <c r="D61" s="127"/>
      <c r="E61" s="82"/>
      <c r="F61" s="82"/>
      <c r="G61" s="121"/>
      <c r="H61" s="121"/>
      <c r="I61" s="82"/>
      <c r="J61" s="74"/>
      <c r="K61" s="82"/>
      <c r="N61" s="77"/>
      <c r="O61" s="78"/>
      <c r="P61" s="77"/>
      <c r="Q61" s="93"/>
      <c r="R61" s="116"/>
      <c r="S61" s="94"/>
      <c r="U61" s="90"/>
      <c r="AA61" s="111"/>
    </row>
    <row r="62" spans="2:27" s="110" customFormat="1" ht="12.75" customHeight="1" x14ac:dyDescent="0.3">
      <c r="B62" s="127"/>
      <c r="C62" s="127"/>
      <c r="D62" s="127"/>
      <c r="E62" s="82"/>
      <c r="F62" s="82"/>
      <c r="G62" s="121"/>
      <c r="H62" s="121"/>
      <c r="I62" s="82"/>
      <c r="J62" s="74"/>
      <c r="K62" s="82"/>
      <c r="N62" s="77"/>
      <c r="O62" s="78"/>
      <c r="P62" s="77"/>
      <c r="Q62" s="93"/>
      <c r="R62" s="116"/>
      <c r="S62" s="94"/>
      <c r="U62" s="90"/>
      <c r="AA62" s="111"/>
    </row>
    <row r="63" spans="2:27" s="110" customFormat="1" ht="12.75" customHeight="1" x14ac:dyDescent="0.3">
      <c r="B63" s="127"/>
      <c r="C63" s="127"/>
      <c r="D63" s="127"/>
      <c r="E63" s="82"/>
      <c r="F63" s="82"/>
      <c r="G63" s="121"/>
      <c r="H63" s="121"/>
      <c r="I63" s="82"/>
      <c r="J63" s="74"/>
      <c r="K63" s="82"/>
      <c r="N63" s="77"/>
      <c r="O63" s="78"/>
      <c r="P63" s="77"/>
      <c r="Q63" s="93"/>
      <c r="R63" s="116"/>
      <c r="S63" s="94"/>
      <c r="U63" s="90"/>
      <c r="AA63" s="111"/>
    </row>
    <row r="64" spans="2:27" s="110" customFormat="1" ht="12.75" customHeight="1" x14ac:dyDescent="0.3">
      <c r="B64" s="90"/>
      <c r="C64" s="90"/>
      <c r="D64" s="90"/>
      <c r="E64" s="82"/>
      <c r="F64" s="82"/>
      <c r="G64" s="82"/>
      <c r="H64" s="82"/>
      <c r="I64" s="82"/>
      <c r="J64" s="74"/>
      <c r="K64" s="82"/>
      <c r="L64" s="82"/>
      <c r="N64" s="77"/>
      <c r="O64" s="78"/>
      <c r="P64" s="128"/>
      <c r="Q64" s="129"/>
      <c r="R64" s="116"/>
      <c r="S64" s="94"/>
      <c r="U64" s="90"/>
      <c r="AA64" s="111"/>
    </row>
    <row r="65" spans="2:27" ht="12.75" customHeight="1" x14ac:dyDescent="0.3">
      <c r="B65" s="130"/>
      <c r="C65" s="130"/>
      <c r="D65" s="130"/>
      <c r="E65" s="130"/>
      <c r="F65" s="130"/>
      <c r="P65" s="128"/>
      <c r="Q65" s="129"/>
      <c r="R65" s="116"/>
      <c r="AA65" s="111"/>
    </row>
    <row r="66" spans="2:27" ht="12.75" customHeight="1" x14ac:dyDescent="0.3">
      <c r="B66" s="130"/>
      <c r="C66" s="130"/>
      <c r="D66" s="130"/>
      <c r="E66" s="85"/>
      <c r="F66" s="85"/>
      <c r="P66" s="128"/>
      <c r="Q66" s="129"/>
      <c r="R66" s="116"/>
      <c r="AA66" s="111"/>
    </row>
    <row r="67" spans="2:27" ht="12" customHeight="1" x14ac:dyDescent="0.3">
      <c r="B67" s="130"/>
      <c r="C67" s="130"/>
      <c r="D67" s="130"/>
      <c r="E67" s="130"/>
      <c r="F67" s="130"/>
      <c r="G67" s="85"/>
      <c r="H67" s="85"/>
      <c r="I67" s="85"/>
      <c r="J67" s="131"/>
      <c r="K67" s="85"/>
      <c r="L67" s="84"/>
      <c r="M67" s="85"/>
      <c r="N67" s="132"/>
      <c r="O67" s="133"/>
      <c r="P67" s="132"/>
      <c r="Q67" s="134"/>
      <c r="R67" s="135"/>
      <c r="S67" s="136"/>
      <c r="U67" s="90"/>
      <c r="AA67" s="111"/>
    </row>
    <row r="68" spans="2:27" ht="12.75" customHeight="1" x14ac:dyDescent="0.3">
      <c r="G68" s="126"/>
      <c r="H68" s="126"/>
      <c r="L68" s="90"/>
      <c r="N68" s="128"/>
      <c r="O68" s="137"/>
      <c r="P68" s="138"/>
      <c r="Q68" s="139"/>
      <c r="T68" s="90"/>
      <c r="AA68" s="111"/>
    </row>
    <row r="69" spans="2:27" ht="12.75" customHeight="1" x14ac:dyDescent="0.3">
      <c r="B69" s="140"/>
      <c r="C69" s="140"/>
      <c r="D69" s="140"/>
      <c r="G69" s="126"/>
      <c r="H69" s="126"/>
      <c r="L69" s="90"/>
      <c r="N69" s="128"/>
      <c r="O69" s="137"/>
      <c r="P69" s="138"/>
      <c r="Q69" s="139"/>
      <c r="T69" s="90"/>
      <c r="AA69" s="111"/>
    </row>
    <row r="70" spans="2:27" ht="12.75" customHeight="1" x14ac:dyDescent="0.3">
      <c r="B70" s="140"/>
      <c r="C70" s="140"/>
      <c r="D70" s="140"/>
      <c r="G70" s="126"/>
      <c r="H70" s="126"/>
      <c r="L70" s="90"/>
      <c r="N70" s="128"/>
      <c r="O70" s="137"/>
      <c r="P70" s="138"/>
      <c r="Q70" s="139"/>
      <c r="T70" s="90"/>
      <c r="AA70" s="111"/>
    </row>
    <row r="71" spans="2:27" ht="12.75" customHeight="1" x14ac:dyDescent="0.3">
      <c r="B71" s="140"/>
      <c r="C71" s="140"/>
      <c r="D71" s="140"/>
      <c r="G71" s="126"/>
      <c r="H71" s="126"/>
      <c r="L71" s="90"/>
      <c r="N71" s="128"/>
      <c r="O71" s="137"/>
      <c r="P71" s="138"/>
      <c r="Q71" s="139"/>
      <c r="T71" s="90"/>
      <c r="AA71" s="111"/>
    </row>
    <row r="72" spans="2:27" ht="12.75" customHeight="1" x14ac:dyDescent="0.3">
      <c r="B72" s="140"/>
      <c r="C72" s="140"/>
      <c r="D72" s="140"/>
      <c r="G72" s="126"/>
      <c r="H72" s="126"/>
      <c r="L72" s="90"/>
      <c r="N72" s="128"/>
      <c r="O72" s="137"/>
      <c r="P72" s="138"/>
      <c r="Q72" s="139"/>
      <c r="T72" s="90"/>
      <c r="AA72" s="111"/>
    </row>
    <row r="73" spans="2:27" ht="12.75" customHeight="1" x14ac:dyDescent="0.3">
      <c r="B73" s="140"/>
      <c r="C73" s="140"/>
      <c r="D73" s="140"/>
      <c r="G73" s="126"/>
      <c r="H73" s="126"/>
      <c r="L73" s="90"/>
      <c r="N73" s="128"/>
      <c r="O73" s="137"/>
      <c r="P73" s="138"/>
      <c r="Q73" s="139"/>
      <c r="T73" s="90"/>
      <c r="AA73" s="111"/>
    </row>
    <row r="74" spans="2:27" ht="12.75" customHeight="1" x14ac:dyDescent="0.3">
      <c r="B74" s="141"/>
      <c r="C74" s="141"/>
      <c r="D74" s="141"/>
      <c r="G74" s="126"/>
      <c r="H74" s="126"/>
      <c r="L74" s="90"/>
      <c r="N74" s="128"/>
      <c r="O74" s="137"/>
      <c r="P74" s="138"/>
      <c r="Q74" s="139"/>
      <c r="T74" s="90"/>
      <c r="AA74" s="111"/>
    </row>
    <row r="75" spans="2:27" ht="12.75" customHeight="1" x14ac:dyDescent="0.3">
      <c r="B75" s="140"/>
      <c r="C75" s="140"/>
      <c r="D75" s="140"/>
      <c r="E75" s="142"/>
      <c r="F75" s="142"/>
      <c r="G75" s="126"/>
      <c r="H75" s="126"/>
      <c r="L75" s="90"/>
      <c r="N75" s="128"/>
      <c r="O75" s="137"/>
      <c r="P75" s="138"/>
      <c r="Q75" s="139"/>
      <c r="T75" s="90"/>
      <c r="AA75" s="111"/>
    </row>
    <row r="76" spans="2:27" ht="12.75" customHeight="1" x14ac:dyDescent="0.3">
      <c r="B76" s="140"/>
      <c r="C76" s="140"/>
      <c r="D76" s="140"/>
      <c r="E76" s="142"/>
      <c r="F76" s="142"/>
      <c r="G76" s="126"/>
      <c r="H76" s="126"/>
      <c r="L76" s="90"/>
      <c r="N76" s="128"/>
      <c r="O76" s="137"/>
      <c r="P76" s="138"/>
      <c r="Q76" s="139"/>
      <c r="T76" s="90"/>
      <c r="AA76" s="111"/>
    </row>
    <row r="77" spans="2:27" ht="12.75" customHeight="1" x14ac:dyDescent="0.3">
      <c r="B77" s="140"/>
      <c r="C77" s="140"/>
      <c r="D77" s="140"/>
      <c r="E77" s="142"/>
      <c r="F77" s="142"/>
      <c r="G77" s="126"/>
      <c r="H77" s="126"/>
      <c r="L77" s="90"/>
      <c r="N77" s="128"/>
      <c r="O77" s="137"/>
      <c r="P77" s="138"/>
      <c r="Q77" s="139"/>
      <c r="T77" s="90"/>
      <c r="AA77" s="111"/>
    </row>
    <row r="78" spans="2:27" ht="12.75" customHeight="1" x14ac:dyDescent="0.3">
      <c r="B78" s="140"/>
      <c r="C78" s="140"/>
      <c r="D78" s="140"/>
      <c r="E78" s="142"/>
      <c r="F78" s="142"/>
      <c r="G78" s="126"/>
      <c r="H78" s="126"/>
      <c r="L78" s="90"/>
      <c r="N78" s="128"/>
      <c r="O78" s="137"/>
      <c r="P78" s="138"/>
      <c r="Q78" s="139"/>
      <c r="T78" s="90"/>
      <c r="AA78" s="111"/>
    </row>
    <row r="79" spans="2:27" ht="12.75" customHeight="1" x14ac:dyDescent="0.3">
      <c r="B79" s="140"/>
      <c r="C79" s="140"/>
      <c r="D79" s="140"/>
      <c r="G79" s="126"/>
      <c r="H79" s="126"/>
      <c r="L79" s="90"/>
      <c r="N79" s="128"/>
      <c r="O79" s="137"/>
      <c r="P79" s="138"/>
      <c r="Q79" s="139"/>
      <c r="T79" s="90"/>
      <c r="AA79" s="111"/>
    </row>
    <row r="80" spans="2:27" ht="12.75" customHeight="1" x14ac:dyDescent="0.3">
      <c r="B80" s="140"/>
      <c r="C80" s="140"/>
      <c r="D80" s="140"/>
      <c r="G80" s="126"/>
      <c r="H80" s="126"/>
      <c r="L80" s="90"/>
      <c r="N80" s="128"/>
      <c r="O80" s="137"/>
      <c r="P80" s="138"/>
      <c r="Q80" s="139"/>
      <c r="T80" s="90"/>
      <c r="AA80" s="111"/>
    </row>
    <row r="81" spans="2:27" ht="12.75" customHeight="1" x14ac:dyDescent="0.3">
      <c r="B81" s="140"/>
      <c r="C81" s="140"/>
      <c r="D81" s="140"/>
      <c r="G81" s="126"/>
      <c r="H81" s="126"/>
      <c r="L81" s="90"/>
      <c r="N81" s="128"/>
      <c r="O81" s="137"/>
      <c r="P81" s="138"/>
      <c r="Q81" s="139"/>
      <c r="T81" s="90"/>
      <c r="AA81" s="111"/>
    </row>
    <row r="82" spans="2:27" ht="12.75" customHeight="1" x14ac:dyDescent="0.3">
      <c r="B82" s="140"/>
      <c r="C82" s="140"/>
      <c r="D82" s="140"/>
      <c r="G82" s="126"/>
      <c r="H82" s="126"/>
      <c r="L82" s="90"/>
      <c r="N82" s="128"/>
      <c r="O82" s="137"/>
      <c r="P82" s="138"/>
      <c r="Q82" s="139"/>
      <c r="T82" s="90"/>
      <c r="AA82" s="111"/>
    </row>
    <row r="83" spans="2:27" ht="12.75" customHeight="1" x14ac:dyDescent="0.3">
      <c r="B83" s="140"/>
      <c r="C83" s="140"/>
      <c r="D83" s="140"/>
      <c r="G83" s="126"/>
      <c r="H83" s="126"/>
      <c r="L83" s="90"/>
      <c r="N83" s="128"/>
      <c r="O83" s="137"/>
      <c r="P83" s="138"/>
      <c r="Q83" s="139"/>
      <c r="T83" s="90"/>
      <c r="AA83" s="111"/>
    </row>
    <row r="84" spans="2:27" ht="12.75" customHeight="1" x14ac:dyDescent="0.3">
      <c r="B84" s="140"/>
      <c r="C84" s="140"/>
      <c r="D84" s="140"/>
      <c r="G84" s="126"/>
      <c r="H84" s="126"/>
      <c r="L84" s="90"/>
      <c r="N84" s="128"/>
      <c r="O84" s="137"/>
      <c r="P84" s="138"/>
      <c r="Q84" s="139"/>
      <c r="T84" s="90"/>
      <c r="AA84" s="111"/>
    </row>
    <row r="85" spans="2:27" ht="12.75" customHeight="1" x14ac:dyDescent="0.3">
      <c r="B85" s="140"/>
      <c r="C85" s="140"/>
      <c r="D85" s="140"/>
      <c r="G85" s="126"/>
      <c r="H85" s="126"/>
      <c r="L85" s="90"/>
      <c r="N85" s="128"/>
      <c r="O85" s="137"/>
      <c r="P85" s="138"/>
      <c r="Q85" s="139"/>
      <c r="T85" s="90"/>
      <c r="AA85" s="111"/>
    </row>
    <row r="86" spans="2:27" ht="12.75" customHeight="1" x14ac:dyDescent="0.3">
      <c r="B86" s="140"/>
      <c r="C86" s="140"/>
      <c r="D86" s="140"/>
      <c r="G86" s="126"/>
      <c r="H86" s="126"/>
      <c r="L86" s="90"/>
      <c r="N86" s="128"/>
      <c r="O86" s="137"/>
      <c r="P86" s="138"/>
      <c r="Q86" s="139"/>
      <c r="T86" s="90"/>
      <c r="AA86" s="111"/>
    </row>
    <row r="87" spans="2:27" ht="12.75" customHeight="1" x14ac:dyDescent="0.3">
      <c r="B87" s="140"/>
      <c r="C87" s="140"/>
      <c r="D87" s="140"/>
      <c r="G87" s="126"/>
      <c r="H87" s="126"/>
      <c r="L87" s="90"/>
      <c r="N87" s="128"/>
      <c r="O87" s="137"/>
      <c r="P87" s="138"/>
      <c r="Q87" s="139"/>
      <c r="T87" s="90"/>
      <c r="AA87" s="111"/>
    </row>
    <row r="88" spans="2:27" ht="12.75" customHeight="1" x14ac:dyDescent="0.3">
      <c r="B88" s="140"/>
      <c r="C88" s="140"/>
      <c r="D88" s="140"/>
      <c r="G88" s="126"/>
      <c r="H88" s="126"/>
      <c r="L88" s="90"/>
      <c r="N88" s="128"/>
      <c r="O88" s="137"/>
      <c r="P88" s="138"/>
      <c r="Q88" s="139"/>
      <c r="T88" s="90"/>
      <c r="AA88" s="111"/>
    </row>
    <row r="89" spans="2:27" ht="12.75" customHeight="1" x14ac:dyDescent="0.3">
      <c r="B89" s="140"/>
      <c r="C89" s="140"/>
      <c r="D89" s="140"/>
      <c r="G89" s="126"/>
      <c r="H89" s="126"/>
      <c r="L89" s="90"/>
      <c r="N89" s="128"/>
      <c r="O89" s="137"/>
      <c r="P89" s="128"/>
      <c r="Q89" s="143"/>
      <c r="T89" s="90"/>
      <c r="AA89" s="111"/>
    </row>
    <row r="90" spans="2:27" ht="12.75" customHeight="1" x14ac:dyDescent="0.3">
      <c r="B90" s="140"/>
      <c r="C90" s="140"/>
      <c r="D90" s="140"/>
      <c r="G90" s="126"/>
      <c r="H90" s="126"/>
      <c r="L90" s="90"/>
      <c r="N90" s="128"/>
      <c r="O90" s="137"/>
      <c r="P90" s="128"/>
      <c r="Q90" s="143"/>
      <c r="T90" s="90"/>
      <c r="AA90" s="111"/>
    </row>
    <row r="91" spans="2:27" ht="12.75" customHeight="1" x14ac:dyDescent="0.3">
      <c r="B91" s="140"/>
      <c r="C91" s="140"/>
      <c r="D91" s="140"/>
      <c r="G91" s="126"/>
      <c r="H91" s="126"/>
      <c r="L91" s="90"/>
      <c r="N91" s="128"/>
      <c r="O91" s="137"/>
      <c r="P91" s="128"/>
      <c r="Q91" s="143"/>
      <c r="T91" s="90"/>
      <c r="AA91" s="111"/>
    </row>
    <row r="92" spans="2:27" ht="12.75" customHeight="1" x14ac:dyDescent="0.3">
      <c r="B92" s="140"/>
      <c r="C92" s="140"/>
      <c r="D92" s="140"/>
      <c r="G92" s="126"/>
      <c r="H92" s="126"/>
      <c r="L92" s="90"/>
      <c r="N92" s="128"/>
      <c r="O92" s="137"/>
      <c r="P92" s="128"/>
      <c r="Q92" s="143"/>
      <c r="T92" s="90"/>
      <c r="AA92" s="111"/>
    </row>
    <row r="93" spans="2:27" ht="12.75" customHeight="1" x14ac:dyDescent="0.3">
      <c r="B93" s="140"/>
      <c r="C93" s="140"/>
      <c r="D93" s="140"/>
      <c r="G93" s="126"/>
      <c r="H93" s="126"/>
      <c r="L93" s="90"/>
      <c r="N93" s="128"/>
      <c r="O93" s="137"/>
      <c r="P93" s="128"/>
      <c r="Q93" s="143"/>
      <c r="T93" s="90"/>
      <c r="AA93" s="111"/>
    </row>
    <row r="94" spans="2:27" ht="12.75" customHeight="1" x14ac:dyDescent="0.3">
      <c r="B94" s="140"/>
      <c r="C94" s="140"/>
      <c r="D94" s="140"/>
      <c r="G94" s="126"/>
      <c r="H94" s="126"/>
      <c r="L94" s="90"/>
      <c r="N94" s="128"/>
      <c r="O94" s="137"/>
      <c r="P94" s="128"/>
      <c r="Q94" s="143"/>
      <c r="T94" s="90"/>
      <c r="AA94" s="111"/>
    </row>
    <row r="95" spans="2:27" ht="12.75" customHeight="1" x14ac:dyDescent="0.3">
      <c r="B95" s="140"/>
      <c r="C95" s="140"/>
      <c r="D95" s="140"/>
      <c r="G95" s="126"/>
      <c r="H95" s="126"/>
      <c r="L95" s="90"/>
      <c r="N95" s="128"/>
      <c r="O95" s="137"/>
      <c r="P95" s="128"/>
      <c r="Q95" s="143"/>
      <c r="T95" s="90"/>
      <c r="AA95" s="111"/>
    </row>
    <row r="96" spans="2:27" ht="12.75" customHeight="1" x14ac:dyDescent="0.3">
      <c r="B96" s="140"/>
      <c r="C96" s="140"/>
      <c r="D96" s="140"/>
      <c r="G96" s="126"/>
      <c r="H96" s="126"/>
      <c r="L96" s="90"/>
      <c r="N96" s="128"/>
      <c r="O96" s="137"/>
      <c r="P96" s="128"/>
      <c r="Q96" s="143"/>
      <c r="T96" s="90"/>
      <c r="AA96" s="111"/>
    </row>
    <row r="97" spans="2:27" ht="12.75" customHeight="1" x14ac:dyDescent="0.3">
      <c r="B97" s="140"/>
      <c r="C97" s="140"/>
      <c r="D97" s="140"/>
      <c r="G97" s="126"/>
      <c r="H97" s="126"/>
      <c r="L97" s="90"/>
      <c r="N97" s="128"/>
      <c r="O97" s="137"/>
      <c r="P97" s="128"/>
      <c r="Q97" s="143"/>
      <c r="T97" s="90"/>
      <c r="AA97" s="111"/>
    </row>
    <row r="98" spans="2:27" ht="12.75" customHeight="1" x14ac:dyDescent="0.3">
      <c r="B98" s="140"/>
      <c r="C98" s="140"/>
      <c r="D98" s="140"/>
      <c r="G98" s="126"/>
      <c r="H98" s="126"/>
      <c r="L98" s="90"/>
      <c r="N98" s="128"/>
      <c r="O98" s="137"/>
      <c r="P98" s="128"/>
      <c r="Q98" s="143"/>
      <c r="T98" s="90"/>
      <c r="AA98" s="111"/>
    </row>
    <row r="99" spans="2:27" ht="12.75" customHeight="1" x14ac:dyDescent="0.3">
      <c r="B99" s="140"/>
      <c r="C99" s="140"/>
      <c r="D99" s="140"/>
      <c r="G99" s="126"/>
      <c r="H99" s="126"/>
      <c r="L99" s="90"/>
      <c r="N99" s="128"/>
      <c r="O99" s="137"/>
      <c r="P99" s="128"/>
      <c r="Q99" s="143"/>
      <c r="T99" s="90"/>
      <c r="AA99" s="111"/>
    </row>
    <row r="100" spans="2:27" ht="12.75" customHeight="1" x14ac:dyDescent="0.3">
      <c r="B100" s="140"/>
      <c r="C100" s="140"/>
      <c r="D100" s="140"/>
      <c r="G100" s="126"/>
      <c r="H100" s="126"/>
      <c r="L100" s="90"/>
      <c r="N100" s="128"/>
      <c r="O100" s="137"/>
      <c r="P100" s="128"/>
      <c r="Q100" s="143"/>
      <c r="T100" s="90"/>
      <c r="AA100" s="111"/>
    </row>
    <row r="101" spans="2:27" ht="12.75" customHeight="1" x14ac:dyDescent="0.3">
      <c r="B101" s="140"/>
      <c r="C101" s="140"/>
      <c r="D101" s="140"/>
      <c r="G101" s="126"/>
      <c r="H101" s="126"/>
      <c r="L101" s="90"/>
      <c r="N101" s="128"/>
      <c r="O101" s="137"/>
      <c r="P101" s="128"/>
      <c r="Q101" s="143"/>
      <c r="T101" s="90"/>
      <c r="AA101" s="111"/>
    </row>
    <row r="102" spans="2:27" ht="12.75" customHeight="1" x14ac:dyDescent="0.3">
      <c r="B102" s="140"/>
      <c r="C102" s="140"/>
      <c r="D102" s="140"/>
      <c r="G102" s="126"/>
      <c r="H102" s="126"/>
      <c r="L102" s="90"/>
      <c r="N102" s="128"/>
      <c r="O102" s="137"/>
      <c r="P102" s="128"/>
      <c r="Q102" s="143"/>
      <c r="T102" s="90"/>
      <c r="AA102" s="111"/>
    </row>
    <row r="103" spans="2:27" ht="12.75" customHeight="1" x14ac:dyDescent="0.3">
      <c r="B103" s="140"/>
      <c r="C103" s="140"/>
      <c r="D103" s="140"/>
      <c r="AA103" s="111"/>
    </row>
    <row r="104" spans="2:27" ht="12.75" customHeight="1" x14ac:dyDescent="0.3">
      <c r="AA104" s="111"/>
    </row>
    <row r="105" spans="2:27" ht="12.75" customHeight="1" x14ac:dyDescent="0.3">
      <c r="AA105" s="111"/>
    </row>
    <row r="106" spans="2:27" ht="12.75" customHeight="1" x14ac:dyDescent="0.3">
      <c r="AA106" s="111"/>
    </row>
  </sheetData>
  <mergeCells count="1">
    <mergeCell ref="B5:I5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Havlíček Jan</cp:lastModifiedBy>
  <cp:lastPrinted>2001-02-27T11:04:02Z</cp:lastPrinted>
  <dcterms:created xsi:type="dcterms:W3CDTF">2001-01-03T21:27:28Z</dcterms:created>
  <dcterms:modified xsi:type="dcterms:W3CDTF">2023-09-10T12:20:06Z</dcterms:modified>
</cp:coreProperties>
</file>