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965" activeTab="1"/>
  </bookViews>
  <sheets>
    <sheet name="Run Query" sheetId="2" r:id="rId1"/>
    <sheet name="Financial Book Position" sheetId="42" r:id="rId2"/>
  </sheets>
  <externalReferences>
    <externalReference r:id="rId3"/>
    <externalReference r:id="rId4"/>
  </externalReferences>
  <definedNames>
    <definedName name="_">#REF!</definedName>
    <definedName name="_Order1" hidden="1">255</definedName>
    <definedName name="_Order2" hidden="1">255</definedName>
    <definedName name="Book">'Run Query'!$H$23:$H$78</definedName>
    <definedName name="BOOK_ID">#REF!</definedName>
    <definedName name="Book_Type">'Run Query'!$G$23:$G$78</definedName>
    <definedName name="BookList">#REF!</definedName>
    <definedName name="BookTypeCd">#REF!</definedName>
    <definedName name="BucketTable">#REF!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#REF!</definedName>
    <definedName name="DateBucket">#REF!</definedName>
    <definedName name="DateTable">#REF!</definedName>
    <definedName name="DayOfTheMonth">'Run Query'!$B$7</definedName>
    <definedName name="DaysInMonth">'Run Query'!$B$6</definedName>
    <definedName name="deals_inc">'Run Query'!$B$4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#REF!</definedName>
    <definedName name="_xlnm.Print_Area" localSheetId="1">'Financial Book Position'!$A$1:$AK$29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>'Run Query'!$B$8</definedName>
    <definedName name="PubCdLiquidations">#REF!</definedName>
    <definedName name="PW">'Run Query'!$B$3</definedName>
    <definedName name="QueryArea">#REF!</definedName>
    <definedName name="_2RA">'[1]Orig Sched'!#REF!</definedName>
    <definedName name="REF_DT">#REF!</definedName>
    <definedName name="Reference">#REF!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'Run Query'!$B$9</definedName>
    <definedName name="SumMonths">#REF!</definedName>
    <definedName name="SumNumber">#REF!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calcMode="manual" fullCalcOnLoad="1" iterate="1" iterateCount="1" calcOnSave="0"/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AB7" i="42"/>
  <c r="AF7" i="42"/>
  <c r="AH7" i="42"/>
  <c r="AJ7" i="42"/>
  <c r="F8" i="42"/>
  <c r="J8" i="42"/>
  <c r="L8" i="42"/>
  <c r="N8" i="42"/>
  <c r="P8" i="42"/>
  <c r="R8" i="42"/>
  <c r="T8" i="42"/>
  <c r="V8" i="42"/>
  <c r="X8" i="42"/>
  <c r="Z8" i="42"/>
  <c r="AK8" i="42"/>
  <c r="AK10" i="42"/>
  <c r="AB11" i="42"/>
  <c r="AF11" i="42"/>
  <c r="AK11" i="42"/>
  <c r="AK12" i="42"/>
  <c r="AK13" i="42"/>
  <c r="AK14" i="42"/>
  <c r="F15" i="42"/>
  <c r="H15" i="42"/>
  <c r="J15" i="42"/>
  <c r="L15" i="42"/>
  <c r="N15" i="42"/>
  <c r="P15" i="42"/>
  <c r="R15" i="42"/>
  <c r="T15" i="42"/>
  <c r="V15" i="42"/>
  <c r="X15" i="42"/>
  <c r="Z15" i="42"/>
  <c r="AB15" i="42"/>
  <c r="AD15" i="42"/>
  <c r="AF15" i="42"/>
  <c r="AH15" i="42"/>
  <c r="AJ15" i="42"/>
  <c r="AK15" i="42"/>
  <c r="A18" i="42"/>
  <c r="F20" i="42"/>
  <c r="H20" i="42"/>
  <c r="J20" i="42"/>
  <c r="L20" i="42"/>
  <c r="N20" i="42"/>
  <c r="P20" i="42"/>
  <c r="R20" i="42"/>
  <c r="T20" i="42"/>
  <c r="V20" i="42"/>
  <c r="X20" i="42"/>
  <c r="Z20" i="42"/>
  <c r="AB20" i="42"/>
  <c r="AF20" i="42"/>
  <c r="AH20" i="42"/>
  <c r="AJ20" i="42"/>
  <c r="F21" i="42"/>
  <c r="J21" i="42"/>
  <c r="L21" i="42"/>
  <c r="N21" i="42"/>
  <c r="P21" i="42"/>
  <c r="R21" i="42"/>
  <c r="T21" i="42"/>
  <c r="V21" i="42"/>
  <c r="X21" i="42"/>
  <c r="Z21" i="42"/>
  <c r="AK21" i="42"/>
  <c r="AK23" i="42"/>
  <c r="AK24" i="42"/>
  <c r="AK25" i="42"/>
  <c r="AK26" i="42"/>
  <c r="AK27" i="42"/>
  <c r="F28" i="42"/>
  <c r="H28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K28" i="42"/>
  <c r="B5" i="2"/>
  <c r="B7" i="2"/>
  <c r="A21" i="2"/>
  <c r="B24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<sst xmlns="http://schemas.openxmlformats.org/spreadsheetml/2006/main" count="111" uniqueCount="74">
  <si>
    <t>User ID:</t>
  </si>
  <si>
    <t>Password:</t>
  </si>
  <si>
    <t>Included Deals</t>
  </si>
  <si>
    <t>ALL</t>
  </si>
  <si>
    <t>Date</t>
  </si>
  <si>
    <t>Post Ids</t>
  </si>
  <si>
    <t xml:space="preserve">         Basis - Notional</t>
  </si>
  <si>
    <t xml:space="preserve">         Basis - Equivalent</t>
  </si>
  <si>
    <t xml:space="preserve">         Price</t>
  </si>
  <si>
    <t>Day of Month</t>
  </si>
  <si>
    <t>PromptMonth</t>
  </si>
  <si>
    <t>StartRange</t>
  </si>
  <si>
    <t>Daily Hedge Strip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</si>
  <si>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</si>
  <si>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</si>
  <si>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</si>
  <si>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</si>
  <si>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</si>
  <si>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</si>
  <si>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</si>
  <si>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</si>
  <si>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</si>
  <si>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</si>
  <si>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</si>
  <si>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NGLTX</t>
  </si>
  <si>
    <t>NGFPL</t>
  </si>
  <si>
    <t>D</t>
  </si>
  <si>
    <t>TOTAL:</t>
  </si>
  <si>
    <t xml:space="preserve"> </t>
  </si>
  <si>
    <t>D4</t>
  </si>
  <si>
    <t>#</t>
  </si>
  <si>
    <t>Name</t>
  </si>
  <si>
    <t>Basis</t>
  </si>
  <si>
    <t>NXB3</t>
  </si>
  <si>
    <t>NXB2</t>
  </si>
  <si>
    <t>NX1</t>
  </si>
  <si>
    <t>Type</t>
  </si>
  <si>
    <t>Today</t>
  </si>
  <si>
    <t>Days in Month</t>
  </si>
  <si>
    <t>Enter NYMEX Date:</t>
  </si>
  <si>
    <t>Physical</t>
  </si>
  <si>
    <t>Update this cell daily.</t>
  </si>
  <si>
    <t>Index</t>
  </si>
  <si>
    <t xml:space="preserve">         Gas Daily</t>
  </si>
  <si>
    <t>Price</t>
  </si>
  <si>
    <t>Book</t>
  </si>
  <si>
    <t>Gas Daily</t>
  </si>
  <si>
    <t>GD</t>
  </si>
  <si>
    <t>Book Type</t>
  </si>
  <si>
    <t>I</t>
  </si>
  <si>
    <t>M</t>
  </si>
  <si>
    <t>PHY</t>
  </si>
  <si>
    <t>GD Index</t>
  </si>
  <si>
    <t>Column</t>
  </si>
  <si>
    <t>GDY</t>
  </si>
  <si>
    <t>Y</t>
  </si>
  <si>
    <t xml:space="preserve">         Gas Daily Index</t>
  </si>
  <si>
    <t>PO</t>
  </si>
  <si>
    <t>DO</t>
  </si>
  <si>
    <t>ENA-FT-WT-SOCAL-PRC</t>
  </si>
  <si>
    <t>ENA-FT-WT-SOCAL-BAS</t>
  </si>
  <si>
    <t>ENA-FT-WT-SOCAL-IDX</t>
  </si>
  <si>
    <t>ENA-FT-WT-SOCAL-GDL</t>
  </si>
  <si>
    <t>ENA-FT-WT-SOCAL-GDI</t>
  </si>
  <si>
    <t>ENA-IM-WT-SOCAL-PHY</t>
  </si>
  <si>
    <t>FT-WE-XL-OPT-PRC</t>
  </si>
  <si>
    <t>FT-WE-XL-OPT-BAS</t>
  </si>
  <si>
    <t>FT-WEST-OPT-PRC</t>
  </si>
  <si>
    <t>FT-WEST-OPT-BAS</t>
  </si>
  <si>
    <t>ENA-FT-WT-SCAN-GDL</t>
  </si>
  <si>
    <t>GDL</t>
  </si>
  <si>
    <t>ESTATE FINANCIAL POSITIONS</t>
  </si>
  <si>
    <t>Price Book - In the Money Counterparties</t>
  </si>
  <si>
    <t>Price Book - Out of the Money Counterparties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</si>
</sst>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#,##0.0_);[Red]\(#,##0.0\)"/>
    <numFmt numFmtId="167" formatCode="_(* #,##0.0_);_(* \(#,##0.0\);_(* &quot;-&quot;??_);_(@_)"/>
    <numFmt numFmtId="168" formatCode="mm/dd/yy"/>
    <numFmt numFmtId="169" formatCode="&quot;As of&quot;\ mmmm\ dd\,\ yyyy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Border="0"/>
  </cellStyleXfs>
  <cellXfs count="97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0" xfId="0" applyFont="1" applyBorder="1" applyAlignment="1"/>
    <xf numFmtId="0" fontId="3" fillId="0" borderId="0" xfId="0" applyFont="1" applyBorder="1"/>
    <xf numFmtId="168" fontId="2" fillId="2" borderId="6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9" fillId="0" borderId="0" xfId="2" applyFont="1" applyAlignment="1">
      <alignment horizontal="right"/>
    </xf>
    <xf numFmtId="0" fontId="10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4" fillId="0" borderId="0" xfId="2"/>
    <xf numFmtId="169" fontId="9" fillId="0" borderId="0" xfId="2" applyNumberFormat="1" applyFont="1" applyAlignment="1">
      <alignment horizontal="left"/>
    </xf>
    <xf numFmtId="0" fontId="3" fillId="0" borderId="0" xfId="2" applyFont="1" applyBorder="1"/>
    <xf numFmtId="166" fontId="2" fillId="0" borderId="0" xfId="2" applyNumberFormat="1" applyFont="1" applyFill="1" applyBorder="1"/>
    <xf numFmtId="166" fontId="2" fillId="3" borderId="0" xfId="2" applyNumberFormat="1" applyFont="1" applyFill="1" applyBorder="1" applyAlignment="1">
      <alignment horizontal="right"/>
    </xf>
    <xf numFmtId="0" fontId="11" fillId="3" borderId="0" xfId="2" quotePrefix="1" applyFont="1" applyFill="1" applyBorder="1" applyAlignment="1">
      <alignment horizontal="centerContinuous"/>
    </xf>
    <xf numFmtId="166" fontId="2" fillId="3" borderId="0" xfId="2" applyNumberFormat="1" applyFont="1" applyFill="1" applyBorder="1"/>
    <xf numFmtId="0" fontId="3" fillId="3" borderId="0" xfId="2" applyFont="1" applyFill="1"/>
    <xf numFmtId="166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66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166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67" fontId="3" fillId="0" borderId="0" xfId="1" applyNumberFormat="1" applyFont="1" applyBorder="1" applyAlignment="1"/>
    <xf numFmtId="167" fontId="3" fillId="0" borderId="0" xfId="2" applyNumberFormat="1" applyFont="1"/>
    <xf numFmtId="0" fontId="3" fillId="0" borderId="0" xfId="2" applyFont="1" applyFill="1" applyBorder="1"/>
    <xf numFmtId="0" fontId="8" fillId="0" borderId="0" xfId="0" applyFont="1" applyBorder="1" applyAlignment="1">
      <alignment horizontal="left"/>
    </xf>
    <xf numFmtId="0" fontId="9" fillId="0" borderId="0" xfId="0" applyFont="1" applyBorder="1"/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4" fontId="2" fillId="3" borderId="4" xfId="0" applyNumberFormat="1" applyFont="1" applyFill="1" applyBorder="1" applyAlignment="1">
      <alignment horizontal="center"/>
    </xf>
    <xf numFmtId="14" fontId="2" fillId="2" borderId="8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4" borderId="7" xfId="0" applyNumberFormat="1" applyFont="1" applyFill="1" applyBorder="1" applyAlignment="1">
      <alignment horizontal="center"/>
    </xf>
    <xf numFmtId="0" fontId="12" fillId="5" borderId="0" xfId="0" applyFont="1" applyFill="1"/>
    <xf numFmtId="0" fontId="13" fillId="5" borderId="0" xfId="0" applyFont="1" applyFill="1"/>
    <xf numFmtId="0" fontId="2" fillId="2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vertical="top"/>
    </xf>
    <xf numFmtId="0" fontId="2" fillId="2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13" fillId="0" borderId="0" xfId="0" applyFont="1" applyFill="1"/>
    <xf numFmtId="14" fontId="3" fillId="3" borderId="9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right" vertical="top"/>
    </xf>
    <xf numFmtId="0" fontId="3" fillId="0" borderId="13" xfId="0" applyFont="1" applyBorder="1"/>
    <xf numFmtId="0" fontId="8" fillId="4" borderId="14" xfId="2" applyFont="1" applyFill="1" applyBorder="1" applyAlignment="1">
      <alignment horizontal="right"/>
    </xf>
    <xf numFmtId="0" fontId="3" fillId="4" borderId="0" xfId="2" applyFont="1" applyFill="1"/>
    <xf numFmtId="0" fontId="3" fillId="4" borderId="0" xfId="2" applyFont="1" applyFill="1" applyBorder="1"/>
    <xf numFmtId="0" fontId="2" fillId="4" borderId="0" xfId="2" applyFont="1" applyFill="1" applyBorder="1" applyAlignment="1">
      <alignment horizontal="left"/>
    </xf>
    <xf numFmtId="167" fontId="3" fillId="4" borderId="14" xfId="1" applyNumberFormat="1" applyFont="1" applyFill="1" applyBorder="1" applyAlignment="1"/>
    <xf numFmtId="167" fontId="3" fillId="4" borderId="14" xfId="2" applyNumberFormat="1" applyFont="1" applyFill="1" applyBorder="1"/>
    <xf numFmtId="0" fontId="3" fillId="3" borderId="0" xfId="2" quotePrefix="1" applyFont="1" applyFill="1" applyBorder="1" applyAlignment="1"/>
    <xf numFmtId="0" fontId="11" fillId="3" borderId="0" xfId="2" quotePrefix="1" applyFont="1" applyFill="1" applyBorder="1" applyAlignment="1"/>
    <xf numFmtId="0" fontId="11" fillId="3" borderId="0" xfId="2" applyFont="1" applyFill="1" applyBorder="1" applyAlignment="1"/>
    <xf numFmtId="0" fontId="2" fillId="4" borderId="8" xfId="0" applyFont="1" applyFill="1" applyBorder="1" applyAlignment="1">
      <alignment horizontal="center"/>
    </xf>
    <xf numFmtId="0" fontId="12" fillId="5" borderId="7" xfId="0" applyNumberFormat="1" applyFont="1" applyFill="1" applyBorder="1" applyAlignment="1">
      <alignment horizontal="center"/>
    </xf>
    <xf numFmtId="14" fontId="2" fillId="6" borderId="8" xfId="0" applyNumberFormat="1" applyFont="1" applyFill="1" applyBorder="1" applyAlignment="1">
      <alignment horizontal="center"/>
    </xf>
    <xf numFmtId="0" fontId="3" fillId="7" borderId="0" xfId="0" applyFont="1" applyFill="1" applyBorder="1"/>
    <xf numFmtId="0" fontId="3" fillId="7" borderId="0" xfId="0" applyFont="1" applyFill="1" applyBorder="1" applyAlignment="1"/>
    <xf numFmtId="1" fontId="14" fillId="7" borderId="0" xfId="0" applyNumberFormat="1" applyFont="1" applyFill="1" applyBorder="1" applyAlignment="1">
      <alignment horizontal="center"/>
    </xf>
    <xf numFmtId="1" fontId="15" fillId="7" borderId="0" xfId="0" applyNumberFormat="1" applyFont="1" applyFill="1" applyBorder="1" applyAlignment="1">
      <alignment vertical="top"/>
    </xf>
    <xf numFmtId="1" fontId="16" fillId="7" borderId="0" xfId="0" applyNumberFormat="1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12" fillId="5" borderId="5" xfId="0" applyFont="1" applyFill="1" applyBorder="1"/>
    <xf numFmtId="0" fontId="13" fillId="5" borderId="16" xfId="0" applyFont="1" applyFill="1" applyBorder="1"/>
    <xf numFmtId="0" fontId="2" fillId="2" borderId="17" xfId="0" applyFont="1" applyFill="1" applyBorder="1" applyAlignment="1">
      <alignment horizontal="right" vertical="center"/>
    </xf>
    <xf numFmtId="1" fontId="15" fillId="8" borderId="18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3" fillId="2" borderId="3" xfId="0" applyFont="1" applyFill="1" applyBorder="1"/>
    <xf numFmtId="1" fontId="14" fillId="4" borderId="19" xfId="0" applyNumberFormat="1" applyFont="1" applyFill="1" applyBorder="1" applyAlignment="1">
      <alignment horizontal="center"/>
    </xf>
    <xf numFmtId="1" fontId="15" fillId="8" borderId="2" xfId="0" applyNumberFormat="1" applyFont="1" applyFill="1" applyBorder="1" applyAlignment="1">
      <alignment vertical="top"/>
    </xf>
    <xf numFmtId="1" fontId="14" fillId="4" borderId="20" xfId="0" applyNumberFormat="1" applyFont="1" applyFill="1" applyBorder="1" applyAlignment="1">
      <alignment horizontal="center"/>
    </xf>
    <xf numFmtId="1" fontId="14" fillId="4" borderId="14" xfId="0" applyNumberFormat="1" applyFont="1" applyFill="1" applyBorder="1" applyAlignment="1">
      <alignment horizontal="center"/>
    </xf>
    <xf numFmtId="1" fontId="15" fillId="8" borderId="4" xfId="0" applyNumberFormat="1" applyFont="1" applyFill="1" applyBorder="1" applyAlignment="1">
      <alignment vertical="top"/>
    </xf>
    <xf numFmtId="17" fontId="3" fillId="0" borderId="0" xfId="4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719834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719834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816608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816608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816608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1632966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25374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43662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528828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25374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4" name="Rectangle 82"/>
        <xdr:cNvSpPr>
          <a:spLocks noChangeArrowheads="1"/>
        </xdr:cNvSpPr>
      </xdr:nvSpPr>
      <xdr:spPr bwMode="auto">
        <a:xfrm>
          <a:off x="43662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7620</xdr:rowOff>
    </xdr:from>
    <xdr:to>
      <xdr:col>12</xdr:col>
      <xdr:colOff>0</xdr:colOff>
      <xdr:row>21</xdr:row>
      <xdr:rowOff>7620</xdr:rowOff>
    </xdr:to>
    <xdr:sp macro="" textlink="">
      <xdr:nvSpPr>
        <xdr:cNvPr id="3155" name="Rectangle 83"/>
        <xdr:cNvSpPr>
          <a:spLocks noChangeArrowheads="1"/>
        </xdr:cNvSpPr>
      </xdr:nvSpPr>
      <xdr:spPr bwMode="auto">
        <a:xfrm>
          <a:off x="5288280" y="36347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3156" name="Rectangle 84"/>
        <xdr:cNvSpPr>
          <a:spLocks noChangeArrowheads="1"/>
        </xdr:cNvSpPr>
      </xdr:nvSpPr>
      <xdr:spPr bwMode="auto">
        <a:xfrm>
          <a:off x="621030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16</xdr:col>
      <xdr:colOff>0</xdr:colOff>
      <xdr:row>21</xdr:row>
      <xdr:rowOff>0</xdr:rowOff>
    </xdr:to>
    <xdr:sp macro="" textlink="">
      <xdr:nvSpPr>
        <xdr:cNvPr id="3157" name="Rectangle 85"/>
        <xdr:cNvSpPr>
          <a:spLocks noChangeArrowheads="1"/>
        </xdr:cNvSpPr>
      </xdr:nvSpPr>
      <xdr:spPr bwMode="auto">
        <a:xfrm>
          <a:off x="713232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19</xdr:row>
      <xdr:rowOff>0</xdr:rowOff>
    </xdr:from>
    <xdr:to>
      <xdr:col>18</xdr:col>
      <xdr:colOff>0</xdr:colOff>
      <xdr:row>21</xdr:row>
      <xdr:rowOff>0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805434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89763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19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989838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3161" name="Rectangle 89"/>
        <xdr:cNvSpPr>
          <a:spLocks noChangeArrowheads="1"/>
        </xdr:cNvSpPr>
      </xdr:nvSpPr>
      <xdr:spPr bwMode="auto">
        <a:xfrm>
          <a:off x="1082040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19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1174242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1266444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19</xdr:row>
      <xdr:rowOff>0</xdr:rowOff>
    </xdr:from>
    <xdr:to>
      <xdr:col>30</xdr:col>
      <xdr:colOff>0</xdr:colOff>
      <xdr:row>21</xdr:row>
      <xdr:rowOff>0</xdr:rowOff>
    </xdr:to>
    <xdr:sp macro="" textlink="">
      <xdr:nvSpPr>
        <xdr:cNvPr id="3164" name="Rectangle 92"/>
        <xdr:cNvSpPr>
          <a:spLocks noChangeArrowheads="1"/>
        </xdr:cNvSpPr>
      </xdr:nvSpPr>
      <xdr:spPr bwMode="auto">
        <a:xfrm>
          <a:off x="13586460" y="36271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19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3165" name="Rectangle 93"/>
        <xdr:cNvSpPr>
          <a:spLocks noChangeArrowheads="1"/>
        </xdr:cNvSpPr>
      </xdr:nvSpPr>
      <xdr:spPr bwMode="auto">
        <a:xfrm>
          <a:off x="14508480" y="362712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19</xdr:row>
      <xdr:rowOff>0</xdr:rowOff>
    </xdr:from>
    <xdr:to>
      <xdr:col>34</xdr:col>
      <xdr:colOff>0</xdr:colOff>
      <xdr:row>21</xdr:row>
      <xdr:rowOff>0</xdr:rowOff>
    </xdr:to>
    <xdr:sp macro="" textlink="">
      <xdr:nvSpPr>
        <xdr:cNvPr id="3166" name="Rectangle 94"/>
        <xdr:cNvSpPr>
          <a:spLocks noChangeArrowheads="1"/>
        </xdr:cNvSpPr>
      </xdr:nvSpPr>
      <xdr:spPr bwMode="auto">
        <a:xfrm>
          <a:off x="15384780" y="362712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17198340" y="362712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17198340" y="362712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9" name="Rectangle 97"/>
        <xdr:cNvSpPr>
          <a:spLocks noChangeArrowheads="1"/>
        </xdr:cNvSpPr>
      </xdr:nvSpPr>
      <xdr:spPr bwMode="auto">
        <a:xfrm>
          <a:off x="18166080" y="36271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0" name="Rectangle 98"/>
        <xdr:cNvSpPr>
          <a:spLocks noChangeArrowheads="1"/>
        </xdr:cNvSpPr>
      </xdr:nvSpPr>
      <xdr:spPr bwMode="auto">
        <a:xfrm>
          <a:off x="18166080" y="36271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18166080" y="36271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2" name="Rectangle 100"/>
        <xdr:cNvSpPr>
          <a:spLocks noChangeArrowheads="1"/>
        </xdr:cNvSpPr>
      </xdr:nvSpPr>
      <xdr:spPr bwMode="auto">
        <a:xfrm>
          <a:off x="3459480" y="362712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3459480" y="362712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19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16329660" y="362712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C8" sqref="C8"/>
    </sheetView>
  </sheetViews>
  <sheetFormatPr defaultColWidth="9.109375" defaultRowHeight="13.2" x14ac:dyDescent="0.25"/>
  <cols>
    <col min="1" max="1" width="15.6640625" style="1" customWidth="1"/>
    <col min="2" max="3" width="14.44140625" style="1" customWidth="1"/>
    <col min="4" max="4" width="3" style="1" customWidth="1"/>
    <col min="5" max="6" width="9.109375" style="1"/>
    <col min="7" max="7" width="13.88671875" style="1" customWidth="1"/>
    <col min="8" max="8" width="20.5546875" style="1" customWidth="1"/>
    <col min="9" max="9" width="11.6640625" style="1" bestFit="1" customWidth="1"/>
    <col min="10" max="11" width="9.109375" style="1"/>
    <col min="12" max="12" width="10.6640625" style="1" bestFit="1" customWidth="1"/>
    <col min="13" max="16384" width="9.109375" style="1"/>
  </cols>
  <sheetData>
    <row r="1" spans="1:5" x14ac:dyDescent="0.25">
      <c r="A1" s="95" t="s">
        <v>12</v>
      </c>
      <c r="B1" s="96"/>
    </row>
    <row r="2" spans="1:5" x14ac:dyDescent="0.25">
      <c r="A2" s="4" t="s">
        <v>0</v>
      </c>
      <c r="B2" s="5"/>
    </row>
    <row r="3" spans="1:5" x14ac:dyDescent="0.25">
      <c r="A3" s="4" t="s">
        <v>1</v>
      </c>
      <c r="B3" s="5"/>
    </row>
    <row r="4" spans="1:5" ht="13.8" thickBot="1" x14ac:dyDescent="0.3">
      <c r="A4" s="6" t="s">
        <v>2</v>
      </c>
      <c r="B4" s="7" t="s">
        <v>3</v>
      </c>
    </row>
    <row r="5" spans="1:5" ht="13.8" hidden="1" thickBot="1" x14ac:dyDescent="0.3">
      <c r="A5" s="6" t="s">
        <v>37</v>
      </c>
      <c r="B5" s="47">
        <f ca="1">NOW()</f>
        <v>37287.403799074076</v>
      </c>
    </row>
    <row r="6" spans="1:5" ht="13.8" thickBot="1" x14ac:dyDescent="0.3">
      <c r="A6" s="6" t="s">
        <v>38</v>
      </c>
      <c r="B6" s="49">
        <v>30</v>
      </c>
    </row>
    <row r="7" spans="1:5" ht="13.8" thickBot="1" x14ac:dyDescent="0.3">
      <c r="A7" s="12" t="s">
        <v>9</v>
      </c>
      <c r="B7" s="73">
        <f>DAY(C7)</f>
        <v>29</v>
      </c>
      <c r="C7" s="74">
        <v>37285</v>
      </c>
      <c r="D7" s="51" t="s">
        <v>41</v>
      </c>
      <c r="E7" s="52"/>
    </row>
    <row r="8" spans="1:5" ht="13.8" thickBot="1" x14ac:dyDescent="0.3">
      <c r="A8" s="12" t="s">
        <v>10</v>
      </c>
      <c r="B8" s="50">
        <v>37257</v>
      </c>
      <c r="C8" s="50">
        <v>37287</v>
      </c>
    </row>
    <row r="9" spans="1:5" ht="13.8" hidden="1" thickBot="1" x14ac:dyDescent="0.3">
      <c r="A9" s="12" t="s">
        <v>11</v>
      </c>
      <c r="B9" s="13" t="s">
        <v>29</v>
      </c>
    </row>
    <row r="12" spans="1:5" x14ac:dyDescent="0.25">
      <c r="A12" s="2"/>
    </row>
    <row r="13" spans="1:5" ht="13.8" thickBot="1" x14ac:dyDescent="0.3">
      <c r="A13" s="1" t="s">
        <v>39</v>
      </c>
    </row>
    <row r="14" spans="1:5" ht="13.8" thickBot="1" x14ac:dyDescent="0.3">
      <c r="A14" s="72" t="s">
        <v>33</v>
      </c>
      <c r="B14" s="72" t="s">
        <v>34</v>
      </c>
      <c r="C14" s="72" t="s">
        <v>35</v>
      </c>
    </row>
    <row r="15" spans="1:5" ht="13.8" thickBot="1" x14ac:dyDescent="0.3">
      <c r="A15" s="48">
        <v>37309</v>
      </c>
      <c r="B15" s="48">
        <v>37312</v>
      </c>
      <c r="C15" s="48">
        <v>37313</v>
      </c>
    </row>
    <row r="16" spans="1:5" x14ac:dyDescent="0.25">
      <c r="A16" s="2"/>
    </row>
    <row r="17" spans="1:12" x14ac:dyDescent="0.25">
      <c r="A17" s="2"/>
    </row>
    <row r="18" spans="1:12" x14ac:dyDescent="0.25">
      <c r="A18" s="2"/>
    </row>
    <row r="19" spans="1:12" x14ac:dyDescent="0.25">
      <c r="E19" s="1" t="s">
        <v>28</v>
      </c>
    </row>
    <row r="20" spans="1:12" ht="13.8" thickBot="1" x14ac:dyDescent="0.3">
      <c r="A20" s="3"/>
    </row>
    <row r="21" spans="1:12" ht="13.8" thickBot="1" x14ac:dyDescent="0.3">
      <c r="A21" s="80">
        <f>C7</f>
        <v>37285</v>
      </c>
      <c r="B21" s="81" t="s">
        <v>41</v>
      </c>
      <c r="C21" s="82"/>
      <c r="D21" s="59"/>
      <c r="L21" s="14"/>
    </row>
    <row r="22" spans="1:12" x14ac:dyDescent="0.25">
      <c r="A22" s="53"/>
      <c r="B22" s="54"/>
      <c r="C22" s="54"/>
      <c r="L22" s="15"/>
    </row>
    <row r="23" spans="1:12" ht="27" thickBot="1" x14ac:dyDescent="0.3">
      <c r="A23" s="55" t="s">
        <v>1</v>
      </c>
      <c r="B23" s="56" t="s">
        <v>13</v>
      </c>
      <c r="C23" s="56" t="s">
        <v>14</v>
      </c>
      <c r="L23" s="14"/>
    </row>
    <row r="24" spans="1:12" ht="13.8" thickBot="1" x14ac:dyDescent="0.3">
      <c r="A24" s="61" t="s">
        <v>4</v>
      </c>
      <c r="B24" s="60">
        <f>+A21</f>
        <v>37285</v>
      </c>
      <c r="C24" s="60" t="s">
        <v>53</v>
      </c>
      <c r="D24" s="46" t="s">
        <v>30</v>
      </c>
      <c r="E24" s="1" t="s">
        <v>31</v>
      </c>
      <c r="F24" s="1" t="s">
        <v>36</v>
      </c>
      <c r="G24" s="62" t="s">
        <v>48</v>
      </c>
      <c r="H24" s="62" t="s">
        <v>45</v>
      </c>
    </row>
    <row r="25" spans="1:12" x14ac:dyDescent="0.25">
      <c r="A25" s="83" t="s">
        <v>5</v>
      </c>
      <c r="B25" s="88">
        <v>1472623</v>
      </c>
      <c r="C25" s="84">
        <v>22</v>
      </c>
      <c r="D25" s="9">
        <v>1</v>
      </c>
      <c r="E25" s="8" t="s">
        <v>44</v>
      </c>
      <c r="F25" s="9"/>
      <c r="G25" s="11" t="s">
        <v>23</v>
      </c>
      <c r="H25" s="11" t="s">
        <v>59</v>
      </c>
    </row>
    <row r="26" spans="1:12" x14ac:dyDescent="0.25">
      <c r="A26" s="85"/>
      <c r="B26" s="88">
        <v>1472624</v>
      </c>
      <c r="C26" s="84">
        <v>23</v>
      </c>
      <c r="D26" s="11">
        <f t="shared" ref="D26:D31" si="0">D25+1</f>
        <v>2</v>
      </c>
      <c r="E26" s="10" t="s">
        <v>32</v>
      </c>
      <c r="F26" s="11" t="s">
        <v>32</v>
      </c>
      <c r="G26" s="11" t="s">
        <v>26</v>
      </c>
      <c r="H26" s="11" t="s">
        <v>60</v>
      </c>
    </row>
    <row r="27" spans="1:12" x14ac:dyDescent="0.25">
      <c r="A27" s="85"/>
      <c r="B27" s="88">
        <v>1472625</v>
      </c>
      <c r="C27" s="84">
        <v>24</v>
      </c>
      <c r="D27" s="11">
        <f t="shared" si="0"/>
        <v>3</v>
      </c>
      <c r="E27" s="10" t="s">
        <v>42</v>
      </c>
      <c r="F27" s="11"/>
      <c r="G27" s="11" t="s">
        <v>49</v>
      </c>
      <c r="H27" s="11" t="s">
        <v>61</v>
      </c>
    </row>
    <row r="28" spans="1:12" x14ac:dyDescent="0.25">
      <c r="A28" s="85"/>
      <c r="B28" s="88">
        <v>1472627</v>
      </c>
      <c r="C28" s="84">
        <v>28</v>
      </c>
      <c r="D28" s="11">
        <f t="shared" si="0"/>
        <v>4</v>
      </c>
      <c r="E28" s="10" t="s">
        <v>46</v>
      </c>
      <c r="F28" s="11" t="s">
        <v>47</v>
      </c>
      <c r="G28" s="11" t="s">
        <v>50</v>
      </c>
      <c r="H28" s="11" t="s">
        <v>62</v>
      </c>
    </row>
    <row r="29" spans="1:12" x14ac:dyDescent="0.25">
      <c r="A29" s="86"/>
      <c r="B29" s="88">
        <v>1472628</v>
      </c>
      <c r="C29" s="84">
        <v>30</v>
      </c>
      <c r="D29" s="11">
        <f t="shared" si="0"/>
        <v>5</v>
      </c>
      <c r="E29" s="11" t="s">
        <v>54</v>
      </c>
      <c r="F29" s="11" t="s">
        <v>52</v>
      </c>
      <c r="G29" s="11" t="s">
        <v>55</v>
      </c>
      <c r="H29" s="11" t="s">
        <v>63</v>
      </c>
    </row>
    <row r="30" spans="1:12" x14ac:dyDescent="0.25">
      <c r="A30" s="86"/>
      <c r="B30" s="88">
        <v>0</v>
      </c>
      <c r="C30" s="84">
        <v>7</v>
      </c>
      <c r="D30" s="11">
        <f t="shared" si="0"/>
        <v>6</v>
      </c>
      <c r="E30" s="11" t="s">
        <v>40</v>
      </c>
      <c r="F30" s="11"/>
      <c r="G30" s="11" t="s">
        <v>51</v>
      </c>
      <c r="H30" s="11" t="s">
        <v>64</v>
      </c>
    </row>
    <row r="31" spans="1:12" x14ac:dyDescent="0.25">
      <c r="A31" s="86"/>
      <c r="B31" s="88">
        <v>0</v>
      </c>
      <c r="C31" s="89">
        <v>15</v>
      </c>
      <c r="D31" s="11">
        <f t="shared" si="0"/>
        <v>7</v>
      </c>
      <c r="E31" s="10" t="s">
        <v>44</v>
      </c>
      <c r="F31" s="11"/>
      <c r="G31" s="11" t="s">
        <v>23</v>
      </c>
      <c r="H31" s="11" t="s">
        <v>67</v>
      </c>
      <c r="I31" s="11"/>
    </row>
    <row r="32" spans="1:12" x14ac:dyDescent="0.25">
      <c r="A32" s="86"/>
      <c r="B32" s="91">
        <v>0</v>
      </c>
      <c r="C32" s="84">
        <v>16</v>
      </c>
      <c r="D32" s="11">
        <v>8</v>
      </c>
      <c r="E32" s="10" t="s">
        <v>32</v>
      </c>
      <c r="F32" s="11" t="s">
        <v>32</v>
      </c>
      <c r="G32" s="11" t="s">
        <v>26</v>
      </c>
      <c r="H32" s="11" t="s">
        <v>68</v>
      </c>
      <c r="I32" s="11"/>
    </row>
    <row r="33" spans="1:9" ht="13.8" thickBot="1" x14ac:dyDescent="0.3">
      <c r="A33" s="87"/>
      <c r="B33" s="90">
        <v>0</v>
      </c>
      <c r="C33" s="92">
        <v>17</v>
      </c>
      <c r="D33" s="11">
        <v>9</v>
      </c>
      <c r="E33" s="10" t="s">
        <v>70</v>
      </c>
      <c r="F33" s="11" t="s">
        <v>47</v>
      </c>
      <c r="G33" s="11" t="s">
        <v>50</v>
      </c>
      <c r="H33" s="11" t="s">
        <v>69</v>
      </c>
      <c r="I33" s="11"/>
    </row>
    <row r="34" spans="1:9" x14ac:dyDescent="0.25">
      <c r="A34" s="75"/>
      <c r="B34" s="77"/>
      <c r="C34" s="78"/>
      <c r="D34" s="75"/>
      <c r="E34" s="76"/>
      <c r="F34" s="75"/>
      <c r="G34" s="1" t="s">
        <v>57</v>
      </c>
      <c r="H34" s="11" t="s">
        <v>65</v>
      </c>
    </row>
    <row r="35" spans="1:9" x14ac:dyDescent="0.25">
      <c r="A35" s="75"/>
      <c r="B35" s="77"/>
      <c r="C35" s="78"/>
      <c r="D35" s="75"/>
      <c r="E35" s="76"/>
      <c r="F35" s="75"/>
      <c r="G35" s="1" t="s">
        <v>58</v>
      </c>
      <c r="H35" s="11" t="s">
        <v>66</v>
      </c>
    </row>
    <row r="36" spans="1:9" x14ac:dyDescent="0.25">
      <c r="A36" s="75"/>
      <c r="B36" s="77"/>
      <c r="C36" s="78"/>
      <c r="D36" s="75"/>
      <c r="E36" s="76"/>
      <c r="F36" s="75"/>
      <c r="G36" s="75"/>
      <c r="H36" s="75"/>
    </row>
    <row r="37" spans="1:9" x14ac:dyDescent="0.25">
      <c r="A37" s="75"/>
      <c r="B37" s="77"/>
      <c r="C37" s="78"/>
      <c r="D37" s="75"/>
      <c r="E37" s="76"/>
      <c r="F37" s="75"/>
      <c r="G37" s="75"/>
      <c r="H37" s="75"/>
    </row>
    <row r="38" spans="1:9" x14ac:dyDescent="0.25">
      <c r="A38" s="75"/>
      <c r="B38" s="79"/>
      <c r="C38" s="78"/>
      <c r="D38" s="75"/>
      <c r="E38" s="75"/>
      <c r="F38" s="75"/>
      <c r="G38" s="75"/>
      <c r="H38" s="75"/>
    </row>
    <row r="39" spans="1:9" x14ac:dyDescent="0.25">
      <c r="A39" s="75"/>
      <c r="B39" s="77"/>
      <c r="C39" s="78"/>
      <c r="D39" s="75"/>
      <c r="E39" s="75"/>
      <c r="F39" s="75"/>
      <c r="G39" s="75"/>
      <c r="H39" s="75"/>
    </row>
    <row r="40" spans="1:9" x14ac:dyDescent="0.25">
      <c r="A40" s="75"/>
      <c r="B40" s="75"/>
      <c r="C40" s="75"/>
      <c r="D40" s="75"/>
      <c r="E40" s="75"/>
      <c r="F40" s="75"/>
      <c r="G40" s="75"/>
      <c r="H40" s="75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K28"/>
  <sheetViews>
    <sheetView tabSelected="1" topLeftCell="U6" zoomScaleNormal="100" workbookViewId="0">
      <selection activeCell="AK14" sqref="AK14"/>
    </sheetView>
  </sheetViews>
  <sheetFormatPr defaultColWidth="9.109375" defaultRowHeight="13.2" x14ac:dyDescent="0.25"/>
  <cols>
    <col min="1" max="1" width="37" style="21" customWidth="1"/>
    <col min="2" max="2" width="16.6640625" style="21" hidden="1" customWidth="1"/>
    <col min="3" max="3" width="1.44140625" style="17" hidden="1" customWidth="1"/>
    <col min="4" max="4" width="11.5546875" style="18" hidden="1" customWidth="1"/>
    <col min="5" max="5" width="13.5546875" style="18" hidden="1" customWidth="1"/>
    <col min="6" max="6" width="11.88671875" style="17" customWidth="1"/>
    <col min="7" max="7" width="1.5546875" style="17" customWidth="1"/>
    <col min="8" max="8" width="11.6640625" style="17" customWidth="1"/>
    <col min="9" max="9" width="1.5546875" style="17" customWidth="1"/>
    <col min="10" max="10" width="11.88671875" style="17" customWidth="1"/>
    <col min="11" max="11" width="1.5546875" style="17" customWidth="1"/>
    <col min="12" max="12" width="11.88671875" style="17" customWidth="1"/>
    <col min="13" max="13" width="1.5546875" style="17" customWidth="1"/>
    <col min="14" max="14" width="11.88671875" style="17" customWidth="1"/>
    <col min="15" max="15" width="1.5546875" style="17" customWidth="1"/>
    <col min="16" max="16" width="11.88671875" style="17" customWidth="1"/>
    <col min="17" max="17" width="1.5546875" style="17" customWidth="1"/>
    <col min="18" max="18" width="11.88671875" style="17" customWidth="1"/>
    <col min="19" max="19" width="1.5546875" style="17" customWidth="1"/>
    <col min="20" max="20" width="11.88671875" style="17" customWidth="1"/>
    <col min="21" max="21" width="1.5546875" style="17" customWidth="1"/>
    <col min="22" max="22" width="11.88671875" style="17" customWidth="1"/>
    <col min="23" max="23" width="1.5546875" style="17" customWidth="1"/>
    <col min="24" max="24" width="11.88671875" style="17" customWidth="1"/>
    <col min="25" max="25" width="1.5546875" style="17" customWidth="1"/>
    <col min="26" max="26" width="11.88671875" style="17" customWidth="1"/>
    <col min="27" max="27" width="1.5546875" style="17" customWidth="1"/>
    <col min="28" max="28" width="11.88671875" style="17" customWidth="1"/>
    <col min="29" max="29" width="1.5546875" style="17" customWidth="1"/>
    <col min="30" max="30" width="11.88671875" style="17" customWidth="1"/>
    <col min="31" max="31" width="1.5546875" style="17" customWidth="1"/>
    <col min="32" max="32" width="11.6640625" style="17" customWidth="1"/>
    <col min="33" max="33" width="1.109375" style="17" customWidth="1"/>
    <col min="34" max="34" width="12.6640625" style="17" customWidth="1"/>
    <col min="35" max="35" width="1.109375" style="17" customWidth="1"/>
    <col min="36" max="36" width="12.6640625" style="17" customWidth="1"/>
    <col min="37" max="37" width="14.109375" style="17" customWidth="1"/>
    <col min="38" max="16384" width="9.109375" style="17"/>
  </cols>
  <sheetData>
    <row r="1" spans="1:37" x14ac:dyDescent="0.25">
      <c r="A1" s="16" t="s">
        <v>28</v>
      </c>
      <c r="B1" s="16"/>
      <c r="AK1" s="19"/>
    </row>
    <row r="2" spans="1:37" x14ac:dyDescent="0.25">
      <c r="A2" s="16"/>
      <c r="B2" s="16"/>
      <c r="AH2" s="20"/>
      <c r="AJ2" s="20"/>
      <c r="AK2" s="20"/>
    </row>
    <row r="3" spans="1:37" x14ac:dyDescent="0.25">
      <c r="J3" s="22"/>
      <c r="L3" s="22"/>
      <c r="N3" s="22"/>
      <c r="AK3" s="23"/>
    </row>
    <row r="4" spans="1:37" ht="45.75" customHeight="1" x14ac:dyDescent="0.4">
      <c r="R4" s="94" t="s">
        <v>71</v>
      </c>
      <c r="AK4" s="23"/>
    </row>
    <row r="5" spans="1:37" ht="14.25" customHeight="1" x14ac:dyDescent="0.25">
      <c r="A5" s="24">
        <f ca="1">+'Run Query'!A21</f>
        <v>37285</v>
      </c>
      <c r="B5" s="24"/>
      <c r="C5" s="25"/>
      <c r="D5" s="26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7" s="30" customFormat="1" x14ac:dyDescent="0.25">
      <c r="A6" s="27" t="s">
        <v>15</v>
      </c>
      <c r="B6" s="27"/>
      <c r="C6" s="28"/>
      <c r="D6" s="29" t="s">
        <v>16</v>
      </c>
      <c r="E6" s="29" t="s">
        <v>17</v>
      </c>
      <c r="F6" s="69">
        <v>1</v>
      </c>
      <c r="G6" s="70"/>
      <c r="H6" s="69">
        <v>2</v>
      </c>
      <c r="I6" s="70"/>
      <c r="J6" s="69">
        <v>2</v>
      </c>
      <c r="K6" s="70"/>
      <c r="L6" s="69">
        <v>3</v>
      </c>
      <c r="M6" s="70"/>
      <c r="N6" s="69">
        <v>4</v>
      </c>
      <c r="O6" s="70"/>
      <c r="P6" s="69">
        <v>5</v>
      </c>
      <c r="Q6" s="70"/>
      <c r="R6" s="69">
        <v>6</v>
      </c>
      <c r="S6" s="70"/>
      <c r="T6" s="69">
        <v>7</v>
      </c>
      <c r="U6" s="70"/>
      <c r="V6" s="69">
        <v>8</v>
      </c>
      <c r="W6" s="70"/>
      <c r="X6" s="69">
        <v>9</v>
      </c>
      <c r="Y6" s="70"/>
      <c r="Z6" s="69">
        <v>10</v>
      </c>
      <c r="AA6" s="70"/>
      <c r="AB6" s="69">
        <v>11</v>
      </c>
      <c r="AC6" s="70"/>
      <c r="AD6" s="69">
        <v>12</v>
      </c>
      <c r="AE6" s="70"/>
      <c r="AF6" s="69">
        <v>13</v>
      </c>
      <c r="AG6" s="70"/>
      <c r="AH6" s="69">
        <v>14</v>
      </c>
      <c r="AI6" s="70"/>
      <c r="AJ6" s="69">
        <v>14</v>
      </c>
      <c r="AK6" s="71"/>
    </row>
    <row r="7" spans="1:37" s="25" customFormat="1" x14ac:dyDescent="0.25">
      <c r="A7" s="31" t="s">
        <v>18</v>
      </c>
      <c r="B7" s="31" t="s">
        <v>19</v>
      </c>
      <c r="C7" s="32"/>
      <c r="D7" s="33"/>
      <c r="E7" s="33"/>
      <c r="F7" s="34">
        <f ca="1">NOW()+1</f>
        <v>37288.403798842592</v>
      </c>
      <c r="G7" s="34"/>
      <c r="H7" s="34">
        <f ca="1">EOMONTH(F7,1)</f>
        <v>37346</v>
      </c>
      <c r="I7" s="34"/>
      <c r="J7" s="34">
        <f ca="1">EOMONTH(F7,1)</f>
        <v>37346</v>
      </c>
      <c r="K7" s="34"/>
      <c r="L7" s="34">
        <f ca="1">EOMONTH(J7,1)</f>
        <v>37376</v>
      </c>
      <c r="M7" s="34"/>
      <c r="N7" s="34">
        <f ca="1">EOMONTH(L8,1)</f>
        <v>37407</v>
      </c>
      <c r="O7" s="34"/>
      <c r="P7" s="34">
        <f ca="1">EOMONTH(N8,1)</f>
        <v>37437</v>
      </c>
      <c r="Q7" s="34"/>
      <c r="R7" s="34">
        <f ca="1">EOMONTH(P8,1)</f>
        <v>37468</v>
      </c>
      <c r="S7" s="34"/>
      <c r="T7" s="34">
        <f ca="1">EOMONTH(R8,1)</f>
        <v>37499</v>
      </c>
      <c r="U7" s="34"/>
      <c r="V7" s="34">
        <f ca="1">EOMONTH(T8,1)</f>
        <v>37529</v>
      </c>
      <c r="W7" s="34"/>
      <c r="X7" s="34">
        <f ca="1">EOMONTH(V7,1)</f>
        <v>37560</v>
      </c>
      <c r="Y7" s="34"/>
      <c r="Z7" s="34">
        <f ca="1">EOMONTH(X8,1)</f>
        <v>37590</v>
      </c>
      <c r="AA7" s="34"/>
      <c r="AB7" s="34">
        <f ca="1">EOMONTH(Z7,1)</f>
        <v>37621</v>
      </c>
      <c r="AC7" s="34"/>
      <c r="AD7" s="34">
        <v>37713</v>
      </c>
      <c r="AE7" s="34"/>
      <c r="AF7" s="34">
        <f>EOMONTH(AD8,1)</f>
        <v>37955</v>
      </c>
      <c r="AG7" s="34"/>
      <c r="AH7" s="34">
        <f>EOMONTH(AF8,1)</f>
        <v>38107</v>
      </c>
      <c r="AI7" s="34"/>
      <c r="AJ7" s="34">
        <f>EOMONTH(AH8,1)</f>
        <v>38472</v>
      </c>
      <c r="AK7" s="35" t="s">
        <v>20</v>
      </c>
    </row>
    <row r="8" spans="1:37" s="25" customFormat="1" x14ac:dyDescent="0.25">
      <c r="A8" s="31" t="s">
        <v>21</v>
      </c>
      <c r="B8" s="36" t="s">
        <v>22</v>
      </c>
      <c r="C8" s="32"/>
      <c r="D8" s="33"/>
      <c r="E8" s="33"/>
      <c r="F8" s="34">
        <f ca="1">NOW()+1</f>
        <v>37288.40379895833</v>
      </c>
      <c r="G8" s="34"/>
      <c r="H8" s="58" t="s">
        <v>42</v>
      </c>
      <c r="I8" s="34"/>
      <c r="J8" s="34">
        <f ca="1">EOMONTH(F7,1)</f>
        <v>37346</v>
      </c>
      <c r="K8" s="34"/>
      <c r="L8" s="34">
        <f ca="1">EOMONTH(L7,0)</f>
        <v>37376</v>
      </c>
      <c r="M8" s="34"/>
      <c r="N8" s="34">
        <f ca="1">EOMONTH(N7,0)</f>
        <v>37407</v>
      </c>
      <c r="O8" s="34"/>
      <c r="P8" s="34">
        <f ca="1">EOMONTH(N$8,1)</f>
        <v>37437</v>
      </c>
      <c r="Q8" s="34"/>
      <c r="R8" s="34">
        <f ca="1">EOMONTH(P$8,1)</f>
        <v>37468</v>
      </c>
      <c r="S8" s="34"/>
      <c r="T8" s="45">
        <f ca="1">EOMONTH(R$8,1)</f>
        <v>37499</v>
      </c>
      <c r="U8" s="34"/>
      <c r="V8" s="34">
        <f ca="1">EOMONTH(V7,0)</f>
        <v>37529</v>
      </c>
      <c r="W8" s="34"/>
      <c r="X8" s="34">
        <f ca="1">EOMONTH(X7,0)</f>
        <v>37560</v>
      </c>
      <c r="Y8" s="34"/>
      <c r="Z8" s="34">
        <f ca="1">EOMONTH(Z7,0)</f>
        <v>37590</v>
      </c>
      <c r="AA8" s="34"/>
      <c r="AB8" s="34">
        <v>37683</v>
      </c>
      <c r="AC8" s="34"/>
      <c r="AD8" s="34">
        <v>37895</v>
      </c>
      <c r="AE8" s="34"/>
      <c r="AF8" s="34">
        <v>38050</v>
      </c>
      <c r="AG8" s="34"/>
      <c r="AH8" s="93">
        <v>38412</v>
      </c>
      <c r="AI8" s="34"/>
      <c r="AJ8" s="34">
        <v>45870</v>
      </c>
      <c r="AK8" s="35" t="str">
        <f ca="1">CONCATENATE(TEXT(F7,"mmm-yy"),"/",(TEXT(AH8,"mmm-yy")))</f>
        <v>Feb-02/Mar-05</v>
      </c>
    </row>
    <row r="9" spans="1:37" ht="13.8" x14ac:dyDescent="0.3">
      <c r="A9" s="42" t="s">
        <v>72</v>
      </c>
      <c r="B9" s="37"/>
      <c r="C9" s="32"/>
      <c r="D9" s="33"/>
      <c r="E9" s="3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spans="1:37" x14ac:dyDescent="0.25">
      <c r="A10" s="57" t="s">
        <v>43</v>
      </c>
      <c r="B10" s="17"/>
      <c r="C10" s="25"/>
      <c r="D10" s="38"/>
      <c r="E10" s="38"/>
      <c r="F10" s="39">
        <v>0.6</v>
      </c>
      <c r="G10" s="39"/>
      <c r="H10" s="39"/>
      <c r="I10" s="39"/>
      <c r="J10" s="39">
        <v>-60.1</v>
      </c>
      <c r="K10" s="39"/>
      <c r="L10" s="39">
        <v>0</v>
      </c>
      <c r="M10" s="39"/>
      <c r="N10" s="39">
        <v>0</v>
      </c>
      <c r="O10" s="39"/>
      <c r="P10" s="39">
        <v>0</v>
      </c>
      <c r="Q10" s="39"/>
      <c r="R10" s="39">
        <v>0</v>
      </c>
      <c r="S10" s="39"/>
      <c r="T10" s="39">
        <v>0</v>
      </c>
      <c r="U10" s="39"/>
      <c r="V10" s="39">
        <v>0</v>
      </c>
      <c r="W10" s="39"/>
      <c r="X10" s="39">
        <v>0</v>
      </c>
      <c r="Y10" s="39"/>
      <c r="Z10" s="39">
        <v>0</v>
      </c>
      <c r="AA10" s="39"/>
      <c r="AB10" s="39">
        <v>0</v>
      </c>
      <c r="AC10" s="39"/>
      <c r="AD10" s="39">
        <v>0</v>
      </c>
      <c r="AE10" s="39"/>
      <c r="AF10" s="39">
        <v>0</v>
      </c>
      <c r="AG10" s="39"/>
      <c r="AH10" s="39">
        <v>0</v>
      </c>
      <c r="AI10" s="39"/>
      <c r="AJ10" s="39">
        <v>0</v>
      </c>
      <c r="AK10" s="40">
        <f>F10+SUM(J10:AH10)</f>
        <v>-59.5</v>
      </c>
    </row>
    <row r="11" spans="1:37" x14ac:dyDescent="0.25">
      <c r="A11" s="57" t="s">
        <v>56</v>
      </c>
      <c r="B11" s="17"/>
      <c r="C11" s="25"/>
      <c r="D11" s="38"/>
      <c r="E11" s="38"/>
      <c r="F11" s="39">
        <v>0</v>
      </c>
      <c r="G11" s="39"/>
      <c r="H11" s="39">
        <v>-28</v>
      </c>
      <c r="I11" s="39"/>
      <c r="J11" s="39">
        <v>-28</v>
      </c>
      <c r="K11" s="39"/>
      <c r="L11" s="39">
        <v>-93.8</v>
      </c>
      <c r="M11" s="39"/>
      <c r="N11" s="39">
        <v>-29.9</v>
      </c>
      <c r="O11" s="39"/>
      <c r="P11" s="39">
        <v>0</v>
      </c>
      <c r="Q11" s="39"/>
      <c r="R11" s="39">
        <v>0</v>
      </c>
      <c r="S11" s="39"/>
      <c r="T11" s="39">
        <v>0</v>
      </c>
      <c r="U11" s="39"/>
      <c r="V11" s="39">
        <v>0</v>
      </c>
      <c r="W11" s="39"/>
      <c r="X11" s="39">
        <v>0</v>
      </c>
      <c r="Y11" s="39"/>
      <c r="Z11" s="39">
        <v>0</v>
      </c>
      <c r="AA11" s="39"/>
      <c r="AB11" s="39">
        <f>-1.1-1.47-1.52-1.29-1.13</f>
        <v>-6.51</v>
      </c>
      <c r="AC11" s="39"/>
      <c r="AD11" s="39">
        <v>0</v>
      </c>
      <c r="AE11" s="39"/>
      <c r="AF11" s="39">
        <f>-1.05-1.4-1.35-1.21-0.97</f>
        <v>-5.9799999999999995</v>
      </c>
      <c r="AG11" s="39"/>
      <c r="AH11" s="39">
        <v>0</v>
      </c>
      <c r="AI11" s="39"/>
      <c r="AJ11" s="39">
        <v>0</v>
      </c>
      <c r="AK11" s="40">
        <f>+SUM(F11:AH11)-H11</f>
        <v>-164.19</v>
      </c>
    </row>
    <row r="12" spans="1:37" x14ac:dyDescent="0.25">
      <c r="A12" s="43" t="s">
        <v>6</v>
      </c>
      <c r="B12" s="17">
        <v>3</v>
      </c>
      <c r="C12" s="25"/>
      <c r="D12" s="38" t="s">
        <v>24</v>
      </c>
      <c r="E12" s="38" t="s">
        <v>23</v>
      </c>
      <c r="F12" s="39">
        <v>0</v>
      </c>
      <c r="G12" s="39"/>
      <c r="H12" s="39"/>
      <c r="I12" s="39"/>
      <c r="J12" s="39">
        <v>-1943.5</v>
      </c>
      <c r="K12" s="39"/>
      <c r="L12" s="39">
        <v>-2401</v>
      </c>
      <c r="M12" s="39"/>
      <c r="N12" s="39">
        <v>-154.9</v>
      </c>
      <c r="O12" s="39"/>
      <c r="P12" s="39">
        <v>-39.5</v>
      </c>
      <c r="Q12" s="39"/>
      <c r="R12" s="39">
        <v>-9</v>
      </c>
      <c r="S12" s="39">
        <v>0</v>
      </c>
      <c r="T12" s="39">
        <v>-6.8</v>
      </c>
      <c r="U12" s="39"/>
      <c r="V12" s="39">
        <v>-4.5</v>
      </c>
      <c r="W12" s="39"/>
      <c r="X12" s="39">
        <v>0.1</v>
      </c>
      <c r="Y12" s="39"/>
      <c r="Z12" s="39">
        <v>148</v>
      </c>
      <c r="AA12" s="39"/>
      <c r="AB12" s="39">
        <v>1878.83</v>
      </c>
      <c r="AC12" s="39"/>
      <c r="AD12" s="39">
        <v>1166.93</v>
      </c>
      <c r="AE12" s="39"/>
      <c r="AF12" s="39">
        <v>536.99</v>
      </c>
      <c r="AG12" s="39"/>
      <c r="AH12" s="39">
        <v>1077.6099999999999</v>
      </c>
      <c r="AI12" s="39"/>
      <c r="AJ12" s="39">
        <v>13.52</v>
      </c>
      <c r="AK12" s="40">
        <f>F12+SUM(J12:AJ12)</f>
        <v>262.78000000000043</v>
      </c>
    </row>
    <row r="13" spans="1:37" x14ac:dyDescent="0.25">
      <c r="A13" s="44" t="s">
        <v>7</v>
      </c>
      <c r="B13" s="17">
        <v>4</v>
      </c>
      <c r="C13" s="25"/>
      <c r="D13" s="38" t="s">
        <v>25</v>
      </c>
      <c r="E13" s="38" t="s">
        <v>23</v>
      </c>
      <c r="F13" s="39">
        <v>0</v>
      </c>
      <c r="G13" s="39"/>
      <c r="H13" s="39"/>
      <c r="I13" s="39"/>
      <c r="J13" s="39">
        <v>101.4</v>
      </c>
      <c r="K13" s="39"/>
      <c r="L13" s="39">
        <v>115.9</v>
      </c>
      <c r="M13" s="39"/>
      <c r="N13" s="39">
        <v>7.1</v>
      </c>
      <c r="O13" s="39"/>
      <c r="P13" s="39">
        <v>2.7</v>
      </c>
      <c r="Q13" s="39"/>
      <c r="R13" s="39">
        <v>0.6</v>
      </c>
      <c r="S13" s="39">
        <v>0</v>
      </c>
      <c r="T13" s="39">
        <v>0.9</v>
      </c>
      <c r="U13" s="39"/>
      <c r="V13" s="39">
        <v>-11.4</v>
      </c>
      <c r="W13" s="39"/>
      <c r="X13" s="39">
        <v>-0.3</v>
      </c>
      <c r="Y13" s="39"/>
      <c r="Z13" s="39">
        <v>-11.4</v>
      </c>
      <c r="AA13" s="39"/>
      <c r="AB13" s="39">
        <v>19.899999999999999</v>
      </c>
      <c r="AC13" s="39"/>
      <c r="AD13" s="39">
        <v>22.197900000000001</v>
      </c>
      <c r="AE13" s="39"/>
      <c r="AF13" s="39">
        <v>22.262599999999999</v>
      </c>
      <c r="AG13" s="39"/>
      <c r="AH13" s="39">
        <v>44.233499999999999</v>
      </c>
      <c r="AI13" s="39"/>
      <c r="AJ13" s="39">
        <v>112.34399999999999</v>
      </c>
      <c r="AK13" s="40">
        <f>F13+SUM(J13:AJ13)</f>
        <v>426.43799999999999</v>
      </c>
    </row>
    <row r="14" spans="1:37" x14ac:dyDescent="0.25">
      <c r="A14" s="44" t="s">
        <v>8</v>
      </c>
      <c r="B14" s="17">
        <v>5</v>
      </c>
      <c r="C14" s="25"/>
      <c r="D14" s="38" t="s">
        <v>25</v>
      </c>
      <c r="E14" s="38" t="s">
        <v>26</v>
      </c>
      <c r="F14" s="39">
        <v>0</v>
      </c>
      <c r="G14" s="39"/>
      <c r="H14" s="39"/>
      <c r="I14" s="39"/>
      <c r="J14" s="39">
        <v>-2252.1</v>
      </c>
      <c r="K14" s="39"/>
      <c r="L14" s="39">
        <v>-893.8</v>
      </c>
      <c r="M14" s="39"/>
      <c r="N14" s="39">
        <v>-1036</v>
      </c>
      <c r="O14" s="39"/>
      <c r="P14" s="39">
        <v>-933.3</v>
      </c>
      <c r="Q14" s="39"/>
      <c r="R14" s="39">
        <v>-786.6</v>
      </c>
      <c r="S14" s="39"/>
      <c r="T14" s="39">
        <v>-633.70000000000005</v>
      </c>
      <c r="U14" s="39"/>
      <c r="V14" s="39">
        <v>-517.4</v>
      </c>
      <c r="W14" s="39"/>
      <c r="X14" s="39">
        <v>-568.1</v>
      </c>
      <c r="Y14" s="39"/>
      <c r="Z14" s="39">
        <v>-14.89</v>
      </c>
      <c r="AA14" s="39"/>
      <c r="AB14" s="39">
        <v>-8.41</v>
      </c>
      <c r="AC14" s="39"/>
      <c r="AD14" s="39">
        <v>191.93</v>
      </c>
      <c r="AE14" s="39"/>
      <c r="AF14" s="39">
        <v>-810.85</v>
      </c>
      <c r="AG14" s="39"/>
      <c r="AH14" s="39">
        <v>1819.65</v>
      </c>
      <c r="AI14" s="39"/>
      <c r="AJ14" s="39">
        <v>2736.06</v>
      </c>
      <c r="AK14" s="40">
        <f>F14+SUM(J14:AJ14)</f>
        <v>-3707.5099999999998</v>
      </c>
    </row>
    <row r="15" spans="1:37" ht="13.8" x14ac:dyDescent="0.3">
      <c r="A15" s="63" t="s">
        <v>27</v>
      </c>
      <c r="B15" s="64"/>
      <c r="C15" s="65"/>
      <c r="D15" s="66"/>
      <c r="E15" s="66"/>
      <c r="F15" s="67">
        <f>+F13+F14+F10</f>
        <v>0.6</v>
      </c>
      <c r="G15" s="41"/>
      <c r="H15" s="68">
        <f>SUM(H10:H14)</f>
        <v>-28</v>
      </c>
      <c r="I15" s="41"/>
      <c r="J15" s="67">
        <f>+J13+J14+J10</f>
        <v>-2210.7999999999997</v>
      </c>
      <c r="K15" s="41"/>
      <c r="L15" s="67">
        <f>+L13+L14+L10</f>
        <v>-777.9</v>
      </c>
      <c r="M15" s="41"/>
      <c r="N15" s="67">
        <f>+N13+N14+N10</f>
        <v>-1028.9000000000001</v>
      </c>
      <c r="O15" s="41"/>
      <c r="P15" s="67">
        <f>+P13+P14+P10</f>
        <v>-930.59999999999991</v>
      </c>
      <c r="Q15" s="41"/>
      <c r="R15" s="67">
        <f>+R13+R14+R10</f>
        <v>-786</v>
      </c>
      <c r="S15" s="41"/>
      <c r="T15" s="67">
        <f>+T13+T14+T10</f>
        <v>-632.80000000000007</v>
      </c>
      <c r="U15" s="41"/>
      <c r="V15" s="67">
        <f>+V13+V14+V10</f>
        <v>-528.79999999999995</v>
      </c>
      <c r="W15" s="41"/>
      <c r="X15" s="67">
        <f>+X13+X14+X10</f>
        <v>-568.4</v>
      </c>
      <c r="Y15" s="41"/>
      <c r="Z15" s="67">
        <f>+Z13+Z14+Z10</f>
        <v>-26.29</v>
      </c>
      <c r="AA15" s="41"/>
      <c r="AB15" s="67">
        <f>+AB13+AB14+AB10</f>
        <v>11.489999999999998</v>
      </c>
      <c r="AC15" s="41"/>
      <c r="AD15" s="67">
        <f>+AD13+AD14+AD10</f>
        <v>214.12790000000001</v>
      </c>
      <c r="AE15" s="41"/>
      <c r="AF15" s="67">
        <f>+AF13+AF14+AF10</f>
        <v>-788.5874</v>
      </c>
      <c r="AG15" s="41"/>
      <c r="AH15" s="67">
        <f>+AH13+AH14+AH10</f>
        <v>1863.8835000000001</v>
      </c>
      <c r="AI15" s="41"/>
      <c r="AJ15" s="67">
        <f>+AJ13+AJ14+AJ10</f>
        <v>2848.404</v>
      </c>
      <c r="AK15" s="67">
        <f>+AK13+AK14+AK10</f>
        <v>-3340.5719999999997</v>
      </c>
    </row>
    <row r="18" spans="1:37" ht="14.25" customHeight="1" x14ac:dyDescent="0.25">
      <c r="A18" s="24">
        <f ca="1">+'Run Query'!A21</f>
        <v>37285</v>
      </c>
      <c r="B18" s="24"/>
      <c r="C18" s="25"/>
      <c r="D18" s="26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7" s="30" customFormat="1" x14ac:dyDescent="0.25">
      <c r="A19" s="27" t="s">
        <v>15</v>
      </c>
      <c r="B19" s="27"/>
      <c r="C19" s="28"/>
      <c r="D19" s="29" t="s">
        <v>16</v>
      </c>
      <c r="E19" s="29" t="s">
        <v>17</v>
      </c>
      <c r="F19" s="69">
        <v>1</v>
      </c>
      <c r="G19" s="70"/>
      <c r="H19" s="69">
        <v>2</v>
      </c>
      <c r="I19" s="70"/>
      <c r="J19" s="69">
        <v>2</v>
      </c>
      <c r="K19" s="70"/>
      <c r="L19" s="69">
        <v>3</v>
      </c>
      <c r="M19" s="70"/>
      <c r="N19" s="69">
        <v>4</v>
      </c>
      <c r="O19" s="70"/>
      <c r="P19" s="69">
        <v>5</v>
      </c>
      <c r="Q19" s="70"/>
      <c r="R19" s="69">
        <v>6</v>
      </c>
      <c r="S19" s="70"/>
      <c r="T19" s="69">
        <v>7</v>
      </c>
      <c r="U19" s="70"/>
      <c r="V19" s="69">
        <v>8</v>
      </c>
      <c r="W19" s="70"/>
      <c r="X19" s="69">
        <v>9</v>
      </c>
      <c r="Y19" s="70"/>
      <c r="Z19" s="69">
        <v>10</v>
      </c>
      <c r="AA19" s="70"/>
      <c r="AB19" s="69">
        <v>11</v>
      </c>
      <c r="AC19" s="70"/>
      <c r="AD19" s="69">
        <v>12</v>
      </c>
      <c r="AE19" s="70"/>
      <c r="AF19" s="69">
        <v>13</v>
      </c>
      <c r="AG19" s="70"/>
      <c r="AH19" s="69">
        <v>14</v>
      </c>
      <c r="AI19" s="70"/>
      <c r="AJ19" s="69">
        <v>14</v>
      </c>
      <c r="AK19" s="71"/>
    </row>
    <row r="20" spans="1:37" s="25" customFormat="1" x14ac:dyDescent="0.25">
      <c r="A20" s="31" t="s">
        <v>18</v>
      </c>
      <c r="B20" s="31" t="s">
        <v>19</v>
      </c>
      <c r="C20" s="32"/>
      <c r="D20" s="33"/>
      <c r="E20" s="33"/>
      <c r="F20" s="34">
        <f ca="1">NOW()+1</f>
        <v>37288.403798842592</v>
      </c>
      <c r="G20" s="34"/>
      <c r="H20" s="34">
        <f ca="1">EOMONTH(F20,1)</f>
        <v>37346</v>
      </c>
      <c r="I20" s="34"/>
      <c r="J20" s="34">
        <f ca="1">EOMONTH(F20,1)</f>
        <v>37346</v>
      </c>
      <c r="K20" s="34"/>
      <c r="L20" s="34">
        <f ca="1">EOMONTH(J20,1)</f>
        <v>37376</v>
      </c>
      <c r="M20" s="34"/>
      <c r="N20" s="34">
        <f ca="1">EOMONTH(L21,1)</f>
        <v>37407</v>
      </c>
      <c r="O20" s="34"/>
      <c r="P20" s="34">
        <f ca="1">EOMONTH(N21,1)</f>
        <v>37437</v>
      </c>
      <c r="Q20" s="34"/>
      <c r="R20" s="34">
        <f ca="1">EOMONTH(P21,1)</f>
        <v>37468</v>
      </c>
      <c r="S20" s="34"/>
      <c r="T20" s="34">
        <f ca="1">EOMONTH(R21,1)</f>
        <v>37499</v>
      </c>
      <c r="U20" s="34"/>
      <c r="V20" s="34">
        <f ca="1">EOMONTH(T21,1)</f>
        <v>37529</v>
      </c>
      <c r="W20" s="34"/>
      <c r="X20" s="34">
        <f ca="1">EOMONTH(V20,1)</f>
        <v>37560</v>
      </c>
      <c r="Y20" s="34"/>
      <c r="Z20" s="34">
        <f ca="1">EOMONTH(X21,1)</f>
        <v>37590</v>
      </c>
      <c r="AA20" s="34"/>
      <c r="AB20" s="34">
        <f ca="1">EOMONTH(Z20,1)</f>
        <v>37621</v>
      </c>
      <c r="AC20" s="34"/>
      <c r="AD20" s="34">
        <v>37713</v>
      </c>
      <c r="AE20" s="34"/>
      <c r="AF20" s="34">
        <f>EOMONTH(AD21,1)</f>
        <v>37955</v>
      </c>
      <c r="AG20" s="34"/>
      <c r="AH20" s="34">
        <f>EOMONTH(AF21,1)</f>
        <v>38107</v>
      </c>
      <c r="AI20" s="34"/>
      <c r="AJ20" s="34">
        <f>EOMONTH(AH21,1)</f>
        <v>38472</v>
      </c>
      <c r="AK20" s="35" t="s">
        <v>20</v>
      </c>
    </row>
    <row r="21" spans="1:37" s="25" customFormat="1" x14ac:dyDescent="0.25">
      <c r="A21" s="31" t="s">
        <v>21</v>
      </c>
      <c r="B21" s="36" t="s">
        <v>22</v>
      </c>
      <c r="C21" s="32"/>
      <c r="D21" s="33"/>
      <c r="E21" s="33"/>
      <c r="F21" s="34">
        <f ca="1">NOW()+1</f>
        <v>37288.403798842592</v>
      </c>
      <c r="G21" s="34"/>
      <c r="H21" s="58" t="s">
        <v>42</v>
      </c>
      <c r="I21" s="34"/>
      <c r="J21" s="34">
        <f ca="1">EOMONTH(F20,1)</f>
        <v>37346</v>
      </c>
      <c r="K21" s="34"/>
      <c r="L21" s="34">
        <f ca="1">EOMONTH(L20,0)</f>
        <v>37376</v>
      </c>
      <c r="M21" s="34"/>
      <c r="N21" s="34">
        <f ca="1">EOMONTH(N20,0)</f>
        <v>37407</v>
      </c>
      <c r="O21" s="34"/>
      <c r="P21" s="34">
        <f ca="1">EOMONTH(N$8,1)</f>
        <v>37437</v>
      </c>
      <c r="Q21" s="34"/>
      <c r="R21" s="34">
        <f ca="1">EOMONTH(P$8,1)</f>
        <v>37468</v>
      </c>
      <c r="S21" s="34"/>
      <c r="T21" s="45">
        <f ca="1">EOMONTH(R$8,1)</f>
        <v>37499</v>
      </c>
      <c r="U21" s="34"/>
      <c r="V21" s="34">
        <f ca="1">EOMONTH(V20,0)</f>
        <v>37529</v>
      </c>
      <c r="W21" s="34"/>
      <c r="X21" s="34">
        <f ca="1">EOMONTH(X20,0)</f>
        <v>37560</v>
      </c>
      <c r="Y21" s="34"/>
      <c r="Z21" s="34">
        <f ca="1">EOMONTH(Z20,0)</f>
        <v>37590</v>
      </c>
      <c r="AA21" s="34"/>
      <c r="AB21" s="34">
        <v>37683</v>
      </c>
      <c r="AC21" s="34"/>
      <c r="AD21" s="34">
        <v>37895</v>
      </c>
      <c r="AE21" s="34"/>
      <c r="AF21" s="34">
        <v>38050</v>
      </c>
      <c r="AG21" s="34"/>
      <c r="AH21" s="93">
        <v>38412</v>
      </c>
      <c r="AI21" s="34"/>
      <c r="AJ21" s="34">
        <v>45870</v>
      </c>
      <c r="AK21" s="35" t="str">
        <f ca="1">CONCATENATE(TEXT(F20,"mmm-yy"),"/",(TEXT(AH21,"mmm-yy")))</f>
        <v>Feb-02/Mar-05</v>
      </c>
    </row>
    <row r="22" spans="1:37" ht="13.8" x14ac:dyDescent="0.3">
      <c r="A22" s="42" t="s">
        <v>73</v>
      </c>
      <c r="B22" s="37"/>
      <c r="C22" s="32"/>
      <c r="D22" s="33"/>
      <c r="E22" s="3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7" x14ac:dyDescent="0.25">
      <c r="A23" s="57" t="s">
        <v>43</v>
      </c>
      <c r="B23" s="17"/>
      <c r="C23" s="25"/>
      <c r="D23" s="38"/>
      <c r="E23" s="38"/>
      <c r="F23" s="39">
        <v>-0.7</v>
      </c>
      <c r="G23" s="39"/>
      <c r="H23" s="39"/>
      <c r="I23" s="39"/>
      <c r="J23" s="39">
        <v>-167</v>
      </c>
      <c r="K23" s="39"/>
      <c r="L23" s="39">
        <v>0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>
        <v>0</v>
      </c>
      <c r="U23" s="39"/>
      <c r="V23" s="39">
        <v>0</v>
      </c>
      <c r="W23" s="39"/>
      <c r="X23" s="39">
        <v>0</v>
      </c>
      <c r="Y23" s="39"/>
      <c r="Z23" s="39">
        <v>0</v>
      </c>
      <c r="AA23" s="39"/>
      <c r="AB23" s="39">
        <v>0</v>
      </c>
      <c r="AC23" s="39"/>
      <c r="AD23" s="39">
        <v>0</v>
      </c>
      <c r="AE23" s="39"/>
      <c r="AF23" s="39">
        <v>0</v>
      </c>
      <c r="AG23" s="39"/>
      <c r="AH23" s="39">
        <v>0</v>
      </c>
      <c r="AI23" s="39"/>
      <c r="AJ23" s="39">
        <v>0</v>
      </c>
      <c r="AK23" s="40">
        <f>F23+SUM(J23:AH23)</f>
        <v>-167.7</v>
      </c>
    </row>
    <row r="24" spans="1:37" x14ac:dyDescent="0.25">
      <c r="A24" s="57" t="s">
        <v>56</v>
      </c>
      <c r="B24" s="17"/>
      <c r="C24" s="25"/>
      <c r="D24" s="38"/>
      <c r="E24" s="38"/>
      <c r="F24" s="39">
        <v>0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0">
        <f>+SUM(F24:AH24)-H24</f>
        <v>0</v>
      </c>
    </row>
    <row r="25" spans="1:37" x14ac:dyDescent="0.25">
      <c r="A25" s="43" t="s">
        <v>6</v>
      </c>
      <c r="B25" s="17">
        <v>3</v>
      </c>
      <c r="C25" s="25"/>
      <c r="D25" s="38" t="s">
        <v>24</v>
      </c>
      <c r="E25" s="38" t="s">
        <v>23</v>
      </c>
      <c r="F25" s="39">
        <v>0</v>
      </c>
      <c r="G25" s="39"/>
      <c r="H25" s="39"/>
      <c r="I25" s="39"/>
      <c r="J25" s="39">
        <v>-1508.98</v>
      </c>
      <c r="K25" s="39"/>
      <c r="L25" s="39">
        <v>-872.995</v>
      </c>
      <c r="M25" s="39"/>
      <c r="N25" s="39">
        <v>-764.91099999999994</v>
      </c>
      <c r="O25" s="39"/>
      <c r="P25" s="39">
        <v>-478.36700000000002</v>
      </c>
      <c r="Q25" s="39"/>
      <c r="R25" s="39">
        <v>-108.958</v>
      </c>
      <c r="S25" s="39"/>
      <c r="T25" s="39">
        <v>-19.315899999999999</v>
      </c>
      <c r="U25" s="39"/>
      <c r="V25" s="39">
        <v>46.727899999999998</v>
      </c>
      <c r="W25" s="39"/>
      <c r="X25" s="39">
        <v>-127.249</v>
      </c>
      <c r="Y25" s="39"/>
      <c r="Z25" s="39">
        <v>-234.44300000000001</v>
      </c>
      <c r="AA25" s="39"/>
      <c r="AB25" s="39">
        <v>-2059.1585</v>
      </c>
      <c r="AC25" s="39"/>
      <c r="AD25" s="39">
        <v>-2418.8910719999999</v>
      </c>
      <c r="AE25" s="39"/>
      <c r="AF25" s="39">
        <v>-2913.9929999999999</v>
      </c>
      <c r="AG25" s="39"/>
      <c r="AH25" s="39">
        <v>-5393.42677</v>
      </c>
      <c r="AI25" s="39"/>
      <c r="AJ25" s="39">
        <v>-15917.29329</v>
      </c>
      <c r="AK25" s="40">
        <f>F25+SUM(J25:AJ25)</f>
        <v>-32771.253632</v>
      </c>
    </row>
    <row r="26" spans="1:37" x14ac:dyDescent="0.25">
      <c r="A26" s="44" t="s">
        <v>7</v>
      </c>
      <c r="B26" s="17">
        <v>4</v>
      </c>
      <c r="C26" s="25"/>
      <c r="D26" s="38" t="s">
        <v>25</v>
      </c>
      <c r="E26" s="38" t="s">
        <v>23</v>
      </c>
      <c r="F26" s="39">
        <v>0</v>
      </c>
      <c r="G26" s="39"/>
      <c r="H26" s="39"/>
      <c r="I26" s="39"/>
      <c r="J26" s="39">
        <v>-84.686000000000007</v>
      </c>
      <c r="K26" s="39"/>
      <c r="L26" s="39">
        <v>27.617699999999999</v>
      </c>
      <c r="M26" s="39">
        <v>0</v>
      </c>
      <c r="N26" s="39">
        <v>31.68327</v>
      </c>
      <c r="O26" s="39">
        <v>0</v>
      </c>
      <c r="P26" s="39">
        <v>29.109419549999998</v>
      </c>
      <c r="Q26" s="39">
        <v>0</v>
      </c>
      <c r="R26" s="39">
        <v>22.383178260000001</v>
      </c>
      <c r="S26" s="39">
        <v>0</v>
      </c>
      <c r="T26" s="39">
        <v>7.3843461650000002</v>
      </c>
      <c r="U26" s="39">
        <v>0</v>
      </c>
      <c r="V26" s="39">
        <v>19.359239550000002</v>
      </c>
      <c r="W26" s="39">
        <v>0</v>
      </c>
      <c r="X26" s="39">
        <v>9.2525999999999993</v>
      </c>
      <c r="Y26" s="39">
        <v>0</v>
      </c>
      <c r="Z26" s="39">
        <v>2.7749234999999999</v>
      </c>
      <c r="AA26" s="39">
        <v>0</v>
      </c>
      <c r="AB26" s="39">
        <v>0.86404000000000003</v>
      </c>
      <c r="AC26" s="39">
        <v>0</v>
      </c>
      <c r="AD26" s="39">
        <v>-44.537999999999997</v>
      </c>
      <c r="AE26" s="39">
        <v>0</v>
      </c>
      <c r="AF26" s="39">
        <v>-38.966420730000003</v>
      </c>
      <c r="AG26" s="39">
        <v>0</v>
      </c>
      <c r="AH26" s="39">
        <v>-78.364999999999995</v>
      </c>
      <c r="AI26" s="39"/>
      <c r="AJ26" s="39">
        <v>-243.077</v>
      </c>
      <c r="AK26" s="40">
        <f>F26+SUM(J26:AJ26)</f>
        <v>-339.20370370500001</v>
      </c>
    </row>
    <row r="27" spans="1:37" x14ac:dyDescent="0.25">
      <c r="A27" s="44" t="s">
        <v>8</v>
      </c>
      <c r="B27" s="17">
        <v>5</v>
      </c>
      <c r="C27" s="25"/>
      <c r="D27" s="38" t="s">
        <v>25</v>
      </c>
      <c r="E27" s="38" t="s">
        <v>26</v>
      </c>
      <c r="F27" s="39">
        <v>0</v>
      </c>
      <c r="G27" s="39"/>
      <c r="H27" s="39"/>
      <c r="I27" s="39"/>
      <c r="J27" s="39">
        <v>-3354</v>
      </c>
      <c r="K27" s="39"/>
      <c r="L27" s="39">
        <v>114.6</v>
      </c>
      <c r="M27" s="39"/>
      <c r="N27" s="39">
        <v>908.6</v>
      </c>
      <c r="O27" s="39"/>
      <c r="P27" s="39">
        <v>1149.5999999999999</v>
      </c>
      <c r="Q27" s="39"/>
      <c r="R27" s="39">
        <v>1228.0999999999999</v>
      </c>
      <c r="S27" s="39"/>
      <c r="T27" s="39">
        <v>1553.4</v>
      </c>
      <c r="U27" s="39"/>
      <c r="V27" s="39">
        <v>1673.9</v>
      </c>
      <c r="W27" s="39"/>
      <c r="X27" s="39">
        <v>1280.7</v>
      </c>
      <c r="Y27" s="39"/>
      <c r="Z27" s="39">
        <v>569.1</v>
      </c>
      <c r="AA27" s="39"/>
      <c r="AB27" s="39">
        <v>4670.3739999999998</v>
      </c>
      <c r="AC27" s="39"/>
      <c r="AD27" s="39">
        <v>7410.5315659999997</v>
      </c>
      <c r="AE27" s="39"/>
      <c r="AF27" s="39">
        <v>2679.4745370000001</v>
      </c>
      <c r="AG27" s="39"/>
      <c r="AH27" s="39">
        <v>3291.498</v>
      </c>
      <c r="AI27" s="39"/>
      <c r="AJ27" s="39">
        <v>-1330.242686</v>
      </c>
      <c r="AK27" s="40">
        <f>F27+SUM(J27:AJ27)</f>
        <v>21845.635417000001</v>
      </c>
    </row>
    <row r="28" spans="1:37" ht="13.8" x14ac:dyDescent="0.3">
      <c r="A28" s="63" t="s">
        <v>27</v>
      </c>
      <c r="B28" s="64"/>
      <c r="C28" s="65"/>
      <c r="D28" s="66"/>
      <c r="E28" s="66"/>
      <c r="F28" s="67">
        <f>+F26+F27+F23</f>
        <v>-0.7</v>
      </c>
      <c r="G28" s="41"/>
      <c r="H28" s="68">
        <f>SUM(H23:H27)</f>
        <v>0</v>
      </c>
      <c r="I28" s="41"/>
      <c r="J28" s="67">
        <f>+J26+J27+J23</f>
        <v>-3605.6860000000001</v>
      </c>
      <c r="K28" s="41"/>
      <c r="L28" s="67">
        <f>+L26+L27+L23</f>
        <v>142.21769999999998</v>
      </c>
      <c r="M28" s="41"/>
      <c r="N28" s="67">
        <f>+N26+N27+N23</f>
        <v>940.28327000000002</v>
      </c>
      <c r="O28" s="41"/>
      <c r="P28" s="67">
        <f>+P26+P27+P23</f>
        <v>1178.7094195499999</v>
      </c>
      <c r="Q28" s="41"/>
      <c r="R28" s="67">
        <f>+R26+R27+R23</f>
        <v>1250.4831782599999</v>
      </c>
      <c r="S28" s="41"/>
      <c r="T28" s="67">
        <f>+T26+T27+T23</f>
        <v>1560.784346165</v>
      </c>
      <c r="U28" s="41"/>
      <c r="V28" s="67">
        <f>+V26+V27+V23</f>
        <v>1693.2592395500001</v>
      </c>
      <c r="W28" s="41"/>
      <c r="X28" s="67">
        <f>+X26+X27+X23</f>
        <v>1289.9526000000001</v>
      </c>
      <c r="Y28" s="41"/>
      <c r="Z28" s="67">
        <f>+Z26+Z27+Z23</f>
        <v>571.87492350000002</v>
      </c>
      <c r="AA28" s="41"/>
      <c r="AB28" s="67">
        <f>+AB26+AB27+AB23</f>
        <v>4671.2380400000002</v>
      </c>
      <c r="AC28" s="41"/>
      <c r="AD28" s="67">
        <f>+AD26+AD27+AD23</f>
        <v>7365.9935660000001</v>
      </c>
      <c r="AE28" s="41"/>
      <c r="AF28" s="67">
        <f>+AF26+AF27+AF23</f>
        <v>2640.5081162699998</v>
      </c>
      <c r="AG28" s="41"/>
      <c r="AH28" s="67">
        <f>+AH26+AH27+AH23</f>
        <v>3213.1330000000003</v>
      </c>
      <c r="AI28" s="41"/>
      <c r="AJ28" s="67">
        <f>+AJ26+AJ27+AJ23</f>
        <v>-1573.319686</v>
      </c>
      <c r="AK28" s="67">
        <f>+AK26+AK27+AK23</f>
        <v>21338.731713295001</v>
      </c>
    </row>
  </sheetData>
  <phoneticPr fontId="0" type="noConversion"/>
  <pageMargins left="0.75" right="0.75" top="1" bottom="1" header="0.5" footer="0.5"/>
  <pageSetup paperSize="5" scale="5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Run Query</vt:lpstr>
      <vt:lpstr>Financial Book Position</vt:lpstr>
      <vt:lpstr>Book</vt:lpstr>
      <vt:lpstr>Book_Type</vt:lpstr>
      <vt:lpstr>CurrentPostId</vt:lpstr>
      <vt:lpstr>Daily_Hedge</vt:lpstr>
      <vt:lpstr>DayOfTheMonth</vt:lpstr>
      <vt:lpstr>DaysInMonth</vt:lpstr>
      <vt:lpstr>deals_inc</vt:lpstr>
      <vt:lpstr>LastDay</vt:lpstr>
      <vt:lpstr>NX1</vt:lpstr>
      <vt:lpstr>NXB2</vt:lpstr>
      <vt:lpstr>NXB3</vt:lpstr>
      <vt:lpstr>post_id</vt:lpstr>
      <vt:lpstr>'Financial Book Position'!Print_Area</vt:lpstr>
      <vt:lpstr>'Run Query'!Print_Area</vt:lpstr>
      <vt:lpstr>'Financial Book Position'!Print_Titles</vt:lpstr>
      <vt:lpstr>PriorPostId</vt:lpstr>
      <vt:lpstr>PromptMonth</vt:lpstr>
      <vt:lpstr>PW</vt:lpstr>
      <vt:lpstr>StartRange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2002-01-29T17:54:55Z</cp:lastPrinted>
  <dcterms:created xsi:type="dcterms:W3CDTF">1998-02-25T20:12:16Z</dcterms:created>
  <dcterms:modified xsi:type="dcterms:W3CDTF">2023-09-10T12:20:20Z</dcterms:modified>
</cp:coreProperties>
</file>